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codeName="{E757BCB4-07E6-AE0B-56E0-F0EEF7A6E26C}"/>
  <workbookPr codeName="ThisWorkbook" defaultThemeVersion="124226"/>
  <mc:AlternateContent xmlns:mc="http://schemas.openxmlformats.org/markup-compatibility/2006">
    <mc:Choice Requires="x15">
      <x15ac:absPath xmlns:x15ac="http://schemas.microsoft.com/office/spreadsheetml/2010/11/ac" url="C:\DATA\Werk\N17-5-2022\37 7465\Consultants\Tender dokument\"/>
    </mc:Choice>
  </mc:AlternateContent>
  <xr:revisionPtr revIDLastSave="0" documentId="13_ncr:1_{A341146F-25C5-49EA-97A2-56413A8F8DEE}" xr6:coauthVersionLast="47" xr6:coauthVersionMax="47" xr10:uidLastSave="{00000000-0000-0000-0000-000000000000}"/>
  <bookViews>
    <workbookView xWindow="19090" yWindow="-110" windowWidth="38620" windowHeight="21100" xr2:uid="{00000000-000D-0000-FFFF-FFFF00000000}"/>
  </bookViews>
  <sheets>
    <sheet name="TEND 1X" sheetId="1" r:id="rId1"/>
    <sheet name="B6 - Scoring - Past Performance" sheetId="7" r:id="rId2"/>
    <sheet name="WORKINGS MATRIX" sheetId="2" state="hidden" r:id="rId3"/>
    <sheet name="Annex 1 PSP Perf. Report" sheetId="5" r:id="rId4"/>
    <sheet name="Reference Letter for PP" sheetId="10" r:id="rId5"/>
    <sheet name="Affidavit for Past Performance" sheetId="9" r:id="rId6"/>
    <sheet name="FORM C2.4 TECH" sheetId="11" r:id="rId7"/>
    <sheet name="Proj Relevance Codes" sheetId="3" r:id="rId8"/>
    <sheet name="SETUP" sheetId="4" r:id="rId9"/>
  </sheets>
  <externalReferences>
    <externalReference r:id="rId10"/>
  </externalReferences>
  <definedNames>
    <definedName name="MarkupCost">'[1]Break down'!$L$5</definedName>
    <definedName name="MarkupExternal">'[1]Break down'!$L$6</definedName>
    <definedName name="_xlnm.Print_Area" localSheetId="3">'Annex 1 PSP Perf. Report'!$A$1:$S$276</definedName>
    <definedName name="_xlnm.Print_Area" localSheetId="0">'TEND 1X'!$A$3901:$N$3951</definedName>
    <definedName name="_xlnm.Print_Titles" localSheetId="8">SETUP!$A:$A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3937" i="1" l="1"/>
  <c r="M3938" i="1"/>
  <c r="H109" i="1"/>
  <c r="I3902" i="1" l="1"/>
  <c r="J38" i="4"/>
  <c r="K38" i="4" s="1"/>
  <c r="C3937" i="1" s="1"/>
  <c r="I3901" i="1"/>
  <c r="H33" i="1"/>
  <c r="E22" i="7"/>
  <c r="I3932" i="1" l="1"/>
  <c r="I3924" i="1"/>
  <c r="I3916" i="1"/>
  <c r="I3908" i="1"/>
  <c r="A4" i="10"/>
  <c r="B28" i="10" s="1"/>
  <c r="M4" i="10"/>
  <c r="N28" i="10" s="1"/>
  <c r="G4" i="10"/>
  <c r="H28" i="10" s="1"/>
  <c r="L132" i="1"/>
  <c r="K132" i="1"/>
  <c r="L131" i="1"/>
  <c r="K131" i="1"/>
  <c r="B26" i="7" l="1"/>
  <c r="M3937" i="1" l="1"/>
  <c r="G3937" i="1"/>
  <c r="H135" i="1" s="1"/>
  <c r="E3908" i="1"/>
  <c r="E3916" i="1"/>
  <c r="E3924" i="1"/>
  <c r="E3932" i="1"/>
  <c r="M28" i="10"/>
  <c r="G28" i="10"/>
  <c r="A28" i="10"/>
  <c r="B125" i="1"/>
  <c r="G135" i="1"/>
  <c r="E135" i="1"/>
  <c r="D135" i="1"/>
  <c r="G134" i="1"/>
  <c r="F134" i="1"/>
  <c r="E134" i="1"/>
  <c r="D134" i="1"/>
  <c r="G133" i="1"/>
  <c r="F133" i="1"/>
  <c r="E133" i="1"/>
  <c r="D133" i="1"/>
  <c r="G132" i="1"/>
  <c r="F132" i="1"/>
  <c r="E132" i="1"/>
  <c r="D132" i="1"/>
  <c r="G131" i="1"/>
  <c r="F131" i="1"/>
  <c r="E131" i="1"/>
  <c r="D131" i="1"/>
  <c r="G130" i="1"/>
  <c r="F130" i="1"/>
  <c r="E130" i="1"/>
  <c r="D130" i="1"/>
  <c r="G129" i="1"/>
  <c r="F129" i="1"/>
  <c r="E129" i="1"/>
  <c r="D129" i="1"/>
  <c r="G128" i="1"/>
  <c r="F128" i="1"/>
  <c r="E128" i="1"/>
  <c r="D128" i="1"/>
  <c r="G127" i="1"/>
  <c r="F127" i="1"/>
  <c r="E127" i="1"/>
  <c r="D127" i="1"/>
  <c r="E126" i="1"/>
  <c r="D126" i="1"/>
  <c r="H132" i="1" l="1"/>
  <c r="H3937" i="1"/>
  <c r="G3935" i="1"/>
  <c r="K3934" i="1"/>
  <c r="H3934" i="1"/>
  <c r="F3934" i="1"/>
  <c r="B3934" i="1"/>
  <c r="B3932" i="1"/>
  <c r="K3930" i="1"/>
  <c r="I3930" i="1"/>
  <c r="B3930" i="1"/>
  <c r="G3927" i="1"/>
  <c r="K3926" i="1"/>
  <c r="H3926" i="1"/>
  <c r="F3926" i="1"/>
  <c r="B3926" i="1"/>
  <c r="B3924" i="1"/>
  <c r="K3922" i="1"/>
  <c r="I3922" i="1"/>
  <c r="B3922" i="1"/>
  <c r="G3919" i="1"/>
  <c r="K3918" i="1"/>
  <c r="H3918" i="1"/>
  <c r="F3918" i="1"/>
  <c r="B3918" i="1"/>
  <c r="B3916" i="1"/>
  <c r="K3914" i="1"/>
  <c r="I3914" i="1"/>
  <c r="B3914" i="1"/>
  <c r="G3911" i="1"/>
  <c r="K3910" i="1"/>
  <c r="H3910" i="1"/>
  <c r="F3910" i="1"/>
  <c r="B3910" i="1"/>
  <c r="B3908" i="1"/>
  <c r="K3906" i="1"/>
  <c r="I3906" i="1"/>
  <c r="B3906" i="1"/>
  <c r="E17" i="7" l="1"/>
  <c r="J13" i="7"/>
  <c r="J14" i="7"/>
  <c r="H14" i="7" s="1"/>
  <c r="J12" i="7"/>
  <c r="I3937" i="1"/>
  <c r="H13" i="7" l="1"/>
  <c r="B28" i="7"/>
  <c r="H12" i="7"/>
  <c r="B27" i="7"/>
  <c r="H131" i="1"/>
  <c r="E1942" i="1" l="1"/>
  <c r="E1842" i="1"/>
  <c r="E1742" i="1"/>
  <c r="E1642" i="1"/>
  <c r="E1542" i="1"/>
  <c r="E1442" i="1"/>
  <c r="E1342" i="1"/>
  <c r="E1242" i="1"/>
  <c r="E1142" i="1"/>
  <c r="E1042" i="1"/>
  <c r="E942" i="1"/>
  <c r="E842" i="1"/>
  <c r="E742" i="1"/>
  <c r="E642" i="1"/>
  <c r="E542" i="1"/>
  <c r="E442" i="1"/>
  <c r="E342" i="1"/>
  <c r="E242" i="1"/>
  <c r="E142" i="1"/>
  <c r="E42" i="1"/>
  <c r="M35" i="1" l="1"/>
  <c r="M34" i="1"/>
  <c r="M33" i="1"/>
  <c r="J208" i="1" l="1"/>
  <c r="J209" i="1"/>
  <c r="J210" i="1"/>
  <c r="J211" i="1"/>
  <c r="H15" i="7" l="1"/>
  <c r="K3901" i="1" l="1"/>
  <c r="B3900" i="1"/>
  <c r="D331" i="1" l="1"/>
  <c r="E331" i="1"/>
  <c r="F331" i="1"/>
  <c r="G331" i="1"/>
  <c r="H331" i="1"/>
  <c r="I331" i="1"/>
  <c r="D332" i="1"/>
  <c r="E332" i="1"/>
  <c r="F332" i="1"/>
  <c r="G332" i="1"/>
  <c r="H332" i="1"/>
  <c r="D333" i="1"/>
  <c r="E333" i="1"/>
  <c r="F333" i="1"/>
  <c r="G333" i="1"/>
  <c r="H333" i="1"/>
  <c r="D334" i="1"/>
  <c r="E334" i="1"/>
  <c r="F334" i="1"/>
  <c r="G334" i="1"/>
  <c r="H334" i="1"/>
  <c r="D324" i="1"/>
  <c r="E324" i="1"/>
  <c r="F324" i="1"/>
  <c r="G324" i="1"/>
  <c r="H324" i="1"/>
  <c r="I324" i="1"/>
  <c r="D325" i="1"/>
  <c r="E325" i="1"/>
  <c r="F325" i="1"/>
  <c r="G325" i="1"/>
  <c r="H325" i="1"/>
  <c r="D326" i="1"/>
  <c r="E326" i="1"/>
  <c r="F326" i="1"/>
  <c r="G326" i="1"/>
  <c r="H326" i="1"/>
  <c r="D327" i="1"/>
  <c r="E327" i="1"/>
  <c r="F327" i="1"/>
  <c r="G327" i="1"/>
  <c r="H327" i="1"/>
  <c r="D316" i="1"/>
  <c r="E316" i="1"/>
  <c r="F316" i="1"/>
  <c r="G316" i="1"/>
  <c r="H316" i="1"/>
  <c r="I316" i="1"/>
  <c r="D317" i="1"/>
  <c r="E317" i="1"/>
  <c r="F317" i="1"/>
  <c r="G317" i="1"/>
  <c r="H317" i="1"/>
  <c r="D318" i="1"/>
  <c r="E318" i="1"/>
  <c r="F318" i="1"/>
  <c r="G318" i="1"/>
  <c r="H318" i="1"/>
  <c r="D319" i="1"/>
  <c r="E319" i="1"/>
  <c r="F319" i="1"/>
  <c r="G319" i="1"/>
  <c r="H319" i="1"/>
  <c r="D308" i="1"/>
  <c r="E308" i="1"/>
  <c r="F308" i="1"/>
  <c r="G308" i="1"/>
  <c r="H308" i="1"/>
  <c r="I308" i="1"/>
  <c r="D309" i="1"/>
  <c r="E309" i="1"/>
  <c r="F309" i="1"/>
  <c r="G309" i="1"/>
  <c r="H309" i="1"/>
  <c r="D310" i="1"/>
  <c r="E310" i="1"/>
  <c r="F310" i="1"/>
  <c r="G310" i="1"/>
  <c r="H310" i="1"/>
  <c r="D311" i="1"/>
  <c r="E311" i="1"/>
  <c r="F311" i="1"/>
  <c r="G311" i="1"/>
  <c r="H311" i="1"/>
  <c r="C331" i="1"/>
  <c r="C324" i="1"/>
  <c r="C316" i="1"/>
  <c r="C308" i="1"/>
  <c r="G306" i="1"/>
  <c r="I328" i="1"/>
  <c r="I320" i="1"/>
  <c r="I312" i="1"/>
  <c r="G206" i="1"/>
  <c r="C334" i="1" l="1"/>
  <c r="C333" i="1"/>
  <c r="C332" i="1"/>
  <c r="C330" i="1"/>
  <c r="C327" i="1"/>
  <c r="C326" i="1"/>
  <c r="C325" i="1"/>
  <c r="C323" i="1"/>
  <c r="C319" i="1"/>
  <c r="C318" i="1"/>
  <c r="C317" i="1"/>
  <c r="C315" i="1"/>
  <c r="C311" i="1"/>
  <c r="C310" i="1"/>
  <c r="C309" i="1"/>
  <c r="C307" i="1"/>
  <c r="L112" i="1"/>
  <c r="L111" i="1"/>
  <c r="K112" i="1"/>
  <c r="K111" i="1"/>
  <c r="J112" i="1"/>
  <c r="J111" i="1"/>
  <c r="I334" i="1"/>
  <c r="I333" i="1"/>
  <c r="I327" i="1"/>
  <c r="I326" i="1"/>
  <c r="I319" i="1"/>
  <c r="I318" i="1"/>
  <c r="I311" i="1"/>
  <c r="I310" i="1"/>
  <c r="I309" i="1"/>
  <c r="M380" i="1"/>
  <c r="U379" i="1"/>
  <c r="X379" i="1" s="1"/>
  <c r="T379" i="1"/>
  <c r="W379" i="1" s="1"/>
  <c r="S379" i="1"/>
  <c r="V379" i="1" s="1"/>
  <c r="Y379" i="1" s="1"/>
  <c r="Z379" i="1" s="1"/>
  <c r="U378" i="1"/>
  <c r="X378" i="1" s="1"/>
  <c r="T378" i="1"/>
  <c r="W378" i="1" s="1"/>
  <c r="S378" i="1"/>
  <c r="V378" i="1" s="1"/>
  <c r="Y378" i="1" s="1"/>
  <c r="Z378" i="1" s="1"/>
  <c r="F378" i="1" s="1"/>
  <c r="U377" i="1"/>
  <c r="X377" i="1" s="1"/>
  <c r="T377" i="1"/>
  <c r="W377" i="1" s="1"/>
  <c r="S377" i="1"/>
  <c r="V377" i="1" s="1"/>
  <c r="Y377" i="1" s="1"/>
  <c r="Z377" i="1" s="1"/>
  <c r="D378" i="1" s="1"/>
  <c r="U376" i="1"/>
  <c r="X376" i="1" s="1"/>
  <c r="T376" i="1"/>
  <c r="W376" i="1" s="1"/>
  <c r="S376" i="1"/>
  <c r="V376" i="1" s="1"/>
  <c r="Y376" i="1" s="1"/>
  <c r="Z376" i="1" s="1"/>
  <c r="M378" i="1" s="1"/>
  <c r="U375" i="1"/>
  <c r="X375" i="1" s="1"/>
  <c r="T375" i="1"/>
  <c r="W375" i="1" s="1"/>
  <c r="S375" i="1"/>
  <c r="V375" i="1" s="1"/>
  <c r="Y375" i="1" s="1"/>
  <c r="Z375" i="1" s="1"/>
  <c r="M376" i="1" s="1"/>
  <c r="B372" i="1"/>
  <c r="L370" i="1"/>
  <c r="U356" i="1"/>
  <c r="X356" i="1" s="1"/>
  <c r="T356" i="1"/>
  <c r="W356" i="1" s="1"/>
  <c r="S356" i="1"/>
  <c r="V356" i="1" s="1"/>
  <c r="Y356" i="1" s="1"/>
  <c r="Z356" i="1" s="1"/>
  <c r="U355" i="1"/>
  <c r="X355" i="1" s="1"/>
  <c r="T355" i="1"/>
  <c r="W355" i="1" s="1"/>
  <c r="S355" i="1"/>
  <c r="V355" i="1" s="1"/>
  <c r="Y355" i="1" s="1"/>
  <c r="Z355" i="1" s="1"/>
  <c r="U354" i="1"/>
  <c r="X354" i="1" s="1"/>
  <c r="T354" i="1"/>
  <c r="W354" i="1" s="1"/>
  <c r="S354" i="1"/>
  <c r="V354" i="1" s="1"/>
  <c r="Y354" i="1" s="1"/>
  <c r="Z354" i="1" s="1"/>
  <c r="H349" i="1" s="1"/>
  <c r="W353" i="1"/>
  <c r="U353" i="1"/>
  <c r="X353" i="1" s="1"/>
  <c r="T353" i="1"/>
  <c r="S353" i="1"/>
  <c r="V353" i="1" s="1"/>
  <c r="Y353" i="1" s="1"/>
  <c r="Z353" i="1" s="1"/>
  <c r="H348" i="1" s="1"/>
  <c r="X352" i="1"/>
  <c r="U352" i="1"/>
  <c r="T352" i="1"/>
  <c r="W352" i="1" s="1"/>
  <c r="S352" i="1"/>
  <c r="V352" i="1" s="1"/>
  <c r="Y352" i="1" s="1"/>
  <c r="Z352" i="1" s="1"/>
  <c r="H347" i="1" s="1"/>
  <c r="AD351" i="1"/>
  <c r="AC351" i="1"/>
  <c r="U351" i="1"/>
  <c r="X351" i="1" s="1"/>
  <c r="T351" i="1"/>
  <c r="W351" i="1" s="1"/>
  <c r="S351" i="1"/>
  <c r="V351" i="1" s="1"/>
  <c r="Y351" i="1" s="1"/>
  <c r="Z351" i="1" s="1"/>
  <c r="N351" i="1"/>
  <c r="AD350" i="1"/>
  <c r="AC350" i="1"/>
  <c r="AE350" i="1" s="1"/>
  <c r="U350" i="1"/>
  <c r="X350" i="1" s="1"/>
  <c r="T350" i="1"/>
  <c r="W350" i="1" s="1"/>
  <c r="S350" i="1"/>
  <c r="V350" i="1" s="1"/>
  <c r="Y350" i="1" s="1"/>
  <c r="Z350" i="1" s="1"/>
  <c r="N350" i="1"/>
  <c r="AD349" i="1"/>
  <c r="AC349" i="1"/>
  <c r="U349" i="1"/>
  <c r="X349" i="1" s="1"/>
  <c r="T349" i="1"/>
  <c r="W349" i="1" s="1"/>
  <c r="S349" i="1"/>
  <c r="V349" i="1" s="1"/>
  <c r="Y349" i="1" s="1"/>
  <c r="Z349" i="1" s="1"/>
  <c r="G349" i="1" s="1"/>
  <c r="N349" i="1" s="1"/>
  <c r="AD348" i="1"/>
  <c r="AC348" i="1"/>
  <c r="U348" i="1"/>
  <c r="X348" i="1" s="1"/>
  <c r="T348" i="1"/>
  <c r="W348" i="1" s="1"/>
  <c r="S348" i="1"/>
  <c r="V348" i="1" s="1"/>
  <c r="Y348" i="1" s="1"/>
  <c r="Z348" i="1" s="1"/>
  <c r="G348" i="1" s="1"/>
  <c r="N348" i="1" s="1"/>
  <c r="AD347" i="1"/>
  <c r="AC347" i="1"/>
  <c r="U347" i="1"/>
  <c r="X347" i="1" s="1"/>
  <c r="T347" i="1"/>
  <c r="W347" i="1" s="1"/>
  <c r="S347" i="1"/>
  <c r="V347" i="1" s="1"/>
  <c r="Y347" i="1" s="1"/>
  <c r="Z347" i="1" s="1"/>
  <c r="G347" i="1" s="1"/>
  <c r="N347" i="1" s="1"/>
  <c r="G343" i="1"/>
  <c r="U341" i="1"/>
  <c r="X341" i="1" s="1"/>
  <c r="T341" i="1"/>
  <c r="W341" i="1" s="1"/>
  <c r="S341" i="1"/>
  <c r="V341" i="1" s="1"/>
  <c r="Y341" i="1" s="1"/>
  <c r="Z341" i="1" s="1"/>
  <c r="L339" i="1"/>
  <c r="B336" i="1"/>
  <c r="AE351" i="1" l="1"/>
  <c r="I317" i="1"/>
  <c r="AE347" i="1"/>
  <c r="I335" i="1"/>
  <c r="I332" i="1"/>
  <c r="AE349" i="1"/>
  <c r="I325" i="1"/>
  <c r="AE348" i="1"/>
  <c r="AE346" i="1" l="1"/>
  <c r="G344" i="1" s="1"/>
  <c r="M280" i="1"/>
  <c r="M180" i="1"/>
  <c r="E3638" i="1" l="1"/>
  <c r="C3" i="7" l="1"/>
  <c r="C208" i="1"/>
  <c r="D208" i="1"/>
  <c r="E208" i="1"/>
  <c r="F208" i="1"/>
  <c r="G208" i="1"/>
  <c r="H208" i="1"/>
  <c r="I208" i="1"/>
  <c r="D209" i="1"/>
  <c r="E209" i="1"/>
  <c r="F209" i="1"/>
  <c r="G209" i="1"/>
  <c r="H209" i="1"/>
  <c r="D210" i="1"/>
  <c r="E210" i="1"/>
  <c r="F210" i="1"/>
  <c r="G210" i="1"/>
  <c r="H210" i="1"/>
  <c r="D211" i="1"/>
  <c r="E211" i="1"/>
  <c r="F211" i="1"/>
  <c r="G211" i="1"/>
  <c r="H211" i="1"/>
  <c r="C207" i="1"/>
  <c r="L126" i="1"/>
  <c r="L125" i="1"/>
  <c r="L124" i="1"/>
  <c r="K126" i="1"/>
  <c r="K125" i="1"/>
  <c r="K124" i="1"/>
  <c r="J126" i="1"/>
  <c r="J125" i="1"/>
  <c r="J124" i="1"/>
  <c r="J127" i="1"/>
  <c r="J128" i="1"/>
  <c r="J129" i="1"/>
  <c r="K127" i="1"/>
  <c r="I210" i="1"/>
  <c r="I211" i="1"/>
  <c r="I209" i="1"/>
  <c r="C210" i="1"/>
  <c r="C211" i="1"/>
  <c r="C209" i="1"/>
  <c r="U152" i="5"/>
  <c r="Q151" i="5"/>
  <c r="N151" i="5"/>
  <c r="K151" i="5"/>
  <c r="H151" i="5"/>
  <c r="T150" i="5"/>
  <c r="S149" i="5"/>
  <c r="Q148" i="5"/>
  <c r="N148" i="5"/>
  <c r="K148" i="5"/>
  <c r="H148" i="5"/>
  <c r="T147" i="5"/>
  <c r="S146" i="5"/>
  <c r="Q145" i="5"/>
  <c r="N145" i="5"/>
  <c r="K145" i="5"/>
  <c r="H145" i="5"/>
  <c r="T144" i="5"/>
  <c r="S143" i="5"/>
  <c r="U139" i="5"/>
  <c r="S136" i="5"/>
  <c r="S135" i="5"/>
  <c r="S134" i="5"/>
  <c r="S133" i="5"/>
  <c r="S132" i="5"/>
  <c r="S131" i="5"/>
  <c r="S130" i="5"/>
  <c r="S129" i="5"/>
  <c r="P138" i="5" s="1"/>
  <c r="P140" i="5" s="1"/>
  <c r="U121" i="5"/>
  <c r="Q120" i="5"/>
  <c r="N120" i="5"/>
  <c r="K120" i="5"/>
  <c r="H120" i="5"/>
  <c r="T119" i="5"/>
  <c r="S118" i="5"/>
  <c r="Q117" i="5"/>
  <c r="N117" i="5"/>
  <c r="K117" i="5"/>
  <c r="H117" i="5"/>
  <c r="T116" i="5"/>
  <c r="S115" i="5"/>
  <c r="Q114" i="5"/>
  <c r="N114" i="5"/>
  <c r="K114" i="5"/>
  <c r="H114" i="5"/>
  <c r="T113" i="5"/>
  <c r="S112" i="5"/>
  <c r="Q111" i="5"/>
  <c r="N111" i="5"/>
  <c r="K111" i="5"/>
  <c r="H111" i="5"/>
  <c r="T110" i="5"/>
  <c r="S109" i="5"/>
  <c r="Q108" i="5"/>
  <c r="N108" i="5"/>
  <c r="K108" i="5"/>
  <c r="H108" i="5"/>
  <c r="T107" i="5"/>
  <c r="S106" i="5"/>
  <c r="U102" i="5"/>
  <c r="Q101" i="5"/>
  <c r="N101" i="5"/>
  <c r="K101" i="5"/>
  <c r="H101" i="5"/>
  <c r="T100" i="5"/>
  <c r="S99" i="5"/>
  <c r="Q98" i="5"/>
  <c r="N98" i="5"/>
  <c r="K98" i="5"/>
  <c r="H98" i="5"/>
  <c r="T97" i="5"/>
  <c r="S96" i="5"/>
  <c r="Q95" i="5"/>
  <c r="N95" i="5"/>
  <c r="K95" i="5"/>
  <c r="H95" i="5"/>
  <c r="T94" i="5"/>
  <c r="S93" i="5"/>
  <c r="Q92" i="5"/>
  <c r="N92" i="5"/>
  <c r="K92" i="5"/>
  <c r="H92" i="5"/>
  <c r="T91" i="5"/>
  <c r="S90" i="5"/>
  <c r="U86" i="5"/>
  <c r="Q85" i="5"/>
  <c r="N85" i="5"/>
  <c r="K85" i="5"/>
  <c r="H85" i="5"/>
  <c r="T84" i="5"/>
  <c r="S83" i="5"/>
  <c r="Q82" i="5"/>
  <c r="N82" i="5"/>
  <c r="K82" i="5"/>
  <c r="H82" i="5"/>
  <c r="T81" i="5"/>
  <c r="S80" i="5"/>
  <c r="Q79" i="5"/>
  <c r="N79" i="5"/>
  <c r="K79" i="5"/>
  <c r="H79" i="5"/>
  <c r="T78" i="5"/>
  <c r="S77" i="5"/>
  <c r="Q76" i="5"/>
  <c r="N76" i="5"/>
  <c r="K76" i="5"/>
  <c r="H76" i="5"/>
  <c r="T75" i="5"/>
  <c r="S74" i="5"/>
  <c r="C42" i="5"/>
  <c r="S92" i="5" l="1"/>
  <c r="S98" i="5"/>
  <c r="S79" i="5"/>
  <c r="S85" i="5"/>
  <c r="S108" i="5"/>
  <c r="S114" i="5"/>
  <c r="S137" i="5"/>
  <c r="P139" i="5" s="1"/>
  <c r="S76" i="5"/>
  <c r="S111" i="5"/>
  <c r="S145" i="5"/>
  <c r="I212" i="1"/>
  <c r="S120" i="5"/>
  <c r="S151" i="5"/>
  <c r="S82" i="5"/>
  <c r="S95" i="5"/>
  <c r="P86" i="5"/>
  <c r="S101" i="5"/>
  <c r="S117" i="5"/>
  <c r="S148" i="5"/>
  <c r="S152" i="5" s="1"/>
  <c r="P152" i="5" s="1"/>
  <c r="S86" i="5"/>
  <c r="S121" i="5" l="1"/>
  <c r="P102" i="5"/>
  <c r="V102" i="5" s="1"/>
  <c r="V139" i="5"/>
  <c r="T139" i="5"/>
  <c r="P141" i="5"/>
  <c r="P121" i="5"/>
  <c r="V121" i="5" s="1"/>
  <c r="T102" i="5"/>
  <c r="P103" i="5"/>
  <c r="P104" i="5" s="1"/>
  <c r="P122" i="5"/>
  <c r="P123" i="5" s="1"/>
  <c r="T121" i="5"/>
  <c r="S102" i="5"/>
  <c r="P153" i="5"/>
  <c r="P154" i="5" s="1"/>
  <c r="V152" i="5"/>
  <c r="T152" i="5"/>
  <c r="T86" i="5"/>
  <c r="P87" i="5"/>
  <c r="P88" i="5" s="1"/>
  <c r="V86" i="5"/>
  <c r="E109" i="1"/>
  <c r="E108" i="1"/>
  <c r="E107" i="1"/>
  <c r="E105" i="1"/>
  <c r="L30" i="1"/>
  <c r="K30" i="1"/>
  <c r="L129" i="1"/>
  <c r="F1937" i="1" s="1"/>
  <c r="L128" i="1"/>
  <c r="F1837" i="1" s="1"/>
  <c r="L127" i="1"/>
  <c r="F1737" i="1" s="1"/>
  <c r="F1637" i="1"/>
  <c r="F1437" i="1"/>
  <c r="L123" i="1"/>
  <c r="F1337" i="1" s="1"/>
  <c r="L122" i="1"/>
  <c r="F1237" i="1" s="1"/>
  <c r="L121" i="1"/>
  <c r="F1137" i="1" s="1"/>
  <c r="L120" i="1"/>
  <c r="F1037" i="1" s="1"/>
  <c r="L119" i="1"/>
  <c r="F937" i="1" s="1"/>
  <c r="L118" i="1"/>
  <c r="F837" i="1" s="1"/>
  <c r="L117" i="1"/>
  <c r="F737" i="1" s="1"/>
  <c r="L116" i="1"/>
  <c r="F637" i="1" s="1"/>
  <c r="L115" i="1"/>
  <c r="F537" i="1" s="1"/>
  <c r="L114" i="1"/>
  <c r="F437" i="1" s="1"/>
  <c r="L113" i="1"/>
  <c r="F337" i="1" s="1"/>
  <c r="F237" i="1"/>
  <c r="F137" i="1"/>
  <c r="K129" i="1"/>
  <c r="K128" i="1"/>
  <c r="K123" i="1"/>
  <c r="K122" i="1"/>
  <c r="K121" i="1"/>
  <c r="K120" i="1"/>
  <c r="K119" i="1"/>
  <c r="K118" i="1"/>
  <c r="K117" i="1"/>
  <c r="K116" i="1"/>
  <c r="K115" i="1"/>
  <c r="K114" i="1"/>
  <c r="K113" i="1"/>
  <c r="G341" i="1" s="1"/>
  <c r="F29" i="1"/>
  <c r="F27" i="1"/>
  <c r="F25" i="1"/>
  <c r="F23" i="1"/>
  <c r="F21" i="1"/>
  <c r="F19" i="1"/>
  <c r="J123" i="1"/>
  <c r="F17" i="1" s="1"/>
  <c r="J122" i="1"/>
  <c r="F15" i="1" s="1"/>
  <c r="J121" i="1"/>
  <c r="F13" i="1" s="1"/>
  <c r="J120" i="1"/>
  <c r="F11" i="1" s="1"/>
  <c r="J119" i="1"/>
  <c r="J118" i="1"/>
  <c r="J117" i="1"/>
  <c r="J116" i="1"/>
  <c r="J115" i="1"/>
  <c r="J114" i="1"/>
  <c r="J113" i="1"/>
  <c r="E337" i="1" s="1"/>
  <c r="L110" i="1"/>
  <c r="F37" i="1" s="1"/>
  <c r="K110" i="1"/>
  <c r="J110" i="1"/>
  <c r="P156" i="5" l="1"/>
  <c r="P157" i="5" s="1"/>
  <c r="P159" i="5" s="1"/>
  <c r="E372" i="1"/>
  <c r="V159" i="5"/>
  <c r="T159" i="5" s="1"/>
  <c r="FP2" i="2"/>
  <c r="FQ2" i="2"/>
  <c r="FR2" i="2"/>
  <c r="FS2" i="2"/>
  <c r="FT2" i="2"/>
  <c r="FU2" i="2"/>
  <c r="FV2" i="2"/>
  <c r="FW2" i="2"/>
  <c r="FX2" i="2"/>
  <c r="FY2" i="2"/>
  <c r="FZ2" i="2"/>
  <c r="GA2" i="2"/>
  <c r="GB2" i="2"/>
  <c r="GC2" i="2"/>
  <c r="GD2" i="2"/>
  <c r="GE2" i="2"/>
  <c r="GF2" i="2"/>
  <c r="GG2" i="2"/>
  <c r="GH2" i="2"/>
  <c r="GI2" i="2"/>
  <c r="GJ2" i="2"/>
  <c r="GK2" i="2"/>
  <c r="GL2" i="2"/>
  <c r="GM2" i="2"/>
  <c r="GN2" i="2"/>
  <c r="GO2" i="2"/>
  <c r="GP2" i="2"/>
  <c r="FK2" i="2"/>
  <c r="FL2" i="2"/>
  <c r="FM2" i="2"/>
  <c r="FN2" i="2"/>
  <c r="FO2" i="2"/>
  <c r="FJ2" i="2"/>
  <c r="F1537" i="1" l="1"/>
  <c r="R159" i="5"/>
  <c r="E1037" i="1"/>
  <c r="G1041" i="1"/>
  <c r="G307" i="1" s="1"/>
  <c r="G1141" i="1"/>
  <c r="G315" i="1" s="1"/>
  <c r="E1237" i="1"/>
  <c r="G1241" i="1"/>
  <c r="G323" i="1" s="1"/>
  <c r="E1337" i="1"/>
  <c r="G1341" i="1"/>
  <c r="G330" i="1" s="1"/>
  <c r="E1437" i="1"/>
  <c r="G1441" i="1"/>
  <c r="G1541" i="1"/>
  <c r="E1637" i="1"/>
  <c r="G1641" i="1"/>
  <c r="E1737" i="1"/>
  <c r="G1741" i="1"/>
  <c r="E1837" i="1"/>
  <c r="G1841" i="1"/>
  <c r="E1937" i="1"/>
  <c r="G1941" i="1"/>
  <c r="G641" i="1"/>
  <c r="G241" i="1"/>
  <c r="E137" i="1"/>
  <c r="G141" i="1"/>
  <c r="E237" i="1"/>
  <c r="E437" i="1"/>
  <c r="G441" i="1"/>
  <c r="E537" i="1"/>
  <c r="G541" i="1"/>
  <c r="E637" i="1"/>
  <c r="C25" i="1"/>
  <c r="G741" i="1"/>
  <c r="E837" i="1"/>
  <c r="G841" i="1"/>
  <c r="C29" i="1"/>
  <c r="G941" i="1"/>
  <c r="G41" i="1"/>
  <c r="C11" i="1"/>
  <c r="E148" i="2"/>
  <c r="F148" i="2" s="1"/>
  <c r="G148" i="2" s="1"/>
  <c r="E149" i="2"/>
  <c r="F149" i="2" s="1"/>
  <c r="G149" i="2" s="1"/>
  <c r="E150" i="2"/>
  <c r="F150" i="2" s="1"/>
  <c r="G150" i="2" s="1"/>
  <c r="E151" i="2"/>
  <c r="F151" i="2" s="1"/>
  <c r="G151" i="2" s="1"/>
  <c r="E152" i="2"/>
  <c r="F152" i="2" s="1"/>
  <c r="G152" i="2" s="1"/>
  <c r="E153" i="2"/>
  <c r="F153" i="2" s="1"/>
  <c r="G153" i="2" s="1"/>
  <c r="E154" i="2"/>
  <c r="F154" i="2" s="1"/>
  <c r="G154" i="2" s="1"/>
  <c r="E155" i="2"/>
  <c r="F155" i="2" s="1"/>
  <c r="G155" i="2" s="1"/>
  <c r="E124" i="2"/>
  <c r="F124" i="2" s="1"/>
  <c r="G124" i="2" s="1"/>
  <c r="E125" i="2"/>
  <c r="F125" i="2" s="1"/>
  <c r="G125" i="2" s="1"/>
  <c r="E126" i="2"/>
  <c r="F126" i="2" s="1"/>
  <c r="G126" i="2" s="1"/>
  <c r="E127" i="2"/>
  <c r="F127" i="2" s="1"/>
  <c r="G127" i="2" s="1"/>
  <c r="E128" i="2"/>
  <c r="F128" i="2" s="1"/>
  <c r="G128" i="2" s="1"/>
  <c r="E129" i="2"/>
  <c r="F129" i="2" s="1"/>
  <c r="G129" i="2" s="1"/>
  <c r="E130" i="2"/>
  <c r="F130" i="2" s="1"/>
  <c r="G130" i="2" s="1"/>
  <c r="E131" i="2"/>
  <c r="F131" i="2" s="1"/>
  <c r="G131" i="2" s="1"/>
  <c r="E132" i="2"/>
  <c r="F132" i="2" s="1"/>
  <c r="E133" i="2"/>
  <c r="F133" i="2" s="1"/>
  <c r="G133" i="2" s="1"/>
  <c r="E134" i="2"/>
  <c r="F134" i="2" s="1"/>
  <c r="G134" i="2" s="1"/>
  <c r="E135" i="2"/>
  <c r="F135" i="2" s="1"/>
  <c r="G135" i="2" s="1"/>
  <c r="E136" i="2"/>
  <c r="F136" i="2" s="1"/>
  <c r="G136" i="2" s="1"/>
  <c r="E137" i="2"/>
  <c r="F137" i="2" s="1"/>
  <c r="G137" i="2" s="1"/>
  <c r="E138" i="2"/>
  <c r="F138" i="2" s="1"/>
  <c r="G138" i="2" s="1"/>
  <c r="E139" i="2"/>
  <c r="F139" i="2" s="1"/>
  <c r="G139" i="2" s="1"/>
  <c r="E140" i="2"/>
  <c r="F140" i="2" s="1"/>
  <c r="G140" i="2" s="1"/>
  <c r="E141" i="2"/>
  <c r="F141" i="2" s="1"/>
  <c r="G141" i="2" s="1"/>
  <c r="E142" i="2"/>
  <c r="F142" i="2" s="1"/>
  <c r="G142" i="2" s="1"/>
  <c r="E143" i="2"/>
  <c r="F143" i="2" s="1"/>
  <c r="G143" i="2" s="1"/>
  <c r="E144" i="2"/>
  <c r="F144" i="2" s="1"/>
  <c r="G144" i="2" s="1"/>
  <c r="E145" i="2"/>
  <c r="F145" i="2" s="1"/>
  <c r="G145" i="2" s="1"/>
  <c r="E146" i="2"/>
  <c r="F146" i="2" s="1"/>
  <c r="G146" i="2" s="1"/>
  <c r="E147" i="2"/>
  <c r="F147" i="2" s="1"/>
  <c r="G147" i="2" s="1"/>
  <c r="E123" i="2"/>
  <c r="F123" i="2" s="1"/>
  <c r="G207" i="1" l="1"/>
  <c r="E1537" i="1"/>
  <c r="E1137" i="1"/>
  <c r="C17" i="1"/>
  <c r="E737" i="1"/>
  <c r="E37" i="1"/>
  <c r="C15" i="1"/>
  <c r="C23" i="1"/>
  <c r="E937" i="1"/>
  <c r="C13" i="1"/>
  <c r="C21" i="1"/>
  <c r="C19" i="1"/>
  <c r="C27" i="1"/>
  <c r="F156" i="2"/>
  <c r="G123" i="2" s="1"/>
  <c r="G132" i="2" l="1"/>
  <c r="G156" i="2" s="1"/>
  <c r="F122" i="1" l="1"/>
  <c r="F121" i="1"/>
  <c r="F120" i="1"/>
  <c r="F119" i="1"/>
  <c r="F116" i="1"/>
  <c r="F115" i="1"/>
  <c r="E116" i="1"/>
  <c r="E115" i="1"/>
  <c r="F118" i="1"/>
  <c r="F117" i="1"/>
  <c r="F114" i="1"/>
  <c r="F113" i="1"/>
  <c r="E114" i="1"/>
  <c r="E113" i="1"/>
  <c r="E112" i="1"/>
  <c r="F110" i="1"/>
  <c r="F112" i="1" s="1"/>
  <c r="M3345" i="1"/>
  <c r="M3344" i="1"/>
  <c r="M3342" i="1"/>
  <c r="M3341" i="1"/>
  <c r="E106" i="1" s="1"/>
  <c r="CD4317" i="1" l="1"/>
  <c r="CC4317" i="1"/>
  <c r="BD4317" i="1" l="1"/>
  <c r="BC4317" i="1"/>
  <c r="CD4315" i="1"/>
  <c r="CC4315" i="1"/>
  <c r="BD4315" i="1"/>
  <c r="BC4315" i="1"/>
  <c r="CD4314" i="1"/>
  <c r="CC4314" i="1"/>
  <c r="BD4314" i="1"/>
  <c r="BC4314" i="1"/>
  <c r="CD4313" i="1"/>
  <c r="CC4313" i="1"/>
  <c r="BD4313" i="1"/>
  <c r="BC4313" i="1"/>
  <c r="CD4310" i="1"/>
  <c r="CC4310" i="1"/>
  <c r="BD4310" i="1"/>
  <c r="BC4310" i="1"/>
  <c r="CD4309" i="1"/>
  <c r="CC4309" i="1"/>
  <c r="BD4309" i="1"/>
  <c r="BC4309" i="1"/>
  <c r="CC4307" i="1"/>
  <c r="BC4307" i="1"/>
  <c r="CH4303" i="1"/>
  <c r="CG4303" i="1"/>
  <c r="CF4303" i="1"/>
  <c r="BH4303" i="1"/>
  <c r="BG4303" i="1"/>
  <c r="BF4303" i="1"/>
  <c r="BE4302" i="1"/>
  <c r="CD4301" i="1"/>
  <c r="CC4301" i="1"/>
  <c r="BD4301" i="1"/>
  <c r="BC4301" i="1"/>
  <c r="CD4300" i="1"/>
  <c r="CC4300" i="1"/>
  <c r="BD4300" i="1"/>
  <c r="BC4300" i="1"/>
  <c r="CD4299" i="1"/>
  <c r="CC4299" i="1"/>
  <c r="BD4299" i="1"/>
  <c r="BC4299" i="1"/>
  <c r="CD4298" i="1"/>
  <c r="CC4298" i="1"/>
  <c r="BD4298" i="1"/>
  <c r="BC4298" i="1"/>
  <c r="CD4297" i="1"/>
  <c r="CC4297" i="1"/>
  <c r="BD4297" i="1"/>
  <c r="BC4297" i="1"/>
  <c r="CD4296" i="1"/>
  <c r="CC4296" i="1"/>
  <c r="BD4296" i="1"/>
  <c r="BC4296" i="1"/>
  <c r="CD4295" i="1"/>
  <c r="CC4295" i="1"/>
  <c r="BD4295" i="1" l="1"/>
  <c r="BC4295" i="1"/>
  <c r="CH4294" i="1"/>
  <c r="CG4294" i="1"/>
  <c r="BH4294" i="1"/>
  <c r="BG4294" i="1"/>
  <c r="CH4293" i="1"/>
  <c r="CG4293" i="1"/>
  <c r="CF4293" i="1"/>
  <c r="CH4292" i="1"/>
  <c r="CG4292" i="1"/>
  <c r="CF4292" i="1"/>
  <c r="CD4292" i="1"/>
  <c r="CC4292" i="1"/>
  <c r="BD4292" i="1"/>
  <c r="BC4292" i="1"/>
  <c r="CH4288" i="1"/>
  <c r="CH4302" i="1" s="1"/>
  <c r="CG4288" i="1"/>
  <c r="CF4288" i="1"/>
  <c r="CE4288" i="1"/>
  <c r="CD4288" i="1"/>
  <c r="BH4288" i="1"/>
  <c r="BG4288" i="1"/>
  <c r="BF4288" i="1" s="1"/>
  <c r="BE4288" i="1" s="1"/>
  <c r="BD4288" i="1"/>
  <c r="CH4287" i="1"/>
  <c r="CH4301" i="1" s="1"/>
  <c r="CF4287" i="1"/>
  <c r="BF4287" i="1"/>
  <c r="CH4286" i="1"/>
  <c r="CH4300" i="1" s="1"/>
  <c r="CF4286" i="1"/>
  <c r="BF4286" i="1"/>
  <c r="CH4285" i="1"/>
  <c r="CH4299" i="1" s="1"/>
  <c r="CF4285" i="1"/>
  <c r="BF4285" i="1"/>
  <c r="CH4284" i="1"/>
  <c r="CH4298" i="1" s="1"/>
  <c r="CF4284" i="1"/>
  <c r="BH4284" i="1"/>
  <c r="BF4284" i="1"/>
  <c r="CH4283" i="1"/>
  <c r="CH4297" i="1" s="1"/>
  <c r="CF4283" i="1"/>
  <c r="BF4283" i="1"/>
  <c r="CH4282" i="1"/>
  <c r="CH4296" i="1" s="1"/>
  <c r="CF4282" i="1"/>
  <c r="BF4282" i="1"/>
  <c r="CH4281" i="1"/>
  <c r="CH4295" i="1" s="1"/>
  <c r="CF4281" i="1"/>
  <c r="BH4298" i="1" l="1"/>
  <c r="BH4281" i="1"/>
  <c r="BF4281" i="1"/>
  <c r="CH4280" i="1"/>
  <c r="CG4280" i="1"/>
  <c r="CF4280" i="1"/>
  <c r="BH4280" i="1"/>
  <c r="BG4280" i="1"/>
  <c r="BF4280" i="1"/>
  <c r="CD4278" i="1"/>
  <c r="BD4278" i="1"/>
  <c r="CD4277" i="1"/>
  <c r="CC4277" i="1"/>
  <c r="BD4277" i="1"/>
  <c r="BC4277" i="1"/>
  <c r="BR4275" i="1"/>
  <c r="BM4275" i="1"/>
  <c r="BL4275" i="1"/>
  <c r="BU4274" i="1"/>
  <c r="CC4273" i="1"/>
  <c r="BU4273" i="1"/>
  <c r="BC4273" i="1"/>
  <c r="CC4272" i="1"/>
  <c r="BU4272" i="1"/>
  <c r="BC4272" i="1"/>
  <c r="CC4271" i="1"/>
  <c r="BU4271" i="1"/>
  <c r="BC4271" i="1"/>
  <c r="CC4270" i="1"/>
  <c r="BU4270" i="1"/>
  <c r="BC4270" i="1"/>
  <c r="CH4269" i="1"/>
  <c r="CG4287" i="1" s="1"/>
  <c r="CF4269" i="1"/>
  <c r="CE4269" i="1"/>
  <c r="CE4287" i="1" s="1"/>
  <c r="CC4269" i="1"/>
  <c r="BU4269" i="1"/>
  <c r="BH4269" i="1"/>
  <c r="BF4269" i="1"/>
  <c r="BE4269" i="1"/>
  <c r="BE4287" i="1" s="1"/>
  <c r="BC4269" i="1"/>
  <c r="CH4268" i="1"/>
  <c r="CG4268" i="1"/>
  <c r="CE4268" i="1"/>
  <c r="CC4268" i="1"/>
  <c r="BU4268" i="1"/>
  <c r="BH4268" i="1"/>
  <c r="BG4268" i="1"/>
  <c r="BE4268" i="1"/>
  <c r="BC4268" i="1"/>
  <c r="CH4267" i="1"/>
  <c r="CG4267" i="1"/>
  <c r="CF4267" i="1"/>
  <c r="CE4267" i="1"/>
  <c r="CC4267" i="1"/>
  <c r="CD4287" i="1" s="1"/>
  <c r="CB4267" i="1"/>
  <c r="CC4287" i="1" s="1"/>
  <c r="BH4287" i="1" s="1"/>
  <c r="BG4287" i="1" s="1"/>
  <c r="BU4267" i="1"/>
  <c r="BH4267" i="1"/>
  <c r="BG4267" i="1"/>
  <c r="BF4267" i="1"/>
  <c r="BE4267" i="1"/>
  <c r="BC4267" i="1"/>
  <c r="BB4267" i="1"/>
  <c r="BU4266" i="1"/>
  <c r="CH4265" i="1"/>
  <c r="CG4286" i="1" s="1"/>
  <c r="CF4265" i="1"/>
  <c r="CE4265" i="1"/>
  <c r="CE4286" i="1" s="1"/>
  <c r="CC4265" i="1"/>
  <c r="BU4265" i="1"/>
  <c r="BH4265" i="1" s="1"/>
  <c r="BF4265" i="1"/>
  <c r="BE4265" i="1"/>
  <c r="BE4286" i="1" s="1"/>
  <c r="BC4265" i="1"/>
  <c r="CH4264" i="1"/>
  <c r="CG4264" i="1"/>
  <c r="CE4264" i="1"/>
  <c r="CC4264" i="1"/>
  <c r="BU4264" i="1"/>
  <c r="BH4264" i="1"/>
  <c r="BG4264" i="1"/>
  <c r="BE4264" i="1"/>
  <c r="BC4264" i="1"/>
  <c r="BU4263" i="1"/>
  <c r="BK4263" i="1"/>
  <c r="BH4263" i="1"/>
  <c r="BG4263" i="1"/>
  <c r="BF4263" i="1"/>
  <c r="BE4263" i="1"/>
  <c r="BC4263" i="1"/>
  <c r="CH4262" i="1"/>
  <c r="CG4262" i="1"/>
  <c r="CF4262" i="1"/>
  <c r="CE4262" i="1"/>
  <c r="CC4262" i="1"/>
  <c r="CD4286" i="1" s="1"/>
  <c r="CB4262" i="1"/>
  <c r="CC4286" i="1" s="1"/>
  <c r="BH4286" i="1" s="1"/>
  <c r="BG4286" i="1" s="1"/>
  <c r="BH4262" i="1"/>
  <c r="BG4262" i="1"/>
  <c r="BF4262" i="1"/>
  <c r="BE4262" i="1"/>
  <c r="BC4262" i="1"/>
  <c r="BD4286" i="1" s="1"/>
  <c r="BB4262" i="1"/>
  <c r="BC4286" i="1" s="1"/>
  <c r="BN4261" i="1"/>
  <c r="CH4260" i="1"/>
  <c r="CG4285" i="1" s="1"/>
  <c r="CF4260" i="1"/>
  <c r="CE4260" i="1"/>
  <c r="CE4285" i="1" s="1"/>
  <c r="CC4260" i="1"/>
  <c r="BH4260" i="1"/>
  <c r="BF4260" i="1"/>
  <c r="BE4260" i="1"/>
  <c r="BE4285" i="1" s="1"/>
  <c r="BC4260" i="1"/>
  <c r="BH4259" i="1" s="1"/>
  <c r="BG4259" i="1"/>
  <c r="BE4259" i="1"/>
  <c r="BC4259" i="1"/>
  <c r="BH4258" i="1" s="1"/>
  <c r="BG4258" i="1"/>
  <c r="BE4258" i="1"/>
  <c r="BC4258" i="1"/>
  <c r="BH4257" i="1"/>
  <c r="BG4257" i="1"/>
  <c r="BE4257" i="1"/>
  <c r="BC4257" i="1"/>
  <c r="CH4256" i="1"/>
  <c r="CG4256" i="1"/>
  <c r="CE4256" i="1"/>
  <c r="CC4256" i="1"/>
  <c r="BH4256" i="1"/>
  <c r="BG4256" i="1"/>
  <c r="BE4256" i="1"/>
  <c r="BC4256" i="1"/>
  <c r="CH4255" i="1"/>
  <c r="CG4255" i="1"/>
  <c r="CF4255" i="1"/>
  <c r="CE4255" i="1"/>
  <c r="CC4255" i="1"/>
  <c r="CD4285" i="1" s="1"/>
  <c r="CB4255" i="1"/>
  <c r="CC4285" i="1" s="1"/>
  <c r="BH4285" i="1" s="1"/>
  <c r="BH4255" i="1"/>
  <c r="BG4255" i="1"/>
  <c r="BF4255" i="1"/>
  <c r="BE4255" i="1"/>
  <c r="BC4255" i="1"/>
  <c r="BB4255" i="1"/>
  <c r="BG4285" i="1" l="1"/>
  <c r="BD4285" i="1"/>
  <c r="BC4285" i="1" s="1"/>
  <c r="BH4300" i="1"/>
  <c r="BH4299" i="1"/>
  <c r="BH4301" i="1"/>
  <c r="BD4287" i="1"/>
  <c r="BC4287" i="1" s="1"/>
  <c r="BU4275" i="1"/>
  <c r="BH4295" i="1"/>
  <c r="CH4253" i="1"/>
  <c r="CG4284" i="1" s="1"/>
  <c r="CF4253" i="1"/>
  <c r="CE4253" i="1"/>
  <c r="CE4284" i="1" s="1"/>
  <c r="CC4253" i="1"/>
  <c r="BH4253" i="1"/>
  <c r="BG4284" i="1" s="1"/>
  <c r="BF4253" i="1"/>
  <c r="BE4253" i="1"/>
  <c r="BE4284" i="1" s="1"/>
  <c r="BC4253" i="1"/>
  <c r="BR4252" i="1"/>
  <c r="BT4252" i="1" s="1"/>
  <c r="BH4252" i="1"/>
  <c r="BG4252" i="1"/>
  <c r="BF4252" i="1"/>
  <c r="BE4252" i="1"/>
  <c r="BD4252" i="1"/>
  <c r="BC4252" i="1"/>
  <c r="BH4251" i="1" s="1"/>
  <c r="BG4251" i="1"/>
  <c r="BE4251" i="1"/>
  <c r="BD4251" i="1"/>
  <c r="BC4251" i="1"/>
  <c r="BH4249" i="1"/>
  <c r="BG4249" i="1"/>
  <c r="BE4249" i="1"/>
  <c r="BD4249" i="1"/>
  <c r="BH4248" i="1"/>
  <c r="BG4248" i="1"/>
  <c r="BE4248" i="1"/>
  <c r="BD4248" i="1"/>
  <c r="BH4247" i="1" s="1"/>
  <c r="BG4247" i="1"/>
  <c r="BE4247" i="1"/>
  <c r="BD4247" i="1"/>
  <c r="BC4247" i="1"/>
  <c r="BH4244" i="1" s="1"/>
  <c r="BG4244" i="1"/>
  <c r="BE4244" i="1"/>
  <c r="BD4244" i="1"/>
  <c r="CH4243" i="1"/>
  <c r="CG4243" i="1"/>
  <c r="CE4243" i="1"/>
  <c r="CD4243" i="1"/>
  <c r="BH4243" i="1"/>
  <c r="BG4243" i="1"/>
  <c r="BE4243" i="1"/>
  <c r="BD4243" i="1"/>
  <c r="CH4242" i="1"/>
  <c r="CG4242" i="1"/>
  <c r="CE4242" i="1"/>
  <c r="CD4242" i="1"/>
  <c r="CC4242" i="1"/>
  <c r="BH4242" i="1"/>
  <c r="BG4242" i="1"/>
  <c r="BE4242" i="1"/>
  <c r="BD4242" i="1"/>
  <c r="BC4242" i="1"/>
  <c r="CH4241" i="1"/>
  <c r="CG4241" i="1"/>
  <c r="CF4241" i="1"/>
  <c r="CE4241" i="1"/>
  <c r="CC4241" i="1"/>
  <c r="CD4284" i="1" s="1"/>
  <c r="CB4241" i="1"/>
  <c r="CC4284" i="1" s="1"/>
  <c r="BH4241" i="1"/>
  <c r="BG4241" i="1"/>
  <c r="BF4241" i="1"/>
  <c r="BE4241" i="1"/>
  <c r="BC4241" i="1"/>
  <c r="BD4284" i="1" s="1"/>
  <c r="BB4241" i="1"/>
  <c r="BC4284" i="1" s="1"/>
  <c r="CH4239" i="1"/>
  <c r="CG4283" i="1" s="1"/>
  <c r="CF4239" i="1"/>
  <c r="CE4239" i="1"/>
  <c r="CE4283" i="1" s="1"/>
  <c r="CC4239" i="1"/>
  <c r="BH4239" i="1" s="1"/>
  <c r="BF4239" i="1"/>
  <c r="BE4239" i="1"/>
  <c r="BE4283" i="1" s="1"/>
  <c r="BC4239" i="1"/>
  <c r="CH4238" i="1"/>
  <c r="CG4238" i="1"/>
  <c r="CE4238" i="1"/>
  <c r="CD4238" i="1"/>
  <c r="CC4238" i="1"/>
  <c r="BH4238" i="1"/>
  <c r="BG4238" i="1"/>
  <c r="BE4238" i="1"/>
  <c r="BD4238" i="1"/>
  <c r="BC4238" i="1"/>
  <c r="CH4237" i="1"/>
  <c r="CG4237" i="1"/>
  <c r="CE4237" i="1"/>
  <c r="CD4237" i="1"/>
  <c r="CC4237" i="1"/>
  <c r="BH4237" i="1" s="1"/>
  <c r="BG4237" i="1"/>
  <c r="BE4237" i="1"/>
  <c r="BD4237" i="1"/>
  <c r="BC4237" i="1"/>
  <c r="CH4236" i="1"/>
  <c r="CG4236" i="1"/>
  <c r="CF4236" i="1"/>
  <c r="CE4236" i="1"/>
  <c r="CC4236" i="1"/>
  <c r="CD4283" i="1" s="1"/>
  <c r="CB4236" i="1"/>
  <c r="CC4283" i="1" s="1"/>
  <c r="BH4283" i="1" s="1"/>
  <c r="BH4236" i="1"/>
  <c r="BG4236" i="1"/>
  <c r="BF4236" i="1"/>
  <c r="BE4236" i="1"/>
  <c r="BC4236" i="1"/>
  <c r="BB4236" i="1"/>
  <c r="BC4283" i="1" s="1"/>
  <c r="CH4234" i="1"/>
  <c r="CG4282" i="1" s="1"/>
  <c r="CF4234" i="1"/>
  <c r="CE4234" i="1"/>
  <c r="CE4282" i="1" s="1"/>
  <c r="CC4234" i="1"/>
  <c r="BH4234" i="1" s="1"/>
  <c r="BF4234" i="1"/>
  <c r="BE4234" i="1"/>
  <c r="BE4282" i="1" s="1"/>
  <c r="BC4234" i="1"/>
  <c r="CH4232" i="1"/>
  <c r="CG4232" i="1"/>
  <c r="CE4232" i="1"/>
  <c r="CD4232" i="1"/>
  <c r="CC4232" i="1"/>
  <c r="BH4232" i="1" s="1"/>
  <c r="BG4232" i="1"/>
  <c r="BE4232" i="1"/>
  <c r="BD4232" i="1"/>
  <c r="BC4232" i="1"/>
  <c r="CG4231" i="1"/>
  <c r="CE4231" i="1"/>
  <c r="BG4231" i="1"/>
  <c r="BE4231" i="1"/>
  <c r="BH4230" i="1" s="1"/>
  <c r="BG4230" i="1"/>
  <c r="BE4230" i="1"/>
  <c r="BD4230" i="1"/>
  <c r="BC4230" i="1"/>
  <c r="CH4229" i="1"/>
  <c r="CG4229" i="1"/>
  <c r="CF4229" i="1"/>
  <c r="CE4229" i="1"/>
  <c r="CC4229" i="1"/>
  <c r="CD4282" i="1" s="1"/>
  <c r="CB4229" i="1"/>
  <c r="CC4282" i="1" s="1"/>
  <c r="BH4282" i="1" s="1"/>
  <c r="BH4229" i="1"/>
  <c r="BG4229" i="1"/>
  <c r="BF4229" i="1"/>
  <c r="BE4229" i="1"/>
  <c r="BC4229" i="1"/>
  <c r="BD4282" i="1" s="1"/>
  <c r="BB4229" i="1"/>
  <c r="CS4228" i="1"/>
  <c r="BS4228" i="1"/>
  <c r="CH4227" i="1"/>
  <c r="CG4281" i="1" s="1"/>
  <c r="CF4227" i="1"/>
  <c r="CE4227" i="1"/>
  <c r="CE4281" i="1" s="1"/>
  <c r="CC4227" i="1"/>
  <c r="BH4227" i="1"/>
  <c r="BG4281" i="1" s="1"/>
  <c r="BF4227" i="1"/>
  <c r="BE4227" i="1" s="1"/>
  <c r="BE4281" i="1" s="1"/>
  <c r="BC4227" i="1"/>
  <c r="CH4226" i="1"/>
  <c r="CG4226" i="1"/>
  <c r="CE4226" i="1"/>
  <c r="CD4226" i="1"/>
  <c r="BH4226" i="1"/>
  <c r="BG4226" i="1"/>
  <c r="BE4226" i="1"/>
  <c r="BD4226" i="1"/>
  <c r="CH4225" i="1"/>
  <c r="CG4225" i="1"/>
  <c r="CF4225" i="1"/>
  <c r="CE4225" i="1"/>
  <c r="CD4225" i="1"/>
  <c r="CC4225" i="1"/>
  <c r="BH4225" i="1" s="1"/>
  <c r="BG4225" i="1"/>
  <c r="BF4225" i="1"/>
  <c r="BE4225" i="1"/>
  <c r="BT4226" i="1" s="1"/>
  <c r="BD4225" i="1"/>
  <c r="BC4225" i="1"/>
  <c r="BH4224" i="1" s="1"/>
  <c r="BG4224" i="1"/>
  <c r="BE4224" i="1"/>
  <c r="BD4224" i="1"/>
  <c r="CH4223" i="1"/>
  <c r="CG4223" i="1"/>
  <c r="CE4223" i="1"/>
  <c r="CD4223" i="1"/>
  <c r="BH4223" i="1" s="1"/>
  <c r="BG4223" i="1"/>
  <c r="BE4223" i="1"/>
  <c r="BD4223" i="1"/>
  <c r="CH4222" i="1"/>
  <c r="CG4222" i="1"/>
  <c r="CE4222" i="1"/>
  <c r="CD4222" i="1"/>
  <c r="CC4222" i="1"/>
  <c r="BH4222" i="1"/>
  <c r="BG4222" i="1"/>
  <c r="BE4222" i="1"/>
  <c r="BD4222" i="1"/>
  <c r="BC4222" i="1"/>
  <c r="CH4221" i="1"/>
  <c r="CG4221" i="1"/>
  <c r="CE4221" i="1"/>
  <c r="CD4221" i="1"/>
  <c r="BH4221" i="1" s="1"/>
  <c r="BG4221" i="1"/>
  <c r="BE4221" i="1"/>
  <c r="BD4221" i="1"/>
  <c r="CH4220" i="1"/>
  <c r="CG4220" i="1"/>
  <c r="CE4220" i="1"/>
  <c r="CD4220" i="1"/>
  <c r="CC4220" i="1"/>
  <c r="BH4220" i="1"/>
  <c r="BG4220" i="1"/>
  <c r="BE4220" i="1"/>
  <c r="BD4220" i="1"/>
  <c r="BC4220" i="1"/>
  <c r="CH4219" i="1"/>
  <c r="CG4219" i="1"/>
  <c r="CF4219" i="1"/>
  <c r="CE4219" i="1"/>
  <c r="CE4280" i="1" s="1"/>
  <c r="CC4219" i="1"/>
  <c r="CD4281" i="1" s="1"/>
  <c r="CB4219" i="1"/>
  <c r="CC4281" i="1" s="1"/>
  <c r="BH4219" i="1"/>
  <c r="BG4219" i="1"/>
  <c r="BF4219" i="1"/>
  <c r="BE4219" i="1"/>
  <c r="BE4280" i="1" s="1"/>
  <c r="BC4219" i="1"/>
  <c r="BD4281" i="1" s="1"/>
  <c r="BB4219" i="1"/>
  <c r="BC4281" i="1" s="1"/>
  <c r="CD4217" i="1"/>
  <c r="CC4217" i="1"/>
  <c r="BD4217" i="1"/>
  <c r="BC4217" i="1"/>
  <c r="CD4199" i="1"/>
  <c r="CC4199" i="1"/>
  <c r="BD4199" i="1"/>
  <c r="BC4199" i="1"/>
  <c r="CD4197" i="1"/>
  <c r="CC4197" i="1"/>
  <c r="BD4197" i="1"/>
  <c r="BC4197" i="1" s="1"/>
  <c r="CD4196" i="1"/>
  <c r="CC4196" i="1"/>
  <c r="BD4196" i="1"/>
  <c r="BC4196" i="1" s="1"/>
  <c r="CD4193" i="1"/>
  <c r="CC4193" i="1"/>
  <c r="BD4193" i="1"/>
  <c r="BC4193" i="1"/>
  <c r="CD4191" i="1"/>
  <c r="CC4191" i="1"/>
  <c r="BD4191" i="1"/>
  <c r="BC4191" i="1"/>
  <c r="CC4190" i="1"/>
  <c r="BC4190" i="1"/>
  <c r="CE4185" i="1"/>
  <c r="BE4185" i="1"/>
  <c r="CD4184" i="1"/>
  <c r="CC4184" i="1"/>
  <c r="BD4184" i="1"/>
  <c r="BC4184" i="1"/>
  <c r="CD4183" i="1"/>
  <c r="CC4183" i="1"/>
  <c r="BD4183" i="1"/>
  <c r="BC4183" i="1"/>
  <c r="CD4182" i="1"/>
  <c r="CC4182" i="1"/>
  <c r="BD4182" i="1"/>
  <c r="BC4182" i="1"/>
  <c r="CD4181" i="1"/>
  <c r="CC4181" i="1"/>
  <c r="BD4181" i="1"/>
  <c r="BC4181" i="1"/>
  <c r="CD4180" i="1"/>
  <c r="CC4180" i="1"/>
  <c r="BD4180" i="1"/>
  <c r="BC4180" i="1"/>
  <c r="CD4179" i="1"/>
  <c r="CC4179" i="1"/>
  <c r="BD4179" i="1"/>
  <c r="BC4179" i="1"/>
  <c r="CD4178" i="1"/>
  <c r="CC4178" i="1"/>
  <c r="BD4178" i="1"/>
  <c r="BC4178" i="1"/>
  <c r="CG4177" i="1"/>
  <c r="BG4177" i="1"/>
  <c r="CG4176" i="1"/>
  <c r="CF4176" i="1"/>
  <c r="CG4175" i="1"/>
  <c r="CF4175" i="1"/>
  <c r="CD4175" i="1"/>
  <c r="CC4175" i="1"/>
  <c r="BD4175" i="1"/>
  <c r="BC4175" i="1"/>
  <c r="CG4183" i="1"/>
  <c r="CG4300" i="1" s="1"/>
  <c r="CG4182" i="1"/>
  <c r="CG4299" i="1" s="1"/>
  <c r="CG4181" i="1"/>
  <c r="CG4298" i="1" s="1"/>
  <c r="CG4179" i="1"/>
  <c r="CG4296" i="1" s="1"/>
  <c r="CG4178" i="1"/>
  <c r="CG4295" i="1" s="1"/>
  <c r="BH4293" i="1"/>
  <c r="BG4293" i="1"/>
  <c r="BF4293" i="1"/>
  <c r="BH4292" i="1"/>
  <c r="BG4292" i="1"/>
  <c r="BF4292" i="1"/>
  <c r="BG4282" i="1" l="1"/>
  <c r="BH4296" i="1"/>
  <c r="BG4283" i="1"/>
  <c r="BH4297" i="1"/>
  <c r="BD4283" i="1"/>
  <c r="BC4282" i="1"/>
  <c r="BG4178" i="1"/>
  <c r="BG4295" i="1" s="1"/>
  <c r="BG4182" i="1"/>
  <c r="BG4299" i="1" s="1"/>
  <c r="CG4185" i="1"/>
  <c r="CG4302" i="1" s="1"/>
  <c r="BG4179" i="1"/>
  <c r="BG4296" i="1" s="1"/>
  <c r="CT4226" i="1"/>
  <c r="BF4176" i="1"/>
  <c r="BG4180" i="1"/>
  <c r="BG4297" i="1" s="1"/>
  <c r="BG4183" i="1"/>
  <c r="BG4300" i="1" s="1"/>
  <c r="BG4176" i="1"/>
  <c r="BG4175" i="1"/>
  <c r="CG4180" i="1"/>
  <c r="CG4297" i="1" s="1"/>
  <c r="BG4185" i="1"/>
  <c r="BR4253" i="1"/>
  <c r="BR4254" i="1" s="1"/>
  <c r="CG4184" i="1"/>
  <c r="CG4301" i="1" s="1"/>
  <c r="BF4175" i="1"/>
  <c r="BG4181" i="1"/>
  <c r="BG4298" i="1" s="1"/>
  <c r="BG4184" i="1"/>
  <c r="BT4253" i="1" l="1"/>
  <c r="BT4254" i="1" s="1"/>
  <c r="BG4301" i="1"/>
  <c r="X3841" i="1"/>
  <c r="K3640" i="1"/>
  <c r="B3637" i="1"/>
  <c r="AH3578" i="1"/>
  <c r="AX3578" i="1" s="1"/>
  <c r="K3439" i="1"/>
  <c r="B3437" i="1"/>
  <c r="B3408" i="1"/>
  <c r="L3345" i="1"/>
  <c r="L3344" i="1"/>
  <c r="M3343" i="1"/>
  <c r="L3343" i="1"/>
  <c r="L3342" i="1"/>
  <c r="L3341" i="1"/>
  <c r="B3336" i="1"/>
  <c r="AR3578" i="1" l="1"/>
  <c r="AS3578" i="1"/>
  <c r="AN3578" i="1"/>
  <c r="AI3578" i="1" s="1"/>
  <c r="AV3578" i="1"/>
  <c r="AO3578" i="1"/>
  <c r="AW3578" i="1"/>
  <c r="AQ3578" i="1"/>
  <c r="AU3578" i="1"/>
  <c r="W3841" i="1"/>
  <c r="AP3578" i="1"/>
  <c r="AT3578" i="1"/>
  <c r="U1979" i="1" l="1"/>
  <c r="T1979" i="1"/>
  <c r="S1979" i="1"/>
  <c r="U1978" i="1"/>
  <c r="T1978" i="1"/>
  <c r="S1978" i="1"/>
  <c r="U1977" i="1"/>
  <c r="T1977" i="1"/>
  <c r="S1977" i="1"/>
  <c r="U1976" i="1"/>
  <c r="T1976" i="1"/>
  <c r="W1976" i="1" s="1"/>
  <c r="S1976" i="1"/>
  <c r="U1975" i="1"/>
  <c r="T1975" i="1"/>
  <c r="S1975" i="1"/>
  <c r="E1972" i="1"/>
  <c r="B1972" i="1"/>
  <c r="L1970" i="1"/>
  <c r="U1956" i="1"/>
  <c r="T1956" i="1"/>
  <c r="S1956" i="1"/>
  <c r="U1955" i="1"/>
  <c r="T1955" i="1"/>
  <c r="S1955" i="1"/>
  <c r="U1954" i="1"/>
  <c r="T1954" i="1"/>
  <c r="S1954" i="1"/>
  <c r="U1953" i="1"/>
  <c r="T1953" i="1"/>
  <c r="S1953" i="1"/>
  <c r="U1952" i="1"/>
  <c r="T1952" i="1"/>
  <c r="S1952" i="1"/>
  <c r="AF1951" i="1"/>
  <c r="AD1951" i="1"/>
  <c r="AC1951" i="1"/>
  <c r="U1951" i="1"/>
  <c r="T1951" i="1"/>
  <c r="S1951" i="1"/>
  <c r="AF1950" i="1"/>
  <c r="AD1950" i="1"/>
  <c r="AC1950" i="1"/>
  <c r="U1950" i="1"/>
  <c r="T1950" i="1"/>
  <c r="S1950" i="1"/>
  <c r="AF1949" i="1"/>
  <c r="AD1949" i="1"/>
  <c r="AC1949" i="1"/>
  <c r="U1949" i="1"/>
  <c r="T1949" i="1"/>
  <c r="S1949" i="1"/>
  <c r="AF1948" i="1"/>
  <c r="AD1948" i="1"/>
  <c r="AC1948" i="1"/>
  <c r="U1948" i="1"/>
  <c r="T1948" i="1"/>
  <c r="S1948" i="1"/>
  <c r="AF1947" i="1"/>
  <c r="AD1947" i="1"/>
  <c r="AC1947" i="1"/>
  <c r="U1947" i="1"/>
  <c r="T1947" i="1"/>
  <c r="S1947" i="1"/>
  <c r="U1941" i="1"/>
  <c r="X1941" i="1" s="1"/>
  <c r="T1941" i="1"/>
  <c r="S1941" i="1"/>
  <c r="L1939" i="1"/>
  <c r="B1936" i="1"/>
  <c r="U1879" i="1"/>
  <c r="T1879" i="1"/>
  <c r="W1879" i="1" s="1"/>
  <c r="S1879" i="1"/>
  <c r="U1878" i="1"/>
  <c r="T1878" i="1"/>
  <c r="W1878" i="1" s="1"/>
  <c r="S1878" i="1"/>
  <c r="U1877" i="1"/>
  <c r="X1877" i="1" s="1"/>
  <c r="T1877" i="1"/>
  <c r="S1877" i="1"/>
  <c r="U1876" i="1"/>
  <c r="T1876" i="1"/>
  <c r="S1876" i="1"/>
  <c r="U1875" i="1"/>
  <c r="T1875" i="1"/>
  <c r="W1875" i="1" s="1"/>
  <c r="S1875" i="1"/>
  <c r="E1872" i="1"/>
  <c r="B1872" i="1"/>
  <c r="L1870" i="1"/>
  <c r="U1856" i="1"/>
  <c r="X1856" i="1" s="1"/>
  <c r="T1856" i="1"/>
  <c r="S1856" i="1"/>
  <c r="U1855" i="1"/>
  <c r="X1855" i="1" s="1"/>
  <c r="T1855" i="1"/>
  <c r="S1855" i="1"/>
  <c r="U1854" i="1"/>
  <c r="X1854" i="1" s="1"/>
  <c r="T1854" i="1"/>
  <c r="S1854" i="1"/>
  <c r="U1853" i="1"/>
  <c r="X1853" i="1" s="1"/>
  <c r="T1853" i="1"/>
  <c r="S1853" i="1"/>
  <c r="U1852" i="1"/>
  <c r="T1852" i="1"/>
  <c r="S1852" i="1"/>
  <c r="AF1851" i="1"/>
  <c r="AD1851" i="1"/>
  <c r="AC1851" i="1"/>
  <c r="U1851" i="1"/>
  <c r="T1851" i="1"/>
  <c r="W1851" i="1" s="1"/>
  <c r="S1851" i="1"/>
  <c r="AF1850" i="1"/>
  <c r="AD1850" i="1"/>
  <c r="AC1850" i="1"/>
  <c r="U1850" i="1"/>
  <c r="X1850" i="1" s="1"/>
  <c r="T1850" i="1"/>
  <c r="S1850" i="1"/>
  <c r="AF1849" i="1"/>
  <c r="AD1849" i="1"/>
  <c r="AC1849" i="1"/>
  <c r="U1849" i="1"/>
  <c r="X1849" i="1" s="1"/>
  <c r="T1849" i="1"/>
  <c r="S1849" i="1"/>
  <c r="AF1848" i="1"/>
  <c r="AD1848" i="1"/>
  <c r="AC1848" i="1"/>
  <c r="U1848" i="1"/>
  <c r="T1848" i="1"/>
  <c r="W1848" i="1" s="1"/>
  <c r="S1848" i="1"/>
  <c r="AF1847" i="1"/>
  <c r="AD1847" i="1"/>
  <c r="AC1847" i="1"/>
  <c r="U1847" i="1"/>
  <c r="T1847" i="1"/>
  <c r="S1847" i="1"/>
  <c r="U1841" i="1"/>
  <c r="T1841" i="1"/>
  <c r="S1841" i="1"/>
  <c r="L1839" i="1"/>
  <c r="B1836" i="1"/>
  <c r="U1779" i="1"/>
  <c r="T1779" i="1"/>
  <c r="S1779" i="1"/>
  <c r="U1778" i="1"/>
  <c r="T1778" i="1"/>
  <c r="S1778" i="1"/>
  <c r="U1777" i="1"/>
  <c r="T1777" i="1"/>
  <c r="S1777" i="1"/>
  <c r="U1776" i="1"/>
  <c r="X1776" i="1" s="1"/>
  <c r="T1776" i="1"/>
  <c r="S1776" i="1"/>
  <c r="U1775" i="1"/>
  <c r="T1775" i="1"/>
  <c r="S1775" i="1"/>
  <c r="E1772" i="1"/>
  <c r="B1772" i="1"/>
  <c r="L1770" i="1"/>
  <c r="U1756" i="1"/>
  <c r="T1756" i="1"/>
  <c r="W1756" i="1" s="1"/>
  <c r="S1756" i="1"/>
  <c r="U1755" i="1"/>
  <c r="T1755" i="1"/>
  <c r="S1755" i="1"/>
  <c r="U1754" i="1"/>
  <c r="T1754" i="1"/>
  <c r="S1754" i="1"/>
  <c r="U1753" i="1"/>
  <c r="T1753" i="1"/>
  <c r="S1753" i="1"/>
  <c r="U1752" i="1"/>
  <c r="T1752" i="1"/>
  <c r="S1752" i="1"/>
  <c r="AF1751" i="1"/>
  <c r="AD1751" i="1"/>
  <c r="AC1751" i="1"/>
  <c r="U1751" i="1"/>
  <c r="T1751" i="1"/>
  <c r="S1751" i="1"/>
  <c r="AF1750" i="1"/>
  <c r="AD1750" i="1"/>
  <c r="AC1750" i="1"/>
  <c r="U1750" i="1"/>
  <c r="T1750" i="1"/>
  <c r="S1750" i="1"/>
  <c r="AF1749" i="1"/>
  <c r="AD1749" i="1"/>
  <c r="AC1749" i="1"/>
  <c r="U1749" i="1"/>
  <c r="T1749" i="1"/>
  <c r="S1749" i="1"/>
  <c r="AF1748" i="1"/>
  <c r="AD1748" i="1"/>
  <c r="AC1748" i="1"/>
  <c r="U1748" i="1"/>
  <c r="T1748" i="1"/>
  <c r="S1748" i="1"/>
  <c r="AF1747" i="1"/>
  <c r="AG1747" i="1" s="1"/>
  <c r="AD1747" i="1"/>
  <c r="AC1747" i="1"/>
  <c r="U1747" i="1"/>
  <c r="T1747" i="1"/>
  <c r="S1747" i="1"/>
  <c r="U1741" i="1"/>
  <c r="X1741" i="1" s="1"/>
  <c r="T1741" i="1"/>
  <c r="S1741" i="1"/>
  <c r="L1739" i="1"/>
  <c r="B1736" i="1"/>
  <c r="U1679" i="1"/>
  <c r="T1679" i="1"/>
  <c r="W1679" i="1" s="1"/>
  <c r="S1679" i="1"/>
  <c r="U1678" i="1"/>
  <c r="X1678" i="1" s="1"/>
  <c r="T1678" i="1"/>
  <c r="S1678" i="1"/>
  <c r="U1677" i="1"/>
  <c r="X1677" i="1" s="1"/>
  <c r="T1677" i="1"/>
  <c r="S1677" i="1"/>
  <c r="U1676" i="1"/>
  <c r="T1676" i="1"/>
  <c r="S1676" i="1"/>
  <c r="U1675" i="1"/>
  <c r="T1675" i="1"/>
  <c r="W1675" i="1" s="1"/>
  <c r="S1675" i="1"/>
  <c r="E1672" i="1"/>
  <c r="B1672" i="1"/>
  <c r="L1670" i="1"/>
  <c r="U1656" i="1"/>
  <c r="T1656" i="1"/>
  <c r="S1656" i="1"/>
  <c r="U1655" i="1"/>
  <c r="T1655" i="1"/>
  <c r="S1655" i="1"/>
  <c r="U1654" i="1"/>
  <c r="T1654" i="1"/>
  <c r="S1654" i="1"/>
  <c r="U1653" i="1"/>
  <c r="T1653" i="1"/>
  <c r="S1653" i="1"/>
  <c r="U1652" i="1"/>
  <c r="T1652" i="1"/>
  <c r="S1652" i="1"/>
  <c r="AF1651" i="1"/>
  <c r="AD1651" i="1"/>
  <c r="AC1651" i="1"/>
  <c r="U1651" i="1"/>
  <c r="X1651" i="1" s="1"/>
  <c r="T1651" i="1"/>
  <c r="S1651" i="1"/>
  <c r="AF1650" i="1"/>
  <c r="AD1650" i="1"/>
  <c r="AC1650" i="1"/>
  <c r="U1650" i="1"/>
  <c r="X1650" i="1" s="1"/>
  <c r="T1650" i="1"/>
  <c r="S1650" i="1"/>
  <c r="AF1649" i="1"/>
  <c r="AD1649" i="1"/>
  <c r="AC1649" i="1"/>
  <c r="U1649" i="1"/>
  <c r="T1649" i="1"/>
  <c r="W1649" i="1" s="1"/>
  <c r="S1649" i="1"/>
  <c r="AF1648" i="1"/>
  <c r="AD1648" i="1"/>
  <c r="AC1648" i="1"/>
  <c r="U1648" i="1"/>
  <c r="T1648" i="1"/>
  <c r="W1648" i="1" s="1"/>
  <c r="S1648" i="1"/>
  <c r="AF1647" i="1"/>
  <c r="AG1647" i="1" s="1"/>
  <c r="AD1647" i="1"/>
  <c r="AC1647" i="1"/>
  <c r="X1647" i="1"/>
  <c r="U1647" i="1"/>
  <c r="T1647" i="1"/>
  <c r="S1647" i="1"/>
  <c r="U1641" i="1"/>
  <c r="T1641" i="1"/>
  <c r="S1641" i="1"/>
  <c r="L1639" i="1"/>
  <c r="B1636" i="1"/>
  <c r="U1579" i="1"/>
  <c r="T1579" i="1"/>
  <c r="S1579" i="1"/>
  <c r="U1578" i="1"/>
  <c r="T1578" i="1"/>
  <c r="S1578" i="1"/>
  <c r="U1577" i="1"/>
  <c r="T1577" i="1"/>
  <c r="S1577" i="1"/>
  <c r="U1576" i="1"/>
  <c r="T1576" i="1"/>
  <c r="S1576" i="1"/>
  <c r="U1575" i="1"/>
  <c r="T1575" i="1"/>
  <c r="S1575" i="1"/>
  <c r="E1572" i="1"/>
  <c r="B1572" i="1"/>
  <c r="L1570" i="1"/>
  <c r="U1556" i="1"/>
  <c r="X1556" i="1" s="1"/>
  <c r="T1556" i="1"/>
  <c r="S1556" i="1"/>
  <c r="U1555" i="1"/>
  <c r="T1555" i="1"/>
  <c r="S1555" i="1"/>
  <c r="U1554" i="1"/>
  <c r="T1554" i="1"/>
  <c r="S1554" i="1"/>
  <c r="U1553" i="1"/>
  <c r="T1553" i="1"/>
  <c r="S1553" i="1"/>
  <c r="U1552" i="1"/>
  <c r="T1552" i="1"/>
  <c r="S1552" i="1"/>
  <c r="AF1551" i="1"/>
  <c r="AE1649" i="1" l="1"/>
  <c r="W1650" i="1"/>
  <c r="AE1747" i="1"/>
  <c r="W1856" i="1"/>
  <c r="W1556" i="1"/>
  <c r="W1854" i="1"/>
  <c r="AE1751" i="1"/>
  <c r="W1849" i="1"/>
  <c r="W1850" i="1"/>
  <c r="W1647" i="1"/>
  <c r="W1877" i="1"/>
  <c r="W1651" i="1"/>
  <c r="W1677" i="1"/>
  <c r="AE1850" i="1"/>
  <c r="W1855" i="1"/>
  <c r="AE1650" i="1"/>
  <c r="W1853" i="1"/>
  <c r="W1678" i="1"/>
  <c r="AE1849" i="1"/>
  <c r="AE1949" i="1"/>
  <c r="W1741" i="1"/>
  <c r="W1776" i="1"/>
  <c r="W1941" i="1"/>
  <c r="AE1647" i="1"/>
  <c r="AE1651" i="1"/>
  <c r="AE1750" i="1"/>
  <c r="AE1948" i="1"/>
  <c r="AG1951" i="1"/>
  <c r="AE1749" i="1"/>
  <c r="AG1651" i="1"/>
  <c r="V1776" i="1"/>
  <c r="AE1847" i="1"/>
  <c r="AE1947" i="1"/>
  <c r="AE1748" i="1"/>
  <c r="AE1848" i="1"/>
  <c r="V1849" i="1"/>
  <c r="V1850" i="1"/>
  <c r="V1851" i="1"/>
  <c r="AG1851" i="1"/>
  <c r="V1877" i="1"/>
  <c r="V1878" i="1"/>
  <c r="V1879" i="1"/>
  <c r="AE1950" i="1"/>
  <c r="V1756" i="1"/>
  <c r="AE1851" i="1"/>
  <c r="AG1947" i="1"/>
  <c r="AG1551" i="1"/>
  <c r="AE1951" i="1"/>
  <c r="V1675" i="1"/>
  <c r="V1853" i="1"/>
  <c r="V1854" i="1"/>
  <c r="V1855" i="1"/>
  <c r="V1856" i="1"/>
  <c r="Y1856" i="1" s="1"/>
  <c r="Z1856" i="1" s="1"/>
  <c r="V1875" i="1"/>
  <c r="V1648" i="1"/>
  <c r="V1677" i="1"/>
  <c r="V1678" i="1"/>
  <c r="V1679" i="1"/>
  <c r="V1556" i="1"/>
  <c r="V1647" i="1"/>
  <c r="AE1648" i="1"/>
  <c r="V1649" i="1"/>
  <c r="V1650" i="1"/>
  <c r="V1651" i="1"/>
  <c r="V1741" i="1"/>
  <c r="AG1751" i="1"/>
  <c r="AG1847" i="1"/>
  <c r="V1848" i="1"/>
  <c r="V1941" i="1"/>
  <c r="V1976" i="1"/>
  <c r="AD1551" i="1"/>
  <c r="AC1551" i="1"/>
  <c r="U1551" i="1"/>
  <c r="T1551" i="1"/>
  <c r="S1551" i="1"/>
  <c r="AF1550" i="1"/>
  <c r="AD1550" i="1"/>
  <c r="AC1550" i="1"/>
  <c r="U1550" i="1"/>
  <c r="T1550" i="1"/>
  <c r="S1550" i="1"/>
  <c r="AF1549" i="1"/>
  <c r="AD1549" i="1"/>
  <c r="AC1549" i="1"/>
  <c r="U1549" i="1"/>
  <c r="T1549" i="1"/>
  <c r="S1549" i="1"/>
  <c r="AF1548" i="1"/>
  <c r="AD1548" i="1"/>
  <c r="AC1548" i="1"/>
  <c r="U1548" i="1"/>
  <c r="T1548" i="1"/>
  <c r="S1548" i="1"/>
  <c r="AF1547" i="1"/>
  <c r="AD1547" i="1"/>
  <c r="AC1547" i="1"/>
  <c r="U1547" i="1"/>
  <c r="T1547" i="1"/>
  <c r="S1547" i="1"/>
  <c r="U1541" i="1"/>
  <c r="T1541" i="1"/>
  <c r="W1541" i="1" s="1"/>
  <c r="S1541" i="1"/>
  <c r="L1539" i="1"/>
  <c r="B1536" i="1"/>
  <c r="U1479" i="1"/>
  <c r="X1479" i="1" s="1"/>
  <c r="T1479" i="1"/>
  <c r="S1479" i="1"/>
  <c r="U1478" i="1"/>
  <c r="T1478" i="1"/>
  <c r="S1478" i="1"/>
  <c r="U1477" i="1"/>
  <c r="T1477" i="1"/>
  <c r="W1477" i="1" s="1"/>
  <c r="S1477" i="1"/>
  <c r="U1476" i="1"/>
  <c r="T1476" i="1"/>
  <c r="S1476" i="1"/>
  <c r="U1475" i="1"/>
  <c r="X1475" i="1" s="1"/>
  <c r="T1475" i="1"/>
  <c r="S1475" i="1"/>
  <c r="E1472" i="1"/>
  <c r="B1472" i="1"/>
  <c r="L1470" i="1"/>
  <c r="U1456" i="1"/>
  <c r="T1456" i="1"/>
  <c r="W1456" i="1" s="1"/>
  <c r="S1456" i="1"/>
  <c r="U1455" i="1"/>
  <c r="T1455" i="1"/>
  <c r="W1455" i="1" s="1"/>
  <c r="S1455" i="1"/>
  <c r="U1454" i="1"/>
  <c r="T1454" i="1"/>
  <c r="W1454" i="1" s="1"/>
  <c r="S1454" i="1"/>
  <c r="U1453" i="1"/>
  <c r="T1453" i="1"/>
  <c r="S1453" i="1"/>
  <c r="U1452" i="1"/>
  <c r="T1452" i="1"/>
  <c r="S1452" i="1"/>
  <c r="AF1451" i="1"/>
  <c r="AD1451" i="1"/>
  <c r="AC1451" i="1"/>
  <c r="U1451" i="1"/>
  <c r="T1451" i="1"/>
  <c r="W1451" i="1" s="1"/>
  <c r="S1451" i="1"/>
  <c r="AF1450" i="1"/>
  <c r="AD1450" i="1"/>
  <c r="AC1450" i="1"/>
  <c r="U1450" i="1"/>
  <c r="T1450" i="1"/>
  <c r="W1450" i="1" s="1"/>
  <c r="S1450" i="1"/>
  <c r="AF1449" i="1"/>
  <c r="AD1449" i="1"/>
  <c r="AC1449" i="1"/>
  <c r="U1449" i="1"/>
  <c r="X1449" i="1" s="1"/>
  <c r="T1449" i="1"/>
  <c r="S1449" i="1"/>
  <c r="AF1448" i="1"/>
  <c r="AD1448" i="1"/>
  <c r="AC1448" i="1"/>
  <c r="U1448" i="1"/>
  <c r="X1448" i="1" s="1"/>
  <c r="T1448" i="1"/>
  <c r="S1448" i="1"/>
  <c r="AF1447" i="1"/>
  <c r="AG1447" i="1" s="1"/>
  <c r="AD1447" i="1"/>
  <c r="AC1447" i="1"/>
  <c r="U1447" i="1"/>
  <c r="T1447" i="1"/>
  <c r="W1447" i="1" s="1"/>
  <c r="S1447" i="1"/>
  <c r="U1441" i="1"/>
  <c r="T1441" i="1"/>
  <c r="S1441" i="1"/>
  <c r="V1441" i="1" s="1"/>
  <c r="L1439" i="1"/>
  <c r="B1436" i="1"/>
  <c r="U1379" i="1"/>
  <c r="T1379" i="1"/>
  <c r="S1379" i="1"/>
  <c r="U1378" i="1"/>
  <c r="T1378" i="1"/>
  <c r="S1378" i="1"/>
  <c r="U1377" i="1"/>
  <c r="T1377" i="1"/>
  <c r="S1377" i="1"/>
  <c r="U1376" i="1"/>
  <c r="X1376" i="1" s="1"/>
  <c r="T1376" i="1"/>
  <c r="S1376" i="1"/>
  <c r="U1375" i="1"/>
  <c r="T1375" i="1"/>
  <c r="S1375" i="1"/>
  <c r="E1372" i="1"/>
  <c r="B1372" i="1"/>
  <c r="L1370" i="1"/>
  <c r="U1356" i="1"/>
  <c r="T1356" i="1"/>
  <c r="S1356" i="1"/>
  <c r="U1355" i="1"/>
  <c r="X1355" i="1" s="1"/>
  <c r="T1355" i="1"/>
  <c r="S1355" i="1"/>
  <c r="U1354" i="1"/>
  <c r="T1354" i="1"/>
  <c r="S1354" i="1"/>
  <c r="U1353" i="1"/>
  <c r="T1353" i="1"/>
  <c r="W1353" i="1" s="1"/>
  <c r="S1353" i="1"/>
  <c r="U1352" i="1"/>
  <c r="T1352" i="1"/>
  <c r="S1352" i="1"/>
  <c r="AF1351" i="1"/>
  <c r="AD1351" i="1"/>
  <c r="AC1351" i="1"/>
  <c r="U1351" i="1"/>
  <c r="T1351" i="1"/>
  <c r="S1351" i="1"/>
  <c r="AF1350" i="1"/>
  <c r="AD1350" i="1"/>
  <c r="AC1350" i="1"/>
  <c r="U1350" i="1"/>
  <c r="T1350" i="1"/>
  <c r="S1350" i="1"/>
  <c r="AF1349" i="1"/>
  <c r="AD1349" i="1"/>
  <c r="AC1349" i="1"/>
  <c r="U1349" i="1"/>
  <c r="T1349" i="1"/>
  <c r="S1349" i="1"/>
  <c r="AF1348" i="1"/>
  <c r="AD1348" i="1"/>
  <c r="AC1348" i="1"/>
  <c r="U1348" i="1"/>
  <c r="T1348" i="1"/>
  <c r="S1348" i="1"/>
  <c r="AF1347" i="1"/>
  <c r="AG1347" i="1" s="1"/>
  <c r="AD1347" i="1"/>
  <c r="AC1347" i="1"/>
  <c r="U1347" i="1"/>
  <c r="T1347" i="1"/>
  <c r="S1347" i="1"/>
  <c r="U1341" i="1"/>
  <c r="T1341" i="1"/>
  <c r="S1341" i="1"/>
  <c r="L1339" i="1"/>
  <c r="B1336" i="1"/>
  <c r="U1279" i="1"/>
  <c r="T1279" i="1"/>
  <c r="S1279" i="1"/>
  <c r="U1278" i="1"/>
  <c r="T1278" i="1"/>
  <c r="S1278" i="1"/>
  <c r="U1277" i="1"/>
  <c r="T1277" i="1"/>
  <c r="S1277" i="1"/>
  <c r="U1276" i="1"/>
  <c r="X1276" i="1" s="1"/>
  <c r="T1276" i="1"/>
  <c r="S1276" i="1"/>
  <c r="U1275" i="1"/>
  <c r="T1275" i="1"/>
  <c r="S1275" i="1"/>
  <c r="E1272" i="1"/>
  <c r="B1272" i="1"/>
  <c r="L1270" i="1"/>
  <c r="U1256" i="1"/>
  <c r="T1256" i="1"/>
  <c r="S1256" i="1"/>
  <c r="U1255" i="1"/>
  <c r="T1255" i="1"/>
  <c r="S1255" i="1"/>
  <c r="U1254" i="1"/>
  <c r="T1254" i="1"/>
  <c r="S1254" i="1"/>
  <c r="U1253" i="1"/>
  <c r="T1253" i="1"/>
  <c r="S1253" i="1"/>
  <c r="U1252" i="1"/>
  <c r="T1252" i="1"/>
  <c r="S1252" i="1"/>
  <c r="AF1251" i="1"/>
  <c r="AD1251" i="1"/>
  <c r="AC1251" i="1"/>
  <c r="U1251" i="1"/>
  <c r="T1251" i="1"/>
  <c r="S1251" i="1"/>
  <c r="AF1250" i="1"/>
  <c r="AD1250" i="1"/>
  <c r="AC1250" i="1"/>
  <c r="U1250" i="1"/>
  <c r="T1250" i="1"/>
  <c r="S1250" i="1"/>
  <c r="AF1249" i="1"/>
  <c r="AD1249" i="1"/>
  <c r="AC1249" i="1"/>
  <c r="U1249" i="1"/>
  <c r="T1249" i="1"/>
  <c r="S1249" i="1"/>
  <c r="AF1248" i="1"/>
  <c r="AD1248" i="1"/>
  <c r="AC1248" i="1"/>
  <c r="U1248" i="1"/>
  <c r="T1248" i="1"/>
  <c r="S1248" i="1"/>
  <c r="AF1247" i="1"/>
  <c r="AG1247" i="1" s="1"/>
  <c r="AD1247" i="1"/>
  <c r="AC1247" i="1"/>
  <c r="U1247" i="1"/>
  <c r="T1247" i="1"/>
  <c r="S1247" i="1"/>
  <c r="U1241" i="1"/>
  <c r="T1241" i="1"/>
  <c r="S1241" i="1"/>
  <c r="L1239" i="1"/>
  <c r="B1236" i="1"/>
  <c r="U1179" i="1"/>
  <c r="T1179" i="1"/>
  <c r="S1179" i="1"/>
  <c r="U1178" i="1"/>
  <c r="T1178" i="1"/>
  <c r="W1178" i="1" s="1"/>
  <c r="S1178" i="1"/>
  <c r="U1177" i="1"/>
  <c r="T1177" i="1"/>
  <c r="S1177" i="1"/>
  <c r="U1176" i="1"/>
  <c r="T1176" i="1"/>
  <c r="S1176" i="1"/>
  <c r="U1175" i="1"/>
  <c r="T1175" i="1"/>
  <c r="S1175" i="1"/>
  <c r="E1172" i="1"/>
  <c r="B1172" i="1"/>
  <c r="L1170" i="1"/>
  <c r="U1156" i="1"/>
  <c r="T1156" i="1"/>
  <c r="S1156" i="1"/>
  <c r="U1155" i="1"/>
  <c r="T1155" i="1"/>
  <c r="S1155" i="1"/>
  <c r="U1154" i="1"/>
  <c r="T1154" i="1"/>
  <c r="S1154" i="1"/>
  <c r="U1153" i="1"/>
  <c r="T1153" i="1"/>
  <c r="S1153" i="1"/>
  <c r="U1152" i="1"/>
  <c r="T1152" i="1"/>
  <c r="S1152" i="1"/>
  <c r="AF1151" i="1"/>
  <c r="AD1151" i="1"/>
  <c r="AC1151" i="1"/>
  <c r="U1151" i="1"/>
  <c r="T1151" i="1"/>
  <c r="W1151" i="1" s="1"/>
  <c r="S1151" i="1"/>
  <c r="AF1150" i="1"/>
  <c r="AD1150" i="1"/>
  <c r="AC1150" i="1"/>
  <c r="U1150" i="1"/>
  <c r="T1150" i="1"/>
  <c r="S1150" i="1"/>
  <c r="AF1149" i="1"/>
  <c r="AD1149" i="1"/>
  <c r="AC1149" i="1"/>
  <c r="U1149" i="1"/>
  <c r="X1149" i="1" s="1"/>
  <c r="T1149" i="1"/>
  <c r="S1149" i="1"/>
  <c r="AF1148" i="1"/>
  <c r="AD1148" i="1"/>
  <c r="AC1148" i="1"/>
  <c r="U1148" i="1"/>
  <c r="T1148" i="1"/>
  <c r="S1148" i="1"/>
  <c r="AF1147" i="1"/>
  <c r="AG1147" i="1" s="1"/>
  <c r="AD1147" i="1"/>
  <c r="AC1147" i="1"/>
  <c r="U1147" i="1"/>
  <c r="T1147" i="1"/>
  <c r="W1147" i="1" s="1"/>
  <c r="S1147" i="1"/>
  <c r="U1141" i="1"/>
  <c r="T1141" i="1"/>
  <c r="S1141" i="1"/>
  <c r="L1139" i="1"/>
  <c r="B1136" i="1"/>
  <c r="U1079" i="1"/>
  <c r="T1079" i="1"/>
  <c r="S1079" i="1"/>
  <c r="U1078" i="1"/>
  <c r="T1078" i="1"/>
  <c r="S1078" i="1"/>
  <c r="U1077" i="1"/>
  <c r="T1077" i="1"/>
  <c r="S1077" i="1"/>
  <c r="U1076" i="1"/>
  <c r="T1076" i="1"/>
  <c r="W1076" i="1" s="1"/>
  <c r="S1076" i="1"/>
  <c r="U1075" i="1"/>
  <c r="T1075" i="1"/>
  <c r="S1075" i="1"/>
  <c r="E1072" i="1"/>
  <c r="B1072" i="1"/>
  <c r="L1070" i="1"/>
  <c r="U1056" i="1"/>
  <c r="T1056" i="1"/>
  <c r="S1056" i="1"/>
  <c r="U1055" i="1"/>
  <c r="T1055" i="1"/>
  <c r="S1055" i="1"/>
  <c r="U1054" i="1"/>
  <c r="T1054" i="1"/>
  <c r="S1054" i="1"/>
  <c r="U1053" i="1"/>
  <c r="T1053" i="1"/>
  <c r="S1053" i="1"/>
  <c r="U1052" i="1"/>
  <c r="T1052" i="1"/>
  <c r="S1052" i="1"/>
  <c r="AF1051" i="1"/>
  <c r="AD1051" i="1"/>
  <c r="AC1051" i="1"/>
  <c r="U1051" i="1"/>
  <c r="T1051" i="1"/>
  <c r="S1051" i="1"/>
  <c r="AF1050" i="1"/>
  <c r="AD1050" i="1"/>
  <c r="AC1050" i="1"/>
  <c r="U1050" i="1"/>
  <c r="T1050" i="1"/>
  <c r="S1050" i="1"/>
  <c r="AF1049" i="1"/>
  <c r="AD1049" i="1"/>
  <c r="AC1049" i="1"/>
  <c r="U1049" i="1"/>
  <c r="T1049" i="1"/>
  <c r="S1049" i="1"/>
  <c r="AF1048" i="1"/>
  <c r="AD1048" i="1"/>
  <c r="AC1048" i="1"/>
  <c r="U1048" i="1"/>
  <c r="T1048" i="1"/>
  <c r="S1048" i="1"/>
  <c r="AF1047" i="1"/>
  <c r="AG1047" i="1" s="1"/>
  <c r="AD1047" i="1"/>
  <c r="AC1047" i="1"/>
  <c r="U1047" i="1"/>
  <c r="T1047" i="1"/>
  <c r="S1047" i="1"/>
  <c r="U1041" i="1"/>
  <c r="X1041" i="1" s="1"/>
  <c r="T1041" i="1"/>
  <c r="S1041" i="1"/>
  <c r="L1039" i="1"/>
  <c r="B1036" i="1"/>
  <c r="U979" i="1"/>
  <c r="T979" i="1"/>
  <c r="S979" i="1"/>
  <c r="U978" i="1"/>
  <c r="T978" i="1"/>
  <c r="S978" i="1"/>
  <c r="U977" i="1"/>
  <c r="T977" i="1"/>
  <c r="S977" i="1"/>
  <c r="U976" i="1"/>
  <c r="X976" i="1" s="1"/>
  <c r="T976" i="1"/>
  <c r="S976" i="1"/>
  <c r="U975" i="1"/>
  <c r="T975" i="1"/>
  <c r="S975" i="1"/>
  <c r="E972" i="1"/>
  <c r="B972" i="1"/>
  <c r="L970" i="1"/>
  <c r="U956" i="1"/>
  <c r="T956" i="1"/>
  <c r="S956" i="1"/>
  <c r="U955" i="1"/>
  <c r="T955" i="1"/>
  <c r="S955" i="1"/>
  <c r="U954" i="1"/>
  <c r="T954" i="1"/>
  <c r="S954" i="1"/>
  <c r="U953" i="1"/>
  <c r="T953" i="1"/>
  <c r="S953" i="1"/>
  <c r="U952" i="1"/>
  <c r="T952" i="1"/>
  <c r="S952" i="1"/>
  <c r="AF951" i="1"/>
  <c r="AD951" i="1"/>
  <c r="AC951" i="1"/>
  <c r="U951" i="1"/>
  <c r="T951" i="1"/>
  <c r="S951" i="1"/>
  <c r="AF950" i="1"/>
  <c r="AD950" i="1"/>
  <c r="AC950" i="1"/>
  <c r="U950" i="1"/>
  <c r="T950" i="1"/>
  <c r="S950" i="1"/>
  <c r="AF949" i="1"/>
  <c r="AD949" i="1"/>
  <c r="AC949" i="1"/>
  <c r="U949" i="1"/>
  <c r="T949" i="1"/>
  <c r="S949" i="1"/>
  <c r="AF948" i="1"/>
  <c r="AD948" i="1"/>
  <c r="AC948" i="1"/>
  <c r="U948" i="1"/>
  <c r="T948" i="1"/>
  <c r="S948" i="1"/>
  <c r="AF947" i="1"/>
  <c r="AG947" i="1" s="1"/>
  <c r="AD947" i="1"/>
  <c r="AC947" i="1"/>
  <c r="U947" i="1"/>
  <c r="T947" i="1"/>
  <c r="S947" i="1"/>
  <c r="U941" i="1"/>
  <c r="X941" i="1" s="1"/>
  <c r="T941" i="1"/>
  <c r="S941" i="1"/>
  <c r="L939" i="1"/>
  <c r="B936" i="1"/>
  <c r="U879" i="1"/>
  <c r="T879" i="1"/>
  <c r="S879" i="1"/>
  <c r="U878" i="1"/>
  <c r="T878" i="1"/>
  <c r="S878" i="1"/>
  <c r="U877" i="1"/>
  <c r="T877" i="1"/>
  <c r="S877" i="1"/>
  <c r="U876" i="1"/>
  <c r="X876" i="1" s="1"/>
  <c r="T876" i="1"/>
  <c r="S876" i="1"/>
  <c r="U875" i="1"/>
  <c r="T875" i="1"/>
  <c r="S875" i="1"/>
  <c r="E872" i="1"/>
  <c r="B872" i="1"/>
  <c r="L870" i="1"/>
  <c r="U856" i="1"/>
  <c r="T856" i="1"/>
  <c r="S856" i="1"/>
  <c r="U855" i="1"/>
  <c r="T855" i="1"/>
  <c r="S855" i="1"/>
  <c r="U854" i="1"/>
  <c r="T854" i="1"/>
  <c r="S854" i="1"/>
  <c r="U853" i="1"/>
  <c r="T853" i="1"/>
  <c r="S853" i="1"/>
  <c r="U852" i="1"/>
  <c r="T852" i="1"/>
  <c r="S852" i="1"/>
  <c r="AF851" i="1"/>
  <c r="AD851" i="1"/>
  <c r="AC851" i="1"/>
  <c r="U851" i="1"/>
  <c r="T851" i="1"/>
  <c r="S851" i="1"/>
  <c r="AF850" i="1"/>
  <c r="AD850" i="1"/>
  <c r="AC850" i="1"/>
  <c r="U850" i="1"/>
  <c r="T850" i="1"/>
  <c r="S850" i="1"/>
  <c r="AF849" i="1"/>
  <c r="AD849" i="1"/>
  <c r="AC849" i="1"/>
  <c r="U849" i="1"/>
  <c r="T849" i="1"/>
  <c r="S849" i="1"/>
  <c r="AF848" i="1"/>
  <c r="AD848" i="1"/>
  <c r="AC848" i="1"/>
  <c r="U848" i="1"/>
  <c r="T848" i="1"/>
  <c r="S848" i="1"/>
  <c r="AF847" i="1"/>
  <c r="AG847" i="1" s="1"/>
  <c r="AD847" i="1"/>
  <c r="AC847" i="1"/>
  <c r="U847" i="1"/>
  <c r="T847" i="1"/>
  <c r="S847" i="1"/>
  <c r="U841" i="1"/>
  <c r="T841" i="1"/>
  <c r="W841" i="1" s="1"/>
  <c r="S841" i="1"/>
  <c r="L839" i="1"/>
  <c r="B836" i="1"/>
  <c r="U779" i="1"/>
  <c r="T779" i="1"/>
  <c r="S779" i="1"/>
  <c r="U778" i="1"/>
  <c r="T778" i="1"/>
  <c r="S778" i="1"/>
  <c r="U777" i="1"/>
  <c r="T777" i="1"/>
  <c r="S777" i="1"/>
  <c r="U776" i="1"/>
  <c r="T776" i="1"/>
  <c r="W776" i="1" s="1"/>
  <c r="S776" i="1"/>
  <c r="U775" i="1"/>
  <c r="T775" i="1"/>
  <c r="S775" i="1"/>
  <c r="E772" i="1"/>
  <c r="B772" i="1"/>
  <c r="L770" i="1"/>
  <c r="U756" i="1"/>
  <c r="T756" i="1"/>
  <c r="S756" i="1"/>
  <c r="U755" i="1"/>
  <c r="T755" i="1"/>
  <c r="S755" i="1"/>
  <c r="U754" i="1"/>
  <c r="X754" i="1" s="1"/>
  <c r="T754" i="1"/>
  <c r="S754" i="1"/>
  <c r="U753" i="1"/>
  <c r="X753" i="1" s="1"/>
  <c r="T753" i="1"/>
  <c r="S753" i="1"/>
  <c r="U752" i="1"/>
  <c r="X752" i="1" s="1"/>
  <c r="T752" i="1"/>
  <c r="S752" i="1"/>
  <c r="AF751" i="1"/>
  <c r="AD751" i="1"/>
  <c r="AC751" i="1"/>
  <c r="U751" i="1"/>
  <c r="T751" i="1"/>
  <c r="W751" i="1" s="1"/>
  <c r="S751" i="1"/>
  <c r="AF750" i="1"/>
  <c r="AD750" i="1"/>
  <c r="AC750" i="1"/>
  <c r="U750" i="1"/>
  <c r="T750" i="1"/>
  <c r="S750" i="1"/>
  <c r="AF749" i="1"/>
  <c r="AD749" i="1"/>
  <c r="AC749" i="1"/>
  <c r="U749" i="1"/>
  <c r="X749" i="1" s="1"/>
  <c r="T749" i="1"/>
  <c r="S749" i="1"/>
  <c r="AF748" i="1"/>
  <c r="AD748" i="1"/>
  <c r="AC748" i="1"/>
  <c r="U748" i="1"/>
  <c r="T748" i="1"/>
  <c r="S748" i="1"/>
  <c r="AF747" i="1"/>
  <c r="AG747" i="1" s="1"/>
  <c r="AD747" i="1"/>
  <c r="AC747" i="1"/>
  <c r="U747" i="1"/>
  <c r="T747" i="1"/>
  <c r="W747" i="1" s="1"/>
  <c r="S747" i="1"/>
  <c r="U741" i="1"/>
  <c r="T741" i="1"/>
  <c r="S741" i="1"/>
  <c r="L739" i="1"/>
  <c r="B736" i="1"/>
  <c r="U679" i="1"/>
  <c r="T679" i="1"/>
  <c r="W679" i="1" s="1"/>
  <c r="S679" i="1"/>
  <c r="U678" i="1"/>
  <c r="X678" i="1" s="1"/>
  <c r="T678" i="1"/>
  <c r="S678" i="1"/>
  <c r="U677" i="1"/>
  <c r="X677" i="1" s="1"/>
  <c r="T677" i="1"/>
  <c r="S677" i="1"/>
  <c r="U676" i="1"/>
  <c r="T676" i="1"/>
  <c r="S676" i="1"/>
  <c r="U675" i="1"/>
  <c r="T675" i="1"/>
  <c r="W675" i="1" s="1"/>
  <c r="S675" i="1"/>
  <c r="E672" i="1"/>
  <c r="B672" i="1"/>
  <c r="L670" i="1"/>
  <c r="U656" i="1"/>
  <c r="T656" i="1"/>
  <c r="S656" i="1"/>
  <c r="U655" i="1"/>
  <c r="T655" i="1"/>
  <c r="S655" i="1"/>
  <c r="U654" i="1"/>
  <c r="T654" i="1"/>
  <c r="S654" i="1"/>
  <c r="U653" i="1"/>
  <c r="T653" i="1"/>
  <c r="S653" i="1"/>
  <c r="U652" i="1"/>
  <c r="T652" i="1"/>
  <c r="S652" i="1"/>
  <c r="AF651" i="1"/>
  <c r="AD651" i="1"/>
  <c r="AC651" i="1"/>
  <c r="U651" i="1"/>
  <c r="X651" i="1" s="1"/>
  <c r="T651" i="1"/>
  <c r="S651" i="1"/>
  <c r="AF650" i="1"/>
  <c r="AD650" i="1"/>
  <c r="AC650" i="1"/>
  <c r="U650" i="1"/>
  <c r="X650" i="1" s="1"/>
  <c r="T650" i="1"/>
  <c r="S650" i="1"/>
  <c r="AF649" i="1"/>
  <c r="AD649" i="1"/>
  <c r="AC649" i="1"/>
  <c r="U649" i="1"/>
  <c r="T649" i="1"/>
  <c r="W649" i="1" s="1"/>
  <c r="S649" i="1"/>
  <c r="AF648" i="1"/>
  <c r="AD648" i="1"/>
  <c r="AC648" i="1"/>
  <c r="U648" i="1"/>
  <c r="T648" i="1"/>
  <c r="W648" i="1" s="1"/>
  <c r="S648" i="1"/>
  <c r="AF647" i="1"/>
  <c r="AD647" i="1"/>
  <c r="AC647" i="1"/>
  <c r="U647" i="1"/>
  <c r="X647" i="1" s="1"/>
  <c r="T647" i="1"/>
  <c r="S647" i="1"/>
  <c r="U641" i="1"/>
  <c r="T641" i="1"/>
  <c r="S641" i="1"/>
  <c r="L639" i="1"/>
  <c r="B636" i="1"/>
  <c r="U579" i="1"/>
  <c r="T579" i="1"/>
  <c r="S579" i="1"/>
  <c r="U578" i="1"/>
  <c r="X578" i="1" s="1"/>
  <c r="T578" i="1"/>
  <c r="S578" i="1"/>
  <c r="U577" i="1"/>
  <c r="T577" i="1"/>
  <c r="S577" i="1"/>
  <c r="U576" i="1"/>
  <c r="T576" i="1"/>
  <c r="S576" i="1"/>
  <c r="U575" i="1"/>
  <c r="T575" i="1"/>
  <c r="S575" i="1"/>
  <c r="E572" i="1"/>
  <c r="B572" i="1"/>
  <c r="L570" i="1"/>
  <c r="U556" i="1"/>
  <c r="T556" i="1"/>
  <c r="S556" i="1"/>
  <c r="U555" i="1"/>
  <c r="T555" i="1"/>
  <c r="S555" i="1"/>
  <c r="U554" i="1"/>
  <c r="T554" i="1"/>
  <c r="S554" i="1"/>
  <c r="U553" i="1"/>
  <c r="T553" i="1"/>
  <c r="S553" i="1"/>
  <c r="U552" i="1"/>
  <c r="T552" i="1"/>
  <c r="S552" i="1"/>
  <c r="AF551" i="1"/>
  <c r="AD551" i="1"/>
  <c r="AC551" i="1"/>
  <c r="U551" i="1"/>
  <c r="X551" i="1" s="1"/>
  <c r="T551" i="1"/>
  <c r="S551" i="1"/>
  <c r="AF550" i="1"/>
  <c r="AD550" i="1"/>
  <c r="AC550" i="1"/>
  <c r="U550" i="1"/>
  <c r="T550" i="1"/>
  <c r="S550" i="1"/>
  <c r="AF549" i="1"/>
  <c r="AD549" i="1"/>
  <c r="AC549" i="1"/>
  <c r="U549" i="1"/>
  <c r="T549" i="1"/>
  <c r="W549" i="1" s="1"/>
  <c r="S549" i="1"/>
  <c r="AF548" i="1"/>
  <c r="AD548" i="1"/>
  <c r="AC548" i="1"/>
  <c r="U548" i="1"/>
  <c r="T548" i="1"/>
  <c r="S548" i="1"/>
  <c r="AF547" i="1"/>
  <c r="AG547" i="1" s="1"/>
  <c r="AD547" i="1"/>
  <c r="AC547" i="1"/>
  <c r="U547" i="1"/>
  <c r="X547" i="1" s="1"/>
  <c r="T547" i="1"/>
  <c r="S547" i="1"/>
  <c r="U541" i="1"/>
  <c r="T541" i="1"/>
  <c r="S541" i="1"/>
  <c r="L539" i="1"/>
  <c r="B536" i="1"/>
  <c r="U479" i="1"/>
  <c r="X479" i="1" s="1"/>
  <c r="T479" i="1"/>
  <c r="S479" i="1"/>
  <c r="U478" i="1"/>
  <c r="T478" i="1"/>
  <c r="S478" i="1"/>
  <c r="U477" i="1"/>
  <c r="T477" i="1"/>
  <c r="W477" i="1" s="1"/>
  <c r="S477" i="1"/>
  <c r="U476" i="1"/>
  <c r="T476" i="1"/>
  <c r="S476" i="1"/>
  <c r="U475" i="1"/>
  <c r="X475" i="1" s="1"/>
  <c r="T475" i="1"/>
  <c r="S475" i="1"/>
  <c r="E472" i="1"/>
  <c r="B472" i="1"/>
  <c r="L470" i="1"/>
  <c r="U456" i="1"/>
  <c r="T456" i="1"/>
  <c r="S456" i="1"/>
  <c r="U455" i="1"/>
  <c r="T455" i="1"/>
  <c r="S455" i="1"/>
  <c r="U454" i="1"/>
  <c r="T454" i="1"/>
  <c r="S454" i="1"/>
  <c r="U453" i="1"/>
  <c r="X453" i="1" s="1"/>
  <c r="T453" i="1"/>
  <c r="S453" i="1"/>
  <c r="U452" i="1"/>
  <c r="X452" i="1" s="1"/>
  <c r="T452" i="1"/>
  <c r="S452" i="1"/>
  <c r="AF451" i="1"/>
  <c r="AD451" i="1"/>
  <c r="AC451" i="1"/>
  <c r="U451" i="1"/>
  <c r="T451" i="1"/>
  <c r="W451" i="1" s="1"/>
  <c r="S451" i="1"/>
  <c r="AF450" i="1"/>
  <c r="AD450" i="1"/>
  <c r="AC450" i="1"/>
  <c r="U450" i="1"/>
  <c r="T450" i="1"/>
  <c r="W450" i="1" s="1"/>
  <c r="S450" i="1"/>
  <c r="AF449" i="1"/>
  <c r="AD449" i="1"/>
  <c r="AC449" i="1"/>
  <c r="U449" i="1"/>
  <c r="X449" i="1" s="1"/>
  <c r="T449" i="1"/>
  <c r="S449" i="1"/>
  <c r="AF448" i="1"/>
  <c r="AD448" i="1"/>
  <c r="AC448" i="1"/>
  <c r="U448" i="1"/>
  <c r="X448" i="1" s="1"/>
  <c r="T448" i="1"/>
  <c r="S448" i="1"/>
  <c r="AF447" i="1"/>
  <c r="AG447" i="1" s="1"/>
  <c r="AD447" i="1"/>
  <c r="AC447" i="1"/>
  <c r="U447" i="1"/>
  <c r="T447" i="1"/>
  <c r="W447" i="1" s="1"/>
  <c r="S447" i="1"/>
  <c r="U441" i="1"/>
  <c r="T441" i="1"/>
  <c r="S441" i="1"/>
  <c r="L439" i="1"/>
  <c r="B436" i="1"/>
  <c r="U279" i="1"/>
  <c r="T279" i="1"/>
  <c r="S279" i="1"/>
  <c r="U278" i="1"/>
  <c r="X278" i="1" s="1"/>
  <c r="T278" i="1"/>
  <c r="S278" i="1"/>
  <c r="U277" i="1"/>
  <c r="T277" i="1"/>
  <c r="W277" i="1" s="1"/>
  <c r="S277" i="1"/>
  <c r="U276" i="1"/>
  <c r="T276" i="1"/>
  <c r="S276" i="1"/>
  <c r="U275" i="1"/>
  <c r="X275" i="1" s="1"/>
  <c r="T275" i="1"/>
  <c r="S275" i="1"/>
  <c r="E272" i="1"/>
  <c r="B272" i="1"/>
  <c r="L270" i="1"/>
  <c r="U256" i="1"/>
  <c r="T256" i="1"/>
  <c r="S256" i="1"/>
  <c r="U255" i="1"/>
  <c r="T255" i="1"/>
  <c r="S255" i="1"/>
  <c r="U254" i="1"/>
  <c r="T254" i="1"/>
  <c r="S254" i="1"/>
  <c r="U253" i="1"/>
  <c r="T253" i="1"/>
  <c r="S253" i="1"/>
  <c r="U252" i="1"/>
  <c r="T252" i="1"/>
  <c r="S252" i="1"/>
  <c r="AF251" i="1"/>
  <c r="AD251" i="1"/>
  <c r="AC251" i="1"/>
  <c r="U251" i="1"/>
  <c r="X251" i="1" s="1"/>
  <c r="W251" i="1" s="1"/>
  <c r="T251" i="1"/>
  <c r="S251" i="1"/>
  <c r="AF250" i="1"/>
  <c r="AD250" i="1"/>
  <c r="AC250" i="1"/>
  <c r="U250" i="1"/>
  <c r="T250" i="1"/>
  <c r="W250" i="1" s="1"/>
  <c r="S250" i="1"/>
  <c r="AF249" i="1"/>
  <c r="AD249" i="1"/>
  <c r="AC249" i="1"/>
  <c r="U249" i="1"/>
  <c r="T249" i="1"/>
  <c r="W249" i="1" s="1"/>
  <c r="S249" i="1"/>
  <c r="AF248" i="1"/>
  <c r="AD248" i="1"/>
  <c r="AC248" i="1"/>
  <c r="U248" i="1"/>
  <c r="X248" i="1" s="1"/>
  <c r="T248" i="1"/>
  <c r="S248" i="1"/>
  <c r="AF247" i="1"/>
  <c r="AD247" i="1"/>
  <c r="AC247" i="1"/>
  <c r="U247" i="1"/>
  <c r="X247" i="1" s="1"/>
  <c r="W247" i="1" s="1"/>
  <c r="T247" i="1"/>
  <c r="S247" i="1"/>
  <c r="U241" i="1"/>
  <c r="T241" i="1"/>
  <c r="S241" i="1"/>
  <c r="L239" i="1"/>
  <c r="B236" i="1"/>
  <c r="U179" i="1"/>
  <c r="X179" i="1" s="1"/>
  <c r="W179" i="1" s="1"/>
  <c r="T179" i="1"/>
  <c r="S179" i="1"/>
  <c r="U178" i="1"/>
  <c r="T178" i="1"/>
  <c r="S178" i="1"/>
  <c r="U177" i="1"/>
  <c r="T177" i="1"/>
  <c r="S177" i="1"/>
  <c r="U176" i="1"/>
  <c r="T176" i="1"/>
  <c r="S176" i="1"/>
  <c r="X175" i="1"/>
  <c r="U175" i="1"/>
  <c r="T175" i="1"/>
  <c r="S175" i="1"/>
  <c r="E172" i="1"/>
  <c r="B172" i="1"/>
  <c r="L170" i="1"/>
  <c r="U156" i="1"/>
  <c r="X156" i="1" s="1"/>
  <c r="T156" i="1"/>
  <c r="S156" i="1"/>
  <c r="U155" i="1"/>
  <c r="T155" i="1"/>
  <c r="S155" i="1"/>
  <c r="U154" i="1"/>
  <c r="T154" i="1"/>
  <c r="S154" i="1"/>
  <c r="U153" i="1"/>
  <c r="T153" i="1"/>
  <c r="S153" i="1"/>
  <c r="U152" i="1"/>
  <c r="X152" i="1" s="1"/>
  <c r="T152" i="1"/>
  <c r="S152" i="1"/>
  <c r="AF151" i="1"/>
  <c r="AD151" i="1"/>
  <c r="AC151" i="1"/>
  <c r="U151" i="1"/>
  <c r="T151" i="1"/>
  <c r="W151" i="1" s="1"/>
  <c r="S151" i="1"/>
  <c r="AF150" i="1"/>
  <c r="AD150" i="1"/>
  <c r="AC150" i="1"/>
  <c r="U150" i="1"/>
  <c r="T150" i="1"/>
  <c r="W150" i="1" s="1"/>
  <c r="S150" i="1"/>
  <c r="AF149" i="1"/>
  <c r="AD149" i="1"/>
  <c r="AC149" i="1"/>
  <c r="U149" i="1"/>
  <c r="X149" i="1" s="1"/>
  <c r="T149" i="1"/>
  <c r="S149" i="1"/>
  <c r="AF148" i="1"/>
  <c r="AD148" i="1"/>
  <c r="AC148" i="1"/>
  <c r="U148" i="1"/>
  <c r="X148" i="1" s="1"/>
  <c r="T148" i="1"/>
  <c r="S148" i="1"/>
  <c r="AF147" i="1"/>
  <c r="AD147" i="1"/>
  <c r="AC147" i="1"/>
  <c r="U147" i="1"/>
  <c r="T147" i="1"/>
  <c r="W147" i="1" s="1"/>
  <c r="S147" i="1"/>
  <c r="U141" i="1"/>
  <c r="T141" i="1"/>
  <c r="S141" i="1"/>
  <c r="L139" i="1"/>
  <c r="B136" i="1"/>
  <c r="BD4400" i="1"/>
  <c r="BC4400" i="1" s="1"/>
  <c r="M80" i="1"/>
  <c r="U79" i="1"/>
  <c r="T79" i="1"/>
  <c r="W79" i="1" s="1"/>
  <c r="S79" i="1"/>
  <c r="U78" i="1"/>
  <c r="T78" i="1"/>
  <c r="W78" i="1" s="1"/>
  <c r="S78" i="1"/>
  <c r="U77" i="1"/>
  <c r="X77" i="1" s="1"/>
  <c r="T77" i="1"/>
  <c r="S77" i="1"/>
  <c r="U76" i="1"/>
  <c r="T76" i="1"/>
  <c r="S76" i="1"/>
  <c r="U75" i="1"/>
  <c r="T75" i="1"/>
  <c r="S75" i="1"/>
  <c r="E72" i="1"/>
  <c r="B72" i="1"/>
  <c r="L70" i="1"/>
  <c r="U56" i="1"/>
  <c r="T56" i="1"/>
  <c r="S56" i="1"/>
  <c r="U55" i="1"/>
  <c r="T55" i="1"/>
  <c r="S55" i="1"/>
  <c r="U54" i="1"/>
  <c r="T54" i="1"/>
  <c r="S54" i="1"/>
  <c r="U53" i="1"/>
  <c r="T53" i="1"/>
  <c r="S53" i="1"/>
  <c r="U52" i="1"/>
  <c r="T52" i="1"/>
  <c r="S52" i="1"/>
  <c r="AF51" i="1"/>
  <c r="AD51" i="1"/>
  <c r="AC51" i="1"/>
  <c r="U51" i="1"/>
  <c r="T51" i="1"/>
  <c r="S51" i="1"/>
  <c r="AF50" i="1"/>
  <c r="AD50" i="1"/>
  <c r="AC50" i="1"/>
  <c r="U50" i="1"/>
  <c r="T50" i="1"/>
  <c r="S50" i="1"/>
  <c r="AF49" i="1"/>
  <c r="AD49" i="1"/>
  <c r="AC49" i="1"/>
  <c r="U49" i="1"/>
  <c r="T49" i="1"/>
  <c r="S49" i="1"/>
  <c r="AF48" i="1"/>
  <c r="AC48" i="1"/>
  <c r="U48" i="1"/>
  <c r="T48" i="1"/>
  <c r="W48" i="1" s="1"/>
  <c r="S48" i="1"/>
  <c r="W749" i="1" l="1"/>
  <c r="W754" i="1"/>
  <c r="AE1148" i="1"/>
  <c r="W1149" i="1"/>
  <c r="AE1250" i="1"/>
  <c r="W677" i="1"/>
  <c r="W752" i="1"/>
  <c r="AE1147" i="1"/>
  <c r="AE1151" i="1"/>
  <c r="AE1247" i="1"/>
  <c r="AE1249" i="1"/>
  <c r="AE1251" i="1"/>
  <c r="W278" i="1"/>
  <c r="W551" i="1"/>
  <c r="W976" i="1"/>
  <c r="W1355" i="1"/>
  <c r="W77" i="1"/>
  <c r="AE551" i="1"/>
  <c r="W753" i="1"/>
  <c r="W1041" i="1"/>
  <c r="W148" i="1"/>
  <c r="W152" i="1"/>
  <c r="AE947" i="1"/>
  <c r="AE950" i="1"/>
  <c r="AE951" i="1"/>
  <c r="W1449" i="1"/>
  <c r="W1475" i="1"/>
  <c r="W1479" i="1"/>
  <c r="AE1549" i="1"/>
  <c r="W175" i="1"/>
  <c r="AE451" i="1"/>
  <c r="W452" i="1"/>
  <c r="W475" i="1"/>
  <c r="W647" i="1"/>
  <c r="AE750" i="1"/>
  <c r="AE447" i="1"/>
  <c r="W448" i="1"/>
  <c r="W453" i="1"/>
  <c r="W479" i="1"/>
  <c r="AE547" i="1"/>
  <c r="W678" i="1"/>
  <c r="AE847" i="1"/>
  <c r="AE851" i="1"/>
  <c r="W941" i="1"/>
  <c r="AE1050" i="1"/>
  <c r="W1376" i="1"/>
  <c r="W149" i="1"/>
  <c r="AE150" i="1"/>
  <c r="W156" i="1"/>
  <c r="W248" i="1"/>
  <c r="AE249" i="1"/>
  <c r="W275" i="1"/>
  <c r="AE848" i="1"/>
  <c r="AE850" i="1"/>
  <c r="AE1047" i="1"/>
  <c r="AE1049" i="1"/>
  <c r="AE1051" i="1"/>
  <c r="W1276" i="1"/>
  <c r="AE1450" i="1"/>
  <c r="W449" i="1"/>
  <c r="AE650" i="1"/>
  <c r="W651" i="1"/>
  <c r="W1448" i="1"/>
  <c r="AE1548" i="1"/>
  <c r="AE1550" i="1"/>
  <c r="BE4409" i="1"/>
  <c r="BD4409" i="1" s="1"/>
  <c r="BC4409" i="1" s="1"/>
  <c r="BE4405" i="1"/>
  <c r="BD4405" i="1" s="1"/>
  <c r="BC4405" i="1" s="1"/>
  <c r="BG4402" i="1"/>
  <c r="BC4401" i="1"/>
  <c r="BH4400" i="1" s="1"/>
  <c r="BE4407" i="1"/>
  <c r="BD4407" i="1" s="1"/>
  <c r="BC4407" i="1" s="1"/>
  <c r="BE4403" i="1"/>
  <c r="BD4403" i="1" s="1"/>
  <c r="BC4403" i="1" s="1"/>
  <c r="BG4401" i="1"/>
  <c r="BE4408" i="1"/>
  <c r="BD4408" i="1" s="1"/>
  <c r="BC4408" i="1" s="1"/>
  <c r="BH4401" i="1"/>
  <c r="BE4410" i="1"/>
  <c r="BE4406" i="1"/>
  <c r="BD4406" i="1" s="1"/>
  <c r="BC4406" i="1" s="1"/>
  <c r="BH4402" i="1"/>
  <c r="BF4401" i="1"/>
  <c r="BF4411" i="1"/>
  <c r="BE4404" i="1"/>
  <c r="BD4404" i="1" s="1"/>
  <c r="BC4404" i="1" s="1"/>
  <c r="BF4400" i="1"/>
  <c r="BF4410" i="1"/>
  <c r="AE250" i="1"/>
  <c r="AE550" i="1"/>
  <c r="AE748" i="1"/>
  <c r="AE1350" i="1"/>
  <c r="AE1449" i="1"/>
  <c r="AE1746" i="1"/>
  <c r="G1744" i="1" s="1"/>
  <c r="W547" i="1"/>
  <c r="W578" i="1"/>
  <c r="W650" i="1"/>
  <c r="AE749" i="1"/>
  <c r="W876" i="1"/>
  <c r="AE1551" i="1"/>
  <c r="AE1646" i="1"/>
  <c r="G1644" i="1" s="1"/>
  <c r="AE50" i="1"/>
  <c r="AG51" i="1"/>
  <c r="AE149" i="1"/>
  <c r="AE450" i="1"/>
  <c r="AE649" i="1"/>
  <c r="AE849" i="1"/>
  <c r="AE1150" i="1"/>
  <c r="AE1349" i="1"/>
  <c r="AE1447" i="1"/>
  <c r="AE1451" i="1"/>
  <c r="AE648" i="1"/>
  <c r="AG851" i="1"/>
  <c r="V1149" i="1"/>
  <c r="Y1149" i="1" s="1"/>
  <c r="Z1149" i="1" s="1"/>
  <c r="G1149" i="1" s="1"/>
  <c r="N1149" i="1" s="1"/>
  <c r="AE1846" i="1"/>
  <c r="G1844" i="1" s="1"/>
  <c r="AE151" i="1"/>
  <c r="AG251" i="1"/>
  <c r="AE948" i="1"/>
  <c r="V751" i="1"/>
  <c r="Y751" i="1" s="1"/>
  <c r="Z751" i="1" s="1"/>
  <c r="N751" i="1" s="1"/>
  <c r="V1477" i="1"/>
  <c r="Y1477" i="1" s="1"/>
  <c r="Z1477" i="1" s="1"/>
  <c r="D1478" i="1" s="1"/>
  <c r="AE1946" i="1"/>
  <c r="G1944" i="1" s="1"/>
  <c r="V278" i="1"/>
  <c r="Y278" i="1" s="1"/>
  <c r="Z278" i="1" s="1"/>
  <c r="F278" i="1" s="1"/>
  <c r="AE248" i="1"/>
  <c r="AE448" i="1"/>
  <c r="AE949" i="1"/>
  <c r="AG451" i="1"/>
  <c r="AE647" i="1"/>
  <c r="V1455" i="1"/>
  <c r="Y1455" i="1" s="1"/>
  <c r="Z1455" i="1" s="1"/>
  <c r="V1456" i="1"/>
  <c r="Y1456" i="1" s="1"/>
  <c r="Z1456" i="1" s="1"/>
  <c r="AE51" i="1"/>
  <c r="V477" i="1"/>
  <c r="Y477" i="1" s="1"/>
  <c r="Z477" i="1" s="1"/>
  <c r="D478" i="1" s="1"/>
  <c r="V1147" i="1"/>
  <c r="Y1147" i="1" s="1"/>
  <c r="Z1147" i="1" s="1"/>
  <c r="G1147" i="1" s="1"/>
  <c r="N1147" i="1" s="1"/>
  <c r="V1475" i="1"/>
  <c r="Y1475" i="1" s="1"/>
  <c r="Z1475" i="1" s="1"/>
  <c r="M1476" i="1" s="1"/>
  <c r="AE1547" i="1"/>
  <c r="V149" i="1"/>
  <c r="Y149" i="1" s="1"/>
  <c r="Z149" i="1" s="1"/>
  <c r="G149" i="1" s="1"/>
  <c r="N149" i="1" s="1"/>
  <c r="V150" i="1"/>
  <c r="Y150" i="1" s="1"/>
  <c r="Z150" i="1" s="1"/>
  <c r="N150" i="1" s="1"/>
  <c r="V151" i="1"/>
  <c r="Y151" i="1" s="1"/>
  <c r="Z151" i="1" s="1"/>
  <c r="N151" i="1" s="1"/>
  <c r="AE247" i="1"/>
  <c r="V248" i="1"/>
  <c r="Y248" i="1" s="1"/>
  <c r="Z248" i="1" s="1"/>
  <c r="G248" i="1" s="1"/>
  <c r="N248" i="1" s="1"/>
  <c r="AE251" i="1"/>
  <c r="V275" i="1"/>
  <c r="Y275" i="1" s="1"/>
  <c r="Z275" i="1" s="1"/>
  <c r="M276" i="1" s="1"/>
  <c r="V475" i="1"/>
  <c r="Y475" i="1" s="1"/>
  <c r="Z475" i="1" s="1"/>
  <c r="M476" i="1" s="1"/>
  <c r="AE548" i="1"/>
  <c r="V551" i="1"/>
  <c r="Y551" i="1" s="1"/>
  <c r="Z551" i="1" s="1"/>
  <c r="N551" i="1" s="1"/>
  <c r="V647" i="1"/>
  <c r="Y647" i="1" s="1"/>
  <c r="Z647" i="1" s="1"/>
  <c r="G647" i="1" s="1"/>
  <c r="N647" i="1" s="1"/>
  <c r="AG647" i="1"/>
  <c r="V648" i="1"/>
  <c r="Y648" i="1" s="1"/>
  <c r="Z648" i="1" s="1"/>
  <c r="G648" i="1" s="1"/>
  <c r="N648" i="1" s="1"/>
  <c r="AE751" i="1"/>
  <c r="AG50" i="1"/>
  <c r="V147" i="1"/>
  <c r="Y147" i="1" s="1"/>
  <c r="Z147" i="1" s="1"/>
  <c r="G147" i="1" s="1"/>
  <c r="N147" i="1" s="1"/>
  <c r="V249" i="1"/>
  <c r="Y249" i="1" s="1"/>
  <c r="Z249" i="1" s="1"/>
  <c r="G249" i="1" s="1"/>
  <c r="N249" i="1" s="1"/>
  <c r="V250" i="1"/>
  <c r="Y250" i="1" s="1"/>
  <c r="Z250" i="1" s="1"/>
  <c r="N250" i="1" s="1"/>
  <c r="V251" i="1"/>
  <c r="Y251" i="1" s="1"/>
  <c r="Z251" i="1" s="1"/>
  <c r="N251" i="1" s="1"/>
  <c r="V277" i="1"/>
  <c r="Y277" i="1" s="1"/>
  <c r="Z277" i="1" s="1"/>
  <c r="D278" i="1" s="1"/>
  <c r="V547" i="1"/>
  <c r="Y547" i="1" s="1"/>
  <c r="Z547" i="1" s="1"/>
  <c r="G547" i="1" s="1"/>
  <c r="N547" i="1" s="1"/>
  <c r="AE1348" i="1"/>
  <c r="AE147" i="1"/>
  <c r="V148" i="1"/>
  <c r="Y148" i="1" s="1"/>
  <c r="Z148" i="1" s="1"/>
  <c r="G148" i="1" s="1"/>
  <c r="N148" i="1" s="1"/>
  <c r="V675" i="1"/>
  <c r="Y675" i="1" s="1"/>
  <c r="Z675" i="1" s="1"/>
  <c r="M676" i="1" s="1"/>
  <c r="AG1051" i="1"/>
  <c r="V1151" i="1"/>
  <c r="Y1151" i="1" s="1"/>
  <c r="Z1151" i="1" s="1"/>
  <c r="N1151" i="1" s="1"/>
  <c r="V1448" i="1"/>
  <c r="Y1448" i="1" s="1"/>
  <c r="Z1448" i="1" s="1"/>
  <c r="G1448" i="1" s="1"/>
  <c r="N1448" i="1" s="1"/>
  <c r="AE148" i="1"/>
  <c r="AG151" i="1"/>
  <c r="V156" i="1"/>
  <c r="Y156" i="1" s="1"/>
  <c r="Z156" i="1" s="1"/>
  <c r="V179" i="1"/>
  <c r="Y179" i="1" s="1"/>
  <c r="Z179" i="1" s="1"/>
  <c r="V247" i="1"/>
  <c r="Y247" i="1" s="1"/>
  <c r="Z247" i="1" s="1"/>
  <c r="G247" i="1" s="1"/>
  <c r="N247" i="1" s="1"/>
  <c r="V578" i="1"/>
  <c r="Y578" i="1" s="1"/>
  <c r="Z578" i="1" s="1"/>
  <c r="F578" i="1" s="1"/>
  <c r="AG651" i="1"/>
  <c r="AG751" i="1"/>
  <c r="AG1251" i="1"/>
  <c r="V1276" i="1"/>
  <c r="Y1276" i="1" s="1"/>
  <c r="Z1276" i="1" s="1"/>
  <c r="M1278" i="1" s="1"/>
  <c r="AE1351" i="1"/>
  <c r="AE1448" i="1"/>
  <c r="V448" i="1"/>
  <c r="Y448" i="1" s="1"/>
  <c r="Z448" i="1" s="1"/>
  <c r="G448" i="1" s="1"/>
  <c r="N448" i="1" s="1"/>
  <c r="V479" i="1"/>
  <c r="Y479" i="1" s="1"/>
  <c r="Z479" i="1" s="1"/>
  <c r="V876" i="1"/>
  <c r="Y876" i="1" s="1"/>
  <c r="Z876" i="1" s="1"/>
  <c r="M878" i="1" s="1"/>
  <c r="AE1248" i="1"/>
  <c r="V1355" i="1"/>
  <c r="Y1355" i="1" s="1"/>
  <c r="Z1355" i="1" s="1"/>
  <c r="V1479" i="1"/>
  <c r="V1541" i="1"/>
  <c r="Y1541" i="1" s="1"/>
  <c r="Z1541" i="1" s="1"/>
  <c r="AG1547" i="1"/>
  <c r="V48" i="1"/>
  <c r="Y48" i="1" s="1"/>
  <c r="Z48" i="1" s="1"/>
  <c r="G48" i="1" s="1"/>
  <c r="N48" i="1" s="1"/>
  <c r="AE49" i="1"/>
  <c r="AG147" i="1"/>
  <c r="V447" i="1"/>
  <c r="Y447" i="1" s="1"/>
  <c r="Z447" i="1" s="1"/>
  <c r="G447" i="1" s="1"/>
  <c r="N447" i="1" s="1"/>
  <c r="V449" i="1"/>
  <c r="Y449" i="1" s="1"/>
  <c r="Z449" i="1" s="1"/>
  <c r="G449" i="1" s="1"/>
  <c r="N449" i="1" s="1"/>
  <c r="V549" i="1"/>
  <c r="Y549" i="1" s="1"/>
  <c r="Z549" i="1" s="1"/>
  <c r="G549" i="1" s="1"/>
  <c r="N549" i="1" s="1"/>
  <c r="V649" i="1"/>
  <c r="Y649" i="1" s="1"/>
  <c r="Z649" i="1" s="1"/>
  <c r="G649" i="1" s="1"/>
  <c r="N649" i="1" s="1"/>
  <c r="V650" i="1"/>
  <c r="Y650" i="1" s="1"/>
  <c r="Z650" i="1" s="1"/>
  <c r="N650" i="1" s="1"/>
  <c r="V651" i="1"/>
  <c r="Y651" i="1" s="1"/>
  <c r="Z651" i="1" s="1"/>
  <c r="N651" i="1" s="1"/>
  <c r="V677" i="1"/>
  <c r="Y677" i="1" s="1"/>
  <c r="Z677" i="1" s="1"/>
  <c r="D678" i="1" s="1"/>
  <c r="V678" i="1"/>
  <c r="Y678" i="1" s="1"/>
  <c r="Z678" i="1" s="1"/>
  <c r="F678" i="1" s="1"/>
  <c r="V679" i="1"/>
  <c r="Y679" i="1" s="1"/>
  <c r="Z679" i="1" s="1"/>
  <c r="V752" i="1"/>
  <c r="Y752" i="1" s="1"/>
  <c r="Z752" i="1" s="1"/>
  <c r="H747" i="1" s="1"/>
  <c r="V753" i="1"/>
  <c r="Y753" i="1" s="1"/>
  <c r="Z753" i="1" s="1"/>
  <c r="H748" i="1" s="1"/>
  <c r="V754" i="1"/>
  <c r="Y754" i="1" s="1"/>
  <c r="Z754" i="1" s="1"/>
  <c r="H749" i="1" s="1"/>
  <c r="V776" i="1"/>
  <c r="Y776" i="1" s="1"/>
  <c r="Z776" i="1" s="1"/>
  <c r="M778" i="1" s="1"/>
  <c r="V941" i="1"/>
  <c r="Y941" i="1" s="1"/>
  <c r="Z941" i="1" s="1"/>
  <c r="AG951" i="1"/>
  <c r="V976" i="1"/>
  <c r="Y976" i="1" s="1"/>
  <c r="Z976" i="1" s="1"/>
  <c r="M978" i="1" s="1"/>
  <c r="V1076" i="1"/>
  <c r="Y1076" i="1" s="1"/>
  <c r="Z1076" i="1" s="1"/>
  <c r="M1078" i="1" s="1"/>
  <c r="V1178" i="1"/>
  <c r="Y1178" i="1" s="1"/>
  <c r="Z1178" i="1" s="1"/>
  <c r="F1178" i="1" s="1"/>
  <c r="AE1347" i="1"/>
  <c r="AG1351" i="1"/>
  <c r="V1454" i="1"/>
  <c r="Y1454" i="1" s="1"/>
  <c r="Z1454" i="1" s="1"/>
  <c r="H1449" i="1" s="1"/>
  <c r="AG247" i="1"/>
  <c r="V441" i="1"/>
  <c r="Y441" i="1" s="1"/>
  <c r="Z441" i="1" s="1"/>
  <c r="AE449" i="1"/>
  <c r="V450" i="1"/>
  <c r="Y450" i="1" s="1"/>
  <c r="Z450" i="1" s="1"/>
  <c r="N450" i="1" s="1"/>
  <c r="V451" i="1"/>
  <c r="Y451" i="1" s="1"/>
  <c r="Z451" i="1" s="1"/>
  <c r="N451" i="1" s="1"/>
  <c r="V452" i="1"/>
  <c r="Y452" i="1" s="1"/>
  <c r="Z452" i="1" s="1"/>
  <c r="H447" i="1" s="1"/>
  <c r="V453" i="1"/>
  <c r="Y453" i="1" s="1"/>
  <c r="Z453" i="1" s="1"/>
  <c r="H448" i="1" s="1"/>
  <c r="AE549" i="1"/>
  <c r="AG551" i="1"/>
  <c r="AE651" i="1"/>
  <c r="V747" i="1"/>
  <c r="Y747" i="1" s="1"/>
  <c r="Z747" i="1" s="1"/>
  <c r="G747" i="1" s="1"/>
  <c r="N747" i="1" s="1"/>
  <c r="V841" i="1"/>
  <c r="Y841" i="1" s="1"/>
  <c r="Z841" i="1" s="1"/>
  <c r="V1041" i="1"/>
  <c r="Y1041" i="1" s="1"/>
  <c r="Z1041" i="1" s="1"/>
  <c r="AG1451" i="1"/>
  <c r="V77" i="1"/>
  <c r="Y77" i="1" s="1"/>
  <c r="Z77" i="1" s="1"/>
  <c r="D78" i="1" s="1"/>
  <c r="V78" i="1"/>
  <c r="Y78" i="1" s="1"/>
  <c r="Z78" i="1" s="1"/>
  <c r="F78" i="1" s="1"/>
  <c r="V79" i="1"/>
  <c r="Y79" i="1" s="1"/>
  <c r="Z79" i="1" s="1"/>
  <c r="V152" i="1"/>
  <c r="Y152" i="1" s="1"/>
  <c r="Z152" i="1" s="1"/>
  <c r="H147" i="1" s="1"/>
  <c r="V175" i="1"/>
  <c r="Y175" i="1" s="1"/>
  <c r="Z175" i="1" s="1"/>
  <c r="M176" i="1" s="1"/>
  <c r="AE747" i="1"/>
  <c r="V749" i="1"/>
  <c r="Y749" i="1" s="1"/>
  <c r="Z749" i="1" s="1"/>
  <c r="G749" i="1" s="1"/>
  <c r="N749" i="1" s="1"/>
  <c r="AE1048" i="1"/>
  <c r="AE1149" i="1"/>
  <c r="AG1151" i="1"/>
  <c r="V1353" i="1"/>
  <c r="Y1353" i="1" s="1"/>
  <c r="Z1353" i="1" s="1"/>
  <c r="H1348" i="1" s="1"/>
  <c r="V1376" i="1"/>
  <c r="Y1376" i="1" s="1"/>
  <c r="Z1376" i="1" s="1"/>
  <c r="M1378" i="1" s="1"/>
  <c r="V1447" i="1"/>
  <c r="Y1447" i="1" s="1"/>
  <c r="Z1447" i="1" s="1"/>
  <c r="G1447" i="1" s="1"/>
  <c r="N1447" i="1" s="1"/>
  <c r="V1449" i="1"/>
  <c r="Y1449" i="1" s="1"/>
  <c r="Z1449" i="1" s="1"/>
  <c r="G1449" i="1" s="1"/>
  <c r="N1449" i="1" s="1"/>
  <c r="V1450" i="1"/>
  <c r="Y1450" i="1" s="1"/>
  <c r="Z1450" i="1" s="1"/>
  <c r="N1450" i="1" s="1"/>
  <c r="V1451" i="1"/>
  <c r="Y1451" i="1" s="1"/>
  <c r="Z1451" i="1" s="1"/>
  <c r="N1451" i="1" s="1"/>
  <c r="AD47" i="1"/>
  <c r="AC47" i="1"/>
  <c r="U47" i="1"/>
  <c r="T47" i="1"/>
  <c r="W47" i="1" s="1"/>
  <c r="S47" i="1"/>
  <c r="V47" i="1" s="1"/>
  <c r="Y47" i="1" s="1"/>
  <c r="Z47" i="1" s="1"/>
  <c r="G47" i="1" s="1"/>
  <c r="N47" i="1" s="1"/>
  <c r="U41" i="1"/>
  <c r="X41" i="1" s="1"/>
  <c r="T41" i="1"/>
  <c r="S41" i="1"/>
  <c r="V41" i="1" s="1"/>
  <c r="B36" i="1"/>
  <c r="G34" i="1"/>
  <c r="F123" i="1" s="1"/>
  <c r="G33" i="1"/>
  <c r="BE4413" i="1" s="1"/>
  <c r="AE6" i="1"/>
  <c r="B6" i="1" s="1"/>
  <c r="AE5" i="1"/>
  <c r="AE4" i="1"/>
  <c r="K3" i="1"/>
  <c r="P59" i="2"/>
  <c r="P58" i="2"/>
  <c r="P57" i="2"/>
  <c r="W4" i="2"/>
  <c r="AG1048" i="1"/>
  <c r="AG1049" i="1"/>
  <c r="AG1050" i="1"/>
  <c r="W41" i="1"/>
  <c r="AG1148" i="1"/>
  <c r="AG1149" i="1"/>
  <c r="AG1150" i="1"/>
  <c r="V1141" i="1"/>
  <c r="Y1141" i="1" s="1"/>
  <c r="Z1141" i="1" s="1"/>
  <c r="AG648" i="1"/>
  <c r="AG649" i="1"/>
  <c r="AG650" i="1"/>
  <c r="V641" i="1"/>
  <c r="Y641" i="1" s="1"/>
  <c r="Z641" i="1" s="1"/>
  <c r="AF47" i="1"/>
  <c r="AG47" i="1" s="1"/>
  <c r="AG48" i="1"/>
  <c r="AG49" i="1"/>
  <c r="AD48" i="1"/>
  <c r="AE48" i="1" s="1"/>
  <c r="AG748" i="1"/>
  <c r="AG749" i="1"/>
  <c r="AG750" i="1"/>
  <c r="V741" i="1"/>
  <c r="Y741" i="1" s="1"/>
  <c r="Z741" i="1" s="1"/>
  <c r="AG448" i="1"/>
  <c r="AG449" i="1"/>
  <c r="AG450" i="1"/>
  <c r="X47" i="1"/>
  <c r="AG1348" i="1"/>
  <c r="AG1349" i="1"/>
  <c r="AG1350" i="1"/>
  <c r="V1341" i="1"/>
  <c r="Y1341" i="1" s="1"/>
  <c r="Z1341" i="1" s="1"/>
  <c r="AG548" i="1"/>
  <c r="AG549" i="1"/>
  <c r="AG550" i="1"/>
  <c r="V541" i="1"/>
  <c r="Y541" i="1" s="1"/>
  <c r="Z541" i="1" s="1"/>
  <c r="X1541" i="1"/>
  <c r="V1478" i="1"/>
  <c r="Y1478" i="1" s="1"/>
  <c r="Z1478" i="1" s="1"/>
  <c r="F1478" i="1" s="1"/>
  <c r="X1478" i="1"/>
  <c r="W1478" i="1"/>
  <c r="V1379" i="1"/>
  <c r="Y1379" i="1" s="1"/>
  <c r="Z1379" i="1" s="1"/>
  <c r="V1378" i="1"/>
  <c r="Y1378" i="1" s="1"/>
  <c r="Z1378" i="1" s="1"/>
  <c r="F1378" i="1" s="1"/>
  <c r="V1377" i="1"/>
  <c r="Y1377" i="1" s="1"/>
  <c r="Z1377" i="1" s="1"/>
  <c r="D1378" i="1" s="1"/>
  <c r="X1377" i="1"/>
  <c r="W1377" i="1"/>
  <c r="V1347" i="1"/>
  <c r="Y1347" i="1" s="1"/>
  <c r="Z1347" i="1" s="1"/>
  <c r="G1347" i="1" s="1"/>
  <c r="N1347" i="1" s="1"/>
  <c r="X1347" i="1"/>
  <c r="W1347" i="1"/>
  <c r="V1256" i="1"/>
  <c r="Y1256" i="1" s="1"/>
  <c r="Z1256" i="1" s="1"/>
  <c r="X1256" i="1"/>
  <c r="W1256" i="1"/>
  <c r="V1176" i="1"/>
  <c r="Y1176" i="1" s="1"/>
  <c r="Z1176" i="1" s="1"/>
  <c r="M1178" i="1" s="1"/>
  <c r="X1176" i="1"/>
  <c r="W1176" i="1"/>
  <c r="V1156" i="1"/>
  <c r="Y1156" i="1" s="1"/>
  <c r="Z1156" i="1" s="1"/>
  <c r="V1049" i="1"/>
  <c r="Y1049" i="1" s="1"/>
  <c r="Z1049" i="1" s="1"/>
  <c r="G1049" i="1" s="1"/>
  <c r="N1049" i="1" s="1"/>
  <c r="X1049" i="1"/>
  <c r="W1049" i="1"/>
  <c r="V979" i="1"/>
  <c r="Y979" i="1" s="1"/>
  <c r="Z979" i="1" s="1"/>
  <c r="X979" i="1"/>
  <c r="W979" i="1"/>
  <c r="V947" i="1"/>
  <c r="Y947" i="1" s="1"/>
  <c r="Z947" i="1" s="1"/>
  <c r="G947" i="1" s="1"/>
  <c r="N947" i="1" s="1"/>
  <c r="V952" i="1"/>
  <c r="Y952" i="1" s="1"/>
  <c r="Z952" i="1" s="1"/>
  <c r="H947" i="1" s="1"/>
  <c r="AG948" i="1"/>
  <c r="AG949" i="1"/>
  <c r="AG950" i="1"/>
  <c r="V854" i="1"/>
  <c r="Y854" i="1" s="1"/>
  <c r="Z854" i="1" s="1"/>
  <c r="H849" i="1" s="1"/>
  <c r="X854" i="1"/>
  <c r="W854" i="1"/>
  <c r="V847" i="1"/>
  <c r="Y847" i="1" s="1"/>
  <c r="Z847" i="1" s="1"/>
  <c r="G847" i="1" s="1"/>
  <c r="N847" i="1" s="1"/>
  <c r="V852" i="1"/>
  <c r="Y852" i="1" s="1"/>
  <c r="Z852" i="1" s="1"/>
  <c r="H847" i="1" s="1"/>
  <c r="AG848" i="1"/>
  <c r="AG849" i="1"/>
  <c r="AG850" i="1"/>
  <c r="X751" i="1"/>
  <c r="V653" i="1"/>
  <c r="Y653" i="1" s="1"/>
  <c r="Z653" i="1" s="1"/>
  <c r="H648" i="1" s="1"/>
  <c r="X653" i="1"/>
  <c r="W653" i="1"/>
  <c r="V652" i="1"/>
  <c r="Y652" i="1" s="1"/>
  <c r="Z652" i="1" s="1"/>
  <c r="H647" i="1" s="1"/>
  <c r="V548" i="1"/>
  <c r="Y548" i="1" s="1"/>
  <c r="Z548" i="1" s="1"/>
  <c r="G548" i="1" s="1"/>
  <c r="N548" i="1" s="1"/>
  <c r="X548" i="1"/>
  <c r="W548" i="1"/>
  <c r="V455" i="1"/>
  <c r="Y455" i="1" s="1"/>
  <c r="Z455" i="1" s="1"/>
  <c r="X455" i="1"/>
  <c r="W455" i="1"/>
  <c r="V255" i="1"/>
  <c r="Y255" i="1" s="1"/>
  <c r="Z255" i="1" s="1"/>
  <c r="X255" i="1"/>
  <c r="W255" i="1"/>
  <c r="V52" i="1"/>
  <c r="Y52" i="1" s="1"/>
  <c r="Z52" i="1" s="1"/>
  <c r="H47" i="1" s="1"/>
  <c r="X52" i="1"/>
  <c r="W52" i="1"/>
  <c r="V1551" i="1"/>
  <c r="Y1551" i="1" s="1"/>
  <c r="Z1551" i="1" s="1"/>
  <c r="N1551" i="1" s="1"/>
  <c r="Y1556" i="1"/>
  <c r="Z1556" i="1" s="1"/>
  <c r="AG1550" i="1"/>
  <c r="V1476" i="1"/>
  <c r="Y1476" i="1" s="1"/>
  <c r="Z1476" i="1" s="1"/>
  <c r="M1478" i="1" s="1"/>
  <c r="Y1479" i="1"/>
  <c r="Z1479" i="1" s="1"/>
  <c r="X1477" i="1"/>
  <c r="AG1450" i="1"/>
  <c r="AG1448" i="1"/>
  <c r="V1350" i="1"/>
  <c r="Y1350" i="1" s="1"/>
  <c r="Z1350" i="1" s="1"/>
  <c r="N1350" i="1" s="1"/>
  <c r="V1248" i="1"/>
  <c r="Y1248" i="1" s="1"/>
  <c r="Z1248" i="1" s="1"/>
  <c r="G1248" i="1" s="1"/>
  <c r="N1248" i="1" s="1"/>
  <c r="X1248" i="1"/>
  <c r="W1248" i="1"/>
  <c r="V1175" i="1"/>
  <c r="Y1175" i="1" s="1"/>
  <c r="Z1175" i="1" s="1"/>
  <c r="M1176" i="1" s="1"/>
  <c r="X1175" i="1"/>
  <c r="W1175" i="1"/>
  <c r="V1054" i="1"/>
  <c r="Y1054" i="1" s="1"/>
  <c r="Z1054" i="1" s="1"/>
  <c r="H1049" i="1" s="1"/>
  <c r="V978" i="1"/>
  <c r="Y978" i="1" s="1"/>
  <c r="Z978" i="1" s="1"/>
  <c r="F978" i="1" s="1"/>
  <c r="X978" i="1"/>
  <c r="W978" i="1"/>
  <c r="V850" i="1"/>
  <c r="Y850" i="1" s="1"/>
  <c r="Z850" i="1" s="1"/>
  <c r="N850" i="1" s="1"/>
  <c r="V855" i="1"/>
  <c r="Y855" i="1" s="1"/>
  <c r="Z855" i="1" s="1"/>
  <c r="V778" i="1"/>
  <c r="Y778" i="1" s="1"/>
  <c r="Z778" i="1" s="1"/>
  <c r="F778" i="1" s="1"/>
  <c r="X778" i="1"/>
  <c r="W778" i="1"/>
  <c r="X652" i="1"/>
  <c r="W652" i="1"/>
  <c r="V555" i="1"/>
  <c r="Y555" i="1" s="1"/>
  <c r="Z555" i="1" s="1"/>
  <c r="X555" i="1"/>
  <c r="W555" i="1"/>
  <c r="V550" i="1"/>
  <c r="Y550" i="1" s="1"/>
  <c r="Z550" i="1" s="1"/>
  <c r="N550" i="1" s="1"/>
  <c r="X550" i="1"/>
  <c r="W550" i="1"/>
  <c r="V476" i="1"/>
  <c r="Y476" i="1" s="1"/>
  <c r="Z476" i="1" s="1"/>
  <c r="M478" i="1" s="1"/>
  <c r="V478" i="1"/>
  <c r="Y478" i="1" s="1"/>
  <c r="Z478" i="1" s="1"/>
  <c r="F478" i="1" s="1"/>
  <c r="X477" i="1"/>
  <c r="V276" i="1"/>
  <c r="Y276" i="1" s="1"/>
  <c r="Z276" i="1" s="1"/>
  <c r="M278" i="1" s="1"/>
  <c r="X276" i="1"/>
  <c r="W276" i="1"/>
  <c r="X250" i="1"/>
  <c r="X79" i="1"/>
  <c r="V55" i="1"/>
  <c r="Y55" i="1" s="1"/>
  <c r="Z55" i="1" s="1"/>
  <c r="X55" i="1"/>
  <c r="W55" i="1"/>
  <c r="V1549" i="1"/>
  <c r="Y1549" i="1" s="1"/>
  <c r="Z1549" i="1" s="1"/>
  <c r="G1549" i="1" s="1"/>
  <c r="N1549" i="1" s="1"/>
  <c r="X1549" i="1"/>
  <c r="W1549" i="1"/>
  <c r="V1254" i="1"/>
  <c r="Y1254" i="1" s="1"/>
  <c r="Z1254" i="1" s="1"/>
  <c r="H1249" i="1" s="1"/>
  <c r="X1254" i="1"/>
  <c r="W1254" i="1"/>
  <c r="V1247" i="1"/>
  <c r="Y1247" i="1" s="1"/>
  <c r="Z1247" i="1" s="1"/>
  <c r="G1247" i="1" s="1"/>
  <c r="N1247" i="1" s="1"/>
  <c r="V1252" i="1"/>
  <c r="Y1252" i="1" s="1"/>
  <c r="Z1252" i="1" s="1"/>
  <c r="H1247" i="1" s="1"/>
  <c r="AG1248" i="1"/>
  <c r="AG1249" i="1"/>
  <c r="AG1250" i="1"/>
  <c r="V1241" i="1"/>
  <c r="Y1241" i="1" s="1"/>
  <c r="Z1241" i="1" s="1"/>
  <c r="V1148" i="1"/>
  <c r="Y1148" i="1" s="1"/>
  <c r="Z1148" i="1" s="1"/>
  <c r="G1148" i="1" s="1"/>
  <c r="N1148" i="1" s="1"/>
  <c r="X1148" i="1"/>
  <c r="W1148" i="1"/>
  <c r="V1051" i="1"/>
  <c r="Y1051" i="1" s="1"/>
  <c r="Z1051" i="1" s="1"/>
  <c r="N1051" i="1" s="1"/>
  <c r="X1051" i="1"/>
  <c r="W1051" i="1"/>
  <c r="X852" i="1"/>
  <c r="W852" i="1"/>
  <c r="V779" i="1"/>
  <c r="Y779" i="1" s="1"/>
  <c r="Z779" i="1" s="1"/>
  <c r="V777" i="1"/>
  <c r="Y777" i="1" s="1"/>
  <c r="Z777" i="1" s="1"/>
  <c r="D778" i="1" s="1"/>
  <c r="X777" i="1"/>
  <c r="W777" i="1"/>
  <c r="V575" i="1"/>
  <c r="Y575" i="1" s="1"/>
  <c r="Z575" i="1" s="1"/>
  <c r="M576" i="1" s="1"/>
  <c r="X575" i="1"/>
  <c r="W575" i="1"/>
  <c r="V253" i="1"/>
  <c r="Y253" i="1" s="1"/>
  <c r="Z253" i="1" s="1"/>
  <c r="H248" i="1" s="1"/>
  <c r="X253" i="1"/>
  <c r="W253" i="1"/>
  <c r="V252" i="1"/>
  <c r="Y252" i="1" s="1"/>
  <c r="Z252" i="1" s="1"/>
  <c r="H247" i="1" s="1"/>
  <c r="AG248" i="1"/>
  <c r="AG249" i="1"/>
  <c r="AG250" i="1"/>
  <c r="X151" i="1"/>
  <c r="V50" i="1"/>
  <c r="Y50" i="1" s="1"/>
  <c r="Z50" i="1" s="1"/>
  <c r="N50" i="1" s="1"/>
  <c r="X50" i="1"/>
  <c r="W50" i="1"/>
  <c r="V1548" i="1"/>
  <c r="Y1548" i="1" s="1"/>
  <c r="Z1548" i="1" s="1"/>
  <c r="G1548" i="1" s="1"/>
  <c r="N1548" i="1" s="1"/>
  <c r="X1548" i="1"/>
  <c r="W1548" i="1"/>
  <c r="X1455" i="1"/>
  <c r="V1351" i="1"/>
  <c r="Y1351" i="1" s="1"/>
  <c r="Z1351" i="1" s="1"/>
  <c r="N1351" i="1" s="1"/>
  <c r="X1351" i="1"/>
  <c r="W1351" i="1"/>
  <c r="V1279" i="1"/>
  <c r="Y1279" i="1" s="1"/>
  <c r="Z1279" i="1" s="1"/>
  <c r="X1279" i="1"/>
  <c r="W1279" i="1"/>
  <c r="X1178" i="1"/>
  <c r="V1153" i="1"/>
  <c r="Y1153" i="1" s="1"/>
  <c r="Z1153" i="1" s="1"/>
  <c r="H1148" i="1" s="1"/>
  <c r="X1054" i="1"/>
  <c r="W1054" i="1"/>
  <c r="V1047" i="1"/>
  <c r="Y1047" i="1" s="1"/>
  <c r="Z1047" i="1" s="1"/>
  <c r="G1047" i="1" s="1"/>
  <c r="N1047" i="1" s="1"/>
  <c r="V1052" i="1"/>
  <c r="Y1052" i="1" s="1"/>
  <c r="Z1052" i="1" s="1"/>
  <c r="H1047" i="1" s="1"/>
  <c r="V954" i="1"/>
  <c r="Y954" i="1" s="1"/>
  <c r="Z954" i="1" s="1"/>
  <c r="H949" i="1" s="1"/>
  <c r="X954" i="1"/>
  <c r="W954" i="1"/>
  <c r="X947" i="1"/>
  <c r="W947" i="1"/>
  <c r="V848" i="1"/>
  <c r="Y848" i="1" s="1"/>
  <c r="Z848" i="1" s="1"/>
  <c r="G848" i="1" s="1"/>
  <c r="N848" i="1" s="1"/>
  <c r="X848" i="1"/>
  <c r="W848" i="1"/>
  <c r="V775" i="1"/>
  <c r="Y775" i="1" s="1"/>
  <c r="Z775" i="1" s="1"/>
  <c r="M776" i="1" s="1"/>
  <c r="X775" i="1"/>
  <c r="W775" i="1"/>
  <c r="V676" i="1"/>
  <c r="Y676" i="1" s="1"/>
  <c r="Z676" i="1" s="1"/>
  <c r="M678" i="1" s="1"/>
  <c r="V656" i="1"/>
  <c r="Y656" i="1" s="1"/>
  <c r="Z656" i="1" s="1"/>
  <c r="V654" i="1"/>
  <c r="Y654" i="1" s="1"/>
  <c r="Z654" i="1" s="1"/>
  <c r="H649" i="1" s="1"/>
  <c r="V553" i="1"/>
  <c r="Y553" i="1" s="1"/>
  <c r="Z553" i="1" s="1"/>
  <c r="H548" i="1" s="1"/>
  <c r="X553" i="1"/>
  <c r="W553" i="1"/>
  <c r="V454" i="1"/>
  <c r="Y454" i="1" s="1"/>
  <c r="Z454" i="1" s="1"/>
  <c r="H449" i="1" s="1"/>
  <c r="V176" i="1"/>
  <c r="Y176" i="1" s="1"/>
  <c r="Z176" i="1" s="1"/>
  <c r="M178" i="1" s="1"/>
  <c r="V178" i="1"/>
  <c r="Y178" i="1" s="1"/>
  <c r="Z178" i="1" s="1"/>
  <c r="F178" i="1" s="1"/>
  <c r="V177" i="1"/>
  <c r="Y177" i="1" s="1"/>
  <c r="Z177" i="1" s="1"/>
  <c r="D178" i="1" s="1"/>
  <c r="X177" i="1"/>
  <c r="W177" i="1"/>
  <c r="X147" i="1"/>
  <c r="V53" i="1"/>
  <c r="Y53" i="1" s="1"/>
  <c r="Z53" i="1" s="1"/>
  <c r="H48" i="1" s="1"/>
  <c r="X53" i="1"/>
  <c r="W53" i="1"/>
  <c r="AG1648" i="1"/>
  <c r="AG1649" i="1"/>
  <c r="AG1650" i="1"/>
  <c r="V1641" i="1"/>
  <c r="Y1641" i="1" s="1"/>
  <c r="Z1641" i="1" s="1"/>
  <c r="AG1449" i="1"/>
  <c r="Y1441" i="1"/>
  <c r="Z1441" i="1" s="1"/>
  <c r="AG148" i="1"/>
  <c r="AG149" i="1"/>
  <c r="AG150" i="1"/>
  <c r="V141" i="1"/>
  <c r="Y141" i="1" s="1"/>
  <c r="Z141" i="1" s="1"/>
  <c r="V1547" i="1"/>
  <c r="Y1547" i="1" s="1"/>
  <c r="Z1547" i="1" s="1"/>
  <c r="G1547" i="1" s="1"/>
  <c r="N1547" i="1" s="1"/>
  <c r="X1547" i="1"/>
  <c r="W1547" i="1"/>
  <c r="V1354" i="1"/>
  <c r="Y1354" i="1" s="1"/>
  <c r="Z1354" i="1" s="1"/>
  <c r="H1349" i="1" s="1"/>
  <c r="X1354" i="1"/>
  <c r="W1354" i="1"/>
  <c r="V1348" i="1"/>
  <c r="Y1348" i="1" s="1"/>
  <c r="Z1348" i="1" s="1"/>
  <c r="G1348" i="1" s="1"/>
  <c r="N1348" i="1" s="1"/>
  <c r="V1278" i="1"/>
  <c r="Y1278" i="1" s="1"/>
  <c r="Z1278" i="1" s="1"/>
  <c r="F1278" i="1" s="1"/>
  <c r="X1278" i="1"/>
  <c r="W1278" i="1"/>
  <c r="X1151" i="1"/>
  <c r="V1050" i="1"/>
  <c r="Y1050" i="1" s="1"/>
  <c r="Z1050" i="1" s="1"/>
  <c r="N1050" i="1" s="1"/>
  <c r="V1055" i="1"/>
  <c r="Y1055" i="1" s="1"/>
  <c r="Z1055" i="1" s="1"/>
  <c r="V948" i="1"/>
  <c r="Y948" i="1" s="1"/>
  <c r="Z948" i="1" s="1"/>
  <c r="G948" i="1" s="1"/>
  <c r="N948" i="1" s="1"/>
  <c r="V953" i="1"/>
  <c r="Y953" i="1" s="1"/>
  <c r="Z953" i="1" s="1"/>
  <c r="H948" i="1" s="1"/>
  <c r="V875" i="1"/>
  <c r="Y875" i="1" s="1"/>
  <c r="Z875" i="1" s="1"/>
  <c r="M876" i="1" s="1"/>
  <c r="X875" i="1"/>
  <c r="W875" i="1"/>
  <c r="V853" i="1"/>
  <c r="Y853" i="1" s="1"/>
  <c r="Z853" i="1" s="1"/>
  <c r="H848" i="1" s="1"/>
  <c r="X779" i="1"/>
  <c r="W779" i="1"/>
  <c r="X675" i="1"/>
  <c r="V552" i="1"/>
  <c r="Y552" i="1" s="1"/>
  <c r="Z552" i="1" s="1"/>
  <c r="H547" i="1" s="1"/>
  <c r="X552" i="1"/>
  <c r="W552" i="1"/>
  <c r="X541" i="1"/>
  <c r="W541" i="1"/>
  <c r="X478" i="1"/>
  <c r="W478" i="1"/>
  <c r="V279" i="1"/>
  <c r="Y279" i="1" s="1"/>
  <c r="Z279" i="1" s="1"/>
  <c r="X279" i="1"/>
  <c r="W279" i="1"/>
  <c r="X176" i="1"/>
  <c r="W176" i="1"/>
  <c r="V56" i="1"/>
  <c r="Y56" i="1" s="1"/>
  <c r="Z56" i="1" s="1"/>
  <c r="X56" i="1"/>
  <c r="W56" i="1"/>
  <c r="X1451" i="1"/>
  <c r="V1352" i="1"/>
  <c r="Y1352" i="1" s="1"/>
  <c r="Z1352" i="1" s="1"/>
  <c r="H1347" i="1" s="1"/>
  <c r="X1352" i="1"/>
  <c r="W1352" i="1"/>
  <c r="X1341" i="1"/>
  <c r="W1341" i="1"/>
  <c r="V1251" i="1"/>
  <c r="Y1251" i="1" s="1"/>
  <c r="Z1251" i="1" s="1"/>
  <c r="N1251" i="1" s="1"/>
  <c r="X1251" i="1"/>
  <c r="W1251" i="1"/>
  <c r="X1052" i="1"/>
  <c r="W1052" i="1"/>
  <c r="V949" i="1"/>
  <c r="Y949" i="1" s="1"/>
  <c r="Z949" i="1" s="1"/>
  <c r="G949" i="1" s="1"/>
  <c r="N949" i="1" s="1"/>
  <c r="X949" i="1"/>
  <c r="W949" i="1"/>
  <c r="X853" i="1"/>
  <c r="W853" i="1"/>
  <c r="X656" i="1"/>
  <c r="W656" i="1"/>
  <c r="V576" i="1"/>
  <c r="Y576" i="1" s="1"/>
  <c r="Z576" i="1" s="1"/>
  <c r="M578" i="1" s="1"/>
  <c r="X576" i="1"/>
  <c r="W576" i="1"/>
  <c r="V556" i="1"/>
  <c r="Y556" i="1" s="1"/>
  <c r="Z556" i="1" s="1"/>
  <c r="X277" i="1"/>
  <c r="V256" i="1"/>
  <c r="Y256" i="1" s="1"/>
  <c r="Z256" i="1" s="1"/>
  <c r="V254" i="1"/>
  <c r="Y254" i="1" s="1"/>
  <c r="Z254" i="1" s="1"/>
  <c r="H249" i="1" s="1"/>
  <c r="V76" i="1"/>
  <c r="Y76" i="1" s="1"/>
  <c r="Z76" i="1" s="1"/>
  <c r="M78" i="1" s="1"/>
  <c r="X76" i="1"/>
  <c r="W76" i="1"/>
  <c r="V1550" i="1"/>
  <c r="Y1550" i="1" s="1"/>
  <c r="Z1550" i="1" s="1"/>
  <c r="N1550" i="1" s="1"/>
  <c r="V1555" i="1"/>
  <c r="Y1555" i="1" s="1"/>
  <c r="Z1555" i="1" s="1"/>
  <c r="AG1549" i="1"/>
  <c r="V1349" i="1"/>
  <c r="Y1349" i="1" s="1"/>
  <c r="Z1349" i="1" s="1"/>
  <c r="G1349" i="1" s="1"/>
  <c r="N1349" i="1" s="1"/>
  <c r="V1275" i="1"/>
  <c r="Y1275" i="1" s="1"/>
  <c r="Z1275" i="1" s="1"/>
  <c r="M1276" i="1" s="1"/>
  <c r="X1275" i="1"/>
  <c r="W1275" i="1"/>
  <c r="V1253" i="1"/>
  <c r="Y1253" i="1" s="1"/>
  <c r="Z1253" i="1" s="1"/>
  <c r="H1248" i="1" s="1"/>
  <c r="V1179" i="1"/>
  <c r="Y1179" i="1" s="1"/>
  <c r="Z1179" i="1" s="1"/>
  <c r="X1179" i="1"/>
  <c r="W1179" i="1"/>
  <c r="V1154" i="1"/>
  <c r="Y1154" i="1" s="1"/>
  <c r="Z1154" i="1" s="1"/>
  <c r="H1149" i="1" s="1"/>
  <c r="X1141" i="1"/>
  <c r="W1141" i="1"/>
  <c r="X1055" i="1"/>
  <c r="W1055" i="1"/>
  <c r="V955" i="1"/>
  <c r="Y955" i="1" s="1"/>
  <c r="Z955" i="1" s="1"/>
  <c r="X955" i="1"/>
  <c r="W955" i="1"/>
  <c r="V856" i="1"/>
  <c r="Y856" i="1" s="1"/>
  <c r="Z856" i="1" s="1"/>
  <c r="X856" i="1"/>
  <c r="W856" i="1"/>
  <c r="X747" i="1"/>
  <c r="X450" i="1"/>
  <c r="X441" i="1"/>
  <c r="W441" i="1"/>
  <c r="V155" i="1"/>
  <c r="Y155" i="1" s="1"/>
  <c r="Z155" i="1" s="1"/>
  <c r="X155" i="1"/>
  <c r="W155" i="1"/>
  <c r="V51" i="1"/>
  <c r="Y51" i="1" s="1"/>
  <c r="Z51" i="1" s="1"/>
  <c r="N51" i="1" s="1"/>
  <c r="V1554" i="1"/>
  <c r="Y1554" i="1" s="1"/>
  <c r="Z1554" i="1" s="1"/>
  <c r="H1549" i="1" s="1"/>
  <c r="AG1548" i="1"/>
  <c r="X1456" i="1"/>
  <c r="V1249" i="1"/>
  <c r="Y1249" i="1" s="1"/>
  <c r="Z1249" i="1" s="1"/>
  <c r="G1249" i="1" s="1"/>
  <c r="N1249" i="1" s="1"/>
  <c r="X1249" i="1"/>
  <c r="W1249" i="1"/>
  <c r="V1152" i="1"/>
  <c r="Y1152" i="1" s="1"/>
  <c r="Z1152" i="1" s="1"/>
  <c r="H1147" i="1" s="1"/>
  <c r="X1152" i="1"/>
  <c r="W1152" i="1"/>
  <c r="V1075" i="1"/>
  <c r="Y1075" i="1" s="1"/>
  <c r="Z1075" i="1" s="1"/>
  <c r="M1076" i="1" s="1"/>
  <c r="X1075" i="1"/>
  <c r="W1075" i="1"/>
  <c r="V1048" i="1"/>
  <c r="Y1048" i="1" s="1"/>
  <c r="Z1048" i="1" s="1"/>
  <c r="G1048" i="1" s="1"/>
  <c r="N1048" i="1" s="1"/>
  <c r="V1053" i="1"/>
  <c r="Y1053" i="1" s="1"/>
  <c r="Z1053" i="1" s="1"/>
  <c r="H1048" i="1" s="1"/>
  <c r="V975" i="1"/>
  <c r="Y975" i="1" s="1"/>
  <c r="Z975" i="1" s="1"/>
  <c r="M976" i="1" s="1"/>
  <c r="X975" i="1"/>
  <c r="W975" i="1"/>
  <c r="X948" i="1"/>
  <c r="W948" i="1"/>
  <c r="V879" i="1"/>
  <c r="Y879" i="1" s="1"/>
  <c r="Z879" i="1" s="1"/>
  <c r="V878" i="1"/>
  <c r="Y878" i="1" s="1"/>
  <c r="Z878" i="1" s="1"/>
  <c r="F878" i="1" s="1"/>
  <c r="V877" i="1"/>
  <c r="Y877" i="1" s="1"/>
  <c r="Z877" i="1" s="1"/>
  <c r="D878" i="1" s="1"/>
  <c r="X877" i="1"/>
  <c r="W877" i="1"/>
  <c r="V849" i="1"/>
  <c r="Y849" i="1" s="1"/>
  <c r="Z849" i="1" s="1"/>
  <c r="G849" i="1" s="1"/>
  <c r="N849" i="1" s="1"/>
  <c r="X776" i="1"/>
  <c r="X649" i="1"/>
  <c r="V579" i="1"/>
  <c r="Y579" i="1" s="1"/>
  <c r="Z579" i="1" s="1"/>
  <c r="X579" i="1"/>
  <c r="W579" i="1"/>
  <c r="V153" i="1"/>
  <c r="Y153" i="1" s="1"/>
  <c r="Z153" i="1" s="1"/>
  <c r="H148" i="1" s="1"/>
  <c r="AG1948" i="1"/>
  <c r="AG1949" i="1"/>
  <c r="AG1950" i="1"/>
  <c r="Y1941" i="1"/>
  <c r="Z1941" i="1" s="1"/>
  <c r="V1553" i="1"/>
  <c r="Y1553" i="1" s="1"/>
  <c r="Z1553" i="1" s="1"/>
  <c r="H1548" i="1" s="1"/>
  <c r="X1441" i="1"/>
  <c r="W1441" i="1"/>
  <c r="X1350" i="1"/>
  <c r="W1350" i="1"/>
  <c r="X1053" i="1"/>
  <c r="W1053" i="1"/>
  <c r="V950" i="1"/>
  <c r="Y950" i="1" s="1"/>
  <c r="Z950" i="1" s="1"/>
  <c r="N950" i="1" s="1"/>
  <c r="X850" i="1"/>
  <c r="W850" i="1"/>
  <c r="V750" i="1"/>
  <c r="Y750" i="1" s="1"/>
  <c r="Z750" i="1" s="1"/>
  <c r="N750" i="1" s="1"/>
  <c r="X750" i="1"/>
  <c r="W750" i="1"/>
  <c r="X556" i="1"/>
  <c r="W556" i="1"/>
  <c r="V1552" i="1"/>
  <c r="Y1552" i="1" s="1"/>
  <c r="Z1552" i="1" s="1"/>
  <c r="H1547" i="1" s="1"/>
  <c r="V1452" i="1"/>
  <c r="Y1452" i="1" s="1"/>
  <c r="Z1452" i="1" s="1"/>
  <c r="H1447" i="1" s="1"/>
  <c r="X1353" i="1"/>
  <c r="V1255" i="1"/>
  <c r="Y1255" i="1" s="1"/>
  <c r="Z1255" i="1" s="1"/>
  <c r="X1255" i="1"/>
  <c r="W1255" i="1"/>
  <c r="V1150" i="1"/>
  <c r="Y1150" i="1" s="1"/>
  <c r="Z1150" i="1" s="1"/>
  <c r="N1150" i="1" s="1"/>
  <c r="V1155" i="1"/>
  <c r="Y1155" i="1" s="1"/>
  <c r="Z1155" i="1" s="1"/>
  <c r="V1056" i="1"/>
  <c r="Y1056" i="1" s="1"/>
  <c r="Z1056" i="1" s="1"/>
  <c r="X1056" i="1"/>
  <c r="W1056" i="1"/>
  <c r="X952" i="1"/>
  <c r="W952" i="1"/>
  <c r="X879" i="1"/>
  <c r="W879" i="1"/>
  <c r="V755" i="1"/>
  <c r="Y755" i="1" s="1"/>
  <c r="Z755" i="1" s="1"/>
  <c r="X454" i="1"/>
  <c r="W454" i="1"/>
  <c r="X249" i="1"/>
  <c r="V49" i="1"/>
  <c r="Y49" i="1" s="1"/>
  <c r="Z49" i="1" s="1"/>
  <c r="G49" i="1" s="1"/>
  <c r="N49" i="1" s="1"/>
  <c r="V54" i="1"/>
  <c r="Y54" i="1" s="1"/>
  <c r="Z54" i="1" s="1"/>
  <c r="H49" i="1" s="1"/>
  <c r="V1453" i="1"/>
  <c r="Y1453" i="1" s="1"/>
  <c r="Z1453" i="1" s="1"/>
  <c r="H1448" i="1" s="1"/>
  <c r="V1250" i="1"/>
  <c r="Y1250" i="1" s="1"/>
  <c r="Z1250" i="1" s="1"/>
  <c r="N1250" i="1" s="1"/>
  <c r="X1250" i="1"/>
  <c r="W1250" i="1"/>
  <c r="X1047" i="1"/>
  <c r="W1047" i="1"/>
  <c r="X878" i="1"/>
  <c r="W878" i="1"/>
  <c r="X841" i="1"/>
  <c r="X755" i="1"/>
  <c r="W755" i="1"/>
  <c r="V748" i="1"/>
  <c r="Y748" i="1" s="1"/>
  <c r="Z748" i="1" s="1"/>
  <c r="G748" i="1" s="1"/>
  <c r="N748" i="1" s="1"/>
  <c r="V456" i="1"/>
  <c r="Y456" i="1" s="1"/>
  <c r="Z456" i="1" s="1"/>
  <c r="X150" i="1"/>
  <c r="X54" i="1"/>
  <c r="W54" i="1"/>
  <c r="X1453" i="1"/>
  <c r="W1453" i="1"/>
  <c r="V1356" i="1"/>
  <c r="Y1356" i="1" s="1"/>
  <c r="Z1356" i="1" s="1"/>
  <c r="X1356" i="1"/>
  <c r="W1356" i="1"/>
  <c r="X1156" i="1"/>
  <c r="W1156" i="1"/>
  <c r="X1076" i="1"/>
  <c r="X1050" i="1"/>
  <c r="W1050" i="1"/>
  <c r="X950" i="1"/>
  <c r="W950" i="1"/>
  <c r="V851" i="1"/>
  <c r="Y851" i="1" s="1"/>
  <c r="Z851" i="1" s="1"/>
  <c r="N851" i="1" s="1"/>
  <c r="X851" i="1"/>
  <c r="W851" i="1"/>
  <c r="X679" i="1"/>
  <c r="X654" i="1"/>
  <c r="W654" i="1"/>
  <c r="V655" i="1"/>
  <c r="Y655" i="1" s="1"/>
  <c r="Z655" i="1" s="1"/>
  <c r="V554" i="1"/>
  <c r="Y554" i="1" s="1"/>
  <c r="Z554" i="1" s="1"/>
  <c r="H549" i="1" s="1"/>
  <c r="X456" i="1"/>
  <c r="W456" i="1"/>
  <c r="X447" i="1"/>
  <c r="X252" i="1"/>
  <c r="W252" i="1"/>
  <c r="X141" i="1"/>
  <c r="W141" i="1"/>
  <c r="X48" i="1"/>
  <c r="X1551" i="1"/>
  <c r="W1551" i="1"/>
  <c r="X1452" i="1"/>
  <c r="W1452" i="1"/>
  <c r="X1252" i="1"/>
  <c r="W1252" i="1"/>
  <c r="X1155" i="1"/>
  <c r="W1155" i="1"/>
  <c r="X1150" i="1"/>
  <c r="W1150" i="1"/>
  <c r="V1079" i="1"/>
  <c r="Y1079" i="1" s="1"/>
  <c r="Z1079" i="1" s="1"/>
  <c r="X1079" i="1"/>
  <c r="W1079" i="1"/>
  <c r="X953" i="1"/>
  <c r="W953" i="1"/>
  <c r="V756" i="1"/>
  <c r="Y756" i="1" s="1"/>
  <c r="Z756" i="1" s="1"/>
  <c r="X648" i="1"/>
  <c r="X641" i="1"/>
  <c r="W641" i="1"/>
  <c r="V577" i="1"/>
  <c r="Y577" i="1" s="1"/>
  <c r="Z577" i="1" s="1"/>
  <c r="D578" i="1" s="1"/>
  <c r="X577" i="1"/>
  <c r="W577" i="1"/>
  <c r="X153" i="1"/>
  <c r="W153" i="1"/>
  <c r="X49" i="1"/>
  <c r="W49" i="1"/>
  <c r="X1550" i="1"/>
  <c r="W1550" i="1"/>
  <c r="X1476" i="1"/>
  <c r="W1476" i="1"/>
  <c r="X1450" i="1"/>
  <c r="X1447" i="1"/>
  <c r="V1375" i="1"/>
  <c r="Y1375" i="1" s="1"/>
  <c r="Z1375" i="1" s="1"/>
  <c r="M1376" i="1" s="1"/>
  <c r="X1375" i="1"/>
  <c r="W1375" i="1"/>
  <c r="X1349" i="1"/>
  <c r="W1349" i="1"/>
  <c r="V1277" i="1"/>
  <c r="Y1277" i="1" s="1"/>
  <c r="Z1277" i="1" s="1"/>
  <c r="D1278" i="1" s="1"/>
  <c r="X1277" i="1"/>
  <c r="W1277" i="1"/>
  <c r="X1247" i="1"/>
  <c r="W1247" i="1"/>
  <c r="X1154" i="1"/>
  <c r="W1154" i="1"/>
  <c r="V1078" i="1"/>
  <c r="Y1078" i="1" s="1"/>
  <c r="Z1078" i="1" s="1"/>
  <c r="F1078" i="1" s="1"/>
  <c r="X1078" i="1"/>
  <c r="W1078" i="1"/>
  <c r="V956" i="1"/>
  <c r="Y956" i="1" s="1"/>
  <c r="Z956" i="1" s="1"/>
  <c r="X956" i="1"/>
  <c r="W956" i="1"/>
  <c r="X756" i="1"/>
  <c r="W756" i="1"/>
  <c r="X748" i="1"/>
  <c r="W748" i="1"/>
  <c r="X476" i="1"/>
  <c r="W476" i="1"/>
  <c r="X254" i="1"/>
  <c r="W254" i="1"/>
  <c r="V241" i="1"/>
  <c r="Y241" i="1" s="1"/>
  <c r="Z241" i="1" s="1"/>
  <c r="X78" i="1"/>
  <c r="X51" i="1"/>
  <c r="W51" i="1"/>
  <c r="X1379" i="1"/>
  <c r="W1379" i="1"/>
  <c r="X1153" i="1"/>
  <c r="W1153" i="1"/>
  <c r="X1147" i="1"/>
  <c r="V1077" i="1"/>
  <c r="Y1077" i="1" s="1"/>
  <c r="Z1077" i="1" s="1"/>
  <c r="D1078" i="1" s="1"/>
  <c r="X1077" i="1"/>
  <c r="W1077" i="1"/>
  <c r="X1048" i="1"/>
  <c r="W1048" i="1"/>
  <c r="V977" i="1"/>
  <c r="Y977" i="1" s="1"/>
  <c r="Z977" i="1" s="1"/>
  <c r="D978" i="1" s="1"/>
  <c r="X977" i="1"/>
  <c r="W977" i="1"/>
  <c r="V951" i="1"/>
  <c r="Y951" i="1" s="1"/>
  <c r="Z951" i="1" s="1"/>
  <c r="N951" i="1" s="1"/>
  <c r="X951" i="1"/>
  <c r="W951" i="1"/>
  <c r="X849" i="1"/>
  <c r="W849" i="1"/>
  <c r="X741" i="1"/>
  <c r="W741" i="1"/>
  <c r="X655" i="1"/>
  <c r="W655" i="1"/>
  <c r="X554" i="1"/>
  <c r="W554" i="1"/>
  <c r="X451" i="1"/>
  <c r="X241" i="1"/>
  <c r="W241" i="1"/>
  <c r="X178" i="1"/>
  <c r="W178" i="1"/>
  <c r="V154" i="1"/>
  <c r="Y154" i="1" s="1"/>
  <c r="Z154" i="1" s="1"/>
  <c r="H149" i="1" s="1"/>
  <c r="V75" i="1"/>
  <c r="Y75" i="1" s="1"/>
  <c r="Z75" i="1" s="1"/>
  <c r="M76" i="1" s="1"/>
  <c r="X75" i="1"/>
  <c r="W75" i="1"/>
  <c r="X1454" i="1"/>
  <c r="X1378" i="1"/>
  <c r="W1378" i="1"/>
  <c r="X1348" i="1"/>
  <c r="W1348" i="1"/>
  <c r="X1253" i="1"/>
  <c r="W1253" i="1"/>
  <c r="X1241" i="1"/>
  <c r="W1241" i="1"/>
  <c r="V1177" i="1"/>
  <c r="Y1177" i="1" s="1"/>
  <c r="Z1177" i="1" s="1"/>
  <c r="D1178" i="1" s="1"/>
  <c r="X1177" i="1"/>
  <c r="W1177" i="1"/>
  <c r="X855" i="1"/>
  <c r="W855" i="1"/>
  <c r="X847" i="1"/>
  <c r="W847" i="1"/>
  <c r="X676" i="1"/>
  <c r="W676" i="1"/>
  <c r="X549" i="1"/>
  <c r="X256" i="1"/>
  <c r="W256" i="1"/>
  <c r="X154" i="1"/>
  <c r="W154" i="1"/>
  <c r="V1978" i="1"/>
  <c r="Y1978" i="1" s="1"/>
  <c r="Z1978" i="1" s="1"/>
  <c r="F1978" i="1" s="1"/>
  <c r="X1978" i="1"/>
  <c r="W1978" i="1"/>
  <c r="V1949" i="1"/>
  <c r="Y1949" i="1" s="1"/>
  <c r="Z1949" i="1" s="1"/>
  <c r="G1949" i="1" s="1"/>
  <c r="N1949" i="1" s="1"/>
  <c r="X1949" i="1"/>
  <c r="W1949" i="1"/>
  <c r="Y1851" i="1"/>
  <c r="Z1851" i="1" s="1"/>
  <c r="N1851" i="1" s="1"/>
  <c r="AG1850" i="1"/>
  <c r="Y1849" i="1"/>
  <c r="Z1849" i="1" s="1"/>
  <c r="G1849" i="1" s="1"/>
  <c r="N1849" i="1" s="1"/>
  <c r="Y1854" i="1"/>
  <c r="Z1854" i="1" s="1"/>
  <c r="H1849" i="1" s="1"/>
  <c r="AG1848" i="1"/>
  <c r="V1656" i="1"/>
  <c r="Y1656" i="1" s="1"/>
  <c r="Z1656" i="1" s="1"/>
  <c r="X1656" i="1"/>
  <c r="W1656" i="1"/>
  <c r="V1975" i="1"/>
  <c r="Y1975" i="1" s="1"/>
  <c r="Z1975" i="1" s="1"/>
  <c r="M1976" i="1" s="1"/>
  <c r="X1975" i="1"/>
  <c r="W1975" i="1"/>
  <c r="V1948" i="1"/>
  <c r="Y1948" i="1" s="1"/>
  <c r="Z1948" i="1" s="1"/>
  <c r="G1948" i="1" s="1"/>
  <c r="N1948" i="1" s="1"/>
  <c r="X1948" i="1"/>
  <c r="W1948" i="1"/>
  <c r="V1847" i="1"/>
  <c r="Y1847" i="1" s="1"/>
  <c r="Z1847" i="1" s="1"/>
  <c r="G1847" i="1" s="1"/>
  <c r="N1847" i="1" s="1"/>
  <c r="X1847" i="1"/>
  <c r="W1847" i="1"/>
  <c r="Y1776" i="1"/>
  <c r="Z1776" i="1" s="1"/>
  <c r="M1778" i="1" s="1"/>
  <c r="V1779" i="1"/>
  <c r="Y1779" i="1" s="1"/>
  <c r="Z1779" i="1" s="1"/>
  <c r="V1778" i="1"/>
  <c r="Y1778" i="1" s="1"/>
  <c r="Z1778" i="1" s="1"/>
  <c r="F1778" i="1" s="1"/>
  <c r="V1777" i="1"/>
  <c r="Y1777" i="1" s="1"/>
  <c r="Z1777" i="1" s="1"/>
  <c r="D1778" i="1" s="1"/>
  <c r="X1777" i="1"/>
  <c r="W1777" i="1"/>
  <c r="V1748" i="1"/>
  <c r="Y1748" i="1" s="1"/>
  <c r="Z1748" i="1" s="1"/>
  <c r="G1748" i="1" s="1"/>
  <c r="N1748" i="1" s="1"/>
  <c r="X1748" i="1"/>
  <c r="W1748" i="1"/>
  <c r="Y1651" i="1"/>
  <c r="Z1651" i="1" s="1"/>
  <c r="N1651" i="1" s="1"/>
  <c r="Y1649" i="1"/>
  <c r="Z1649" i="1" s="1"/>
  <c r="G1649" i="1" s="1"/>
  <c r="N1649" i="1" s="1"/>
  <c r="V1654" i="1"/>
  <c r="Y1654" i="1" s="1"/>
  <c r="Z1654" i="1" s="1"/>
  <c r="H1649" i="1" s="1"/>
  <c r="X1641" i="1"/>
  <c r="W1641" i="1"/>
  <c r="X1555" i="1"/>
  <c r="W1555" i="1"/>
  <c r="V1951" i="1"/>
  <c r="Y1951" i="1" s="1"/>
  <c r="Z1951" i="1" s="1"/>
  <c r="V1956" i="1"/>
  <c r="Y1956" i="1" s="1"/>
  <c r="Z1956" i="1" s="1"/>
  <c r="Y1879" i="1"/>
  <c r="Z1879" i="1" s="1"/>
  <c r="X1879" i="1"/>
  <c r="V1753" i="1"/>
  <c r="Y1753" i="1" s="1"/>
  <c r="Z1753" i="1" s="1"/>
  <c r="H1748" i="1" s="1"/>
  <c r="X1753" i="1"/>
  <c r="W1753" i="1"/>
  <c r="V1676" i="1"/>
  <c r="Y1676" i="1" s="1"/>
  <c r="Z1676" i="1" s="1"/>
  <c r="M1678" i="1" s="1"/>
  <c r="X1676" i="1"/>
  <c r="W1676" i="1"/>
  <c r="Y1648" i="1"/>
  <c r="Z1648" i="1" s="1"/>
  <c r="G1648" i="1" s="1"/>
  <c r="N1648" i="1" s="1"/>
  <c r="V1653" i="1"/>
  <c r="Y1653" i="1" s="1"/>
  <c r="Z1653" i="1" s="1"/>
  <c r="H1648" i="1" s="1"/>
  <c r="V1979" i="1"/>
  <c r="Y1979" i="1" s="1"/>
  <c r="Z1979" i="1" s="1"/>
  <c r="X1979" i="1"/>
  <c r="W1979" i="1"/>
  <c r="V1950" i="1"/>
  <c r="Y1950" i="1" s="1"/>
  <c r="Z1950" i="1" s="1"/>
  <c r="X1950" i="1"/>
  <c r="W1950" i="1"/>
  <c r="Y1875" i="1"/>
  <c r="Z1875" i="1" s="1"/>
  <c r="M1876" i="1" s="1"/>
  <c r="X1875" i="1"/>
  <c r="V1852" i="1"/>
  <c r="Y1852" i="1" s="1"/>
  <c r="Z1852" i="1" s="1"/>
  <c r="H1847" i="1" s="1"/>
  <c r="X1852" i="1"/>
  <c r="W1852" i="1"/>
  <c r="V1752" i="1"/>
  <c r="Y1752" i="1" s="1"/>
  <c r="Z1752" i="1" s="1"/>
  <c r="H1747" i="1" s="1"/>
  <c r="X1752" i="1"/>
  <c r="W1752" i="1"/>
  <c r="Y1675" i="1"/>
  <c r="Z1675" i="1" s="1"/>
  <c r="M1676" i="1" s="1"/>
  <c r="X1675" i="1"/>
  <c r="V1579" i="1"/>
  <c r="Y1579" i="1" s="1"/>
  <c r="Z1579" i="1" s="1"/>
  <c r="X1579" i="1"/>
  <c r="W1579" i="1"/>
  <c r="AG1748" i="1"/>
  <c r="AG1749" i="1"/>
  <c r="AG1750" i="1"/>
  <c r="Y1741" i="1"/>
  <c r="Z1741" i="1" s="1"/>
  <c r="V1955" i="1"/>
  <c r="Y1955" i="1" s="1"/>
  <c r="Z1955" i="1" s="1"/>
  <c r="X1851" i="1"/>
  <c r="V1755" i="1"/>
  <c r="Y1755" i="1" s="1"/>
  <c r="Z1755" i="1" s="1"/>
  <c r="X1755" i="1"/>
  <c r="W1755" i="1"/>
  <c r="X1552" i="1"/>
  <c r="W1552" i="1"/>
  <c r="Y1976" i="1"/>
  <c r="Z1976" i="1" s="1"/>
  <c r="M1978" i="1" s="1"/>
  <c r="V1977" i="1"/>
  <c r="Y1977" i="1" s="1"/>
  <c r="Z1977" i="1" s="1"/>
  <c r="D1978" i="1" s="1"/>
  <c r="X1977" i="1"/>
  <c r="W1977" i="1"/>
  <c r="V1954" i="1"/>
  <c r="Y1954" i="1" s="1"/>
  <c r="Z1954" i="1" s="1"/>
  <c r="H1949" i="1" s="1"/>
  <c r="Y1848" i="1"/>
  <c r="Z1848" i="1" s="1"/>
  <c r="G1848" i="1" s="1"/>
  <c r="N1848" i="1" s="1"/>
  <c r="Y1853" i="1"/>
  <c r="Z1853" i="1" s="1"/>
  <c r="H1848" i="1" s="1"/>
  <c r="V1750" i="1"/>
  <c r="Y1750" i="1" s="1"/>
  <c r="Z1750" i="1" s="1"/>
  <c r="N1750" i="1" s="1"/>
  <c r="X1750" i="1"/>
  <c r="W1750" i="1"/>
  <c r="X1649" i="1"/>
  <c r="Y1647" i="1"/>
  <c r="Z1647" i="1" s="1"/>
  <c r="G1647" i="1" s="1"/>
  <c r="N1647" i="1" s="1"/>
  <c r="V1652" i="1"/>
  <c r="Y1652" i="1" s="1"/>
  <c r="Z1652" i="1" s="1"/>
  <c r="H1647" i="1" s="1"/>
  <c r="V1953" i="1"/>
  <c r="Y1953" i="1" s="1"/>
  <c r="Z1953" i="1" s="1"/>
  <c r="H1948" i="1" s="1"/>
  <c r="X1953" i="1"/>
  <c r="W1953" i="1"/>
  <c r="V1876" i="1"/>
  <c r="Y1876" i="1" s="1"/>
  <c r="Z1876" i="1" s="1"/>
  <c r="M1878" i="1" s="1"/>
  <c r="X1876" i="1"/>
  <c r="W1876" i="1"/>
  <c r="V1775" i="1"/>
  <c r="Y1775" i="1" s="1"/>
  <c r="Z1775" i="1" s="1"/>
  <c r="M1776" i="1" s="1"/>
  <c r="X1775" i="1"/>
  <c r="W1775" i="1"/>
  <c r="V1747" i="1"/>
  <c r="Y1747" i="1" s="1"/>
  <c r="Z1747" i="1" s="1"/>
  <c r="G1747" i="1" s="1"/>
  <c r="N1747" i="1" s="1"/>
  <c r="Y1679" i="1"/>
  <c r="Z1679" i="1" s="1"/>
  <c r="Y1678" i="1"/>
  <c r="Z1678" i="1" s="1"/>
  <c r="F1678" i="1" s="1"/>
  <c r="Y1677" i="1"/>
  <c r="Z1677" i="1" s="1"/>
  <c r="D1678" i="1" s="1"/>
  <c r="X1648" i="1"/>
  <c r="X1554" i="1"/>
  <c r="W1554" i="1"/>
  <c r="X1779" i="1"/>
  <c r="W1779" i="1"/>
  <c r="AG1849" i="1"/>
  <c r="V1841" i="1"/>
  <c r="Y1841" i="1" s="1"/>
  <c r="Z1841" i="1" s="1"/>
  <c r="X1955" i="1"/>
  <c r="W1955" i="1"/>
  <c r="Y1850" i="1"/>
  <c r="Z1850" i="1" s="1"/>
  <c r="N1850" i="1" s="1"/>
  <c r="Y1855" i="1"/>
  <c r="Z1855" i="1" s="1"/>
  <c r="Y1756" i="1"/>
  <c r="Z1756" i="1" s="1"/>
  <c r="X1756" i="1"/>
  <c r="V1749" i="1"/>
  <c r="Y1749" i="1" s="1"/>
  <c r="Z1749" i="1" s="1"/>
  <c r="G1749" i="1" s="1"/>
  <c r="N1749" i="1" s="1"/>
  <c r="V1754" i="1"/>
  <c r="Y1754" i="1" s="1"/>
  <c r="Z1754" i="1" s="1"/>
  <c r="H1749" i="1" s="1"/>
  <c r="X1951" i="1"/>
  <c r="W1951" i="1"/>
  <c r="X1848" i="1"/>
  <c r="X1841" i="1"/>
  <c r="W1841" i="1"/>
  <c r="V1751" i="1"/>
  <c r="Y1751" i="1" s="1"/>
  <c r="Z1751" i="1" s="1"/>
  <c r="N1751" i="1" s="1"/>
  <c r="V1655" i="1"/>
  <c r="Y1655" i="1" s="1"/>
  <c r="Z1655" i="1" s="1"/>
  <c r="X1655" i="1"/>
  <c r="W1655" i="1"/>
  <c r="Y1650" i="1"/>
  <c r="Z1650" i="1" s="1"/>
  <c r="N1650" i="1" s="1"/>
  <c r="V1576" i="1"/>
  <c r="Y1576" i="1" s="1"/>
  <c r="Z1576" i="1" s="1"/>
  <c r="M1578" i="1" s="1"/>
  <c r="V1578" i="1"/>
  <c r="Y1578" i="1" s="1"/>
  <c r="Z1578" i="1" s="1"/>
  <c r="F1578" i="1" s="1"/>
  <c r="V1577" i="1"/>
  <c r="Y1577" i="1" s="1"/>
  <c r="Z1577" i="1" s="1"/>
  <c r="D1578" i="1" s="1"/>
  <c r="X1577" i="1"/>
  <c r="W1577" i="1"/>
  <c r="V1947" i="1"/>
  <c r="Y1947" i="1" s="1"/>
  <c r="Z1947" i="1" s="1"/>
  <c r="G1947" i="1" s="1"/>
  <c r="N1947" i="1" s="1"/>
  <c r="X1947" i="1"/>
  <c r="W1947" i="1"/>
  <c r="Y1878" i="1"/>
  <c r="Z1878" i="1" s="1"/>
  <c r="F1878" i="1" s="1"/>
  <c r="Y1877" i="1"/>
  <c r="Z1877" i="1" s="1"/>
  <c r="D1878" i="1" s="1"/>
  <c r="X1654" i="1"/>
  <c r="W1654" i="1"/>
  <c r="X1576" i="1"/>
  <c r="W1576" i="1"/>
  <c r="V1952" i="1"/>
  <c r="Y1952" i="1" s="1"/>
  <c r="Z1952" i="1" s="1"/>
  <c r="H1947" i="1" s="1"/>
  <c r="X1952" i="1"/>
  <c r="W1952" i="1"/>
  <c r="X1553" i="1"/>
  <c r="W1553" i="1"/>
  <c r="X1778" i="1"/>
  <c r="W1778" i="1"/>
  <c r="X1751" i="1"/>
  <c r="W1751" i="1"/>
  <c r="X1652" i="1"/>
  <c r="W1652" i="1"/>
  <c r="X1578" i="1"/>
  <c r="W1578" i="1"/>
  <c r="X1954" i="1"/>
  <c r="W1954" i="1"/>
  <c r="X1754" i="1"/>
  <c r="W1754" i="1"/>
  <c r="X1747" i="1"/>
  <c r="W1747" i="1"/>
  <c r="X1878" i="1"/>
  <c r="X1679" i="1"/>
  <c r="X1956" i="1"/>
  <c r="W1956" i="1"/>
  <c r="X1749" i="1"/>
  <c r="W1749" i="1"/>
  <c r="X1653" i="1"/>
  <c r="W1653" i="1"/>
  <c r="V1575" i="1"/>
  <c r="Y1575" i="1" s="1"/>
  <c r="Z1575" i="1" s="1"/>
  <c r="M1576" i="1" s="1"/>
  <c r="X1575" i="1"/>
  <c r="W1575" i="1"/>
  <c r="X1976" i="1"/>
  <c r="Y3842" i="1"/>
  <c r="Z3842" i="1" s="1"/>
  <c r="Y3841" i="1"/>
  <c r="Z3841" i="1" s="1"/>
  <c r="X3842" i="1"/>
  <c r="W3842" i="1"/>
  <c r="C1" i="9" l="1"/>
  <c r="B3" i="11"/>
  <c r="J2" i="10"/>
  <c r="D2" i="10"/>
  <c r="P2" i="10"/>
  <c r="H3" i="7"/>
  <c r="AE1246" i="1"/>
  <c r="G1244" i="1" s="1"/>
  <c r="AE1146" i="1"/>
  <c r="G1144" i="1" s="1"/>
  <c r="Y41" i="1"/>
  <c r="Z41" i="1" s="1"/>
  <c r="AE1546" i="1"/>
  <c r="G1544" i="1" s="1"/>
  <c r="AE846" i="1"/>
  <c r="G844" i="1" s="1"/>
  <c r="AE1046" i="1"/>
  <c r="G1044" i="1" s="1"/>
  <c r="BH4410" i="1"/>
  <c r="AE1446" i="1"/>
  <c r="G1444" i="1" s="1"/>
  <c r="AE47" i="1"/>
  <c r="AE46" i="1" s="1"/>
  <c r="G44" i="1" s="1"/>
  <c r="AE446" i="1"/>
  <c r="G444" i="1" s="1"/>
  <c r="BG4410" i="1"/>
  <c r="BG4400" i="1"/>
  <c r="AG1846" i="1"/>
  <c r="G1843" i="1" s="1"/>
  <c r="AE946" i="1"/>
  <c r="G944" i="1" s="1"/>
  <c r="AE546" i="1"/>
  <c r="G544" i="1" s="1"/>
  <c r="AE1346" i="1"/>
  <c r="G1344" i="1" s="1"/>
  <c r="AG1546" i="1"/>
  <c r="G1543" i="1" s="1"/>
  <c r="AE746" i="1"/>
  <c r="G744" i="1" s="1"/>
  <c r="AG1446" i="1"/>
  <c r="G1443" i="1" s="1"/>
  <c r="AE646" i="1"/>
  <c r="G644" i="1" s="1"/>
  <c r="AG146" i="1"/>
  <c r="G143" i="1" s="1"/>
  <c r="AG1746" i="1"/>
  <c r="G1743" i="1" s="1"/>
  <c r="AG1246" i="1"/>
  <c r="G1243" i="1" s="1"/>
  <c r="AG946" i="1"/>
  <c r="G943" i="1" s="1"/>
  <c r="AG1946" i="1"/>
  <c r="G1943" i="1" s="1"/>
  <c r="AG246" i="1"/>
  <c r="G243" i="1" s="1"/>
  <c r="AG646" i="1"/>
  <c r="G643" i="1" s="1"/>
  <c r="AG1146" i="1"/>
  <c r="G1143" i="1" s="1"/>
  <c r="AG1046" i="1"/>
  <c r="G1043" i="1" s="1"/>
  <c r="AE246" i="1"/>
  <c r="G244" i="1" s="1"/>
  <c r="AG1646" i="1"/>
  <c r="G1643" i="1" s="1"/>
  <c r="AG846" i="1"/>
  <c r="G843" i="1" s="1"/>
  <c r="AG546" i="1"/>
  <c r="G543" i="1" s="1"/>
  <c r="AG1346" i="1"/>
  <c r="G1343" i="1" s="1"/>
  <c r="AG446" i="1"/>
  <c r="G443" i="1" s="1"/>
  <c r="AG746" i="1"/>
  <c r="G743" i="1" s="1"/>
  <c r="AG46" i="1"/>
  <c r="G43" i="1" s="1"/>
  <c r="AE146" i="1"/>
  <c r="G144" i="1" s="1"/>
  <c r="BF4300" i="1" l="1"/>
  <c r="BF4296" i="1"/>
  <c r="BH4302" i="1"/>
  <c r="BG4302" i="1"/>
  <c r="BF4299" i="1" l="1"/>
  <c r="BF4182" i="1"/>
  <c r="CF4183" i="1"/>
  <c r="CF4296" i="1"/>
  <c r="CF4299" i="1"/>
  <c r="BF4297" i="1"/>
  <c r="BF4179" i="1"/>
  <c r="BF4183" i="1"/>
  <c r="CF4300" i="1"/>
  <c r="CF4298" i="1"/>
  <c r="CF4181" i="1"/>
  <c r="BF4184" i="1"/>
  <c r="BF4301" i="1"/>
  <c r="BF4181" i="1"/>
  <c r="BF4298" i="1"/>
  <c r="CF4178" i="1"/>
  <c r="CF4295" i="1"/>
  <c r="BF4178" i="1"/>
  <c r="BF4295" i="1"/>
  <c r="CF4179" i="1" l="1"/>
  <c r="BF4185" i="1"/>
  <c r="CF4182" i="1"/>
  <c r="BF4180" i="1"/>
  <c r="CF4297" i="1"/>
  <c r="CF4180" i="1"/>
  <c r="CF4184" i="1"/>
  <c r="CF4301" i="1"/>
  <c r="BF4302" i="1"/>
  <c r="CF4185" i="1" l="1"/>
  <c r="CF4302" i="1"/>
  <c r="W5" i="2"/>
  <c r="W6" i="2" s="1"/>
  <c r="W7" i="2" s="1"/>
  <c r="W8" i="2" s="1"/>
  <c r="W9" i="2" s="1"/>
  <c r="W10" i="2" s="1"/>
  <c r="W11" i="2" s="1"/>
  <c r="W12" i="2" s="1"/>
  <c r="W13" i="2" s="1"/>
  <c r="W14" i="2" s="1"/>
  <c r="W15" i="2" s="1"/>
  <c r="W16" i="2" s="1"/>
  <c r="W17" i="2" s="1"/>
  <c r="W18" i="2" s="1"/>
  <c r="W19" i="2" s="1"/>
  <c r="W20" i="2" s="1"/>
  <c r="W21" i="2" s="1"/>
  <c r="W22" i="2" s="1"/>
  <c r="W23" i="2" s="1"/>
  <c r="W24" i="2" s="1"/>
  <c r="W25" i="2" s="1"/>
  <c r="W26" i="2" s="1"/>
  <c r="W27" i="2" s="1"/>
  <c r="W28" i="2" s="1"/>
  <c r="W29" i="2" s="1"/>
  <c r="W30" i="2" s="1"/>
  <c r="W31" i="2" s="1"/>
  <c r="W32" i="2" s="1"/>
  <c r="H134" i="1"/>
  <c r="F1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Lippertm</author>
  </authors>
  <commentList>
    <comment ref="B33" authorId="0" shapeId="0" xr:uid="{00000000-0006-0000-0000-000001000000}">
      <text>
        <r>
          <rPr>
            <b/>
            <sz val="9"/>
            <color indexed="81"/>
            <rFont val="Tahoma"/>
            <family val="2"/>
          </rPr>
          <t>Scorecards attached must be based on the Conditions of Tender: Tender Data Clause 5.11.8</t>
        </r>
      </text>
    </comment>
  </commentList>
</comments>
</file>

<file path=xl/sharedStrings.xml><?xml version="1.0" encoding="utf-8"?>
<sst xmlns="http://schemas.openxmlformats.org/spreadsheetml/2006/main" count="3107" uniqueCount="924">
  <si>
    <t>TENDERER NAME:</t>
  </si>
  <si>
    <t>PL</t>
  </si>
  <si>
    <t>APL</t>
  </si>
  <si>
    <t>CANDIDATE COMPANY STATUS</t>
  </si>
  <si>
    <t>QUALITY MANAGEMENT SYSTEM TYPE</t>
  </si>
  <si>
    <t>QUALITY SYSTEM COMPLETENESS</t>
  </si>
  <si>
    <t>DS</t>
  </si>
  <si>
    <t>GOTO FORM B3</t>
  </si>
  <si>
    <t>CE</t>
  </si>
  <si>
    <t>APL1</t>
  </si>
  <si>
    <t>APL2</t>
  </si>
  <si>
    <t>RE</t>
  </si>
  <si>
    <t>ARE</t>
  </si>
  <si>
    <t>MT</t>
  </si>
  <si>
    <t>GOTO FORM B4</t>
  </si>
  <si>
    <t>CM</t>
  </si>
  <si>
    <t>SA</t>
  </si>
  <si>
    <t>GOTO FORM B5</t>
  </si>
  <si>
    <t>BEE SCORE=</t>
  </si>
  <si>
    <t>TO TOP</t>
  </si>
  <si>
    <t>(FILL IN DROP DOWN BOXES AND BLOCKS HIGHLIGHTED IN YELLOW)</t>
  </si>
  <si>
    <t>FORM B1:</t>
  </si>
  <si>
    <t xml:space="preserve">POSITION = </t>
  </si>
  <si>
    <t>PL1</t>
  </si>
  <si>
    <t>MANAGERIAL POSITION</t>
  </si>
  <si>
    <t>CANDIDATE'S TECHNICAL/MANAGERIAL RECORD</t>
  </si>
  <si>
    <t>Personal Details of Candidate</t>
  </si>
  <si>
    <t>NAME</t>
  </si>
  <si>
    <t>POSITION IN TEAM</t>
  </si>
  <si>
    <t>Description</t>
  </si>
  <si>
    <t>TECHNICAL / MANAGERIAL EXPERIENCE</t>
  </si>
  <si>
    <t xml:space="preserve">       CLIENT (coded)</t>
  </si>
  <si>
    <t>POSITION HELD (coded)</t>
  </si>
  <si>
    <t>Contact Number</t>
  </si>
  <si>
    <t>Comments:</t>
  </si>
  <si>
    <t>FORM B2:</t>
  </si>
  <si>
    <t>Registration with professional bodies</t>
  </si>
  <si>
    <t>Professional Registration Body</t>
  </si>
  <si>
    <t>Highest Engineering Qualification</t>
  </si>
  <si>
    <t>Institution</t>
  </si>
  <si>
    <t>Date Graduated</t>
  </si>
  <si>
    <t>Level of Registration</t>
  </si>
  <si>
    <t>Registration Number</t>
  </si>
  <si>
    <t>HOST INSTITUTE</t>
  </si>
  <si>
    <t>PL2</t>
  </si>
  <si>
    <t>NON-MANAGERIAL POSITION</t>
  </si>
  <si>
    <t>DS1</t>
  </si>
  <si>
    <t>DS2</t>
  </si>
  <si>
    <t>DS3</t>
  </si>
  <si>
    <t>DS4</t>
  </si>
  <si>
    <t>DS5</t>
  </si>
  <si>
    <t>CE1</t>
  </si>
  <si>
    <t>CE2</t>
  </si>
  <si>
    <t>RE1</t>
  </si>
  <si>
    <t>RE2</t>
  </si>
  <si>
    <t>ARE1</t>
  </si>
  <si>
    <t>ARE2</t>
  </si>
  <si>
    <t>ARE3</t>
  </si>
  <si>
    <t>IS TENDER A JV =</t>
  </si>
  <si>
    <t>(FILL IN BLOCKS HIGHLIGHTED IN YELLOW)</t>
  </si>
  <si>
    <t>FORM B3</t>
  </si>
  <si>
    <t>Partner 1:</t>
  </si>
  <si>
    <t>TENDERER'S PROJECT STRUCTURE</t>
  </si>
  <si>
    <t>COMBINED PARTNER SUMMARY</t>
  </si>
  <si>
    <t>COMBINED SCORES</t>
  </si>
  <si>
    <t>OTHER OFFICES (only list number, localities not required)</t>
  </si>
  <si>
    <t>REGISTERED PROFESSIONALS: ECSA</t>
  </si>
  <si>
    <t>REGISTERED PROFESSIONALS: SACPCMP</t>
  </si>
  <si>
    <t>TOTAL EMPLOYEES</t>
  </si>
  <si>
    <t>% SHARE OF JV AGREEMENT</t>
  </si>
  <si>
    <t>Partner 2:</t>
  </si>
  <si>
    <t>Partner 3:</t>
  </si>
  <si>
    <t>FORM B4:</t>
  </si>
  <si>
    <t>CERTIFICATE OF QUALITY SYSTEMS</t>
  </si>
  <si>
    <t>PAGE 1</t>
  </si>
  <si>
    <t>Note to tenderer:</t>
  </si>
  <si>
    <t>1. Attach to this form a current ISO, or similar system, certificate or brief summary of the in-house systems used.</t>
  </si>
  <si>
    <t>2. Sufficient detail must be provided to clearly identify management systems for which accreditation has been issued, in the case of a certificate, or are being applied in the case of in-house programmes.</t>
  </si>
  <si>
    <t>3. Summaries shall not be more than 2x A4 pages</t>
  </si>
  <si>
    <t>4. Only relevant ISO accreditation contemplated for the work specified shall score maximum points.</t>
  </si>
  <si>
    <t>PAGE 2</t>
  </si>
  <si>
    <t>FORM B5:</t>
  </si>
  <si>
    <t>Date of Registration (yyyy/mm/dd)</t>
  </si>
  <si>
    <t>HOME</t>
  </si>
  <si>
    <t>WEIGHTING (a)</t>
  </si>
  <si>
    <t>1.3.1 OWNERSHIP FULFILLMENT DETAILS</t>
  </si>
  <si>
    <t>NO</t>
  </si>
  <si>
    <t>OWNERSHIP FULFILLMENT DETAILS</t>
  </si>
  <si>
    <t>NUMBER</t>
  </si>
  <si>
    <t>SCORE</t>
  </si>
  <si>
    <t>NO. OF BLACK PARTICIPANTS COMPLETELY RELEASED FROM THIRD PARTIES</t>
  </si>
  <si>
    <t>TOTAL NO. OF BLACK PARTICIPANTS BENEFITTING FROM ECONOMIC INTEREST</t>
  </si>
  <si>
    <t>Ratio</t>
  </si>
  <si>
    <t>4.4.1 MENTORSHIP PROGRAM</t>
  </si>
  <si>
    <t>MENTORSHIP PROGRAM</t>
  </si>
  <si>
    <t>1 (Y), 0 (N)</t>
  </si>
  <si>
    <t>Has a program been submitted</t>
  </si>
  <si>
    <t>Is it a recognised program (e.g. C&amp;U program of ECSA)</t>
  </si>
  <si>
    <t>MAXIMUM</t>
  </si>
  <si>
    <t>TOTAL</t>
  </si>
  <si>
    <t>NO.</t>
  </si>
  <si>
    <t>CRITERIA</t>
  </si>
  <si>
    <t>SYSTEM IN PLACE (Y/N)</t>
  </si>
  <si>
    <t>1 (Y), 0 (N) (b)</t>
  </si>
  <si>
    <t>Management and Labour Skills Transfer</t>
  </si>
  <si>
    <t>Establishment of administrative systems</t>
  </si>
  <si>
    <t>Establishment of cost control systems</t>
  </si>
  <si>
    <t>Planning, tendering and programming skills transfer</t>
  </si>
  <si>
    <t>Business skills transfer with emphasis on entrepreneurial and negotiation skills</t>
  </si>
  <si>
    <t>Technical skills transfer with emphasis on innovation</t>
  </si>
  <si>
    <t>MAX</t>
  </si>
  <si>
    <t>Legal compliance skills transfer</t>
  </si>
  <si>
    <t>Procurement skills transfer</t>
  </si>
  <si>
    <t>Contractual knowledge transfer</t>
  </si>
  <si>
    <t>A champion for enterprise development</t>
  </si>
  <si>
    <t>MAX POINTS</t>
  </si>
  <si>
    <t>POINTS</t>
  </si>
  <si>
    <t>WORKINGS</t>
  </si>
  <si>
    <t>OTHER SHEET PASSWORD = DATA</t>
  </si>
  <si>
    <t xml:space="preserve">Tenderer </t>
  </si>
  <si>
    <t>Wq</t>
  </si>
  <si>
    <t>%</t>
  </si>
  <si>
    <t xml:space="preserve">Tech. </t>
  </si>
  <si>
    <t>Man.</t>
  </si>
  <si>
    <t>CPD</t>
  </si>
  <si>
    <t>Org. Str.</t>
  </si>
  <si>
    <t>Qual. Sys.</t>
  </si>
  <si>
    <t>Threshold</t>
  </si>
  <si>
    <t>REGION LIST</t>
  </si>
  <si>
    <t>CLIENT CODE</t>
  </si>
  <si>
    <t>PARTICIPATION</t>
  </si>
  <si>
    <t>HO</t>
  </si>
  <si>
    <t>Co-ordinator</t>
  </si>
  <si>
    <t>NR</t>
  </si>
  <si>
    <t>Presenter</t>
  </si>
  <si>
    <t>ER</t>
  </si>
  <si>
    <t>Author</t>
  </si>
  <si>
    <t>SR</t>
  </si>
  <si>
    <t>Panellist</t>
  </si>
  <si>
    <t>WR</t>
  </si>
  <si>
    <t>Lecturer</t>
  </si>
  <si>
    <t>Co-author</t>
  </si>
  <si>
    <t>Attendant</t>
  </si>
  <si>
    <t>Delegate</t>
  </si>
  <si>
    <t>MPS</t>
  </si>
  <si>
    <t>Student</t>
  </si>
  <si>
    <t>MPA</t>
  </si>
  <si>
    <t>Acad. or Formal</t>
  </si>
  <si>
    <t>Ind. or Similar</t>
  </si>
  <si>
    <t>DSB</t>
  </si>
  <si>
    <t>JV</t>
  </si>
  <si>
    <t>RESPONSIVE</t>
  </si>
  <si>
    <t>YES 2 Partners</t>
  </si>
  <si>
    <t>YES</t>
  </si>
  <si>
    <t>YES 3 Partners</t>
  </si>
  <si>
    <t>CATEGORY</t>
  </si>
  <si>
    <t>THRESHOLD</t>
  </si>
  <si>
    <t>Price</t>
  </si>
  <si>
    <t>Quality</t>
  </si>
  <si>
    <t>1 - RRM &amp; Adhoc Maintenance Type</t>
  </si>
  <si>
    <t>2 - Periodic Maintenance Type Projects</t>
  </si>
  <si>
    <t>3 - New Work, Upgrades and extensive rehab-type projects</t>
  </si>
  <si>
    <t>Relavancy</t>
  </si>
  <si>
    <t>Not - Relevant</t>
  </si>
  <si>
    <t>Relevant</t>
  </si>
  <si>
    <t>TENDERS</t>
  </si>
  <si>
    <t>Unknown</t>
  </si>
  <si>
    <t>0 - 30  Tenders</t>
  </si>
  <si>
    <t>Pr.Eng</t>
  </si>
  <si>
    <t>Not Relevant - Scores 0</t>
  </si>
  <si>
    <t>31 - 60 Tenders</t>
  </si>
  <si>
    <t>Pr. Tech</t>
  </si>
  <si>
    <t>Slightly Relevant - Scores 1</t>
  </si>
  <si>
    <t>Reg. Technician</t>
  </si>
  <si>
    <t>Relevant  - Scores 2</t>
  </si>
  <si>
    <t>Unregistered</t>
  </si>
  <si>
    <t>Tender Value</t>
  </si>
  <si>
    <t>Preference</t>
  </si>
  <si>
    <t>&lt; R500 000.00</t>
  </si>
  <si>
    <t>&gt; R500 000.00</t>
  </si>
  <si>
    <t>Project Leader</t>
  </si>
  <si>
    <t>Alternate Project Leader</t>
  </si>
  <si>
    <t>Design Specialist 1</t>
  </si>
  <si>
    <t>Design Specialist 2</t>
  </si>
  <si>
    <t>Design Specialist 3</t>
  </si>
  <si>
    <t>Design Specialist 4</t>
  </si>
  <si>
    <t>Design Specialist 5</t>
  </si>
  <si>
    <t>Contracts Engineer</t>
  </si>
  <si>
    <t>Resident Engineer</t>
  </si>
  <si>
    <t>Assistant Resident Engineer</t>
  </si>
  <si>
    <t>Contracts Manager</t>
  </si>
  <si>
    <t>Site Agent</t>
  </si>
  <si>
    <t>RELEVANCE</t>
  </si>
  <si>
    <t>Not relevant</t>
  </si>
  <si>
    <t>Years Experience</t>
  </si>
  <si>
    <t>&lt;5</t>
  </si>
  <si>
    <t>5-10</t>
  </si>
  <si>
    <t>&gt;10</t>
  </si>
  <si>
    <t>Design Specialist</t>
  </si>
  <si>
    <t>DA</t>
  </si>
  <si>
    <t>Design Assistant</t>
  </si>
  <si>
    <t>PE(E)</t>
  </si>
  <si>
    <t>Project Engineer (Client)</t>
  </si>
  <si>
    <t>Undefined</t>
  </si>
  <si>
    <t>Employee Status</t>
  </si>
  <si>
    <t>Director (Executive capacity)</t>
  </si>
  <si>
    <t>Director (Non-executive capacity)</t>
  </si>
  <si>
    <t>Associate (with shareholding in company)</t>
  </si>
  <si>
    <t>Associate (without shareholding in company)</t>
  </si>
  <si>
    <t>TECHNICAL</t>
  </si>
  <si>
    <t>Ordinary employee or short-term contract for project</t>
  </si>
  <si>
    <t>OHS</t>
  </si>
  <si>
    <t>Company Status</t>
  </si>
  <si>
    <t>&gt;20 reg. prof. in road infrastructure</t>
  </si>
  <si>
    <t>10 or less reg. prof. in road infrastructure</t>
  </si>
  <si>
    <t>between 11 and 20 reg. prof. in road infrastructure</t>
  </si>
  <si>
    <t>Verification Certificate</t>
  </si>
  <si>
    <t>System Type</t>
  </si>
  <si>
    <t>System has ISO Certification</t>
  </si>
  <si>
    <t>No certified OHS agent available</t>
  </si>
  <si>
    <t>Level 1 Certified Agent contracted by consultant for project</t>
  </si>
  <si>
    <t>System has been registered for certification</t>
  </si>
  <si>
    <t>Level 2 Certified Agent contracted by consultant for project</t>
  </si>
  <si>
    <t>System is an in-house production</t>
  </si>
  <si>
    <t>Level 3 Certified Agent contracted by consultant for project</t>
  </si>
  <si>
    <t>System has been registered for accreditation</t>
  </si>
  <si>
    <t>Level 1 Certified Agent in direct employ of consultant</t>
  </si>
  <si>
    <t>Level 2 Certified Agent in direct employ of consultant</t>
  </si>
  <si>
    <t>System has ISO Accreditation</t>
  </si>
  <si>
    <t>Level 3 Certified Agent in direct employ of consultant</t>
  </si>
  <si>
    <t>System Completeness</t>
  </si>
  <si>
    <t>No Distinction between design and con phases</t>
  </si>
  <si>
    <t>Distinction between design and con phases</t>
  </si>
  <si>
    <t>MAM</t>
  </si>
  <si>
    <t/>
  </si>
  <si>
    <t>NONE</t>
  </si>
  <si>
    <t>MAS</t>
  </si>
  <si>
    <t>MPP</t>
  </si>
  <si>
    <t>MSS</t>
  </si>
  <si>
    <t>MSA</t>
  </si>
  <si>
    <t>MSC</t>
  </si>
  <si>
    <t>MSB</t>
  </si>
  <si>
    <t>MSG</t>
  </si>
  <si>
    <t>DSS</t>
  </si>
  <si>
    <t>DSA</t>
  </si>
  <si>
    <t>DSC</t>
  </si>
  <si>
    <t>DSG</t>
  </si>
  <si>
    <t>DIS</t>
  </si>
  <si>
    <t>DIA</t>
  </si>
  <si>
    <t>DIC</t>
  </si>
  <si>
    <t>DIB</t>
  </si>
  <si>
    <t>DIG</t>
  </si>
  <si>
    <t>DNS</t>
  </si>
  <si>
    <t>DNA</t>
  </si>
  <si>
    <t>DNC</t>
  </si>
  <si>
    <t>DNB</t>
  </si>
  <si>
    <t>DNG</t>
  </si>
  <si>
    <t>1st Specialist Specific</t>
  </si>
  <si>
    <t>2nd Specialist Specific</t>
  </si>
  <si>
    <t>3rd Specialist Specific</t>
  </si>
  <si>
    <t>4th Specialist Specific</t>
  </si>
  <si>
    <t>5th Specialist Specific</t>
  </si>
  <si>
    <t>6th Specialist Specific</t>
  </si>
  <si>
    <t>Proj. Specific</t>
  </si>
  <si>
    <t>Professional Engineer</t>
  </si>
  <si>
    <t>Professional Engineering Technologist</t>
  </si>
  <si>
    <t>Professional Certificated Engineer</t>
  </si>
  <si>
    <t>Professional Engineering Technician</t>
  </si>
  <si>
    <t>Candidate Engineer</t>
  </si>
  <si>
    <t>Candidate Engineering Technologist</t>
  </si>
  <si>
    <t>Candidate Certificated Engineer</t>
  </si>
  <si>
    <t>Candidate Engineering Technician</t>
  </si>
  <si>
    <t xml:space="preserve">Notes to tenderer:
1. The intention of this form is to demonstrate the tenderer’s project structure, as well as the lines of responsibility between members of the project team and between the project team and the overall company structure.  The tenderer must attach his own organogram to this form.
2. Tenderers which are large companies may simplify the organogram by ‘rolling up’ portfolios e.g. combining directors/associates into one box of the organogram.  However, the individual positions of the key personnel within the structure must still be shown.
3. Joint Venture tenders will require each element of the venture to submit separate organograms that show the individual structure of each member company and the lines of responsibility of the proposed personnel involved in the project.  In addition there must also be a combined organogram that indicates how the joint venture itself will function and the proposed share of the work.  Joint Venture tenderers shall note that the share of work indicated will be used in the analysis of such a tenderers preference proposed on returnable form D1, and that if awarded the share of work shall become a contractual obligation between the members of the joint venture.
4. State the city or town where the company’s head office is located.  The locality of regional or satellite office, regardless of degree of autonomy or size is not required.  Only submit the number of offices other than the head office. Do not
count offices outside RSA.
5. Registered professional engineers, technicians or technologists means those who are involved in the road construction/transport industry as well as allied fields such as environmental professionals. Registered professionals of other
 disciplines (e.g. mechanical) are considered as employees only. 
</t>
  </si>
  <si>
    <t>NOTES TO TENDERER</t>
  </si>
  <si>
    <t>BACK</t>
  </si>
  <si>
    <t>CLICK ON LINKS BELOW TO ENTER KEY PERSONNEL DETAILS ON B1 &amp; B2 FORMS</t>
  </si>
  <si>
    <t>HEAD OFFICE: (State City/Town)</t>
  </si>
  <si>
    <t>Assistance in establishing credit rating /history</t>
  </si>
  <si>
    <t>Assistance in establishing financial and loan capacity/history</t>
  </si>
  <si>
    <t>RRM</t>
  </si>
  <si>
    <t>RM1</t>
  </si>
  <si>
    <t>RM2</t>
  </si>
  <si>
    <t>RRM Route Manager</t>
  </si>
  <si>
    <t>RM</t>
  </si>
  <si>
    <t>The tenderer shall attach a preliminary programme reflecting the proposed sequences and tempo of execution of the various activities.
Note to tenderer:
1. Summaries shall not be more than 2x A4 pages</t>
  </si>
  <si>
    <t>Community Based Projects</t>
  </si>
  <si>
    <t>ARM</t>
  </si>
  <si>
    <t>Assistant Route Manager</t>
  </si>
  <si>
    <t>Year</t>
  </si>
  <si>
    <t>Month</t>
  </si>
  <si>
    <t>Day</t>
  </si>
  <si>
    <t>Jan</t>
  </si>
  <si>
    <t>Feb</t>
  </si>
  <si>
    <t>Mar</t>
  </si>
  <si>
    <t>Apr</t>
  </si>
  <si>
    <t>May</t>
  </si>
  <si>
    <t>Jun</t>
  </si>
  <si>
    <t>Jul</t>
  </si>
  <si>
    <t>Aug</t>
  </si>
  <si>
    <t>Sep</t>
  </si>
  <si>
    <t>Oct</t>
  </si>
  <si>
    <t>Nov</t>
  </si>
  <si>
    <t>Dec</t>
  </si>
  <si>
    <t>JV Partners</t>
  </si>
  <si>
    <t>% Share</t>
  </si>
  <si>
    <t>BEE Scorecard (QSE)</t>
  </si>
  <si>
    <t>BEE Scorecard (Full)</t>
  </si>
  <si>
    <t>Type of BEE Scorecard</t>
  </si>
  <si>
    <t>Name:</t>
  </si>
  <si>
    <t>JV %</t>
  </si>
  <si>
    <t>Equity Ownership=</t>
  </si>
  <si>
    <t xml:space="preserve">BEE SCORE = </t>
  </si>
  <si>
    <t>% Equity Ownership=</t>
  </si>
  <si>
    <t>Partners</t>
  </si>
  <si>
    <t xml:space="preserve">ver. Cert. </t>
  </si>
  <si>
    <t>JV part.</t>
  </si>
  <si>
    <t>Economic Interest JV 1=</t>
  </si>
  <si>
    <t>Economic Interest JV 2=</t>
  </si>
  <si>
    <t>Economic Interest JV 3=</t>
  </si>
  <si>
    <t xml:space="preserve">Combined Economic interest of BP in JV Enterprise (%) = </t>
  </si>
  <si>
    <t>Final Total Economic Interest=</t>
  </si>
  <si>
    <t>Quality &amp; Price (W3)</t>
  </si>
  <si>
    <t>No Valid Certificate</t>
  </si>
  <si>
    <t>Verification Certificate Attached?</t>
  </si>
  <si>
    <t>PLEASE NOTE THAT A VALID CURRENT VERIFICATION CERTIFICATE IS A REQUIREMENT OTHERWISE ZERO POINTS WILL BE ALLOCATED FOR PREFERENCE.</t>
  </si>
  <si>
    <t>Municipality</t>
  </si>
  <si>
    <t>ACE1</t>
  </si>
  <si>
    <t>Assistant Route Manager - RRM</t>
  </si>
  <si>
    <t>ACE2</t>
  </si>
  <si>
    <t>ACE3</t>
  </si>
  <si>
    <t>ARM1</t>
  </si>
  <si>
    <t>ARM2</t>
  </si>
  <si>
    <t>ACE</t>
  </si>
  <si>
    <t>Alternate Contracts Engineer</t>
  </si>
  <si>
    <t>NO SIGNATURES ARE REQURED ON THIS FORM IF THE A5 RETURNABLE TECHNICAL BOOKLET IS SIGNED BY THE AUTHORIZED REPRESENTATIVE VOUCHING FOR ALL INFORMATION SUBMITTED</t>
  </si>
  <si>
    <t>Tender Closing date:</t>
  </si>
  <si>
    <t>Senior Materials Technician</t>
  </si>
  <si>
    <t>Project Leader (Toll)</t>
  </si>
  <si>
    <t>PL(T)</t>
  </si>
  <si>
    <t>DS(T)</t>
  </si>
  <si>
    <t>Design Specialist (Toll)</t>
  </si>
  <si>
    <t>CE(T)</t>
  </si>
  <si>
    <t>Contracts Engineer (Toll)</t>
  </si>
  <si>
    <t>CM(T)</t>
  </si>
  <si>
    <t>Contracts Manager (Toll)</t>
  </si>
  <si>
    <t>ETS(T)</t>
  </si>
  <si>
    <t>Electronics System Engineer  (Toll)</t>
  </si>
  <si>
    <t>Electrical Systems Engineer (Toll)</t>
  </si>
  <si>
    <t>Mechanical Systems Engineer (Toll)</t>
  </si>
  <si>
    <t>Electronics Systems Engineer (Toll)</t>
  </si>
  <si>
    <t>TF</t>
  </si>
  <si>
    <t>TO</t>
  </si>
  <si>
    <t>ETS</t>
  </si>
  <si>
    <t>ES</t>
  </si>
  <si>
    <t>MS</t>
  </si>
  <si>
    <t>I declare that I have read and understood the meaning of the Note to tenderer # 4 on Page T-21 and confirm by my signature hereto that the information provided herein is true.</t>
  </si>
  <si>
    <t>OF</t>
  </si>
  <si>
    <t>Electronics Systems Engineer</t>
  </si>
  <si>
    <t>Electronics System Engineer</t>
  </si>
  <si>
    <t>Session Chairperson</t>
  </si>
  <si>
    <t>SANRAL CONSULTANT TENDER EVALUATION</t>
  </si>
  <si>
    <t>PROJECT RELEVANCE MATRIX CODE DESCRIPTION</t>
  </si>
  <si>
    <t>Initial Relevant Tertiary Qualification</t>
  </si>
  <si>
    <t>PL(Toll)</t>
  </si>
  <si>
    <t>DS(Toll)</t>
  </si>
  <si>
    <t>CE(Toll)</t>
  </si>
  <si>
    <t>CM(Toll)</t>
  </si>
  <si>
    <t>ETS(Toll)</t>
  </si>
  <si>
    <t>SMT1</t>
  </si>
  <si>
    <t>SMT2</t>
  </si>
  <si>
    <t>SMT</t>
  </si>
  <si>
    <t>Non-Member</t>
  </si>
  <si>
    <t>Member</t>
  </si>
  <si>
    <t>B7 Info:</t>
  </si>
  <si>
    <t>QUAL. SELECTION</t>
  </si>
  <si>
    <t>DESCRIP.</t>
  </si>
  <si>
    <t>Pr.ENG</t>
  </si>
  <si>
    <t>DEGREE</t>
  </si>
  <si>
    <t>NQF 7</t>
  </si>
  <si>
    <t>Pr.Technol</t>
  </si>
  <si>
    <t>DIPLOMA</t>
  </si>
  <si>
    <t>NQF 6</t>
  </si>
  <si>
    <t>NQF 5</t>
  </si>
  <si>
    <t>Pr. Techni</t>
  </si>
  <si>
    <t>NQF 4</t>
  </si>
  <si>
    <t>Matric</t>
  </si>
  <si>
    <t>D. Eng</t>
  </si>
  <si>
    <t>M. Eng</t>
  </si>
  <si>
    <t>Bsc. Eng</t>
  </si>
  <si>
    <t>B.Tech Dip</t>
  </si>
  <si>
    <t>NH Dip</t>
  </si>
  <si>
    <t>N Dip</t>
  </si>
  <si>
    <t>NQF 3</t>
  </si>
  <si>
    <t>NQF 2</t>
  </si>
  <si>
    <t>Actual Total Years Relevant Experience</t>
  </si>
  <si>
    <t>Grade 9</t>
  </si>
  <si>
    <t>Grade 10 and National (vocational) Certificates level 2</t>
  </si>
  <si>
    <t>Grade 11 and National (vocational) Certificates level 3</t>
  </si>
  <si>
    <t>National Senior Certificate and National (vocational) Cert. level 4</t>
  </si>
  <si>
    <t>Higher Certificates and Advanced National (vocational) Cert.</t>
  </si>
  <si>
    <t>Diploma and Advanced certificates</t>
  </si>
  <si>
    <t>Bachelors Degree and Advanced Diplomas</t>
  </si>
  <si>
    <t>Honours, Post Grad diploma and Professional Qualifications</t>
  </si>
  <si>
    <t>NQF 1</t>
  </si>
  <si>
    <t>NQF 8</t>
  </si>
  <si>
    <t>NQF 9</t>
  </si>
  <si>
    <t>NQF 10</t>
  </si>
  <si>
    <t>Doctoral Degree</t>
  </si>
  <si>
    <t>Masters Degree</t>
  </si>
  <si>
    <t>None</t>
  </si>
  <si>
    <t>PROJECT</t>
  </si>
  <si>
    <t>POSITION</t>
  </si>
  <si>
    <t>USER DEFINED MATRIX</t>
  </si>
  <si>
    <t>Partner 4:</t>
  </si>
  <si>
    <t>Partner 5:</t>
  </si>
  <si>
    <t>YES 4 Partners</t>
  </si>
  <si>
    <t>YES 5 Partners</t>
  </si>
  <si>
    <t>Economic Interest JV 4=</t>
  </si>
  <si>
    <t>Economic Interest JV 5=</t>
  </si>
  <si>
    <t>ES(T)</t>
  </si>
  <si>
    <t>MS(T)</t>
  </si>
  <si>
    <t>Electrical Systems Engineer</t>
  </si>
  <si>
    <t>Mechanical Systems Engineer</t>
  </si>
  <si>
    <t>CANDIDATE'S QUALIFICATION AND REGISTRATION RECORD</t>
  </si>
  <si>
    <t>I declare that I have read and understood the meaning of the Note to tenderer # 4 on Page T-21 and confirm by my signature in the booklet that the information provided herein is true, that the position occupied, the projects reported and the</t>
  </si>
  <si>
    <t>corresponding responsibilities are truly the candidates own experiences.</t>
  </si>
  <si>
    <t>I declare that I have read and understood the meaning of the Note to tenderer # 4 on Page T-21 and confirm by my signature in the booklet that the information provided herein is true.</t>
  </si>
  <si>
    <t>FOR SANRAL USE</t>
  </si>
  <si>
    <t>DL(T)</t>
  </si>
  <si>
    <t>Alternate Project Leader 2</t>
  </si>
  <si>
    <t>Design Leader (Toll)</t>
  </si>
  <si>
    <t>Design Specialist 1 - Pavement and Materials</t>
  </si>
  <si>
    <t>Design Specialist 2 - Structures</t>
  </si>
  <si>
    <t>PASTE FROM FINANCIAL SPREADSHEET</t>
  </si>
  <si>
    <t>Key Positions</t>
  </si>
  <si>
    <t>Design Specialist 3 - Geometrics</t>
  </si>
  <si>
    <t>Alternate Contracts Engineer 3</t>
  </si>
  <si>
    <t>Design Specialist 4 - Traffic and Transportation</t>
  </si>
  <si>
    <t>Assistant Resident Engineer 2</t>
  </si>
  <si>
    <t>Senior Materials Technician 2</t>
  </si>
  <si>
    <t>Indicate Managerial position Y/N</t>
  </si>
  <si>
    <t>Y</t>
  </si>
  <si>
    <t>N</t>
  </si>
  <si>
    <t>Contract Number:</t>
  </si>
  <si>
    <t>PL, CE, RE - CONVENTIONAL - MO/MA</t>
  </si>
  <si>
    <t>DS - Pavement and Materials - DS</t>
  </si>
  <si>
    <t>DS - Geometrics - ADDITIONAL LANES</t>
  </si>
  <si>
    <t>DS - Pavement and Materials - MP/MS</t>
  </si>
  <si>
    <t>MP/MS</t>
  </si>
  <si>
    <t>ADDITIONAL LANES</t>
  </si>
  <si>
    <t>DI</t>
  </si>
  <si>
    <t>DN</t>
  </si>
  <si>
    <t>CD</t>
  </si>
  <si>
    <t>Man</t>
  </si>
  <si>
    <t>Position</t>
  </si>
  <si>
    <t>Man/Non-Man</t>
  </si>
  <si>
    <t>Appl. Matrix</t>
  </si>
  <si>
    <t>Dropdown1</t>
  </si>
  <si>
    <t>Dropdown2</t>
  </si>
  <si>
    <t>Dropdown3</t>
  </si>
  <si>
    <t>Dropdown4</t>
  </si>
  <si>
    <t>Dropdown5</t>
  </si>
  <si>
    <t>Dropdown6</t>
  </si>
  <si>
    <t>Dropdown7</t>
  </si>
  <si>
    <t>Dropdown8</t>
  </si>
  <si>
    <t>Dropdown9</t>
  </si>
  <si>
    <t>Dropdown10</t>
  </si>
  <si>
    <t>Dropdown11</t>
  </si>
  <si>
    <t>Dropdown12</t>
  </si>
  <si>
    <t>Dropdown13</t>
  </si>
  <si>
    <t>PL, CE, RE - CONVENTIONAL - NONE</t>
  </si>
  <si>
    <t>PL, CE, RE - CONVENTIONAL - MP/MS</t>
  </si>
  <si>
    <t>PL, CE, RE - CONVENTIONAL - DS</t>
  </si>
  <si>
    <t>PL, CE, RE - CONVENTIONAL - DI</t>
  </si>
  <si>
    <t>PL, CE, RE - CONVENTIONAL - DN</t>
  </si>
  <si>
    <t>PL, CE, RE - CONVENTIONAL - CD</t>
  </si>
  <si>
    <t>PL, CE, RE - CONVENTIONAL - 0</t>
  </si>
  <si>
    <t>DS - Pavement and Materials - NONE</t>
  </si>
  <si>
    <t>DS - Pavement and Materials - MSC</t>
  </si>
  <si>
    <t>DS - Pavement and Materials - DI/DN</t>
  </si>
  <si>
    <t>DS - Structures - NONE</t>
  </si>
  <si>
    <t>DS - Structures - 0</t>
  </si>
  <si>
    <t>DS - Electrical - NONE</t>
  </si>
  <si>
    <t>DS - Electrical - STREET LIGHTING</t>
  </si>
  <si>
    <t>DS - Electrical - TRAFFIC LIGHTS</t>
  </si>
  <si>
    <t>DS - Electrical - BUILDING RETICULATION</t>
  </si>
  <si>
    <t>DS - Electrical - 0</t>
  </si>
  <si>
    <t>DS - Geometrics - NONE</t>
  </si>
  <si>
    <t>DS - Geometrics - INTERSECTION IMPROVEMENTS</t>
  </si>
  <si>
    <t>DS - Geometrics - CAPACITY IMPROVEMENT</t>
  </si>
  <si>
    <t>DS - Geometrics - INTERCHANGE DESIGN</t>
  </si>
  <si>
    <t>DS - Geometrics - H/V RE-ALIGNMENT</t>
  </si>
  <si>
    <t>DS - Geometrics - NEW ALIGNMENT</t>
  </si>
  <si>
    <t>DS - Geometrics - 0</t>
  </si>
  <si>
    <t>DS - TRAFFIC AND TRANSPORTATION - NONE</t>
  </si>
  <si>
    <t>DS - TRAFFIC AND TRANSPORTATION - 0</t>
  </si>
  <si>
    <t>DS - GEOTECHNICAL - NONE</t>
  </si>
  <si>
    <t>DS - GEOTECHNICAL - ADDITIONAL LANES</t>
  </si>
  <si>
    <t>DS - GEOTECHNICAL - RETAINING STRUCTURES</t>
  </si>
  <si>
    <t>DS - GEOTECHNICAL - 0</t>
  </si>
  <si>
    <t>DS - ELECTRONIC SYSTEMS - NONE</t>
  </si>
  <si>
    <t>DS - ELECTRONIC SYSTEMS - MAJOR TCC (WEIGH BRIDGES)</t>
  </si>
  <si>
    <t>DS - ELECTRONIC SYSTEMS - TOLLS</t>
  </si>
  <si>
    <t>DS - ELECTRONIC SYSTEMS - 0</t>
  </si>
  <si>
    <t>DS - ELECTRONIC SYSTEMS - FMS</t>
  </si>
  <si>
    <t>DS - ELECTRONIC SYSTEMS - MINOR TCC (BASIC WEIGH BRIDGE)</t>
  </si>
  <si>
    <t>B-BBEE Status</t>
  </si>
  <si>
    <t>Level of</t>
  </si>
  <si>
    <t>Contributor</t>
  </si>
  <si>
    <t>Non-compliant Contributor</t>
  </si>
  <si>
    <t xml:space="preserve">National Roads Authority </t>
  </si>
  <si>
    <t>Concessionaire</t>
  </si>
  <si>
    <t>Provincial Authority</t>
  </si>
  <si>
    <t>Relevant SOE</t>
  </si>
  <si>
    <t>Metro Council</t>
  </si>
  <si>
    <t>Private</t>
  </si>
  <si>
    <t>Other</t>
  </si>
  <si>
    <t>SETUP INFO FOR TECHNICAL SUBMISSION</t>
  </si>
  <si>
    <t>Reg Prof</t>
  </si>
  <si>
    <t>Qua System</t>
  </si>
  <si>
    <t>Bee Level</t>
  </si>
  <si>
    <t>% Equity</t>
  </si>
  <si>
    <t>Maintenance Opertations and Adhoc Maintenance</t>
  </si>
  <si>
    <t>Periodic Maintenance and Special Maintenance</t>
  </si>
  <si>
    <t>Development Strengthening</t>
  </si>
  <si>
    <t>Development Improvement</t>
  </si>
  <si>
    <t>Development New Facilities</t>
  </si>
  <si>
    <t>Community Development</t>
  </si>
  <si>
    <t>Routine Road Maintenance</t>
  </si>
  <si>
    <t>Special Maintenance Concrete</t>
  </si>
  <si>
    <t>Development Improvement / New Facilities</t>
  </si>
  <si>
    <t>Other Facilities (e.g. Weighbridges)</t>
  </si>
  <si>
    <t>Toll Facilities</t>
  </si>
  <si>
    <t>Toll Operations</t>
  </si>
  <si>
    <t>Electronic Toll Systems</t>
  </si>
  <si>
    <t>Electrical Systems</t>
  </si>
  <si>
    <t>Mechanical Systems</t>
  </si>
  <si>
    <t>Steet Lighting</t>
  </si>
  <si>
    <t>Traffic Lights</t>
  </si>
  <si>
    <t>Building Reticulation</t>
  </si>
  <si>
    <t>Please Specify Details in Comments Block</t>
  </si>
  <si>
    <t>Intersection Improvements</t>
  </si>
  <si>
    <t>Capacity Improvement</t>
  </si>
  <si>
    <t>Additional Lanes</t>
  </si>
  <si>
    <t>Interchange Design</t>
  </si>
  <si>
    <t>Horizontal / Vertical Re-Alignment</t>
  </si>
  <si>
    <t>New Alignment</t>
  </si>
  <si>
    <t>Tolls</t>
  </si>
  <si>
    <t>Freeway Managment Systems</t>
  </si>
  <si>
    <t>Minor Traffic Control Centres (Basic Weighbridge)</t>
  </si>
  <si>
    <t>Materials Technician</t>
  </si>
  <si>
    <t>PE</t>
  </si>
  <si>
    <t>Key Person</t>
  </si>
  <si>
    <t>CE, RM/ARM - RRM - NONE</t>
  </si>
  <si>
    <t>CE, RM/ARM - RRM - RRM</t>
  </si>
  <si>
    <t>CE, RM/ARM - RRM - MO/MA (Excl. RRM)</t>
  </si>
  <si>
    <t>Maintenance Operations and Adhoc Maintenance (Excl. RRM Projects)</t>
  </si>
  <si>
    <t>CE, RM/ARM - RRM - MP/MS</t>
  </si>
  <si>
    <t>CE, RM/ARM - RRM - DS</t>
  </si>
  <si>
    <t>CE, RM/ARM - RRM - DI</t>
  </si>
  <si>
    <t>CE, RM/ARM - RRM - DN</t>
  </si>
  <si>
    <t>CE, RM/ARM - RRM - CD</t>
  </si>
  <si>
    <t>CE, RM/ARM - RRM - 0</t>
  </si>
  <si>
    <t>DS - Pavement and Materials - 0</t>
  </si>
  <si>
    <t>DS - Structures - MSB</t>
  </si>
  <si>
    <t>Maintenance Special Bridge</t>
  </si>
  <si>
    <t>DS - Structures - DIB</t>
  </si>
  <si>
    <t>Development Improvement Bridge</t>
  </si>
  <si>
    <t>DS - Structures - DNB</t>
  </si>
  <si>
    <t>Development New Bridge</t>
  </si>
  <si>
    <t>DS - Structures - MSS</t>
  </si>
  <si>
    <t>Maintenance Special Structures</t>
  </si>
  <si>
    <t>DS - Structures - DIS</t>
  </si>
  <si>
    <t>Development Improvement Structures</t>
  </si>
  <si>
    <t>DS - Structures - DNS</t>
  </si>
  <si>
    <t>Development New Structures</t>
  </si>
  <si>
    <t>DS - TRAFFIC AND TRANSPORTATION - Strategic modelling/ demand forecasting</t>
  </si>
  <si>
    <t>Strategic modelling/ demand forecasting</t>
  </si>
  <si>
    <t>DS - TRAFFIC AND TRANSPORTATION - Static (meso) network simulation models</t>
  </si>
  <si>
    <t>Static (meso) network simulation models</t>
  </si>
  <si>
    <t>DS - TRAFFIC AND TRANSPORTATION - Dynamic (micro) simulation modelling</t>
  </si>
  <si>
    <t>Dynamic (micro) simulation modelling</t>
  </si>
  <si>
    <t>DS - TRAFFIC AND TRANSPORTATION - Traffic impact studies / local intersections</t>
  </si>
  <si>
    <t>Traffic impact studies / local intersections</t>
  </si>
  <si>
    <t>DS - TRAFFIC AND TRANSPORTATION - NMT and PT operations</t>
  </si>
  <si>
    <t>NMT and PT operations</t>
  </si>
  <si>
    <t>DS - TRAFFIC AND TRANSPORTATION - Transport economic studies</t>
  </si>
  <si>
    <t>Transport economic studies</t>
  </si>
  <si>
    <t>DS - TRAFFIC AND TRANSPORTATION - Transport policy development</t>
  </si>
  <si>
    <t>Transport policy development</t>
  </si>
  <si>
    <t>DS - TRAFFIC AND TRANSPORTATION - ITS systems</t>
  </si>
  <si>
    <t>ITS systems</t>
  </si>
  <si>
    <t>DS - GEOTECHNICAL - FOUNDATIONS (PILING, PILE CAPS)</t>
  </si>
  <si>
    <t>FOUNDATIONS (PILING, PILE CAPS)</t>
  </si>
  <si>
    <t>DS - GEOTECHNICAL - DEEP EXCAVATIONS (DEEP CUTS/HIGH FILLS)</t>
  </si>
  <si>
    <t>DEEP EXCAVATIONS (DEEP CUTS/HIGH FILLS)</t>
  </si>
  <si>
    <t>RETAINING STRUCTURES</t>
  </si>
  <si>
    <t>DS - GEOTECHNICAL - ROCK ANCHORS (MOUNTAIN PASSES)</t>
  </si>
  <si>
    <t>ROCK ANCHORS (MOUNTAIN PASSES)</t>
  </si>
  <si>
    <t>DS - GEOTECHNICAL - MATERIAL &amp; ROCK SOURCES</t>
  </si>
  <si>
    <t>MATERIAL &amp; ROCK SOURCES</t>
  </si>
  <si>
    <t>DS - GEOTECHNICAL - ENGINEERING GEOPHYSICS</t>
  </si>
  <si>
    <t>ENGINEERING GEOPHYSICS</t>
  </si>
  <si>
    <t>DS - GEOTECHNICAL - REMOTE SENSING (GIS)</t>
  </si>
  <si>
    <t>REMOTE SENSING (GIS)</t>
  </si>
  <si>
    <t>DS - GEOTECHNICAL - ENGINEERING GEOLOGICAL MAPPING</t>
  </si>
  <si>
    <t>ENGINEERING GEOLOGICAL MAPPING</t>
  </si>
  <si>
    <t>DS - GEOTECHNICAL - SUBSURFACE DRAINING (GEOHYDROLOGY)</t>
  </si>
  <si>
    <t>SUBSURFACE DRAINING (GEOHYDROLOGY)</t>
  </si>
  <si>
    <t>Major Traffic Control Centres (Weighbridge)</t>
  </si>
  <si>
    <t>DS - GENERIC TEMPLATE - NONE</t>
  </si>
  <si>
    <t>DS - GENERIC TEMPLATE - 0</t>
  </si>
  <si>
    <t>(List only the most recent 3 projects that the tenderer considers relevant to the specified scope of works)</t>
  </si>
  <si>
    <t>No Key Person offered</t>
  </si>
  <si>
    <t>Key Person is a full time employee of the tenderer</t>
  </si>
  <si>
    <t>Key Person is NOT a full time employee of the tenderer</t>
  </si>
  <si>
    <t xml:space="preserve">POSITION IN TENDERING ENTITY </t>
  </si>
  <si>
    <t>ANNEX 1 - PSP PERFORMANCE REPORT</t>
  </si>
  <si>
    <t>ISSUE OF A PSP PERFORMANCE REPORT</t>
  </si>
  <si>
    <t>SECTION A: EMPLOYER INFORMATION</t>
  </si>
  <si>
    <r>
      <t>ci</t>
    </r>
    <r>
      <rPr>
        <sz val="11"/>
        <color rgb="FFFF0000"/>
        <rFont val="Calibri"/>
        <family val="2"/>
        <scheme val="minor"/>
      </rPr>
      <t>d</t>
    </r>
    <r>
      <rPr>
        <sz val="10"/>
        <rFont val="Arial"/>
        <family val="2"/>
      </rPr>
      <t>b Employer Number (if applicable)</t>
    </r>
  </si>
  <si>
    <t>Employer Name</t>
  </si>
  <si>
    <t>SOUTH AFRICAN NATIONAL ROADS AGENCY SOC LTD</t>
  </si>
  <si>
    <t>SECTION B: CONTRACT DATA</t>
  </si>
  <si>
    <r>
      <t>ci</t>
    </r>
    <r>
      <rPr>
        <sz val="11"/>
        <color rgb="FFFF0000"/>
        <rFont val="Calibri"/>
        <family val="2"/>
        <scheme val="minor"/>
      </rPr>
      <t>d</t>
    </r>
    <r>
      <rPr>
        <sz val="10"/>
        <rFont val="Arial"/>
        <family val="2"/>
      </rPr>
      <t>b Contract Number (if applicable)</t>
    </r>
  </si>
  <si>
    <t>Contract Title</t>
  </si>
  <si>
    <t>CONTRACT NRA.N.00</t>
  </si>
  <si>
    <t>THE UPGRADE …</t>
  </si>
  <si>
    <t>Please indicate the project stage for which assessment is made</t>
  </si>
  <si>
    <t>Project initiation</t>
  </si>
  <si>
    <t>Inception</t>
  </si>
  <si>
    <t>Concept and viability</t>
  </si>
  <si>
    <t>Design development</t>
  </si>
  <si>
    <t>Documentation &amp; procurement</t>
  </si>
  <si>
    <t>Construction</t>
  </si>
  <si>
    <t>Close out</t>
  </si>
  <si>
    <t>Completion Date</t>
  </si>
  <si>
    <t>­</t>
  </si>
  <si>
    <t>SECTION C: REPORTING OFFICER'S INFORMATION</t>
  </si>
  <si>
    <t>Organisation Name</t>
  </si>
  <si>
    <t>Name of Reporting Officer</t>
  </si>
  <si>
    <t>Title</t>
  </si>
  <si>
    <t>Initials</t>
  </si>
  <si>
    <t>Surname</t>
  </si>
  <si>
    <t>Designation</t>
  </si>
  <si>
    <t>Email</t>
  </si>
  <si>
    <t>Mobile</t>
  </si>
  <si>
    <t>Office Telephone</t>
  </si>
  <si>
    <t>Date submitted to Employer</t>
  </si>
  <si>
    <t>Signature</t>
  </si>
  <si>
    <t>SECTION D: PSP PERFORMANCE INFORMATION</t>
  </si>
  <si>
    <t>Please select the appropriate grading that reflects the PSP's performance on the project</t>
  </si>
  <si>
    <t>Evaluation Criteria</t>
  </si>
  <si>
    <t>Grading</t>
  </si>
  <si>
    <t>Definition</t>
  </si>
  <si>
    <t>N/A</t>
  </si>
  <si>
    <t>Poor
(-1)</t>
  </si>
  <si>
    <t>Adequate
(0)</t>
  </si>
  <si>
    <t>Good
(1)</t>
  </si>
  <si>
    <t>Excellent
(2)</t>
  </si>
  <si>
    <t>Well below the acceptable standard of performance</t>
  </si>
  <si>
    <t>Meets the acceptance standard of performance</t>
  </si>
  <si>
    <t>Standard often exceeds the acceptable standard of performance</t>
  </si>
  <si>
    <t>Standard well above the acceptable standard of performance</t>
  </si>
  <si>
    <t>TIME MANAGEMENT</t>
  </si>
  <si>
    <t>Ability to meet programmed milestones</t>
  </si>
  <si>
    <t>Timely allocation of appropriate resources to critical activities</t>
  </si>
  <si>
    <t>Overall progress of the work</t>
  </si>
  <si>
    <t>Timely submission of progress reports</t>
  </si>
  <si>
    <t>Sub-total</t>
  </si>
  <si>
    <t>Aggregate (Sub-Total / 4)</t>
  </si>
  <si>
    <t>10% of composite evaluation (0.1 x Aggregate)</t>
  </si>
  <si>
    <t>A</t>
  </si>
  <si>
    <t>MANAGEMENT OF RESOURCES</t>
  </si>
  <si>
    <t>Appropriateness of skills and experience of personnel assigned to the work</t>
  </si>
  <si>
    <t>Adequacy of the number of personnel assigned to the work</t>
  </si>
  <si>
    <t>Skill and commitment in management of subconsultants and other suppliers</t>
  </si>
  <si>
    <t>Coordination of interfaces</t>
  </si>
  <si>
    <t>B</t>
  </si>
  <si>
    <t>CO-OPERATIVE RELATIONSHIPS</t>
  </si>
  <si>
    <t>Adoption and commitment to a cooperative contracting approach with clients, subconsultants, joint venture partners, contractors and suppliers</t>
  </si>
  <si>
    <t>Commitment to resolving issues through open and effective communication with a non-adversarial approach</t>
  </si>
  <si>
    <t>General cooperation and responsiveness, adherence to commitments</t>
  </si>
  <si>
    <t>Response to instruction</t>
  </si>
  <si>
    <t>Response to problems and changing circumstances</t>
  </si>
  <si>
    <t>Aggregate (Sub-Total / 5)</t>
  </si>
  <si>
    <t>C</t>
  </si>
  <si>
    <t>STANDARD OF SERVICE (Stages)</t>
  </si>
  <si>
    <t>Stage 0 - Project initiation</t>
  </si>
  <si>
    <t>WaS0</t>
  </si>
  <si>
    <t>Stage 1 - Inception</t>
  </si>
  <si>
    <t>WaS1</t>
  </si>
  <si>
    <t>Stage 2 - Concept and viability</t>
  </si>
  <si>
    <t>WaS2</t>
  </si>
  <si>
    <t>Stage 3 - Design development</t>
  </si>
  <si>
    <t>WaS3</t>
  </si>
  <si>
    <t>Stage 4 - Documentation and procurement</t>
  </si>
  <si>
    <t>WaS4</t>
  </si>
  <si>
    <t>Stage 5 - Construction</t>
  </si>
  <si>
    <t>WaS5</t>
  </si>
  <si>
    <t>Stage 6 - Close-out</t>
  </si>
  <si>
    <t>WaS6</t>
  </si>
  <si>
    <t>STANDARD OF SERVICE (All Stages)</t>
  </si>
  <si>
    <t>Aggregated score for Stage 0 Project initiation (WaS0) only OR</t>
  </si>
  <si>
    <t>Wa</t>
  </si>
  <si>
    <t>Sum of Weighted Aggregate of Stages (WaS1 + WaS2 + WaS3 + WaS4 + WaS5 + WaS6)</t>
  </si>
  <si>
    <t>D(i) = 75% Sum of weighted aggregates for Stages (0.75 x Wa)</t>
  </si>
  <si>
    <t>D(i)</t>
  </si>
  <si>
    <t>STANDARD OF SERVICE (Overall)</t>
  </si>
  <si>
    <t>Compliance with brief</t>
  </si>
  <si>
    <t>Adherence to budget</t>
  </si>
  <si>
    <t>Reviews and reports delivered in accordance with the brief</t>
  </si>
  <si>
    <t>Aggregate (Sub-Total / 3)</t>
  </si>
  <si>
    <t>D(ii) 25% Weighted aggregate of standard of service (0.25 x Aggregate score)</t>
  </si>
  <si>
    <t>STANDARD OF SERVICE (Stages and Overall)</t>
  </si>
  <si>
    <t>D(iii) = D(i) + (Dii)</t>
  </si>
  <si>
    <t>60% of composite evaluation (0.6 x D(iii))</t>
  </si>
  <si>
    <t>D</t>
  </si>
  <si>
    <t>Aggregated Score</t>
  </si>
  <si>
    <t>A + B + C + D</t>
  </si>
  <si>
    <t>X</t>
  </si>
  <si>
    <t>SECTION E: PSP / JV INFORMATION</t>
  </si>
  <si>
    <t>Name of main PSP</t>
  </si>
  <si>
    <t>Name of Joint Venture Partner</t>
  </si>
  <si>
    <t>Contact Person</t>
  </si>
  <si>
    <t>I/we</t>
  </si>
  <si>
    <t>with the Performance Assessment by the Reporting Officer</t>
  </si>
  <si>
    <t>I/we appeal the Performance Assessment by the Reporting Officer</t>
  </si>
  <si>
    <t>Date</t>
  </si>
  <si>
    <t>SECTION F: EMPLOYER'S REPRESENTATIVE INFORMATION</t>
  </si>
  <si>
    <t>I</t>
  </si>
  <si>
    <t>with the Reporting Officer's Assessment of the PSP Assessment Report</t>
  </si>
  <si>
    <t>SECTION G: ADJUDICATOR'S INFORMATION (if applicable)</t>
  </si>
  <si>
    <t>Name of Adjudicator</t>
  </si>
  <si>
    <t>SECTION H: OUTCOME OF ADJUDICATION (if applicable)</t>
  </si>
  <si>
    <t>Employer's Rating</t>
  </si>
  <si>
    <t>PSP's Rating</t>
  </si>
  <si>
    <t>Adjudication</t>
  </si>
  <si>
    <t>Time Management</t>
  </si>
  <si>
    <t>Management of Resources</t>
  </si>
  <si>
    <t>Cooperative relationships</t>
  </si>
  <si>
    <t>Standard of Service</t>
  </si>
  <si>
    <t>I, the undersigned warrant that:</t>
  </si>
  <si>
    <t>·  I am duly authorised to act as an Adjudicator;</t>
  </si>
  <si>
    <t>·  In my opinion, the outcome of this adjudication represents a fair outcome.</t>
  </si>
  <si>
    <t>On behalf of the PSP, I note the outcome of this Adjudication process.</t>
  </si>
  <si>
    <t>Signature: PSP's Representative</t>
  </si>
  <si>
    <t>On behalf of the Employer, I note the outcome of this Adjudication process.</t>
  </si>
  <si>
    <t>Signature: Employer's Representative</t>
  </si>
  <si>
    <t>Poor</t>
  </si>
  <si>
    <t>Good</t>
  </si>
  <si>
    <t>Excellent</t>
  </si>
  <si>
    <t>Score Allocated</t>
  </si>
  <si>
    <t>Project Experience</t>
  </si>
  <si>
    <t>FORM B6</t>
  </si>
  <si>
    <t>Alternate CE's</t>
  </si>
  <si>
    <t>YES - 1 Alternate CE</t>
  </si>
  <si>
    <t>YES - 2 Alternate CEs</t>
  </si>
  <si>
    <t>B6:</t>
  </si>
  <si>
    <t>CIDB Annex 1</t>
  </si>
  <si>
    <t>CIDB Annex 4</t>
  </si>
  <si>
    <t>Original Key Staff</t>
  </si>
  <si>
    <t>Alternate Key Staff</t>
  </si>
  <si>
    <t>Please note the option for an alternate Key Person is allowed but will only be evaluated if the proposed original Key Person becomes overcommitted during the evaluation period.</t>
  </si>
  <si>
    <t>ALT</t>
  </si>
  <si>
    <t>Non-Man</t>
  </si>
  <si>
    <t>MO/MA</t>
  </si>
  <si>
    <t>DI/DN</t>
  </si>
  <si>
    <t>ALTERNATE KEY POSITION</t>
  </si>
  <si>
    <t>FORM B7:</t>
  </si>
  <si>
    <t>I declare that the information furnished by me is to my knowledge true and correct in all respects.</t>
  </si>
  <si>
    <t>Any false declarations will constitute a breach of the contract and the relevant person(s) will be disqualified from any further tender related matters, or if it becomes evident during contract stage that false information has been included, the contract will be terminated with immediate effect.</t>
  </si>
  <si>
    <t>TARGETED ENTERPRISE</t>
  </si>
  <si>
    <t>1 Targeted Enterprise</t>
  </si>
  <si>
    <t>2 Targeted Enterprise</t>
  </si>
  <si>
    <t>3 Targeted Enterprise</t>
  </si>
  <si>
    <t>4 Targeted Enterprise</t>
  </si>
  <si>
    <t>5 Targeted Enterprise</t>
  </si>
  <si>
    <t>6 Targeted Enterprise</t>
  </si>
  <si>
    <t>GOTO FORM B7</t>
  </si>
  <si>
    <t>Name of all Partners, Members or Directors and their Professional Registration numbers</t>
  </si>
  <si>
    <t>ID  Number  or  Passport Number of Non-RSA Residents ( Enter with no spaces)</t>
  </si>
  <si>
    <t>COMPANY PAST PERFORMANCE - RECORD</t>
  </si>
  <si>
    <t>CIDB Rating</t>
  </si>
  <si>
    <t>X &lt; -0.1</t>
  </si>
  <si>
    <t>-0.1 ≤ X &lt;  0.9</t>
  </si>
  <si>
    <t>X ≥ 1.8</t>
  </si>
  <si>
    <t>Adequate</t>
  </si>
  <si>
    <t>SANRAL Score</t>
  </si>
  <si>
    <t>CIDB SCORE</t>
  </si>
  <si>
    <t>Method for Score</t>
  </si>
  <si>
    <t>PSP</t>
  </si>
  <si>
    <t>ACTUAL PSP SCORE</t>
  </si>
  <si>
    <t>AFFIDAVIT COMPLETED</t>
  </si>
  <si>
    <t>GOTO FORM B6 - PAST PERFORMANCE</t>
  </si>
  <si>
    <t>AFFIDAVIT  FOR  PAST  PERFORMANCE</t>
  </si>
  <si>
    <t>REPORTS  ON  COMPLETED  PROJECTS</t>
  </si>
  <si>
    <t>I, the undersigned,</t>
  </si>
  <si>
    <t>Full name and surname</t>
  </si>
  <si>
    <t>Identity number</t>
  </si>
  <si>
    <t>hereby declare under oath as follows:</t>
  </si>
  <si>
    <r>
      <t>1.</t>
    </r>
    <r>
      <rPr>
        <sz val="7"/>
        <color rgb="FF000000"/>
        <rFont val="Times New Roman"/>
        <family val="1"/>
      </rPr>
      <t xml:space="preserve">     </t>
    </r>
    <r>
      <rPr>
        <sz val="10"/>
        <color rgb="FF000000"/>
        <rFont val="Arial"/>
        <family val="2"/>
      </rPr>
      <t>The contents of this statement are to the best of my knowledge a true reflection of the facts.</t>
    </r>
  </si>
  <si>
    <r>
      <t>2.</t>
    </r>
    <r>
      <rPr>
        <sz val="7"/>
        <color rgb="FF000000"/>
        <rFont val="Times New Roman"/>
        <family val="1"/>
      </rPr>
      <t xml:space="preserve">     </t>
    </r>
    <r>
      <rPr>
        <sz val="10"/>
        <color rgb="FF000000"/>
        <rFont val="Arial"/>
        <family val="2"/>
      </rPr>
      <t>I am the authorised signatory for the tendering entity.</t>
    </r>
  </si>
  <si>
    <t>Enterprise name</t>
  </si>
  <si>
    <t>(Tendering entity)</t>
  </si>
  <si>
    <t>Trading name</t>
  </si>
  <si>
    <t>(if applicable)</t>
  </si>
  <si>
    <r>
      <t>3.</t>
    </r>
    <r>
      <rPr>
        <sz val="7"/>
        <color rgb="FF000000"/>
        <rFont val="Times New Roman"/>
        <family val="1"/>
      </rPr>
      <t xml:space="preserve">     </t>
    </r>
    <r>
      <rPr>
        <sz val="10"/>
        <color rgb="FF000000"/>
        <rFont val="Arial"/>
        <family val="2"/>
      </rPr>
      <t>I hereby declare under oath, by ticking the applicable box below, that the Enterprise has only previously completed:</t>
    </r>
  </si>
  <si>
    <t>0 (zero) projects</t>
  </si>
  <si>
    <t>1 (one) project</t>
  </si>
  <si>
    <t>2 (two) projects</t>
  </si>
  <si>
    <t>and as a result cannot submit Past Performance Reports for the required 3 (three) projects.</t>
  </si>
  <si>
    <r>
      <t>4.</t>
    </r>
    <r>
      <rPr>
        <sz val="7"/>
        <color rgb="FF000000"/>
        <rFont val="Times New Roman"/>
        <family val="1"/>
      </rPr>
      <t xml:space="preserve">     </t>
    </r>
    <r>
      <rPr>
        <sz val="10"/>
        <color rgb="FF000000"/>
        <rFont val="Arial"/>
        <family val="2"/>
      </rPr>
      <t>I know and understand the contents of this affidavit and I have no objection to take the prescribed oath and consider the oath binding on my conscience and on the Owners of the Enterprise which I represent in this matter.</t>
    </r>
  </si>
  <si>
    <t>Signed and sworn before me at ……………………………………………………… on the
 …………… day of …………………………………………………….. 20………….</t>
  </si>
  <si>
    <t>……………………………………………………</t>
  </si>
  <si>
    <t>SIGNATURE  OF  DEPONENT</t>
  </si>
  <si>
    <t>The deponent having:</t>
  </si>
  <si>
    <t>1. Acknowledge that he/she knows and understands the contents hereof;</t>
  </si>
  <si>
    <t>2. Confirmed that he/she has no objection to the taking of the prescribed oath;  and</t>
  </si>
  <si>
    <t>3. That he/she considered the prescribed oath as binding upon his/her conscience.</t>
  </si>
  <si>
    <t>COMMISSIONER  OF  OATHS</t>
  </si>
  <si>
    <t>EDMS: 2075206</t>
  </si>
  <si>
    <t>0.9 ≤ X &lt; 1.8</t>
  </si>
  <si>
    <t>Attach letter confirming permanent or contract employment / signed letter of consent.</t>
  </si>
  <si>
    <r>
      <t xml:space="preserve">PLEASE NOTE THAT THIS SPREADSHEET IS SET UP TO OPERATE IN </t>
    </r>
    <r>
      <rPr>
        <b/>
        <sz val="10"/>
        <color indexed="10"/>
        <rFont val="Arial"/>
        <family val="2"/>
      </rPr>
      <t>MS EXCEL 2016</t>
    </r>
    <r>
      <rPr>
        <b/>
        <sz val="10"/>
        <color indexed="8"/>
        <rFont val="Arial"/>
        <family val="2"/>
      </rPr>
      <t xml:space="preserve"> VERSION</t>
    </r>
  </si>
  <si>
    <t>SUBCONTRACTING TO TARGETED ENTERPRISES</t>
  </si>
  <si>
    <t>NOTE TO TENDERER:</t>
  </si>
  <si>
    <t>3. It is important to note that only a precentage should be indicated/tendered and no Rand values should be indicated / tendered on this B7 Form.</t>
  </si>
  <si>
    <t>2. The percentage tendered for sub-contracting will be used to calcualte a point to be used in the functionality criteria.</t>
  </si>
  <si>
    <t xml:space="preserve">1. The Contract Price value (excl. provisional &amp; prime cost sums and the respective tendered mark-up (if any) but including provision for site supervision staff (payment item 3.7.4(a) and (b) to be performed by this Targeted Enterprise) used to determine the % sub-contracting,  can be found on the bidders completed Pricing Schedule on the Financial Submission spreadsheet just above the C2.3: SUMMARY  OF  PRICING  SCHEDULE </t>
  </si>
  <si>
    <r>
      <t xml:space="preserve">1. Do not rename the worksheet name tags.
2. Please complete all the relevant B forms and attach a scanned copy of your current valid verifcation certificate to the Flash Drive. 
3. Fill in all relevant blocks coloured in yellow as well as drop-down boxes applicable to this tender.
4. If required, please clarify or elaborate on information in the comment area provided on each B1 and B2 sheet.
5. The macros might need to be enabled - see next page of notes.
6. Once all required information is completed, write this excel file to a Flash Drive and submit in the envelope with your Technical Proposal.
</t>
    </r>
    <r>
      <rPr>
        <b/>
        <sz val="12"/>
        <rFont val="Arial"/>
        <family val="2"/>
      </rPr>
      <t>NOTE: DO NOT USE OLD FORMS FROM PREVIOUS TENDERS AS VITAL INFORMATION MIGHT BE MISSING.</t>
    </r>
    <r>
      <rPr>
        <sz val="12"/>
        <rFont val="Arial"/>
        <family val="2"/>
      </rPr>
      <t xml:space="preserve">
DO NOT "CUT AND PASTE" IN THIS SPREADSHEET AND ENSURE THAT ALL INFORMATION IS CORRECTLY ENTERED AND IN THE CORRECT FORMAT AS INCOMPLETE OR INCORRECT SUBMISSIONS WILL INFLUENCE YOUR FINAL SCORE
</t>
    </r>
    <r>
      <rPr>
        <b/>
        <sz val="12"/>
        <rFont val="Arial"/>
        <family val="2"/>
      </rPr>
      <t>THESE FORMS ARE ISSUED IN MS EXCEL 2016 AND SHOULD BE RETURNED IN MS EXCEL 2016 FORMAT.
FAILURE TO COMPLY MIGHT RENDER YOUR TENDER NON-NRESPONSIVE.</t>
    </r>
  </si>
  <si>
    <t>Number of Targeted Enterprise / Subcontractor Utilized:</t>
  </si>
  <si>
    <t xml:space="preserve">NOTE: A duplicated hard copy of Form B7 must be printed and signed by both the Tenderer and the Targeted Enterprise / sub-contractor. </t>
  </si>
  <si>
    <t>Name of 1st Targeted Enterprise / Subcontractor:</t>
  </si>
  <si>
    <t>State whether the Targeted Enterprise / Subcontractor is an EME or QSE:</t>
  </si>
  <si>
    <t>% of tendered contract value to be performed by this Targeted Enterprise/Sub-contractor:</t>
  </si>
  <si>
    <t>% Black Ownership of Targeted Enterprise / Subcontractor:</t>
  </si>
  <si>
    <t>B-BBEE status level of Targeted Enterprise / Subcontractor  (provide scorecard or affidavit as proof) :</t>
  </si>
  <si>
    <t>% of Rand value of Tendered Fee (excl provisional &amp; prime cost sums) but including provision for site staff salaries to be performed by this Targeted Enterprise: (Attach breakdown of % to the applicable items)</t>
  </si>
  <si>
    <t>Location of Head Office and other offices (if any) (provide addresses and contact numbers</t>
  </si>
  <si>
    <t>Is the Targeted Enterprise a Consulting Engineering Firm as stated in the Conditions of Contract in Clause 1: Definitions?</t>
  </si>
  <si>
    <t>Provide SARS Tax Reference Number:
 (Attach scanned copy of current valid Tax Clearance Certificate)</t>
  </si>
  <si>
    <t>Locally Based</t>
  </si>
  <si>
    <t>REFERENCE LETTER  FOR  PAST  PERFORMANCE</t>
  </si>
  <si>
    <t>Note to Tenderer:</t>
  </si>
  <si>
    <r>
      <rPr>
        <b/>
        <sz val="7"/>
        <rFont val="Times New Roman"/>
        <family val="1"/>
      </rPr>
      <t xml:space="preserve">   </t>
    </r>
    <r>
      <rPr>
        <b/>
        <sz val="10"/>
        <rFont val="Arial"/>
        <family val="2"/>
      </rPr>
      <t>Letter to be on Client’s letterhead stating the following:</t>
    </r>
  </si>
  <si>
    <t>Rating</t>
  </si>
  <si>
    <t>Mark the relevant box with "x"</t>
  </si>
  <si>
    <t>South African National Roads Agency SOC Ltd</t>
  </si>
  <si>
    <t>(Note to compiler: insert relevant Regional address)</t>
  </si>
  <si>
    <t>ATTENTION:   Procurement Department</t>
  </si>
  <si>
    <t>Rate the performance of the tenderer for the reference project on the table below:</t>
  </si>
  <si>
    <t>REFERENCE LETTER FOR PAST PERFORMANCE RELATED TO</t>
  </si>
  <si>
    <t>FOR THE</t>
  </si>
  <si>
    <t>(insert project description)</t>
  </si>
  <si>
    <t>(Insert Project Number)</t>
  </si>
  <si>
    <t>(insert name of tenderer)</t>
  </si>
  <si>
    <t xml:space="preserve">This letter serves to confirm that </t>
  </si>
  <si>
    <t>(insert value of project)</t>
  </si>
  <si>
    <t>completed the subject project to the value of</t>
  </si>
  <si>
    <t>(insert date)</t>
  </si>
  <si>
    <t>on</t>
  </si>
  <si>
    <t>Were the quality /specifications complied with?</t>
  </si>
  <si>
    <t xml:space="preserve">* If no, please furnish details: </t>
  </si>
  <si>
    <t>Will you recommend this supplier to anyone without reservations?</t>
  </si>
  <si>
    <t>(insert name of reference)</t>
  </si>
  <si>
    <t>(insert contact number of reference)</t>
  </si>
  <si>
    <t>Any enquiries relating to this project can be addressed to:</t>
  </si>
  <si>
    <t>Signed by:</t>
  </si>
  <si>
    <t>(Print Name of signatory)</t>
  </si>
  <si>
    <t>Designation of signatory:</t>
  </si>
  <si>
    <t>Date:</t>
  </si>
  <si>
    <t>Company Stamp</t>
  </si>
  <si>
    <t>PROJECT REFERENCE 1</t>
  </si>
  <si>
    <t>PROJECT REFERENCE 3</t>
  </si>
  <si>
    <t>PROJECT REFERENCE 2</t>
  </si>
  <si>
    <t>REFERENCE LETTER</t>
  </si>
  <si>
    <t>GENERIC</t>
  </si>
  <si>
    <t>QSE</t>
  </si>
  <si>
    <t>EME</t>
  </si>
  <si>
    <t>Project Number :</t>
  </si>
  <si>
    <t>SERVICE     PROVIDER</t>
  </si>
  <si>
    <t>TOTAL HOURS TENDERED FOR THE SERVICE PROVIDER (ALL CATEGORIES)</t>
  </si>
  <si>
    <t>TOTAL ALL NORMALISED HOURS</t>
  </si>
  <si>
    <t>NOTE TO TENDERER: 
THE FULL C2.4 FORM IS TO BE COMPLETED, PRINTED AND INCLUDED IN THE TENDERER'S TECHNICAL PROPOSAL AS A HARD COPY AND FINANCIAL PROPOSAL ELECTRONICALLY. FAILURE TO INCLUDE THIS FORM IN THE TECHNICAL AND FINANCIAL PROPOSAL SHALL RESULT IN THE TENDERER BEING DEEMED NON-RESPONSIVE.
IF THE ELECTRONIC VERSION ATTACHED TO THE PRICING SCHEDULE SUBMITTED WITH THE FINANCIAL PROPOSAL DOES NOT MATCH THE HARD COPY SUBMITTED WITH THE TECHNICAL PROPOSAL OR THE VALUES ENTERED IN THIS SHEET, THE TENDERER WILL BE DEEMED NON-RESPONSIVE.</t>
  </si>
  <si>
    <t>EXTRACT OF FORM C2.4:   KEY PERSONS FOR THIS PROJECT AND SUMMARY OF NORMALIZED HOURS TENDERED</t>
  </si>
  <si>
    <t>CLICK ON LINKS BELOW TO ENTER DETAILS ON B3 - B7 &amp; C2.4 FORMS</t>
  </si>
  <si>
    <t>GOTO FORM C2.4 - NORMALISED HOURS</t>
  </si>
  <si>
    <t>Sub Target of LOCAL TE based in the Province of the Project (% sublet to local should be a third of total sublet):</t>
  </si>
  <si>
    <t>NOTE: The proof of all relevant qualifications and registrations record must be submitted. Failure to provide the proof with the tender submission will result in a non-responsive tender.</t>
  </si>
  <si>
    <t>CLIENT &amp; PROJECT NUMBER</t>
  </si>
  <si>
    <t>PROJECT TYPE (coded)
* Add additional info in Comments box below if required.</t>
  </si>
  <si>
    <t xml:space="preserve">RELEVANT KEY PERSON'S EXPERIENCE STARTED
(yyyy/mm/dd)
</t>
  </si>
  <si>
    <t xml:space="preserve">RELEVANT KEY PERSON'S EXPERIENCE ENDED
(yyyy/mm/dd)
</t>
  </si>
  <si>
    <t xml:space="preserve">VALUE
(in millions of Rand)
( * ,000,000)
</t>
  </si>
  <si>
    <t xml:space="preserve">POSITION HELD
</t>
  </si>
  <si>
    <t xml:space="preserve">Contact Person &amp; Position
</t>
  </si>
  <si>
    <t>ECSA</t>
  </si>
  <si>
    <t>SACPCMP</t>
  </si>
  <si>
    <t>(insert email address of reference)</t>
  </si>
  <si>
    <t>Date Completed
(YYYY/MM/DD)</t>
  </si>
  <si>
    <t>NOTE: Indicate the number of TE to be utilized by choosing in the drop down menu alongside</t>
  </si>
  <si>
    <t>Subcontracting Compulsary:</t>
  </si>
  <si>
    <t>ENTER BEE LEVEL CONTRIBUTOR SCORE FROM CERTIFICATE AND ATTACH CERTIFICATE TO YOUR TECHNICAL SUBMISSION</t>
  </si>
  <si>
    <t>Category</t>
  </si>
  <si>
    <t>Subcontacting Required</t>
  </si>
  <si>
    <t>Tenderer Claimed:</t>
  </si>
  <si>
    <t>Subontacting Required:</t>
  </si>
  <si>
    <t>MAIN TENDERER SIZE:</t>
  </si>
  <si>
    <t>SANRAL CATEGORY OF TENDER :</t>
  </si>
  <si>
    <t>GENERIC ADDENDUM 1 - 2022-2023</t>
  </si>
  <si>
    <t>NOV 2023 VERSION</t>
  </si>
  <si>
    <t>INTERIM PPP APPLIED</t>
  </si>
  <si>
    <t xml:space="preserve"> Category of Tender:</t>
  </si>
  <si>
    <t>App. D Category of Tender:</t>
  </si>
  <si>
    <t>INTERIM PPP POLICY APPLIED</t>
  </si>
  <si>
    <t>TENDER CLOSING DATE:</t>
  </si>
  <si>
    <t>N.017-050-2022/1</t>
  </si>
  <si>
    <t>INTERSECTION IMPROVEMENTS</t>
  </si>
  <si>
    <t>CAPACITY IMPROVEMENT</t>
  </si>
  <si>
    <t>INTERCHANGE DESIGN</t>
  </si>
  <si>
    <t>H/V RE-ALIGNMENT</t>
  </si>
  <si>
    <t>NEW ALIGNMENT</t>
  </si>
  <si>
    <t>ROUTE DETERMINATION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</si>
</sst>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quot;R&quot;\ * #,##0.00_ ;_ &quot;R&quot;\ * \-#,##0.00_ ;_ &quot;R&quot;\ * &quot;-&quot;??_ ;_ @_ "/>
    <numFmt numFmtId="165" formatCode="&quot;R&quot;\ #,##0.00"/>
    <numFmt numFmtId="166" formatCode="0.0"/>
    <numFmt numFmtId="167" formatCode="0.000"/>
    <numFmt numFmtId="168" formatCode="&quot;R&quot;\ #,##0"/>
    <numFmt numFmtId="169" formatCode="0.0%"/>
    <numFmt numFmtId="170" formatCode="#,##0.000"/>
  </numFmts>
  <fonts count="9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8"/>
      <name val="Arial"/>
      <family val="2"/>
    </font>
    <font>
      <sz val="18"/>
      <name val="Arial"/>
      <family val="2"/>
    </font>
    <font>
      <sz val="16"/>
      <name val="Arial"/>
      <family val="2"/>
    </font>
    <font>
      <b/>
      <sz val="24"/>
      <name val="Arial"/>
      <family val="2"/>
    </font>
    <font>
      <sz val="10"/>
      <name val="Arial"/>
      <family val="2"/>
    </font>
    <font>
      <b/>
      <sz val="10"/>
      <name val="Arial"/>
      <family val="2"/>
    </font>
    <font>
      <sz val="10"/>
      <color indexed="9"/>
      <name val="Arial"/>
      <family val="2"/>
    </font>
    <font>
      <b/>
      <sz val="14"/>
      <name val="Arial"/>
      <family val="2"/>
    </font>
    <font>
      <b/>
      <sz val="9"/>
      <name val="Arial"/>
      <family val="2"/>
    </font>
    <font>
      <u/>
      <sz val="10"/>
      <name val="Arial"/>
      <family val="2"/>
    </font>
    <font>
      <sz val="12"/>
      <name val="Arial"/>
      <family val="2"/>
    </font>
    <font>
      <b/>
      <sz val="10"/>
      <color indexed="9"/>
      <name val="Arial"/>
      <family val="2"/>
    </font>
    <font>
      <b/>
      <sz val="12"/>
      <color indexed="9"/>
      <name val="Arial"/>
      <family val="2"/>
    </font>
    <font>
      <b/>
      <sz val="10"/>
      <color indexed="12"/>
      <name val="Arial"/>
      <family val="2"/>
    </font>
    <font>
      <i/>
      <sz val="10"/>
      <name val="Arial"/>
      <family val="2"/>
    </font>
    <font>
      <u/>
      <sz val="10"/>
      <name val="Arial"/>
      <family val="2"/>
    </font>
    <font>
      <sz val="10"/>
      <color indexed="9"/>
      <name val="Arial"/>
      <family val="2"/>
    </font>
    <font>
      <b/>
      <sz val="12"/>
      <name val="Arial"/>
      <family val="2"/>
    </font>
    <font>
      <b/>
      <sz val="16"/>
      <name val="Arial"/>
      <family val="2"/>
    </font>
    <font>
      <sz val="10"/>
      <color indexed="10"/>
      <name val="Arial"/>
      <family val="2"/>
    </font>
    <font>
      <b/>
      <sz val="8"/>
      <name val="Arial"/>
      <family val="2"/>
    </font>
    <font>
      <sz val="9"/>
      <name val="Arial"/>
      <family val="2"/>
    </font>
    <font>
      <sz val="8"/>
      <name val="Arial"/>
      <family val="2"/>
    </font>
    <font>
      <sz val="24"/>
      <name val="Arial"/>
      <family val="2"/>
    </font>
    <font>
      <sz val="10"/>
      <color indexed="12"/>
      <name val="Arial"/>
      <family val="2"/>
    </font>
    <font>
      <sz val="9"/>
      <name val="Arial"/>
      <family val="2"/>
    </font>
    <font>
      <sz val="22"/>
      <name val="Arial"/>
      <family val="2"/>
    </font>
    <font>
      <b/>
      <sz val="10"/>
      <color indexed="9"/>
      <name val="Arial"/>
      <family val="2"/>
    </font>
    <font>
      <b/>
      <u/>
      <sz val="18"/>
      <name val="Arial"/>
      <family val="2"/>
    </font>
    <font>
      <u/>
      <sz val="10"/>
      <color indexed="9"/>
      <name val="Arial"/>
      <family val="2"/>
    </font>
    <font>
      <b/>
      <u/>
      <sz val="18"/>
      <color indexed="10"/>
      <name val="Arial"/>
      <family val="2"/>
    </font>
    <font>
      <b/>
      <sz val="8"/>
      <color indexed="9"/>
      <name val="Arial"/>
      <family val="2"/>
    </font>
    <font>
      <b/>
      <sz val="10"/>
      <color indexed="10"/>
      <name val="Arial"/>
      <family val="2"/>
    </font>
    <font>
      <b/>
      <sz val="9"/>
      <color indexed="81"/>
      <name val="Tahoma"/>
      <family val="2"/>
    </font>
    <font>
      <b/>
      <sz val="10"/>
      <name val="Arial"/>
      <family val="2"/>
    </font>
    <font>
      <b/>
      <sz val="10"/>
      <color indexed="8"/>
      <name val="Arial"/>
      <family val="2"/>
    </font>
    <font>
      <b/>
      <sz val="9"/>
      <color indexed="9"/>
      <name val="Arial"/>
      <family val="2"/>
    </font>
    <font>
      <sz val="10"/>
      <color theme="0"/>
      <name val="Arial"/>
      <family val="2"/>
    </font>
    <font>
      <b/>
      <sz val="10"/>
      <color rgb="FFFF0000"/>
      <name val="Arial"/>
      <family val="2"/>
    </font>
    <font>
      <sz val="13"/>
      <name val="Arial"/>
      <family val="2"/>
    </font>
    <font>
      <sz val="12"/>
      <color theme="0"/>
      <name val="Arial"/>
      <family val="2"/>
    </font>
    <font>
      <sz val="8"/>
      <color theme="0"/>
      <name val="Arial"/>
      <family val="2"/>
    </font>
    <font>
      <b/>
      <u/>
      <sz val="12"/>
      <name val="Arial"/>
      <family val="2"/>
    </font>
    <font>
      <sz val="10"/>
      <name val="Arial"/>
      <family val="2"/>
    </font>
    <font>
      <b/>
      <sz val="10"/>
      <color theme="0"/>
      <name val="Arial"/>
      <family val="2"/>
    </font>
    <font>
      <b/>
      <sz val="12"/>
      <color rgb="FF000000"/>
      <name val="Arial"/>
      <family val="2"/>
    </font>
    <font>
      <b/>
      <sz val="14"/>
      <color rgb="FF000080"/>
      <name val="Arial"/>
      <family val="2"/>
    </font>
    <font>
      <b/>
      <sz val="8"/>
      <color rgb="FF000080"/>
      <name val="Arial"/>
      <family val="2"/>
    </font>
    <font>
      <b/>
      <sz val="10"/>
      <color rgb="FF000080"/>
      <name val="Arial"/>
      <family val="2"/>
    </font>
    <font>
      <b/>
      <sz val="20"/>
      <color indexed="9"/>
      <name val="Arial"/>
      <family val="2"/>
    </font>
    <font>
      <b/>
      <sz val="11"/>
      <color theme="0"/>
      <name val="Arial"/>
      <family val="2"/>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4"/>
      <color theme="0"/>
      <name val="Calibri"/>
      <family val="2"/>
      <scheme val="minor"/>
    </font>
    <font>
      <b/>
      <sz val="12"/>
      <color theme="0"/>
      <name val="Calibri"/>
      <family val="2"/>
      <scheme val="minor"/>
    </font>
    <font>
      <sz val="11"/>
      <color theme="1"/>
      <name val="Calibri"/>
      <family val="2"/>
    </font>
    <font>
      <sz val="10"/>
      <color theme="1"/>
      <name val="Calibri"/>
      <family val="2"/>
      <scheme val="minor"/>
    </font>
    <font>
      <b/>
      <sz val="11"/>
      <color theme="0" tint="-0.249977111117893"/>
      <name val="Calibri"/>
      <family val="2"/>
      <scheme val="minor"/>
    </font>
    <font>
      <b/>
      <sz val="11"/>
      <color theme="0" tint="-0.34998626667073579"/>
      <name val="Calibri"/>
      <family val="2"/>
      <scheme val="minor"/>
    </font>
    <font>
      <sz val="11"/>
      <color theme="0" tint="-0.34998626667073579"/>
      <name val="Calibri"/>
      <family val="2"/>
      <scheme val="minor"/>
    </font>
    <font>
      <b/>
      <sz val="11"/>
      <color rgb="FFFF0000"/>
      <name val="Calibri"/>
      <family val="2"/>
      <scheme val="minor"/>
    </font>
    <font>
      <sz val="11"/>
      <color rgb="FF000000"/>
      <name val="Calibri"/>
      <family val="2"/>
    </font>
    <font>
      <b/>
      <u/>
      <sz val="11"/>
      <name val="Calibri"/>
      <family val="2"/>
      <scheme val="minor"/>
    </font>
    <font>
      <b/>
      <sz val="11"/>
      <color rgb="FFFF0000"/>
      <name val="Arial"/>
      <family val="2"/>
    </font>
    <font>
      <b/>
      <sz val="10"/>
      <color rgb="FF000000"/>
      <name val="Arial"/>
      <family val="2"/>
    </font>
    <font>
      <sz val="10"/>
      <color rgb="FF000000"/>
      <name val="Arial"/>
      <family val="2"/>
    </font>
    <font>
      <sz val="7"/>
      <color rgb="FF000000"/>
      <name val="Times New Roman"/>
      <family val="1"/>
    </font>
    <font>
      <sz val="11"/>
      <name val="Arial"/>
      <family val="2"/>
    </font>
    <font>
      <b/>
      <sz val="10"/>
      <color rgb="FF000000"/>
      <name val="Calibri"/>
      <family val="2"/>
    </font>
    <font>
      <b/>
      <sz val="20"/>
      <name val="Arial"/>
      <family val="2"/>
    </font>
    <font>
      <sz val="10"/>
      <color rgb="FFFF0000"/>
      <name val="Arial"/>
      <family val="2"/>
    </font>
    <font>
      <b/>
      <sz val="7"/>
      <name val="Times New Roman"/>
      <family val="1"/>
    </font>
    <font>
      <b/>
      <sz val="10"/>
      <name val="Arial"/>
      <family val="1"/>
    </font>
    <font>
      <b/>
      <sz val="18"/>
      <name val="Arial"/>
      <family val="2"/>
    </font>
    <font>
      <u/>
      <sz val="10"/>
      <color theme="0"/>
      <name val="Arial"/>
      <family val="2"/>
    </font>
    <font>
      <sz val="9"/>
      <color theme="0"/>
      <name val="Verdana"/>
      <family val="2"/>
    </font>
    <font>
      <sz val="11"/>
      <color theme="0"/>
      <name val="Calibri"/>
      <family val="2"/>
    </font>
    <font>
      <sz val="10"/>
      <color theme="1"/>
      <name val="Arial"/>
      <family val="2"/>
    </font>
    <font>
      <b/>
      <sz val="10"/>
      <color theme="1"/>
      <name val="Arial"/>
      <family val="2"/>
    </font>
    <font>
      <b/>
      <i/>
      <sz val="10"/>
      <color rgb="FFFF0000"/>
      <name val="Arial"/>
      <family val="2"/>
    </font>
    <font>
      <sz val="12"/>
      <color theme="1"/>
      <name val="Arial"/>
      <family val="2"/>
    </font>
    <font>
      <b/>
      <sz val="22"/>
      <name val="Arial"/>
      <family val="2"/>
    </font>
    <font>
      <b/>
      <sz val="14"/>
      <color rgb="FFFF0000"/>
      <name val="Arial"/>
      <family val="2"/>
    </font>
  </fonts>
  <fills count="22">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2"/>
        <bgColor indexed="64"/>
      </patternFill>
    </fill>
    <fill>
      <patternFill patternType="solid">
        <fgColor indexed="9"/>
        <bgColor indexed="64"/>
      </patternFill>
    </fill>
    <fill>
      <patternFill patternType="solid">
        <fgColor indexed="41"/>
        <bgColor indexed="64"/>
      </patternFill>
    </fill>
    <fill>
      <patternFill patternType="solid">
        <fgColor theme="1"/>
        <bgColor indexed="64"/>
      </patternFill>
    </fill>
    <fill>
      <patternFill patternType="solid">
        <fgColor rgb="FFFFCC99"/>
        <bgColor indexed="64"/>
      </patternFill>
    </fill>
    <fill>
      <patternFill patternType="solid">
        <fgColor rgb="FFFFFF66"/>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AA600"/>
        <bgColor indexed="64"/>
      </patternFill>
    </fill>
    <fill>
      <patternFill patternType="solid">
        <fgColor rgb="FFE2AC00"/>
        <bgColor indexed="64"/>
      </patternFill>
    </fill>
    <fill>
      <patternFill patternType="solid">
        <fgColor rgb="FFDEA900"/>
        <bgColor indexed="64"/>
      </patternFill>
    </fill>
    <fill>
      <patternFill patternType="solid">
        <fgColor theme="0" tint="-0.14996795556505021"/>
        <bgColor indexed="64"/>
      </patternFill>
    </fill>
    <fill>
      <patternFill patternType="solid">
        <fgColor rgb="FFFFFF99"/>
        <bgColor indexed="64"/>
      </patternFill>
    </fill>
    <fill>
      <patternFill patternType="solid">
        <fgColor theme="4" tint="0.59999389629810485"/>
        <bgColor indexed="64"/>
      </patternFill>
    </fill>
    <fill>
      <patternFill patternType="solid">
        <fgColor theme="0"/>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rgb="FFCCFFCC"/>
        <bgColor indexed="64"/>
      </patternFill>
    </fill>
  </fills>
  <borders count="100">
    <border>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top style="thin">
        <color indexed="64"/>
      </top>
      <bottom/>
      <diagonal/>
    </border>
    <border>
      <left/>
      <right/>
      <top style="thick">
        <color indexed="64"/>
      </top>
      <bottom style="thin">
        <color indexed="64"/>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style="thick">
        <color indexed="64"/>
      </left>
      <right style="thick">
        <color indexed="64"/>
      </right>
      <top/>
      <bottom style="thick">
        <color indexed="64"/>
      </bottom>
      <diagonal/>
    </border>
    <border>
      <left style="thin">
        <color indexed="64"/>
      </left>
      <right style="thin">
        <color indexed="64"/>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double">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style="thin">
        <color indexed="64"/>
      </left>
      <right style="double">
        <color indexed="64"/>
      </right>
      <top/>
      <bottom/>
      <diagonal/>
    </border>
    <border>
      <left/>
      <right style="double">
        <color indexed="64"/>
      </right>
      <top/>
      <bottom/>
      <diagonal/>
    </border>
    <border>
      <left style="medium">
        <color auto="1"/>
      </left>
      <right style="medium">
        <color auto="1"/>
      </right>
      <top style="medium">
        <color auto="1"/>
      </top>
      <bottom style="medium">
        <color auto="1"/>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indexed="64"/>
      </left>
      <right/>
      <top style="thin">
        <color indexed="64"/>
      </top>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style="medium">
        <color indexed="64"/>
      </left>
      <right style="medium">
        <color indexed="64"/>
      </right>
      <top style="medium">
        <color indexed="64"/>
      </top>
      <bottom/>
      <diagonal/>
    </border>
    <border>
      <left style="thick">
        <color rgb="FFFF0000"/>
      </left>
      <right/>
      <top style="thick">
        <color rgb="FFFF0000"/>
      </top>
      <bottom style="thin">
        <color auto="1"/>
      </bottom>
      <diagonal/>
    </border>
    <border>
      <left style="thin">
        <color auto="1"/>
      </left>
      <right style="thick">
        <color rgb="FFFF0000"/>
      </right>
      <top style="thick">
        <color rgb="FFFF0000"/>
      </top>
      <bottom style="thin">
        <color auto="1"/>
      </bottom>
      <diagonal/>
    </border>
    <border>
      <left style="thick">
        <color rgb="FFFF0000"/>
      </left>
      <right/>
      <top style="thin">
        <color auto="1"/>
      </top>
      <bottom style="thin">
        <color auto="1"/>
      </bottom>
      <diagonal/>
    </border>
    <border>
      <left style="thin">
        <color auto="1"/>
      </left>
      <right style="thick">
        <color rgb="FFFF0000"/>
      </right>
      <top style="thin">
        <color auto="1"/>
      </top>
      <bottom style="thin">
        <color auto="1"/>
      </bottom>
      <diagonal/>
    </border>
    <border>
      <left style="thick">
        <color rgb="FFFF0000"/>
      </left>
      <right/>
      <top style="thin">
        <color auto="1"/>
      </top>
      <bottom style="thick">
        <color rgb="FFFF0000"/>
      </bottom>
      <diagonal/>
    </border>
    <border>
      <left style="thin">
        <color auto="1"/>
      </left>
      <right style="thick">
        <color rgb="FFFF0000"/>
      </right>
      <top style="thin">
        <color auto="1"/>
      </top>
      <bottom style="thick">
        <color rgb="FFFF0000"/>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thin">
        <color indexed="64"/>
      </right>
      <top style="thin">
        <color theme="1"/>
      </top>
      <bottom style="thin">
        <color theme="1"/>
      </bottom>
      <diagonal/>
    </border>
    <border>
      <left style="thin">
        <color theme="1"/>
      </left>
      <right style="thin">
        <color theme="1"/>
      </right>
      <top style="thin">
        <color theme="1"/>
      </top>
      <bottom/>
      <diagonal/>
    </border>
    <border>
      <left style="thin">
        <color theme="1"/>
      </left>
      <right/>
      <top style="thin">
        <color theme="1"/>
      </top>
      <bottom/>
      <diagonal/>
    </border>
    <border>
      <left/>
      <right/>
      <top style="thin">
        <color theme="1"/>
      </top>
      <bottom/>
      <diagonal/>
    </border>
    <border>
      <left style="thin">
        <color indexed="64"/>
      </left>
      <right style="thin">
        <color theme="1"/>
      </right>
      <top style="thin">
        <color indexed="64"/>
      </top>
      <bottom/>
      <diagonal/>
    </border>
    <border>
      <left style="thin">
        <color theme="1"/>
      </left>
      <right style="thin">
        <color theme="1"/>
      </right>
      <top style="thin">
        <color indexed="64"/>
      </top>
      <bottom/>
      <diagonal/>
    </border>
    <border>
      <left style="thin">
        <color theme="1"/>
      </left>
      <right style="thin">
        <color indexed="64"/>
      </right>
      <top style="thin">
        <color indexed="64"/>
      </top>
      <bottom/>
      <diagonal/>
    </border>
    <border>
      <left style="thin">
        <color theme="1"/>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right/>
      <top style="dashed">
        <color auto="1"/>
      </top>
      <bottom/>
      <diagonal/>
    </border>
    <border>
      <left/>
      <right/>
      <top/>
      <bottom style="dashed">
        <color auto="1"/>
      </bottom>
      <diagonal/>
    </border>
  </borders>
  <cellStyleXfs count="16">
    <xf numFmtId="0" fontId="0" fillId="0" borderId="0"/>
    <xf numFmtId="0" fontId="11" fillId="0" borderId="0" applyNumberFormat="0" applyFill="0" applyBorder="0" applyAlignment="0" applyProtection="0">
      <alignment vertical="top"/>
      <protection locked="0"/>
    </xf>
    <xf numFmtId="9" fontId="10" fillId="0" borderId="0" applyFont="0" applyFill="0" applyBorder="0" applyAlignment="0" applyProtection="0"/>
    <xf numFmtId="0" fontId="10" fillId="0" borderId="0"/>
    <xf numFmtId="0" fontId="10" fillId="0" borderId="0"/>
    <xf numFmtId="0" fontId="10" fillId="0" borderId="0"/>
    <xf numFmtId="9" fontId="10" fillId="0" borderId="0" applyFont="0" applyFill="0" applyBorder="0" applyAlignment="0" applyProtection="0"/>
    <xf numFmtId="0" fontId="9" fillId="0" borderId="0"/>
    <xf numFmtId="0" fontId="10" fillId="0" borderId="0"/>
    <xf numFmtId="164" fontId="55" fillId="0" borderId="0" applyFont="0" applyFill="0" applyBorder="0" applyAlignment="0" applyProtection="0"/>
    <xf numFmtId="0" fontId="10" fillId="0" borderId="0"/>
    <xf numFmtId="0" fontId="8" fillId="0" borderId="0"/>
    <xf numFmtId="0" fontId="7" fillId="0" borderId="0"/>
    <xf numFmtId="9" fontId="7" fillId="0" borderId="0" applyFont="0" applyFill="0" applyBorder="0" applyAlignment="0" applyProtection="0"/>
    <xf numFmtId="0" fontId="3" fillId="0" borderId="0"/>
    <xf numFmtId="164" fontId="10" fillId="0" borderId="0" applyFont="0" applyFill="0" applyBorder="0" applyAlignment="0" applyProtection="0"/>
  </cellStyleXfs>
  <cellXfs count="846">
    <xf numFmtId="0" fontId="0" fillId="0" borderId="0" xfId="0"/>
    <xf numFmtId="0" fontId="13" fillId="0" borderId="0" xfId="0" applyFont="1" applyAlignment="1">
      <alignment vertical="center"/>
    </xf>
    <xf numFmtId="0" fontId="14" fillId="0" borderId="0" xfId="0" applyFont="1" applyAlignment="1">
      <alignment vertical="center"/>
    </xf>
    <xf numFmtId="0" fontId="0" fillId="0" borderId="0" xfId="0" applyAlignment="1">
      <alignment horizontal="center" vertical="center"/>
    </xf>
    <xf numFmtId="0" fontId="14" fillId="0" borderId="0" xfId="0" applyFont="1"/>
    <xf numFmtId="0" fontId="15" fillId="0" borderId="0" xfId="0" applyFont="1" applyAlignment="1">
      <alignment vertical="center" shrinkToFit="1"/>
    </xf>
    <xf numFmtId="0" fontId="11" fillId="0" borderId="0" xfId="1" applyFill="1" applyAlignment="1" applyProtection="1">
      <alignment horizontal="center" shrinkToFit="1"/>
    </xf>
    <xf numFmtId="0" fontId="11" fillId="0" borderId="0" xfId="1" applyFill="1" applyBorder="1" applyAlignment="1" applyProtection="1"/>
    <xf numFmtId="0" fontId="16" fillId="0" borderId="0" xfId="0" applyFont="1" applyAlignment="1">
      <alignment horizontal="center"/>
    </xf>
    <xf numFmtId="0" fontId="17" fillId="0" borderId="0" xfId="0" applyFont="1"/>
    <xf numFmtId="0" fontId="11" fillId="0" borderId="0" xfId="1" applyFill="1" applyAlignment="1" applyProtection="1">
      <alignment horizontal="center"/>
    </xf>
    <xf numFmtId="0" fontId="0" fillId="0" borderId="0" xfId="0" applyAlignment="1">
      <alignment vertical="center"/>
    </xf>
    <xf numFmtId="0" fontId="0" fillId="0" borderId="0" xfId="0" applyAlignment="1">
      <alignment vertical="center" wrapText="1"/>
    </xf>
    <xf numFmtId="0" fontId="0" fillId="0" borderId="0" xfId="0" applyProtection="1">
      <protection locked="0"/>
    </xf>
    <xf numFmtId="0" fontId="0" fillId="0" borderId="0" xfId="0" applyAlignment="1" applyProtection="1">
      <alignment horizontal="center"/>
      <protection locked="0"/>
    </xf>
    <xf numFmtId="0" fontId="0" fillId="0" borderId="0" xfId="0" applyAlignment="1" applyProtection="1">
      <alignment horizontal="left" vertical="center"/>
      <protection locked="0"/>
    </xf>
    <xf numFmtId="0" fontId="10" fillId="0" borderId="0" xfId="0" applyFont="1"/>
    <xf numFmtId="0" fontId="10" fillId="0" borderId="0" xfId="0" applyFont="1" applyAlignment="1">
      <alignment horizontal="center"/>
    </xf>
    <xf numFmtId="0" fontId="17" fillId="0" borderId="0" xfId="0" applyFont="1" applyAlignment="1">
      <alignment horizontal="center"/>
    </xf>
    <xf numFmtId="0" fontId="20" fillId="0" borderId="0" xfId="0" applyFont="1" applyAlignment="1">
      <alignment horizontal="center" vertical="top"/>
    </xf>
    <xf numFmtId="0" fontId="16" fillId="0" borderId="0" xfId="0" applyFont="1" applyAlignment="1" applyProtection="1">
      <alignment horizontal="center"/>
      <protection locked="0"/>
    </xf>
    <xf numFmtId="0" fontId="16" fillId="0" borderId="0" xfId="0" applyFont="1" applyAlignment="1" applyProtection="1">
      <alignment horizontal="center" vertical="top"/>
      <protection locked="0"/>
    </xf>
    <xf numFmtId="0" fontId="17" fillId="0" borderId="0" xfId="0" applyFont="1" applyAlignment="1" applyProtection="1">
      <alignment horizontal="center" vertical="top"/>
      <protection locked="0"/>
    </xf>
    <xf numFmtId="0" fontId="21" fillId="0" borderId="0" xfId="1" applyFont="1" applyFill="1" applyBorder="1" applyAlignment="1" applyProtection="1">
      <alignment horizontal="center" vertical="center"/>
    </xf>
    <xf numFmtId="0" fontId="11" fillId="0" borderId="0" xfId="1" applyFill="1" applyBorder="1" applyAlignment="1" applyProtection="1">
      <alignment horizontal="center" vertical="center"/>
    </xf>
    <xf numFmtId="0" fontId="16" fillId="0" borderId="0" xfId="0" applyFont="1"/>
    <xf numFmtId="0" fontId="0" fillId="0" borderId="0" xfId="0" applyAlignment="1">
      <alignment horizontal="center" vertical="center" wrapText="1"/>
    </xf>
    <xf numFmtId="0" fontId="17" fillId="0" borderId="0" xfId="1" applyFont="1" applyFill="1" applyBorder="1" applyAlignment="1" applyProtection="1">
      <alignment horizontal="center" vertical="center" wrapText="1"/>
    </xf>
    <xf numFmtId="2" fontId="24" fillId="0" borderId="0" xfId="0" applyNumberFormat="1" applyFont="1" applyAlignment="1" applyProtection="1">
      <alignment horizontal="center" vertical="center" wrapText="1"/>
      <protection locked="0"/>
    </xf>
    <xf numFmtId="0" fontId="10" fillId="3" borderId="0" xfId="1" applyFont="1" applyFill="1" applyAlignment="1" applyProtection="1">
      <alignment horizontal="center"/>
    </xf>
    <xf numFmtId="0" fontId="25" fillId="0" borderId="0" xfId="0" applyFont="1"/>
    <xf numFmtId="0" fontId="0" fillId="0" borderId="1" xfId="0" applyBorder="1"/>
    <xf numFmtId="0" fontId="17" fillId="0" borderId="2" xfId="0" applyFont="1" applyBorder="1"/>
    <xf numFmtId="0" fontId="0" fillId="0" borderId="2" xfId="0" applyBorder="1"/>
    <xf numFmtId="0" fontId="0" fillId="0" borderId="2" xfId="0" applyBorder="1" applyAlignment="1">
      <alignment horizontal="right"/>
    </xf>
    <xf numFmtId="0" fontId="26" fillId="0" borderId="2" xfId="0" applyFont="1" applyBorder="1"/>
    <xf numFmtId="0" fontId="17" fillId="0" borderId="2" xfId="0" applyFont="1" applyBorder="1" applyAlignment="1">
      <alignment horizontal="right"/>
    </xf>
    <xf numFmtId="0" fontId="0" fillId="0" borderId="3" xfId="0" applyBorder="1"/>
    <xf numFmtId="0" fontId="0" fillId="0" borderId="4" xfId="0" applyBorder="1"/>
    <xf numFmtId="0" fontId="0" fillId="0" borderId="0" xfId="0" applyAlignment="1">
      <alignment horizontal="right"/>
    </xf>
    <xf numFmtId="0" fontId="0" fillId="0" borderId="0" xfId="0" quotePrefix="1"/>
    <xf numFmtId="0" fontId="0" fillId="0" borderId="0" xfId="0" quotePrefix="1" applyAlignment="1">
      <alignment horizontal="center"/>
    </xf>
    <xf numFmtId="14" fontId="0" fillId="0" borderId="0" xfId="0" applyNumberFormat="1" applyAlignment="1" applyProtection="1">
      <alignment horizontal="center" vertical="center"/>
      <protection locked="0"/>
    </xf>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6" xfId="0" applyBorder="1" applyAlignment="1">
      <alignment vertical="center"/>
    </xf>
    <xf numFmtId="0" fontId="0" fillId="0" borderId="8" xfId="0" applyBorder="1" applyAlignment="1">
      <alignment vertical="center"/>
    </xf>
    <xf numFmtId="0" fontId="0" fillId="0" borderId="9" xfId="0" applyBorder="1" applyAlignment="1">
      <alignment horizontal="center"/>
    </xf>
    <xf numFmtId="0" fontId="0" fillId="0" borderId="4" xfId="0" applyBorder="1" applyAlignment="1">
      <alignment horizontal="center" vertical="center" wrapText="1"/>
    </xf>
    <xf numFmtId="0" fontId="0" fillId="4" borderId="10" xfId="0" applyFill="1" applyBorder="1" applyAlignment="1">
      <alignment horizontal="center" vertical="center" wrapText="1"/>
    </xf>
    <xf numFmtId="0" fontId="0" fillId="0" borderId="10" xfId="0" applyBorder="1" applyAlignment="1">
      <alignment horizontal="center" vertical="center" wrapText="1"/>
    </xf>
    <xf numFmtId="0" fontId="0" fillId="0" borderId="5" xfId="0" applyBorder="1" applyAlignment="1">
      <alignment horizontal="center" vertical="center" wrapText="1"/>
    </xf>
    <xf numFmtId="0" fontId="27" fillId="0" borderId="0" xfId="0" applyFont="1" applyAlignment="1">
      <alignment horizontal="center" vertical="center" wrapText="1"/>
    </xf>
    <xf numFmtId="0" fontId="0" fillId="0" borderId="4" xfId="0" applyBorder="1" applyAlignment="1">
      <alignment vertical="center" wrapText="1"/>
    </xf>
    <xf numFmtId="0" fontId="0" fillId="0" borderId="7" xfId="0" applyBorder="1" applyAlignment="1" applyProtection="1">
      <alignment vertical="center" wrapText="1"/>
      <protection locked="0"/>
    </xf>
    <xf numFmtId="0" fontId="0" fillId="0" borderId="8" xfId="0" applyBorder="1" applyAlignment="1" applyProtection="1">
      <alignment vertical="center" wrapText="1"/>
      <protection locked="0"/>
    </xf>
    <xf numFmtId="0" fontId="0" fillId="0" borderId="6" xfId="0" applyBorder="1" applyAlignment="1" applyProtection="1">
      <alignment vertical="center" wrapText="1"/>
      <protection locked="0"/>
    </xf>
    <xf numFmtId="0" fontId="0" fillId="0" borderId="10" xfId="0" applyBorder="1" applyAlignment="1" applyProtection="1">
      <alignment vertical="center" wrapText="1"/>
      <protection locked="0"/>
    </xf>
    <xf numFmtId="0" fontId="0" fillId="0" borderId="5" xfId="0" applyBorder="1" applyAlignment="1">
      <alignment vertical="center" wrapText="1"/>
    </xf>
    <xf numFmtId="0" fontId="0" fillId="0" borderId="0" xfId="0" applyAlignment="1">
      <alignment horizontal="center" vertical="top" wrapText="1"/>
    </xf>
    <xf numFmtId="0" fontId="0" fillId="0" borderId="0" xfId="0" applyAlignment="1">
      <alignment horizontal="center"/>
    </xf>
    <xf numFmtId="0" fontId="0" fillId="0" borderId="11" xfId="0" applyBorder="1"/>
    <xf numFmtId="0" fontId="0" fillId="0" borderId="12" xfId="0" applyBorder="1"/>
    <xf numFmtId="0" fontId="0" fillId="0" borderId="12" xfId="0" applyBorder="1" applyAlignment="1">
      <alignment horizontal="center" vertical="top" wrapText="1"/>
    </xf>
    <xf numFmtId="0" fontId="0" fillId="0" borderId="12" xfId="0" applyBorder="1" applyAlignment="1">
      <alignment horizontal="center"/>
    </xf>
    <xf numFmtId="0" fontId="0" fillId="0" borderId="12" xfId="0" applyBorder="1" applyAlignment="1">
      <alignment horizontal="center" vertical="center" wrapText="1"/>
    </xf>
    <xf numFmtId="0" fontId="0" fillId="0" borderId="13" xfId="0" applyBorder="1"/>
    <xf numFmtId="0" fontId="0" fillId="0" borderId="2" xfId="0" applyBorder="1" applyAlignment="1">
      <alignment vertical="center"/>
    </xf>
    <xf numFmtId="0" fontId="0" fillId="0" borderId="6" xfId="0" applyBorder="1" applyAlignment="1" applyProtection="1">
      <alignment horizontal="left" vertical="center"/>
      <protection locked="0"/>
    </xf>
    <xf numFmtId="0" fontId="0" fillId="0" borderId="7" xfId="0" applyBorder="1" applyAlignment="1" applyProtection="1">
      <alignment vertical="center"/>
      <protection locked="0"/>
    </xf>
    <xf numFmtId="0" fontId="0" fillId="0" borderId="8" xfId="0" applyBorder="1" applyAlignment="1" applyProtection="1">
      <alignment vertical="center"/>
      <protection locked="0"/>
    </xf>
    <xf numFmtId="0" fontId="27" fillId="0" borderId="5" xfId="0" applyFont="1" applyBorder="1" applyAlignment="1">
      <alignment horizontal="center" vertical="center" wrapText="1"/>
    </xf>
    <xf numFmtId="0" fontId="0" fillId="0" borderId="4" xfId="0" applyBorder="1" applyAlignment="1">
      <alignment vertical="center"/>
    </xf>
    <xf numFmtId="166" fontId="0" fillId="0" borderId="0" xfId="0" applyNumberFormat="1" applyAlignment="1">
      <alignment horizontal="center" vertical="center" wrapText="1"/>
    </xf>
    <xf numFmtId="0" fontId="0" fillId="0" borderId="5" xfId="0" applyBorder="1" applyAlignment="1">
      <alignment horizontal="center" vertical="center"/>
    </xf>
    <xf numFmtId="0" fontId="10" fillId="3" borderId="0" xfId="1" applyFont="1" applyFill="1" applyAlignment="1" applyProtection="1"/>
    <xf numFmtId="0" fontId="11" fillId="3" borderId="0" xfId="1" applyFill="1" applyAlignment="1" applyProtection="1">
      <alignment horizontal="center"/>
    </xf>
    <xf numFmtId="0" fontId="17" fillId="0" borderId="0" xfId="0" applyFont="1" applyAlignment="1">
      <alignment horizontal="right"/>
    </xf>
    <xf numFmtId="0" fontId="17" fillId="0" borderId="0" xfId="0" applyFont="1" applyAlignment="1">
      <alignment horizontal="left" vertical="center"/>
    </xf>
    <xf numFmtId="0" fontId="0" fillId="0" borderId="0" xfId="0" applyAlignment="1">
      <alignment horizontal="left"/>
    </xf>
    <xf numFmtId="0" fontId="0" fillId="0" borderId="0" xfId="0" applyAlignment="1">
      <alignment horizontal="left" vertical="center"/>
    </xf>
    <xf numFmtId="0" fontId="29" fillId="0" borderId="0" xfId="0" applyFont="1" applyAlignment="1">
      <alignment horizontal="right" vertical="center"/>
    </xf>
    <xf numFmtId="0" fontId="0" fillId="0" borderId="16" xfId="0" applyBorder="1" applyAlignment="1">
      <alignment shrinkToFit="1"/>
    </xf>
    <xf numFmtId="0" fontId="0" fillId="0" borderId="16" xfId="0" applyBorder="1" applyAlignment="1">
      <alignment horizontal="center"/>
    </xf>
    <xf numFmtId="0" fontId="0" fillId="0" borderId="17" xfId="0" applyBorder="1" applyAlignment="1">
      <alignment shrinkToFit="1"/>
    </xf>
    <xf numFmtId="0" fontId="0" fillId="0" borderId="17" xfId="0" applyBorder="1" applyAlignment="1">
      <alignment horizontal="center"/>
    </xf>
    <xf numFmtId="0" fontId="0" fillId="0" borderId="18" xfId="0" applyBorder="1"/>
    <xf numFmtId="0" fontId="0" fillId="0" borderId="19" xfId="0" applyBorder="1"/>
    <xf numFmtId="0" fontId="10" fillId="0" borderId="0" xfId="1" applyFont="1" applyFill="1" applyBorder="1" applyAlignment="1" applyProtection="1">
      <alignment horizontal="center"/>
    </xf>
    <xf numFmtId="0" fontId="16" fillId="0" borderId="0" xfId="0" applyFont="1" applyAlignment="1">
      <alignment horizontal="center" vertical="center"/>
    </xf>
    <xf numFmtId="14" fontId="0" fillId="0" borderId="0" xfId="0" applyNumberFormat="1" applyAlignment="1">
      <alignment horizontal="center" vertical="center"/>
    </xf>
    <xf numFmtId="49" fontId="0" fillId="0" borderId="0" xfId="0" applyNumberFormat="1" applyAlignment="1">
      <alignment horizontal="center" vertical="center"/>
    </xf>
    <xf numFmtId="0" fontId="0" fillId="0" borderId="0" xfId="0" applyAlignment="1" applyProtection="1">
      <alignment vertical="top" wrapText="1"/>
      <protection locked="0"/>
    </xf>
    <xf numFmtId="0" fontId="0" fillId="0" borderId="2" xfId="0" applyBorder="1" applyAlignment="1" applyProtection="1">
      <alignment vertical="top" wrapText="1"/>
      <protection locked="0"/>
    </xf>
    <xf numFmtId="0" fontId="0" fillId="0" borderId="0" xfId="0" applyAlignment="1" applyProtection="1">
      <alignment vertical="top"/>
      <protection locked="0"/>
    </xf>
    <xf numFmtId="0" fontId="0" fillId="0" borderId="2" xfId="0" applyBorder="1" applyAlignment="1" applyProtection="1">
      <alignment vertical="top"/>
      <protection locked="0"/>
    </xf>
    <xf numFmtId="0" fontId="30" fillId="0" borderId="0" xfId="0" applyFont="1"/>
    <xf numFmtId="0" fontId="0" fillId="0" borderId="0" xfId="0" applyAlignment="1">
      <alignment horizontal="center" vertical="center" textRotation="90"/>
    </xf>
    <xf numFmtId="0" fontId="0" fillId="0" borderId="4" xfId="0" applyBorder="1" applyAlignment="1">
      <alignment horizontal="center"/>
    </xf>
    <xf numFmtId="0" fontId="0" fillId="0" borderId="5" xfId="0" applyBorder="1" applyAlignment="1">
      <alignment horizontal="center"/>
    </xf>
    <xf numFmtId="0" fontId="31" fillId="0" borderId="0" xfId="0" applyFont="1" applyAlignment="1">
      <alignment horizontal="center"/>
    </xf>
    <xf numFmtId="9" fontId="10" fillId="0" borderId="0" xfId="2" applyFill="1" applyBorder="1" applyAlignment="1">
      <alignment horizontal="center" vertical="center"/>
    </xf>
    <xf numFmtId="9" fontId="17" fillId="0" borderId="0" xfId="0" applyNumberFormat="1" applyFont="1" applyAlignment="1">
      <alignment horizontal="center" vertical="center"/>
    </xf>
    <xf numFmtId="0" fontId="10" fillId="0" borderId="0" xfId="0" applyFont="1" applyAlignment="1">
      <alignment horizontal="center" vertical="center"/>
    </xf>
    <xf numFmtId="2" fontId="0" fillId="0" borderId="0" xfId="0" applyNumberFormat="1" applyAlignment="1">
      <alignment horizontal="center"/>
    </xf>
    <xf numFmtId="9" fontId="0" fillId="0" borderId="0" xfId="0" applyNumberFormat="1" applyAlignment="1">
      <alignment horizontal="center"/>
    </xf>
    <xf numFmtId="0" fontId="20" fillId="0" borderId="0" xfId="0" applyFont="1" applyAlignment="1">
      <alignment horizontal="center" vertical="center"/>
    </xf>
    <xf numFmtId="0" fontId="32" fillId="0" borderId="0" xfId="0" applyFont="1" applyAlignment="1">
      <alignment horizontal="center" vertical="center"/>
    </xf>
    <xf numFmtId="0" fontId="33" fillId="0" borderId="0" xfId="0" applyFont="1"/>
    <xf numFmtId="2" fontId="33" fillId="0" borderId="0" xfId="0" applyNumberFormat="1" applyFont="1" applyAlignment="1">
      <alignment horizontal="center"/>
    </xf>
    <xf numFmtId="0" fontId="12" fillId="0" borderId="0" xfId="0" applyFont="1" applyAlignment="1">
      <alignment horizontal="right" vertical="center"/>
    </xf>
    <xf numFmtId="0" fontId="12" fillId="0" borderId="0" xfId="0" applyFont="1" applyAlignment="1">
      <alignment horizontal="left" vertical="center"/>
    </xf>
    <xf numFmtId="0" fontId="34" fillId="0" borderId="0" xfId="0" applyFont="1" applyAlignment="1">
      <alignment horizontal="right" vertical="center"/>
    </xf>
    <xf numFmtId="0" fontId="34" fillId="0" borderId="0" xfId="0" applyFont="1" applyAlignment="1">
      <alignment horizontal="left" vertical="center"/>
    </xf>
    <xf numFmtId="0" fontId="0" fillId="0" borderId="0" xfId="0" applyAlignment="1">
      <alignment horizontal="right" vertical="center"/>
    </xf>
    <xf numFmtId="0" fontId="20" fillId="0" borderId="0" xfId="0" applyFont="1"/>
    <xf numFmtId="2" fontId="20" fillId="0" borderId="0" xfId="0" applyNumberFormat="1" applyFont="1" applyAlignment="1">
      <alignment horizontal="center"/>
    </xf>
    <xf numFmtId="2" fontId="12" fillId="0" borderId="0" xfId="0" applyNumberFormat="1" applyFont="1" applyAlignment="1">
      <alignment horizontal="left" vertical="center"/>
    </xf>
    <xf numFmtId="0" fontId="35" fillId="0" borderId="0" xfId="0" applyFont="1" applyAlignment="1">
      <alignment horizontal="center" vertical="center"/>
    </xf>
    <xf numFmtId="168" fontId="34" fillId="0" borderId="0" xfId="0" applyNumberFormat="1" applyFont="1" applyAlignment="1">
      <alignment horizontal="left" vertical="center"/>
    </xf>
    <xf numFmtId="2" fontId="17" fillId="0" borderId="0" xfId="0" applyNumberFormat="1" applyFont="1" applyAlignment="1">
      <alignment horizontal="center"/>
    </xf>
    <xf numFmtId="0" fontId="18" fillId="0" borderId="0" xfId="0" applyFont="1" applyAlignment="1">
      <alignment horizontal="center"/>
    </xf>
    <xf numFmtId="0" fontId="18" fillId="0" borderId="0" xfId="0" applyFont="1"/>
    <xf numFmtId="2" fontId="0" fillId="0" borderId="0" xfId="0" applyNumberFormat="1"/>
    <xf numFmtId="0" fontId="17" fillId="0" borderId="0" xfId="0" applyFont="1" applyAlignment="1">
      <alignment horizontal="left"/>
    </xf>
    <xf numFmtId="2" fontId="0" fillId="0" borderId="0" xfId="0" applyNumberFormat="1" applyAlignment="1">
      <alignment horizontal="center" vertical="center"/>
    </xf>
    <xf numFmtId="2" fontId="17" fillId="0" borderId="0" xfId="0" applyNumberFormat="1" applyFont="1" applyAlignment="1">
      <alignment horizontal="center" vertical="center"/>
    </xf>
    <xf numFmtId="0" fontId="17" fillId="0" borderId="0" xfId="0" applyFont="1" applyAlignment="1">
      <alignment horizontal="center" vertical="top"/>
    </xf>
    <xf numFmtId="0" fontId="17" fillId="0" borderId="0" xfId="0" applyFont="1" applyAlignment="1">
      <alignment horizontal="center" vertical="center"/>
    </xf>
    <xf numFmtId="1" fontId="0" fillId="0" borderId="0" xfId="0" applyNumberFormat="1" applyAlignment="1">
      <alignment horizontal="center" vertical="center"/>
    </xf>
    <xf numFmtId="1" fontId="17" fillId="0" borderId="0" xfId="0" applyNumberFormat="1" applyFont="1" applyAlignment="1">
      <alignment horizontal="right" vertical="center"/>
    </xf>
    <xf numFmtId="1" fontId="17" fillId="0" borderId="0" xfId="0" applyNumberFormat="1" applyFont="1" applyAlignment="1">
      <alignment horizontal="right"/>
    </xf>
    <xf numFmtId="9" fontId="17" fillId="0" borderId="0" xfId="0" applyNumberFormat="1" applyFont="1" applyAlignment="1">
      <alignment horizontal="center"/>
    </xf>
    <xf numFmtId="0" fontId="17" fillId="0" borderId="0" xfId="0" applyFont="1" applyAlignment="1">
      <alignment horizontal="right" vertical="center"/>
    </xf>
    <xf numFmtId="9" fontId="16" fillId="0" borderId="0" xfId="0" applyNumberFormat="1" applyFont="1" applyAlignment="1">
      <alignment horizontal="center" vertical="center"/>
    </xf>
    <xf numFmtId="0" fontId="0" fillId="0" borderId="20" xfId="0" applyBorder="1" applyAlignment="1">
      <alignment vertical="center"/>
    </xf>
    <xf numFmtId="0" fontId="0" fillId="0" borderId="20" xfId="0" applyBorder="1" applyAlignment="1">
      <alignment horizontal="center" vertical="center"/>
    </xf>
    <xf numFmtId="0" fontId="17" fillId="0" borderId="9" xfId="0" applyFont="1" applyBorder="1" applyAlignment="1">
      <alignment horizontal="right" vertical="center"/>
    </xf>
    <xf numFmtId="0" fontId="17" fillId="0" borderId="21" xfId="0" applyFont="1" applyBorder="1" applyAlignment="1">
      <alignment horizontal="left" vertical="center"/>
    </xf>
    <xf numFmtId="9" fontId="16" fillId="0" borderId="20" xfId="0" applyNumberFormat="1" applyFont="1" applyBorder="1" applyAlignment="1">
      <alignment horizontal="center" vertical="center"/>
    </xf>
    <xf numFmtId="9" fontId="0" fillId="0" borderId="0" xfId="0" applyNumberFormat="1" applyAlignment="1">
      <alignment horizontal="center" vertical="center"/>
    </xf>
    <xf numFmtId="9" fontId="10" fillId="0" borderId="0" xfId="0" applyNumberFormat="1" applyFont="1" applyAlignment="1">
      <alignment horizontal="center" vertical="center"/>
    </xf>
    <xf numFmtId="0" fontId="0" fillId="0" borderId="0" xfId="0" applyAlignment="1">
      <alignment horizontal="center" vertical="top"/>
    </xf>
    <xf numFmtId="9" fontId="18" fillId="0" borderId="0" xfId="0" applyNumberFormat="1" applyFont="1" applyAlignment="1">
      <alignment horizontal="center" vertical="center"/>
    </xf>
    <xf numFmtId="0" fontId="16" fillId="0" borderId="0" xfId="0" applyFont="1" applyAlignment="1">
      <alignment horizontal="right" vertical="center" wrapText="1"/>
    </xf>
    <xf numFmtId="0" fontId="17" fillId="0" borderId="0" xfId="0" applyFont="1" applyAlignment="1">
      <alignment vertical="center" wrapText="1"/>
    </xf>
    <xf numFmtId="0" fontId="17" fillId="0" borderId="0" xfId="0" applyFont="1" applyAlignment="1">
      <alignment vertical="center"/>
    </xf>
    <xf numFmtId="0" fontId="11" fillId="3" borderId="0" xfId="1" applyFill="1" applyAlignment="1" applyProtection="1">
      <alignment horizontal="center" vertical="center"/>
    </xf>
    <xf numFmtId="0" fontId="13" fillId="0" borderId="0" xfId="0" applyFont="1" applyAlignment="1">
      <alignment horizontal="right"/>
    </xf>
    <xf numFmtId="2" fontId="13" fillId="0" borderId="0" xfId="0" applyNumberFormat="1" applyFont="1" applyAlignment="1">
      <alignment horizontal="left"/>
    </xf>
    <xf numFmtId="0" fontId="17" fillId="0" borderId="0" xfId="0" applyFont="1" applyAlignment="1">
      <alignment horizontal="center" vertical="center" wrapText="1"/>
    </xf>
    <xf numFmtId="0" fontId="39" fillId="0" borderId="0" xfId="0" applyFont="1"/>
    <xf numFmtId="0" fontId="28" fillId="0" borderId="0" xfId="0" applyFont="1"/>
    <xf numFmtId="0" fontId="28" fillId="0" borderId="0" xfId="0" applyFont="1" applyAlignment="1">
      <alignment horizontal="center"/>
    </xf>
    <xf numFmtId="0" fontId="28" fillId="0" borderId="0" xfId="0" applyFont="1" applyAlignment="1">
      <alignment wrapText="1"/>
    </xf>
    <xf numFmtId="0" fontId="28" fillId="0" borderId="0" xfId="0" applyFont="1" applyProtection="1">
      <protection locked="0"/>
    </xf>
    <xf numFmtId="0" fontId="28" fillId="0" borderId="0" xfId="0" applyFont="1" applyAlignment="1">
      <alignment horizontal="center" vertical="center" wrapText="1"/>
    </xf>
    <xf numFmtId="0" fontId="28" fillId="0" borderId="0" xfId="0" applyFont="1" applyAlignment="1">
      <alignment vertical="center" wrapText="1"/>
    </xf>
    <xf numFmtId="2" fontId="28" fillId="0" borderId="0" xfId="0" applyNumberFormat="1" applyFont="1" applyAlignment="1">
      <alignment horizontal="center"/>
    </xf>
    <xf numFmtId="0" fontId="39" fillId="0" borderId="0" xfId="0" applyFont="1" applyAlignment="1">
      <alignment horizontal="right"/>
    </xf>
    <xf numFmtId="2" fontId="39" fillId="0" borderId="0" xfId="0" applyNumberFormat="1" applyFont="1" applyAlignment="1">
      <alignment horizontal="center"/>
    </xf>
    <xf numFmtId="0" fontId="28" fillId="0" borderId="0" xfId="0" applyFont="1" applyAlignment="1">
      <alignment horizontal="center" wrapText="1"/>
    </xf>
    <xf numFmtId="0" fontId="28" fillId="0" borderId="0" xfId="0" applyFont="1" applyAlignment="1" applyProtection="1">
      <alignment horizontal="left"/>
      <protection locked="0"/>
    </xf>
    <xf numFmtId="0" fontId="10" fillId="0" borderId="0" xfId="2" applyNumberFormat="1" applyBorder="1" applyAlignment="1">
      <alignment horizontal="center"/>
    </xf>
    <xf numFmtId="0" fontId="39" fillId="0" borderId="0" xfId="0" applyFont="1" applyAlignment="1">
      <alignment horizontal="center"/>
    </xf>
    <xf numFmtId="0" fontId="17" fillId="0" borderId="0" xfId="0" applyFont="1" applyAlignment="1">
      <alignment horizontal="right" vertical="center" wrapText="1"/>
    </xf>
    <xf numFmtId="0" fontId="17" fillId="0" borderId="0" xfId="0" applyFont="1" applyAlignment="1">
      <alignment horizontal="left" vertical="center" wrapText="1"/>
    </xf>
    <xf numFmtId="0" fontId="18" fillId="0" borderId="0" xfId="0" applyFont="1" applyAlignment="1">
      <alignment vertical="center"/>
    </xf>
    <xf numFmtId="0" fontId="18" fillId="0" borderId="0" xfId="0" applyFont="1" applyAlignment="1">
      <alignment vertical="center" wrapText="1"/>
    </xf>
    <xf numFmtId="0" fontId="23" fillId="0" borderId="0" xfId="0" applyFont="1" applyAlignment="1">
      <alignment horizontal="center" vertical="center"/>
    </xf>
    <xf numFmtId="0" fontId="23" fillId="0" borderId="0" xfId="0" applyFont="1" applyAlignment="1">
      <alignment horizontal="center" vertical="center" shrinkToFit="1"/>
    </xf>
    <xf numFmtId="0" fontId="39" fillId="0" borderId="0" xfId="0" applyFont="1" applyAlignment="1">
      <alignment horizontal="center" vertical="center" shrinkToFit="1"/>
    </xf>
    <xf numFmtId="0" fontId="23" fillId="0" borderId="0" xfId="0" applyFont="1"/>
    <xf numFmtId="0" fontId="23" fillId="0" borderId="0" xfId="0" applyFont="1" applyAlignment="1">
      <alignment vertical="center"/>
    </xf>
    <xf numFmtId="0" fontId="23" fillId="0" borderId="0" xfId="0" applyFont="1" applyAlignment="1">
      <alignment horizontal="center" vertical="center" wrapText="1"/>
    </xf>
    <xf numFmtId="2" fontId="23" fillId="0" borderId="0" xfId="0" applyNumberFormat="1" applyFont="1" applyAlignment="1">
      <alignment horizontal="center" vertical="center" wrapText="1"/>
    </xf>
    <xf numFmtId="2" fontId="39" fillId="0" borderId="0" xfId="0" applyNumberFormat="1" applyFont="1" applyAlignment="1">
      <alignment horizontal="center" vertical="center" wrapText="1"/>
    </xf>
    <xf numFmtId="0" fontId="23" fillId="0" borderId="0" xfId="0" applyFont="1" applyAlignment="1">
      <alignment vertical="center" wrapText="1"/>
    </xf>
    <xf numFmtId="2" fontId="0" fillId="0" borderId="0" xfId="0" applyNumberFormat="1" applyAlignment="1">
      <alignment horizontal="left"/>
    </xf>
    <xf numFmtId="0" fontId="36" fillId="0" borderId="0" xfId="1" applyFont="1" applyFill="1" applyAlignment="1" applyProtection="1">
      <alignment horizontal="center" vertical="center"/>
    </xf>
    <xf numFmtId="0" fontId="17" fillId="0" borderId="0" xfId="0" applyFont="1" applyAlignment="1">
      <alignment horizontal="center" vertical="center" shrinkToFit="1"/>
    </xf>
    <xf numFmtId="2" fontId="17" fillId="0" borderId="0" xfId="0" applyNumberFormat="1" applyFont="1" applyAlignment="1">
      <alignment horizontal="center" vertical="center" wrapText="1"/>
    </xf>
    <xf numFmtId="0" fontId="16" fillId="0" borderId="0" xfId="0" applyFont="1" applyAlignment="1">
      <alignment horizontal="left" vertical="center"/>
    </xf>
    <xf numFmtId="0" fontId="17" fillId="4" borderId="10" xfId="0" applyFont="1" applyFill="1" applyBorder="1" applyAlignment="1">
      <alignment horizontal="center" vertical="center"/>
    </xf>
    <xf numFmtId="0" fontId="0" fillId="0" borderId="5" xfId="0" applyBorder="1" applyAlignment="1">
      <alignment vertical="center"/>
    </xf>
    <xf numFmtId="0" fontId="0" fillId="0" borderId="0" xfId="0" applyAlignment="1" applyProtection="1">
      <alignment horizontal="center" vertical="center" wrapText="1"/>
      <protection locked="0"/>
    </xf>
    <xf numFmtId="0" fontId="0" fillId="0" borderId="0" xfId="0" applyAlignment="1">
      <alignment vertical="top" wrapText="1"/>
    </xf>
    <xf numFmtId="0" fontId="0" fillId="0" borderId="10" xfId="0" applyBorder="1"/>
    <xf numFmtId="0" fontId="22" fillId="0" borderId="0" xfId="0" applyFont="1" applyAlignment="1">
      <alignment vertical="top" wrapText="1"/>
    </xf>
    <xf numFmtId="0" fontId="17" fillId="3" borderId="0" xfId="1" applyFont="1" applyFill="1" applyAlignment="1" applyProtection="1">
      <alignment horizontal="center" vertical="center"/>
    </xf>
    <xf numFmtId="0" fontId="40" fillId="0" borderId="0" xfId="0" applyFont="1" applyAlignment="1">
      <alignment vertical="center"/>
    </xf>
    <xf numFmtId="0" fontId="41" fillId="0" borderId="0" xfId="1" applyFont="1" applyFill="1" applyAlignment="1" applyProtection="1">
      <alignment horizontal="center"/>
    </xf>
    <xf numFmtId="0" fontId="18" fillId="0" borderId="0" xfId="0" applyFont="1" applyAlignment="1" applyProtection="1">
      <alignment horizontal="center"/>
      <protection locked="0"/>
    </xf>
    <xf numFmtId="0" fontId="0" fillId="0" borderId="0" xfId="0" applyAlignment="1">
      <alignment shrinkToFit="1"/>
    </xf>
    <xf numFmtId="0" fontId="18" fillId="0" borderId="0" xfId="0" applyFont="1" applyAlignment="1">
      <alignment horizontal="left" vertical="center" shrinkToFit="1"/>
    </xf>
    <xf numFmtId="0" fontId="18" fillId="0" borderId="0" xfId="0" applyFont="1" applyAlignment="1">
      <alignment vertical="center" shrinkToFit="1"/>
    </xf>
    <xf numFmtId="0" fontId="0" fillId="0" borderId="22" xfId="0" applyBorder="1"/>
    <xf numFmtId="0" fontId="11" fillId="0" borderId="23" xfId="1" applyFill="1" applyBorder="1" applyAlignment="1" applyProtection="1">
      <alignment horizontal="center"/>
    </xf>
    <xf numFmtId="0" fontId="16" fillId="0" borderId="24" xfId="0" applyFont="1" applyBorder="1" applyAlignment="1">
      <alignment horizontal="center"/>
    </xf>
    <xf numFmtId="0" fontId="10" fillId="0" borderId="26" xfId="0" applyFont="1" applyBorder="1" applyAlignment="1">
      <alignment horizontal="center"/>
    </xf>
    <xf numFmtId="0" fontId="16" fillId="0" borderId="26" xfId="0" applyFont="1" applyBorder="1" applyAlignment="1">
      <alignment horizontal="center"/>
    </xf>
    <xf numFmtId="0" fontId="16" fillId="0" borderId="25" xfId="0" applyFont="1" applyBorder="1" applyAlignment="1">
      <alignment horizontal="center"/>
    </xf>
    <xf numFmtId="0" fontId="17" fillId="0" borderId="27" xfId="0" applyFont="1" applyBorder="1" applyAlignment="1">
      <alignment horizontal="center"/>
    </xf>
    <xf numFmtId="0" fontId="16" fillId="0" borderId="28" xfId="0" applyFont="1" applyBorder="1" applyAlignment="1">
      <alignment horizontal="center"/>
    </xf>
    <xf numFmtId="0" fontId="16" fillId="0" borderId="25" xfId="1" applyFont="1" applyBorder="1" applyAlignment="1" applyProtection="1">
      <alignment horizontal="center"/>
    </xf>
    <xf numFmtId="0" fontId="17" fillId="3" borderId="25" xfId="1" applyFont="1" applyFill="1" applyBorder="1" applyAlignment="1" applyProtection="1">
      <alignment horizontal="center"/>
    </xf>
    <xf numFmtId="0" fontId="0" fillId="0" borderId="0" xfId="0" applyAlignment="1">
      <alignment vertical="top"/>
    </xf>
    <xf numFmtId="14" fontId="0" fillId="2" borderId="10" xfId="0" applyNumberFormat="1" applyFill="1" applyBorder="1" applyAlignment="1" applyProtection="1">
      <alignment horizontal="center" vertical="center" wrapText="1"/>
      <protection locked="0"/>
    </xf>
    <xf numFmtId="0" fontId="18" fillId="0" borderId="0" xfId="0" applyFont="1" applyProtection="1">
      <protection locked="0"/>
    </xf>
    <xf numFmtId="0" fontId="18" fillId="0" borderId="0" xfId="0" applyFont="1" applyAlignment="1" applyProtection="1">
      <alignment horizontal="center" vertical="center" wrapText="1"/>
      <protection locked="0"/>
    </xf>
    <xf numFmtId="0" fontId="18" fillId="0" borderId="0" xfId="0" applyFont="1" applyAlignment="1" applyProtection="1">
      <alignment vertical="center"/>
      <protection locked="0"/>
    </xf>
    <xf numFmtId="0" fontId="41" fillId="0" borderId="0" xfId="0" applyFont="1" applyAlignment="1" applyProtection="1">
      <alignment horizontal="center" vertical="center"/>
      <protection locked="0"/>
    </xf>
    <xf numFmtId="0" fontId="18" fillId="0" borderId="0" xfId="0" applyFont="1" applyAlignment="1" applyProtection="1">
      <alignment horizontal="center" vertical="center"/>
      <protection locked="0"/>
    </xf>
    <xf numFmtId="0" fontId="11" fillId="0" borderId="0" xfId="1" applyFill="1" applyBorder="1" applyAlignment="1" applyProtection="1">
      <alignment horizontal="center"/>
      <protection locked="0"/>
    </xf>
    <xf numFmtId="0" fontId="0" fillId="0" borderId="0" xfId="0" applyAlignment="1" applyProtection="1">
      <alignment horizontal="right"/>
      <protection locked="0"/>
    </xf>
    <xf numFmtId="0" fontId="0" fillId="0" borderId="0" xfId="0" applyAlignment="1" applyProtection="1">
      <alignment horizontal="center" vertical="center" textRotation="90"/>
      <protection locked="0"/>
    </xf>
    <xf numFmtId="0" fontId="0" fillId="0" borderId="0" xfId="0" applyAlignment="1" applyProtection="1">
      <alignment horizontal="left"/>
      <protection locked="0"/>
    </xf>
    <xf numFmtId="0" fontId="31" fillId="0" borderId="0" xfId="0" applyFont="1" applyAlignment="1" applyProtection="1">
      <alignment horizontal="center"/>
      <protection locked="0"/>
    </xf>
    <xf numFmtId="9" fontId="10" fillId="0" borderId="0" xfId="2" applyFill="1" applyBorder="1" applyAlignment="1" applyProtection="1">
      <alignment horizontal="center" vertical="center"/>
      <protection locked="0"/>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167" fontId="0" fillId="0" borderId="0" xfId="0" applyNumberFormat="1" applyAlignment="1" applyProtection="1">
      <alignment horizontal="center"/>
      <protection locked="0"/>
    </xf>
    <xf numFmtId="0" fontId="10" fillId="0" borderId="0" xfId="0" applyFont="1" applyAlignment="1" applyProtection="1">
      <alignment horizontal="center"/>
      <protection locked="0"/>
    </xf>
    <xf numFmtId="0" fontId="32" fillId="0" borderId="0" xfId="0" applyFont="1" applyAlignment="1" applyProtection="1">
      <alignment horizontal="center" vertical="center"/>
      <protection locked="0"/>
    </xf>
    <xf numFmtId="0" fontId="17" fillId="0" borderId="0" xfId="0" applyFont="1" applyAlignment="1" applyProtection="1">
      <alignment horizontal="left"/>
      <protection locked="0"/>
    </xf>
    <xf numFmtId="0" fontId="34" fillId="0" borderId="0" xfId="0" applyFont="1" applyAlignment="1" applyProtection="1">
      <alignment horizontal="right" vertical="center"/>
      <protection locked="0"/>
    </xf>
    <xf numFmtId="0" fontId="34" fillId="0" borderId="0" xfId="0" applyFont="1" applyAlignment="1" applyProtection="1">
      <alignment horizontal="center" vertical="center"/>
      <protection locked="0"/>
    </xf>
    <xf numFmtId="2" fontId="34" fillId="0" borderId="0" xfId="0" applyNumberFormat="1" applyFont="1" applyAlignment="1" applyProtection="1">
      <alignment horizontal="center" vertical="center"/>
      <protection locked="0"/>
    </xf>
    <xf numFmtId="4" fontId="34" fillId="0" borderId="0" xfId="0" applyNumberFormat="1" applyFont="1" applyAlignment="1" applyProtection="1">
      <alignment horizontal="center" vertical="center"/>
      <protection locked="0"/>
    </xf>
    <xf numFmtId="2" fontId="17" fillId="0" borderId="0" xfId="0" applyNumberFormat="1" applyFont="1" applyAlignment="1" applyProtection="1">
      <alignment horizontal="center" vertical="center"/>
      <protection locked="0"/>
    </xf>
    <xf numFmtId="0" fontId="17" fillId="0" borderId="0" xfId="0" applyFont="1" applyProtection="1">
      <protection locked="0"/>
    </xf>
    <xf numFmtId="0" fontId="17" fillId="0" borderId="0" xfId="0" applyFont="1" applyAlignment="1" applyProtection="1">
      <alignment horizontal="left" vertical="center"/>
      <protection locked="0"/>
    </xf>
    <xf numFmtId="0" fontId="17" fillId="0" borderId="0" xfId="0" applyFont="1" applyAlignment="1" applyProtection="1">
      <alignment horizontal="center" vertical="center"/>
      <protection locked="0"/>
    </xf>
    <xf numFmtId="0" fontId="12" fillId="0" borderId="0" xfId="0" applyFont="1" applyAlignment="1" applyProtection="1">
      <alignment horizontal="left" vertical="center"/>
      <protection locked="0"/>
    </xf>
    <xf numFmtId="1" fontId="0" fillId="0" borderId="0" xfId="0" applyNumberFormat="1" applyAlignment="1" applyProtection="1">
      <alignment horizontal="center" vertical="center"/>
      <protection locked="0"/>
    </xf>
    <xf numFmtId="1" fontId="17" fillId="0" borderId="0" xfId="0" applyNumberFormat="1" applyFont="1" applyAlignment="1" applyProtection="1">
      <alignment horizontal="right" vertical="center"/>
      <protection locked="0"/>
    </xf>
    <xf numFmtId="9" fontId="17" fillId="0" borderId="0" xfId="0" applyNumberFormat="1" applyFont="1" applyAlignment="1" applyProtection="1">
      <alignment horizontal="center" vertical="center"/>
      <protection locked="0"/>
    </xf>
    <xf numFmtId="1" fontId="17" fillId="0" borderId="0" xfId="0" applyNumberFormat="1" applyFont="1" applyAlignment="1" applyProtection="1">
      <alignment horizontal="right"/>
      <protection locked="0"/>
    </xf>
    <xf numFmtId="9" fontId="17" fillId="0" borderId="0" xfId="0" applyNumberFormat="1" applyFont="1" applyAlignment="1" applyProtection="1">
      <alignment horizontal="center"/>
      <protection locked="0"/>
    </xf>
    <xf numFmtId="0" fontId="11" fillId="0" borderId="0" xfId="1" applyFill="1" applyBorder="1" applyAlignment="1" applyProtection="1">
      <alignment horizontal="center" vertical="center"/>
      <protection locked="0"/>
    </xf>
    <xf numFmtId="167" fontId="0" fillId="0" borderId="0" xfId="0" applyNumberFormat="1" applyAlignment="1" applyProtection="1">
      <alignment horizontal="center" vertical="center"/>
      <protection locked="0"/>
    </xf>
    <xf numFmtId="0" fontId="28" fillId="0" borderId="0" xfId="0" applyFont="1" applyAlignment="1">
      <alignment vertical="center"/>
    </xf>
    <xf numFmtId="0" fontId="28" fillId="0" borderId="0" xfId="0" applyFont="1" applyAlignment="1">
      <alignment horizontal="center" vertical="center"/>
    </xf>
    <xf numFmtId="0" fontId="28" fillId="0" borderId="0" xfId="0" applyFont="1" applyAlignment="1">
      <alignment horizontal="left"/>
    </xf>
    <xf numFmtId="0" fontId="39" fillId="0" borderId="0" xfId="0" applyFont="1" applyAlignment="1">
      <alignment horizontal="center" vertical="center"/>
    </xf>
    <xf numFmtId="0" fontId="39" fillId="0" borderId="0" xfId="0" applyFont="1" applyAlignment="1">
      <alignment horizontal="right" vertical="center"/>
    </xf>
    <xf numFmtId="0" fontId="11" fillId="0" borderId="0" xfId="1" applyFill="1" applyAlignment="1" applyProtection="1">
      <alignment horizontal="center" vertical="center"/>
    </xf>
    <xf numFmtId="0" fontId="10" fillId="0" borderId="10" xfId="0" applyFont="1" applyBorder="1" applyAlignment="1">
      <alignment vertical="center"/>
    </xf>
    <xf numFmtId="0" fontId="10" fillId="0" borderId="10" xfId="0" applyFont="1" applyBorder="1" applyAlignment="1">
      <alignment vertical="center" wrapText="1"/>
    </xf>
    <xf numFmtId="0" fontId="46" fillId="0" borderId="10" xfId="0" applyFont="1" applyBorder="1" applyAlignment="1">
      <alignment horizontal="center" vertical="center"/>
    </xf>
    <xf numFmtId="0" fontId="46" fillId="0" borderId="10" xfId="0" applyFont="1" applyBorder="1" applyAlignment="1">
      <alignment horizontal="center" vertical="center" shrinkToFit="1"/>
    </xf>
    <xf numFmtId="0" fontId="46" fillId="0" borderId="10" xfId="0" applyFont="1" applyBorder="1"/>
    <xf numFmtId="0" fontId="46" fillId="0" borderId="10" xfId="0" applyFont="1" applyBorder="1" applyAlignment="1">
      <alignment horizontal="center"/>
    </xf>
    <xf numFmtId="0" fontId="46" fillId="0" borderId="10" xfId="0" applyFont="1" applyBorder="1" applyAlignment="1">
      <alignment vertical="center"/>
    </xf>
    <xf numFmtId="0" fontId="46" fillId="0" borderId="10" xfId="0" applyFont="1" applyBorder="1" applyAlignment="1">
      <alignment vertical="center" wrapText="1"/>
    </xf>
    <xf numFmtId="0" fontId="46" fillId="0" borderId="0" xfId="0" applyFont="1" applyAlignment="1">
      <alignment horizontal="right" vertical="center"/>
    </xf>
    <xf numFmtId="0" fontId="46" fillId="0" borderId="0" xfId="0" applyFont="1" applyAlignment="1">
      <alignment horizontal="center"/>
    </xf>
    <xf numFmtId="2" fontId="46" fillId="0" borderId="10" xfId="0" applyNumberFormat="1" applyFont="1" applyBorder="1" applyAlignment="1">
      <alignment horizontal="center"/>
    </xf>
    <xf numFmtId="2" fontId="17" fillId="0" borderId="0" xfId="0" applyNumberFormat="1" applyFont="1" applyAlignment="1">
      <alignment horizontal="left"/>
    </xf>
    <xf numFmtId="0" fontId="47" fillId="0" borderId="0" xfId="1" applyFont="1" applyFill="1" applyBorder="1" applyAlignment="1" applyProtection="1"/>
    <xf numFmtId="0" fontId="10" fillId="5" borderId="10" xfId="0" applyFont="1" applyFill="1" applyBorder="1" applyAlignment="1">
      <alignment horizontal="center" vertical="center" wrapText="1"/>
    </xf>
    <xf numFmtId="0" fontId="49" fillId="0" borderId="0" xfId="0" applyFont="1"/>
    <xf numFmtId="0" fontId="10" fillId="0" borderId="6" xfId="0" applyFont="1" applyBorder="1" applyAlignment="1">
      <alignment vertical="center"/>
    </xf>
    <xf numFmtId="0" fontId="10" fillId="0" borderId="0" xfId="0" applyFont="1" applyProtection="1">
      <protection locked="0"/>
    </xf>
    <xf numFmtId="0" fontId="10" fillId="0" borderId="0" xfId="0" applyFont="1" applyAlignment="1" applyProtection="1">
      <alignment horizontal="center" vertical="center" wrapText="1"/>
      <protection locked="0"/>
    </xf>
    <xf numFmtId="0" fontId="10" fillId="0" borderId="0" xfId="0" applyFont="1" applyAlignment="1">
      <alignment horizontal="center" vertical="center" wrapText="1"/>
    </xf>
    <xf numFmtId="0" fontId="10" fillId="0" borderId="5" xfId="0" applyFont="1" applyBorder="1"/>
    <xf numFmtId="0" fontId="49" fillId="0" borderId="5" xfId="0" applyFont="1" applyBorder="1" applyAlignment="1">
      <alignment horizontal="center" vertical="center" wrapText="1"/>
    </xf>
    <xf numFmtId="0" fontId="49" fillId="0" borderId="0" xfId="0" applyFont="1" applyAlignment="1">
      <alignment horizontal="center" vertical="center" wrapText="1"/>
    </xf>
    <xf numFmtId="0" fontId="49" fillId="0" borderId="0" xfId="0" applyFont="1" applyAlignment="1" applyProtection="1">
      <alignment horizontal="center" vertical="center"/>
      <protection locked="0"/>
    </xf>
    <xf numFmtId="0" fontId="49" fillId="0" borderId="5" xfId="0" applyFont="1" applyBorder="1"/>
    <xf numFmtId="0" fontId="49" fillId="0" borderId="0" xfId="0" applyFont="1" applyAlignment="1">
      <alignment horizontal="center"/>
    </xf>
    <xf numFmtId="0" fontId="49" fillId="0" borderId="0" xfId="0" applyFont="1" applyProtection="1">
      <protection locked="0"/>
    </xf>
    <xf numFmtId="0" fontId="50" fillId="0" borderId="0" xfId="0" applyFont="1"/>
    <xf numFmtId="14" fontId="0" fillId="0" borderId="0" xfId="0" applyNumberFormat="1" applyAlignment="1">
      <alignment vertical="center" wrapText="1"/>
    </xf>
    <xf numFmtId="0" fontId="49" fillId="0" borderId="0" xfId="0" applyFont="1" applyAlignment="1">
      <alignment vertical="center" wrapText="1"/>
    </xf>
    <xf numFmtId="0" fontId="49" fillId="0" borderId="0" xfId="0" applyFont="1" applyAlignment="1">
      <alignment vertical="center"/>
    </xf>
    <xf numFmtId="0" fontId="41" fillId="0" borderId="0" xfId="0" applyFont="1" applyAlignment="1" applyProtection="1">
      <alignment horizontal="center" vertical="center" wrapText="1"/>
      <protection locked="0"/>
    </xf>
    <xf numFmtId="0" fontId="49" fillId="0" borderId="0" xfId="0" applyFont="1" applyAlignment="1" applyProtection="1">
      <alignment horizontal="center" vertical="center" wrapText="1"/>
      <protection locked="0"/>
    </xf>
    <xf numFmtId="0" fontId="50" fillId="0" borderId="0" xfId="0" applyFont="1" applyAlignment="1">
      <alignment vertical="top"/>
    </xf>
    <xf numFmtId="0" fontId="19" fillId="0" borderId="0" xfId="0" applyFont="1" applyAlignment="1">
      <alignment horizontal="center" vertical="center"/>
    </xf>
    <xf numFmtId="0" fontId="17" fillId="0" borderId="0" xfId="0" applyFont="1" applyAlignment="1">
      <alignment vertical="top" wrapText="1"/>
    </xf>
    <xf numFmtId="0" fontId="52" fillId="0" borderId="0" xfId="1" applyFont="1" applyFill="1" applyBorder="1" applyAlignment="1" applyProtection="1">
      <alignment horizontal="center" vertical="center" wrapText="1"/>
    </xf>
    <xf numFmtId="2" fontId="52" fillId="0" borderId="0" xfId="0" applyNumberFormat="1" applyFont="1" applyAlignment="1">
      <alignment horizontal="center" vertical="center" wrapText="1"/>
    </xf>
    <xf numFmtId="0" fontId="53" fillId="0" borderId="0" xfId="1" applyFont="1" applyFill="1" applyBorder="1" applyAlignment="1" applyProtection="1">
      <alignment horizontal="center" vertical="center" wrapText="1"/>
    </xf>
    <xf numFmtId="2" fontId="52" fillId="0" borderId="0" xfId="1" applyNumberFormat="1" applyFont="1" applyFill="1" applyBorder="1" applyAlignment="1" applyProtection="1">
      <alignment horizontal="center" vertical="center" wrapText="1"/>
    </xf>
    <xf numFmtId="0" fontId="10" fillId="0" borderId="0" xfId="3"/>
    <xf numFmtId="0" fontId="10" fillId="0" borderId="0" xfId="3" applyAlignment="1">
      <alignment horizontal="center"/>
    </xf>
    <xf numFmtId="0" fontId="16" fillId="0" borderId="9" xfId="0" applyFont="1" applyBorder="1" applyAlignment="1">
      <alignment vertical="center" shrinkToFit="1"/>
    </xf>
    <xf numFmtId="0" fontId="16" fillId="0" borderId="0" xfId="0" applyFont="1" applyAlignment="1">
      <alignment vertical="center" shrinkToFit="1"/>
    </xf>
    <xf numFmtId="0" fontId="49" fillId="0" borderId="0" xfId="9" applyNumberFormat="1" applyFont="1" applyFill="1" applyBorder="1" applyAlignment="1" applyProtection="1">
      <alignment horizontal="center" vertical="center"/>
      <protection locked="0"/>
    </xf>
    <xf numFmtId="0" fontId="0" fillId="0" borderId="7" xfId="0" applyBorder="1" applyAlignment="1">
      <alignment horizontal="left" vertical="center"/>
    </xf>
    <xf numFmtId="0" fontId="10" fillId="0" borderId="6" xfId="0" applyFont="1" applyBorder="1" applyAlignment="1">
      <alignment horizontal="left" vertical="center"/>
    </xf>
    <xf numFmtId="0" fontId="0" fillId="0" borderId="8" xfId="0" applyBorder="1" applyAlignment="1">
      <alignment horizontal="center"/>
    </xf>
    <xf numFmtId="0" fontId="49" fillId="0" borderId="17" xfId="0" applyFont="1" applyBorder="1" applyAlignment="1">
      <alignment horizontal="center"/>
    </xf>
    <xf numFmtId="0" fontId="56" fillId="0" borderId="0" xfId="0" applyFont="1" applyAlignment="1">
      <alignment horizontal="left" vertical="center"/>
    </xf>
    <xf numFmtId="0" fontId="15" fillId="9" borderId="0" xfId="0" applyFont="1" applyFill="1" applyAlignment="1" applyProtection="1">
      <alignment vertical="center"/>
      <protection locked="0"/>
    </xf>
    <xf numFmtId="0" fontId="15" fillId="9" borderId="0" xfId="0" applyFont="1" applyFill="1" applyAlignment="1">
      <alignment vertical="center"/>
    </xf>
    <xf numFmtId="0" fontId="0" fillId="9" borderId="0" xfId="0" applyFill="1" applyAlignment="1">
      <alignment vertical="center"/>
    </xf>
    <xf numFmtId="0" fontId="10" fillId="9" borderId="6" xfId="0" applyFont="1" applyFill="1" applyBorder="1" applyAlignment="1" applyProtection="1">
      <alignment vertical="center"/>
      <protection locked="0"/>
    </xf>
    <xf numFmtId="0" fontId="0" fillId="9" borderId="7" xfId="0" applyFill="1" applyBorder="1" applyAlignment="1">
      <alignment vertical="center"/>
    </xf>
    <xf numFmtId="0" fontId="0" fillId="9" borderId="8" xfId="0" applyFill="1" applyBorder="1" applyAlignment="1">
      <alignment vertical="center"/>
    </xf>
    <xf numFmtId="0" fontId="0" fillId="9" borderId="6" xfId="0" applyFill="1" applyBorder="1" applyAlignment="1" applyProtection="1">
      <alignment horizontal="left" vertical="center"/>
      <protection locked="0"/>
    </xf>
    <xf numFmtId="0" fontId="0" fillId="9" borderId="8" xfId="0" applyFill="1" applyBorder="1" applyAlignment="1">
      <alignment horizontal="left" vertical="center"/>
    </xf>
    <xf numFmtId="0" fontId="10" fillId="9" borderId="10" xfId="0" applyFont="1" applyFill="1" applyBorder="1" applyAlignment="1" applyProtection="1">
      <alignment vertical="center" wrapText="1"/>
      <protection locked="0"/>
    </xf>
    <xf numFmtId="0" fontId="0" fillId="9" borderId="10" xfId="0" applyFill="1" applyBorder="1" applyAlignment="1" applyProtection="1">
      <alignment vertical="center" wrapText="1"/>
      <protection locked="0"/>
    </xf>
    <xf numFmtId="0" fontId="0" fillId="9" borderId="6" xfId="0" applyFill="1" applyBorder="1" applyAlignment="1" applyProtection="1">
      <alignment vertical="center" wrapText="1"/>
      <protection locked="0"/>
    </xf>
    <xf numFmtId="165" fontId="0" fillId="9" borderId="10" xfId="0" applyNumberFormat="1" applyFill="1" applyBorder="1" applyAlignment="1" applyProtection="1">
      <alignment horizontal="center" vertical="center" wrapText="1"/>
      <protection locked="0"/>
    </xf>
    <xf numFmtId="0" fontId="0" fillId="9" borderId="10" xfId="0" applyFill="1" applyBorder="1" applyAlignment="1" applyProtection="1">
      <alignment horizontal="center" vertical="center" wrapText="1"/>
      <protection locked="0"/>
    </xf>
    <xf numFmtId="49" fontId="0" fillId="9" borderId="10" xfId="0" applyNumberFormat="1" applyFill="1" applyBorder="1" applyAlignment="1" applyProtection="1">
      <alignment horizontal="left" vertical="center" wrapText="1"/>
      <protection locked="0"/>
    </xf>
    <xf numFmtId="49" fontId="0" fillId="9" borderId="10" xfId="0" applyNumberFormat="1" applyFill="1" applyBorder="1" applyAlignment="1" applyProtection="1">
      <alignment horizontal="center" vertical="center" wrapText="1"/>
      <protection locked="0"/>
    </xf>
    <xf numFmtId="0" fontId="0" fillId="9" borderId="10" xfId="0" applyFill="1" applyBorder="1" applyAlignment="1" applyProtection="1">
      <alignment vertical="center"/>
      <protection locked="0"/>
    </xf>
    <xf numFmtId="0" fontId="10" fillId="9" borderId="15" xfId="0" applyFont="1" applyFill="1" applyBorder="1" applyProtection="1">
      <protection locked="0"/>
    </xf>
    <xf numFmtId="0" fontId="17" fillId="0" borderId="0" xfId="0" applyFont="1" applyAlignment="1">
      <alignment wrapText="1"/>
    </xf>
    <xf numFmtId="169" fontId="30" fillId="0" borderId="0" xfId="2" applyNumberFormat="1" applyFont="1" applyFill="1" applyBorder="1" applyAlignment="1">
      <alignment vertical="center"/>
    </xf>
    <xf numFmtId="0" fontId="10" fillId="0" borderId="0" xfId="0" applyFont="1" applyAlignment="1">
      <alignment vertical="center"/>
    </xf>
    <xf numFmtId="0" fontId="0" fillId="0" borderId="0" xfId="9" applyNumberFormat="1" applyFont="1" applyFill="1" applyBorder="1" applyAlignment="1" applyProtection="1">
      <alignment horizontal="center" vertical="center"/>
      <protection locked="0"/>
    </xf>
    <xf numFmtId="0" fontId="19" fillId="0" borderId="0" xfId="0" applyFont="1" applyAlignment="1">
      <alignment vertical="center"/>
    </xf>
    <xf numFmtId="0" fontId="10" fillId="0" borderId="0" xfId="0" applyFont="1" applyAlignment="1" applyProtection="1">
      <alignment vertical="center"/>
      <protection locked="0"/>
    </xf>
    <xf numFmtId="0" fontId="10" fillId="0" borderId="0" xfId="0" applyFont="1" applyAlignment="1">
      <alignment vertical="center" wrapText="1"/>
    </xf>
    <xf numFmtId="0" fontId="50" fillId="0" borderId="0" xfId="0" applyFont="1" applyAlignment="1">
      <alignment vertical="center" wrapText="1"/>
    </xf>
    <xf numFmtId="0" fontId="26" fillId="0" borderId="0" xfId="0" applyFont="1"/>
    <xf numFmtId="14" fontId="0" fillId="0" borderId="0" xfId="0" applyNumberFormat="1" applyAlignment="1" applyProtection="1">
      <alignment vertical="center"/>
      <protection locked="0"/>
    </xf>
    <xf numFmtId="0" fontId="0" fillId="0" borderId="0" xfId="0" applyAlignment="1" applyProtection="1">
      <alignment vertical="center" wrapText="1"/>
      <protection locked="0"/>
    </xf>
    <xf numFmtId="14" fontId="0" fillId="0" borderId="0" xfId="0" applyNumberFormat="1" applyAlignment="1" applyProtection="1">
      <alignment horizontal="center" vertical="center" wrapText="1"/>
      <protection locked="0"/>
    </xf>
    <xf numFmtId="0" fontId="19" fillId="0" borderId="0" xfId="1" applyFont="1" applyFill="1" applyBorder="1" applyAlignment="1" applyProtection="1">
      <alignment vertical="center" wrapText="1"/>
    </xf>
    <xf numFmtId="0" fontId="0" fillId="0" borderId="0" xfId="0" applyAlignment="1">
      <alignment horizontal="left" vertical="center" wrapText="1"/>
    </xf>
    <xf numFmtId="0" fontId="50" fillId="0" borderId="0" xfId="0" applyFont="1" applyAlignment="1">
      <alignment vertical="top" wrapText="1"/>
    </xf>
    <xf numFmtId="0" fontId="10" fillId="10" borderId="46" xfId="0" applyFont="1" applyFill="1" applyBorder="1" applyAlignment="1">
      <alignment horizontal="center"/>
    </xf>
    <xf numFmtId="0" fontId="10" fillId="11" borderId="47" xfId="0" applyFont="1" applyFill="1" applyBorder="1" applyAlignment="1">
      <alignment horizontal="center"/>
    </xf>
    <xf numFmtId="0" fontId="10" fillId="11" borderId="48" xfId="0" applyFont="1" applyFill="1" applyBorder="1" applyAlignment="1">
      <alignment horizontal="center"/>
    </xf>
    <xf numFmtId="0" fontId="10" fillId="0" borderId="6" xfId="0" applyFont="1" applyBorder="1" applyAlignment="1" applyProtection="1">
      <alignment horizontal="left" vertical="center"/>
      <protection locked="0"/>
    </xf>
    <xf numFmtId="0" fontId="17" fillId="0" borderId="0" xfId="1" applyFont="1" applyFill="1" applyBorder="1" applyAlignment="1" applyProtection="1">
      <alignment horizontal="center"/>
    </xf>
    <xf numFmtId="0" fontId="17" fillId="0" borderId="25" xfId="0" applyFont="1" applyBorder="1" applyAlignment="1">
      <alignment horizontal="center"/>
    </xf>
    <xf numFmtId="0" fontId="17" fillId="0" borderId="29" xfId="1" applyFont="1" applyFill="1" applyBorder="1" applyAlignment="1" applyProtection="1">
      <alignment horizontal="center"/>
    </xf>
    <xf numFmtId="0" fontId="17" fillId="0" borderId="27" xfId="1" applyFont="1" applyFill="1" applyBorder="1" applyAlignment="1" applyProtection="1">
      <alignment horizontal="center"/>
    </xf>
    <xf numFmtId="0" fontId="8" fillId="0" borderId="50" xfId="11" applyBorder="1"/>
    <xf numFmtId="0" fontId="8" fillId="0" borderId="51" xfId="11" applyBorder="1"/>
    <xf numFmtId="0" fontId="8" fillId="0" borderId="52" xfId="11" applyBorder="1"/>
    <xf numFmtId="0" fontId="8" fillId="0" borderId="53" xfId="11" applyBorder="1"/>
    <xf numFmtId="0" fontId="8" fillId="0" borderId="0" xfId="11"/>
    <xf numFmtId="0" fontId="8" fillId="0" borderId="0" xfId="11" applyAlignment="1">
      <alignment horizontal="right"/>
    </xf>
    <xf numFmtId="0" fontId="8" fillId="0" borderId="0" xfId="11" applyAlignment="1">
      <alignment horizontal="left"/>
    </xf>
    <xf numFmtId="0" fontId="8" fillId="0" borderId="54" xfId="11" applyBorder="1"/>
    <xf numFmtId="0" fontId="8" fillId="0" borderId="0" xfId="11" applyAlignment="1">
      <alignment horizontal="center"/>
    </xf>
    <xf numFmtId="0" fontId="10" fillId="0" borderId="53" xfId="0" applyFont="1" applyBorder="1" applyAlignment="1">
      <alignment horizontal="left" vertical="center"/>
    </xf>
    <xf numFmtId="0" fontId="0" fillId="0" borderId="55" xfId="0" applyBorder="1"/>
    <xf numFmtId="0" fontId="0" fillId="0" borderId="56" xfId="0" applyBorder="1"/>
    <xf numFmtId="0" fontId="0" fillId="0" borderId="57" xfId="0" applyBorder="1"/>
    <xf numFmtId="0" fontId="0" fillId="0" borderId="53" xfId="0" applyBorder="1"/>
    <xf numFmtId="0" fontId="0" fillId="0" borderId="54" xfId="0" applyBorder="1"/>
    <xf numFmtId="0" fontId="8" fillId="0" borderId="53" xfId="11" applyBorder="1" applyAlignment="1">
      <alignment horizontal="left"/>
    </xf>
    <xf numFmtId="0" fontId="0" fillId="0" borderId="53" xfId="0" applyBorder="1" applyAlignment="1">
      <alignment horizontal="left" vertical="center"/>
    </xf>
    <xf numFmtId="14" fontId="8" fillId="0" borderId="0" xfId="11" applyNumberFormat="1" applyAlignment="1">
      <alignment horizontal="left"/>
    </xf>
    <xf numFmtId="0" fontId="49" fillId="0" borderId="0" xfId="0" applyFont="1" applyAlignment="1">
      <alignment horizontal="center" vertical="center"/>
    </xf>
    <xf numFmtId="0" fontId="11" fillId="0" borderId="0" xfId="1" applyFill="1" applyBorder="1" applyAlignment="1" applyProtection="1">
      <alignment horizontal="center"/>
    </xf>
    <xf numFmtId="49" fontId="0" fillId="0" borderId="0" xfId="0" applyNumberFormat="1" applyAlignment="1">
      <alignment vertical="center"/>
    </xf>
    <xf numFmtId="0" fontId="16" fillId="0" borderId="0" xfId="0" applyFont="1" applyAlignment="1">
      <alignment horizontal="center" vertical="center" wrapText="1"/>
    </xf>
    <xf numFmtId="165" fontId="0" fillId="0" borderId="0" xfId="0" applyNumberFormat="1" applyAlignment="1" applyProtection="1">
      <alignment horizontal="center" vertical="center" wrapText="1"/>
      <protection locked="0"/>
    </xf>
    <xf numFmtId="49" fontId="0" fillId="0" borderId="0" xfId="0" applyNumberFormat="1" applyAlignment="1" applyProtection="1">
      <alignment horizontal="left" vertical="center" wrapText="1"/>
      <protection locked="0"/>
    </xf>
    <xf numFmtId="49" fontId="0" fillId="0" borderId="0" xfId="0" applyNumberFormat="1" applyAlignment="1" applyProtection="1">
      <alignment horizontal="center" vertical="center" wrapText="1"/>
      <protection locked="0"/>
    </xf>
    <xf numFmtId="0" fontId="18" fillId="0" borderId="0" xfId="0" applyFont="1" applyAlignment="1">
      <alignment horizontal="center" vertical="center" wrapText="1"/>
    </xf>
    <xf numFmtId="0" fontId="10" fillId="0" borderId="0" xfId="0" applyFont="1" applyAlignment="1" applyProtection="1">
      <alignment vertical="center" wrapText="1"/>
      <protection locked="0"/>
    </xf>
    <xf numFmtId="0" fontId="17" fillId="0" borderId="0" xfId="0" applyFont="1" applyAlignment="1">
      <alignment vertical="center" shrinkToFit="1"/>
    </xf>
    <xf numFmtId="2" fontId="0" fillId="0" borderId="0" xfId="0" applyNumberFormat="1" applyAlignment="1" applyProtection="1">
      <alignment vertical="center"/>
      <protection locked="0"/>
    </xf>
    <xf numFmtId="9" fontId="19" fillId="0" borderId="0" xfId="2" applyFont="1" applyFill="1" applyBorder="1" applyAlignment="1" applyProtection="1">
      <alignment vertical="center"/>
      <protection locked="0"/>
    </xf>
    <xf numFmtId="9" fontId="0" fillId="0" borderId="0" xfId="2" applyFont="1" applyFill="1" applyBorder="1" applyAlignment="1" applyProtection="1">
      <protection locked="0"/>
    </xf>
    <xf numFmtId="1" fontId="61" fillId="0" borderId="0" xfId="0" applyNumberFormat="1" applyFont="1" applyAlignment="1" applyProtection="1">
      <alignment horizontal="center" vertical="center" wrapText="1"/>
      <protection locked="0"/>
    </xf>
    <xf numFmtId="0" fontId="62" fillId="0" borderId="0" xfId="0" applyFont="1" applyAlignment="1">
      <alignment horizontal="center" vertical="center" wrapText="1"/>
    </xf>
    <xf numFmtId="0" fontId="10" fillId="0" borderId="0" xfId="3" applyAlignment="1">
      <alignment horizontal="left"/>
    </xf>
    <xf numFmtId="0" fontId="10" fillId="0" borderId="59" xfId="10" applyBorder="1" applyAlignment="1">
      <alignment horizontal="center" vertical="center"/>
    </xf>
    <xf numFmtId="0" fontId="10" fillId="0" borderId="61" xfId="10" applyBorder="1" applyAlignment="1">
      <alignment horizontal="center" vertical="center"/>
    </xf>
    <xf numFmtId="0" fontId="10" fillId="0" borderId="63" xfId="10" applyBorder="1" applyAlignment="1">
      <alignment horizontal="center" vertical="center"/>
    </xf>
    <xf numFmtId="0" fontId="10" fillId="0" borderId="60" xfId="10" applyBorder="1" applyAlignment="1">
      <alignment horizontal="left" vertical="center"/>
    </xf>
    <xf numFmtId="0" fontId="10" fillId="0" borderId="62" xfId="10" applyBorder="1" applyAlignment="1">
      <alignment horizontal="left" vertical="center"/>
    </xf>
    <xf numFmtId="0" fontId="10" fillId="0" borderId="64" xfId="10" applyBorder="1" applyAlignment="1">
      <alignment horizontal="left" vertical="center"/>
    </xf>
    <xf numFmtId="0" fontId="10" fillId="0" borderId="10" xfId="0" applyFont="1" applyBorder="1"/>
    <xf numFmtId="0" fontId="0" fillId="0" borderId="14" xfId="0" applyBorder="1" applyAlignment="1" applyProtection="1">
      <alignment vertical="center"/>
      <protection locked="0"/>
    </xf>
    <xf numFmtId="0" fontId="0" fillId="0" borderId="5" xfId="0" applyBorder="1" applyAlignment="1" applyProtection="1">
      <alignment vertical="center"/>
      <protection locked="0"/>
    </xf>
    <xf numFmtId="0" fontId="10" fillId="0" borderId="14" xfId="0" applyFont="1" applyBorder="1" applyAlignment="1" applyProtection="1">
      <alignment vertical="center" wrapText="1"/>
      <protection locked="0"/>
    </xf>
    <xf numFmtId="0" fontId="0" fillId="0" borderId="14" xfId="0" applyBorder="1" applyAlignment="1" applyProtection="1">
      <alignment vertical="center" wrapText="1"/>
      <protection locked="0"/>
    </xf>
    <xf numFmtId="0" fontId="7" fillId="0" borderId="0" xfId="12" applyProtection="1">
      <protection locked="0"/>
    </xf>
    <xf numFmtId="0" fontId="7" fillId="0" borderId="9" xfId="12" applyBorder="1" applyProtection="1">
      <protection locked="0"/>
    </xf>
    <xf numFmtId="0" fontId="7" fillId="0" borderId="0" xfId="12" applyAlignment="1" applyProtection="1">
      <alignment horizontal="center"/>
      <protection locked="0"/>
    </xf>
    <xf numFmtId="0" fontId="7" fillId="0" borderId="21" xfId="12" applyBorder="1" applyProtection="1">
      <protection locked="0"/>
    </xf>
    <xf numFmtId="0" fontId="7" fillId="0" borderId="0" xfId="12" applyAlignment="1" applyProtection="1">
      <alignment horizontal="right"/>
      <protection locked="0"/>
    </xf>
    <xf numFmtId="0" fontId="7" fillId="0" borderId="10" xfId="12" applyBorder="1" applyAlignment="1" applyProtection="1">
      <alignment horizontal="center"/>
      <protection locked="0"/>
    </xf>
    <xf numFmtId="0" fontId="66" fillId="0" borderId="0" xfId="12" applyFont="1" applyProtection="1">
      <protection locked="0"/>
    </xf>
    <xf numFmtId="0" fontId="69" fillId="0" borderId="0" xfId="12" applyFont="1" applyAlignment="1" applyProtection="1">
      <alignment horizontal="center"/>
      <protection locked="0"/>
    </xf>
    <xf numFmtId="0" fontId="7" fillId="0" borderId="10" xfId="12" applyBorder="1" applyProtection="1">
      <protection locked="0"/>
    </xf>
    <xf numFmtId="0" fontId="7" fillId="0" borderId="34" xfId="12" applyBorder="1" applyProtection="1">
      <protection locked="0"/>
    </xf>
    <xf numFmtId="0" fontId="7" fillId="0" borderId="35" xfId="12" applyBorder="1" applyProtection="1">
      <protection locked="0"/>
    </xf>
    <xf numFmtId="0" fontId="7" fillId="0" borderId="35" xfId="12" applyBorder="1" applyAlignment="1" applyProtection="1">
      <alignment horizontal="center"/>
      <protection locked="0"/>
    </xf>
    <xf numFmtId="0" fontId="7" fillId="0" borderId="32" xfId="12" applyBorder="1" applyProtection="1">
      <protection locked="0"/>
    </xf>
    <xf numFmtId="0" fontId="66" fillId="0" borderId="21" xfId="12" applyFont="1" applyBorder="1"/>
    <xf numFmtId="0" fontId="70" fillId="0" borderId="10" xfId="12" applyFont="1" applyBorder="1" applyAlignment="1" applyProtection="1">
      <alignment horizontal="left" vertical="center"/>
      <protection locked="0"/>
    </xf>
    <xf numFmtId="0" fontId="65" fillId="0" borderId="34" xfId="12" applyFont="1" applyBorder="1" applyAlignment="1" applyProtection="1">
      <alignment horizontal="center" vertical="center"/>
      <protection locked="0"/>
    </xf>
    <xf numFmtId="0" fontId="65" fillId="0" borderId="35" xfId="12" applyFont="1" applyBorder="1" applyAlignment="1" applyProtection="1">
      <alignment horizontal="center" vertical="center"/>
      <protection locked="0"/>
    </xf>
    <xf numFmtId="0" fontId="65" fillId="0" borderId="32" xfId="12" applyFont="1" applyBorder="1" applyAlignment="1" applyProtection="1">
      <alignment horizontal="center" vertical="center"/>
      <protection locked="0"/>
    </xf>
    <xf numFmtId="0" fontId="70" fillId="0" borderId="10" xfId="12" applyFont="1" applyBorder="1" applyAlignment="1" applyProtection="1">
      <alignment horizontal="left" vertical="center" wrapText="1"/>
      <protection locked="0"/>
    </xf>
    <xf numFmtId="0" fontId="65" fillId="0" borderId="6" xfId="12" applyFont="1" applyBorder="1" applyAlignment="1" applyProtection="1">
      <alignment vertical="center"/>
      <protection locked="0"/>
    </xf>
    <xf numFmtId="0" fontId="65" fillId="0" borderId="7" xfId="12" applyFont="1" applyBorder="1" applyAlignment="1" applyProtection="1">
      <alignment vertical="center"/>
      <protection locked="0"/>
    </xf>
    <xf numFmtId="0" fontId="65" fillId="0" borderId="8" xfId="12" applyFont="1" applyBorder="1" applyAlignment="1" applyProtection="1">
      <alignment vertical="center"/>
      <protection locked="0"/>
    </xf>
    <xf numFmtId="0" fontId="65" fillId="0" borderId="32" xfId="12" applyFont="1" applyBorder="1" applyAlignment="1" applyProtection="1">
      <alignment vertical="center"/>
      <protection locked="0"/>
    </xf>
    <xf numFmtId="0" fontId="71" fillId="0" borderId="8" xfId="12" applyFont="1" applyBorder="1" applyAlignment="1" applyProtection="1">
      <alignment horizontal="center" vertical="center"/>
      <protection locked="0"/>
    </xf>
    <xf numFmtId="0" fontId="65" fillId="0" borderId="21" xfId="12" applyFont="1" applyBorder="1" applyProtection="1">
      <protection locked="0"/>
    </xf>
    <xf numFmtId="0" fontId="7" fillId="0" borderId="30" xfId="12" applyBorder="1" applyAlignment="1" applyProtection="1">
      <alignment horizontal="center" vertical="center"/>
      <protection locked="0"/>
    </xf>
    <xf numFmtId="0" fontId="7" fillId="0" borderId="10" xfId="12" applyBorder="1" applyAlignment="1" applyProtection="1">
      <alignment horizontal="center" vertical="center"/>
      <protection locked="0"/>
    </xf>
    <xf numFmtId="0" fontId="65" fillId="0" borderId="10" xfId="12" applyFont="1" applyBorder="1" applyAlignment="1" applyProtection="1">
      <alignment horizontal="center" vertical="center"/>
      <protection locked="0"/>
    </xf>
    <xf numFmtId="0" fontId="7" fillId="0" borderId="36" xfId="12" applyBorder="1" applyProtection="1">
      <protection locked="0"/>
    </xf>
    <xf numFmtId="0" fontId="7" fillId="0" borderId="33" xfId="12" applyBorder="1" applyProtection="1">
      <protection locked="0"/>
    </xf>
    <xf numFmtId="2" fontId="7" fillId="0" borderId="10" xfId="12" applyNumberFormat="1" applyBorder="1" applyProtection="1">
      <protection locked="0"/>
    </xf>
    <xf numFmtId="9" fontId="0" fillId="0" borderId="10" xfId="13" applyFont="1" applyBorder="1" applyAlignment="1" applyProtection="1">
      <protection locked="0"/>
    </xf>
    <xf numFmtId="0" fontId="69" fillId="0" borderId="0" xfId="12" applyFont="1" applyProtection="1">
      <protection locked="0"/>
    </xf>
    <xf numFmtId="0" fontId="7" fillId="0" borderId="0" xfId="12"/>
    <xf numFmtId="0" fontId="7" fillId="0" borderId="0" xfId="12" applyAlignment="1">
      <alignment horizontal="center"/>
    </xf>
    <xf numFmtId="0" fontId="75" fillId="0" borderId="10" xfId="0" applyFont="1" applyBorder="1" applyAlignment="1">
      <alignment horizontal="center" vertical="center"/>
    </xf>
    <xf numFmtId="0" fontId="7" fillId="0" borderId="10" xfId="12" applyBorder="1"/>
    <xf numFmtId="0" fontId="7" fillId="0" borderId="78" xfId="12" applyBorder="1" applyAlignment="1">
      <alignment horizontal="center"/>
    </xf>
    <xf numFmtId="2" fontId="7" fillId="0" borderId="0" xfId="12" applyNumberFormat="1" applyAlignment="1">
      <alignment horizontal="center"/>
    </xf>
    <xf numFmtId="0" fontId="17" fillId="3" borderId="0" xfId="1" applyFont="1" applyFill="1" applyAlignment="1" applyProtection="1">
      <alignment horizontal="center"/>
    </xf>
    <xf numFmtId="0" fontId="76" fillId="0" borderId="0" xfId="12" applyFont="1" applyAlignment="1">
      <alignment horizontal="center"/>
    </xf>
    <xf numFmtId="0" fontId="7" fillId="0" borderId="0" xfId="12" applyAlignment="1">
      <alignment horizontal="left"/>
    </xf>
    <xf numFmtId="0" fontId="17" fillId="0" borderId="25" xfId="1" applyFont="1" applyFill="1" applyBorder="1" applyAlignment="1" applyProtection="1">
      <alignment horizontal="center"/>
    </xf>
    <xf numFmtId="0" fontId="65" fillId="0" borderId="0" xfId="12" applyFont="1" applyAlignment="1">
      <alignment horizontal="center"/>
    </xf>
    <xf numFmtId="0" fontId="50" fillId="0" borderId="0" xfId="0" applyFont="1" applyAlignment="1">
      <alignment horizontal="right" vertical="top"/>
    </xf>
    <xf numFmtId="0" fontId="74" fillId="0" borderId="0" xfId="12" applyFont="1"/>
    <xf numFmtId="0" fontId="17" fillId="0" borderId="49" xfId="0" applyFont="1" applyBorder="1" applyAlignment="1">
      <alignment horizontal="left"/>
    </xf>
    <xf numFmtId="0" fontId="20" fillId="0" borderId="26" xfId="0" applyFont="1" applyBorder="1" applyAlignment="1">
      <alignment horizontal="center"/>
    </xf>
    <xf numFmtId="0" fontId="17" fillId="3" borderId="0" xfId="1" applyFont="1" applyFill="1" applyBorder="1" applyAlignment="1" applyProtection="1">
      <alignment horizontal="center"/>
    </xf>
    <xf numFmtId="0" fontId="50" fillId="0" borderId="2" xfId="0" applyFont="1" applyBorder="1"/>
    <xf numFmtId="0" fontId="50" fillId="0" borderId="14" xfId="0" applyFont="1" applyBorder="1" applyAlignment="1">
      <alignment horizontal="left"/>
    </xf>
    <xf numFmtId="0" fontId="49" fillId="18" borderId="0" xfId="9" applyNumberFormat="1" applyFont="1" applyFill="1" applyBorder="1" applyAlignment="1" applyProtection="1">
      <alignment horizontal="center" vertical="center"/>
      <protection locked="0"/>
    </xf>
    <xf numFmtId="0" fontId="10" fillId="0" borderId="0" xfId="0" applyFont="1" applyAlignment="1">
      <alignment vertical="top" wrapText="1"/>
    </xf>
    <xf numFmtId="9" fontId="0" fillId="0" borderId="0" xfId="2" applyFont="1" applyFill="1" applyBorder="1" applyAlignment="1" applyProtection="1">
      <alignment horizontal="center" vertical="center"/>
      <protection locked="0"/>
    </xf>
    <xf numFmtId="0" fontId="0" fillId="0" borderId="0" xfId="2" applyNumberFormat="1" applyFont="1" applyFill="1" applyBorder="1" applyAlignment="1" applyProtection="1">
      <alignment horizontal="center" vertical="center"/>
      <protection locked="0"/>
    </xf>
    <xf numFmtId="9" fontId="49" fillId="0" borderId="0" xfId="2" applyFont="1" applyFill="1" applyBorder="1" applyAlignment="1" applyProtection="1">
      <alignment horizontal="center" vertical="center"/>
      <protection locked="0"/>
    </xf>
    <xf numFmtId="0" fontId="10" fillId="0" borderId="0" xfId="2" applyNumberFormat="1" applyFont="1" applyFill="1" applyBorder="1" applyAlignment="1" applyProtection="1">
      <alignment horizontal="center" vertical="center"/>
      <protection locked="0"/>
    </xf>
    <xf numFmtId="9" fontId="10" fillId="0" borderId="0" xfId="2" applyFont="1" applyFill="1" applyBorder="1" applyAlignment="1" applyProtection="1">
      <alignment horizontal="center" vertical="center"/>
      <protection locked="0"/>
    </xf>
    <xf numFmtId="0" fontId="16" fillId="0" borderId="0" xfId="0" applyFont="1" applyAlignment="1">
      <alignment vertical="center" wrapText="1"/>
    </xf>
    <xf numFmtId="0" fontId="30" fillId="0" borderId="0" xfId="0" applyFont="1" applyAlignment="1">
      <alignment vertical="center"/>
    </xf>
    <xf numFmtId="0" fontId="38" fillId="0" borderId="0" xfId="0" applyFont="1" applyAlignment="1">
      <alignment vertical="center"/>
    </xf>
    <xf numFmtId="2" fontId="38" fillId="0" borderId="0" xfId="0" applyNumberFormat="1" applyFont="1" applyAlignment="1">
      <alignment vertical="center"/>
    </xf>
    <xf numFmtId="0" fontId="10" fillId="0" borderId="0" xfId="2" applyNumberFormat="1" applyFill="1" applyBorder="1" applyAlignment="1">
      <alignment horizontal="center"/>
    </xf>
    <xf numFmtId="0" fontId="29" fillId="0" borderId="0" xfId="1" applyFont="1" applyFill="1" applyBorder="1" applyAlignment="1" applyProtection="1">
      <alignment horizontal="center" vertical="center"/>
    </xf>
    <xf numFmtId="0" fontId="19" fillId="0" borderId="0" xfId="0" applyFont="1"/>
    <xf numFmtId="0" fontId="44" fillId="0" borderId="0" xfId="0" applyFont="1" applyAlignment="1">
      <alignment horizontal="center" wrapText="1"/>
    </xf>
    <xf numFmtId="0" fontId="44" fillId="0" borderId="0" xfId="0" applyFont="1" applyAlignment="1">
      <alignment vertical="center" wrapText="1"/>
    </xf>
    <xf numFmtId="0" fontId="16" fillId="0" borderId="0" xfId="0" applyFont="1" applyAlignment="1">
      <alignment horizontal="left"/>
    </xf>
    <xf numFmtId="0" fontId="16" fillId="0" borderId="0" xfId="0" applyFont="1" applyAlignment="1">
      <alignment wrapText="1"/>
    </xf>
    <xf numFmtId="0" fontId="0" fillId="0" borderId="0" xfId="0" applyAlignment="1">
      <alignment wrapText="1"/>
    </xf>
    <xf numFmtId="0" fontId="0" fillId="0" borderId="0" xfId="0" applyAlignment="1">
      <alignment horizontal="center" wrapText="1"/>
    </xf>
    <xf numFmtId="0" fontId="37" fillId="0" borderId="0" xfId="0" applyFont="1"/>
    <xf numFmtId="0" fontId="7" fillId="0" borderId="10" xfId="12" applyBorder="1" applyAlignment="1">
      <alignment horizontal="center"/>
    </xf>
    <xf numFmtId="9" fontId="6" fillId="0" borderId="10" xfId="12" applyNumberFormat="1" applyFont="1" applyBorder="1" applyAlignment="1">
      <alignment horizontal="center"/>
    </xf>
    <xf numFmtId="9" fontId="6" fillId="0" borderId="10" xfId="12" quotePrefix="1" applyNumberFormat="1" applyFont="1" applyBorder="1" applyAlignment="1">
      <alignment horizontal="center"/>
    </xf>
    <xf numFmtId="0" fontId="6" fillId="0" borderId="10" xfId="12" applyFont="1" applyBorder="1" applyAlignment="1">
      <alignment horizontal="center"/>
    </xf>
    <xf numFmtId="0" fontId="7" fillId="0" borderId="6" xfId="12" applyBorder="1" applyAlignment="1">
      <alignment horizontal="center"/>
    </xf>
    <xf numFmtId="0" fontId="6" fillId="0" borderId="8" xfId="12" applyFont="1" applyBorder="1" applyAlignment="1">
      <alignment horizontal="right"/>
    </xf>
    <xf numFmtId="9" fontId="7" fillId="0" borderId="9" xfId="12" applyNumberFormat="1" applyBorder="1" applyAlignment="1">
      <alignment horizontal="center"/>
    </xf>
    <xf numFmtId="9" fontId="10" fillId="0" borderId="0" xfId="13" applyFont="1" applyBorder="1" applyAlignment="1">
      <alignment horizontal="center"/>
    </xf>
    <xf numFmtId="0" fontId="7" fillId="0" borderId="9" xfId="12" applyBorder="1" applyAlignment="1">
      <alignment horizontal="center"/>
    </xf>
    <xf numFmtId="0" fontId="75" fillId="0" borderId="9" xfId="0" applyFont="1" applyBorder="1" applyAlignment="1">
      <alignment horizontal="center" vertical="center"/>
    </xf>
    <xf numFmtId="0" fontId="75" fillId="0" borderId="0" xfId="0" applyFont="1" applyAlignment="1">
      <alignment horizontal="center" vertical="center"/>
    </xf>
    <xf numFmtId="0" fontId="7" fillId="16" borderId="10" xfId="12" applyFill="1" applyBorder="1" applyProtection="1">
      <protection locked="0"/>
    </xf>
    <xf numFmtId="0" fontId="19" fillId="0" borderId="0" xfId="1" applyFont="1" applyFill="1" applyAlignment="1" applyProtection="1">
      <alignment vertical="center" wrapText="1"/>
    </xf>
    <xf numFmtId="0" fontId="78" fillId="0" borderId="0" xfId="10" applyFont="1" applyAlignment="1">
      <alignment vertical="center"/>
    </xf>
    <xf numFmtId="0" fontId="78" fillId="0" borderId="0" xfId="10" applyFont="1" applyAlignment="1">
      <alignment horizontal="left" vertical="center"/>
    </xf>
    <xf numFmtId="0" fontId="10" fillId="0" borderId="0" xfId="10"/>
    <xf numFmtId="0" fontId="78" fillId="0" borderId="0" xfId="10" applyFont="1" applyAlignment="1">
      <alignment horizontal="center" vertical="center"/>
    </xf>
    <xf numFmtId="0" fontId="79" fillId="0" borderId="0" xfId="10" applyFont="1" applyAlignment="1">
      <alignment horizontal="justify" vertical="center"/>
    </xf>
    <xf numFmtId="0" fontId="79" fillId="0" borderId="0" xfId="10" applyFont="1" applyAlignment="1">
      <alignment vertical="center"/>
    </xf>
    <xf numFmtId="0" fontId="79" fillId="0" borderId="43" xfId="10" applyFont="1" applyBorder="1" applyAlignment="1">
      <alignment vertical="center" wrapText="1"/>
    </xf>
    <xf numFmtId="0" fontId="79" fillId="0" borderId="44" xfId="10" applyFont="1" applyBorder="1" applyAlignment="1">
      <alignment vertical="center" wrapText="1"/>
    </xf>
    <xf numFmtId="0" fontId="79" fillId="0" borderId="58" xfId="10" applyFont="1" applyBorder="1" applyAlignment="1">
      <alignment vertical="center" wrapText="1"/>
    </xf>
    <xf numFmtId="0" fontId="79" fillId="0" borderId="45" xfId="10" applyFont="1" applyBorder="1" applyAlignment="1">
      <alignment vertical="center" wrapText="1"/>
    </xf>
    <xf numFmtId="0" fontId="79" fillId="0" borderId="84" xfId="10" applyFont="1" applyBorder="1" applyAlignment="1" applyProtection="1">
      <alignment vertical="center" wrapText="1"/>
      <protection locked="0"/>
    </xf>
    <xf numFmtId="0" fontId="79" fillId="0" borderId="28" xfId="10" applyFont="1" applyBorder="1" applyAlignment="1" applyProtection="1">
      <alignment vertical="center" wrapText="1"/>
      <protection locked="0"/>
    </xf>
    <xf numFmtId="0" fontId="81" fillId="0" borderId="0" xfId="10" applyFont="1" applyAlignment="1">
      <alignment vertical="center"/>
    </xf>
    <xf numFmtId="9" fontId="5" fillId="0" borderId="10" xfId="12" quotePrefix="1" applyNumberFormat="1" applyFont="1" applyBorder="1" applyAlignment="1">
      <alignment horizontal="center"/>
    </xf>
    <xf numFmtId="0" fontId="0" fillId="19" borderId="0" xfId="0" applyFill="1"/>
    <xf numFmtId="0" fontId="82" fillId="0" borderId="0" xfId="0" applyFont="1" applyAlignment="1">
      <alignment horizontal="justify" vertical="center"/>
    </xf>
    <xf numFmtId="165" fontId="49" fillId="0" borderId="0" xfId="9" applyNumberFormat="1" applyFont="1" applyFill="1" applyBorder="1" applyAlignment="1" applyProtection="1">
      <alignment horizontal="center" vertical="center"/>
      <protection locked="0"/>
    </xf>
    <xf numFmtId="165" fontId="0" fillId="0" borderId="0" xfId="9" applyNumberFormat="1" applyFont="1" applyFill="1" applyBorder="1" applyAlignment="1" applyProtection="1">
      <alignment horizontal="center" vertical="center"/>
      <protection locked="0"/>
    </xf>
    <xf numFmtId="14" fontId="7" fillId="16" borderId="10" xfId="12" applyNumberFormat="1" applyFill="1" applyBorder="1" applyAlignment="1" applyProtection="1">
      <alignment horizontal="center"/>
      <protection locked="0"/>
    </xf>
    <xf numFmtId="0" fontId="10" fillId="0" borderId="0" xfId="0" applyFont="1" applyAlignment="1">
      <alignment horizontal="right" vertical="center"/>
    </xf>
    <xf numFmtId="0" fontId="10" fillId="0" borderId="0" xfId="0" applyFont="1" applyAlignment="1">
      <alignment horizontal="right" vertical="center" wrapText="1"/>
    </xf>
    <xf numFmtId="1" fontId="0" fillId="0" borderId="0" xfId="2" applyNumberFormat="1" applyFont="1" applyFill="1" applyBorder="1" applyAlignment="1" applyProtection="1">
      <alignment horizontal="center" vertical="center"/>
      <protection locked="0"/>
    </xf>
    <xf numFmtId="0" fontId="10" fillId="0" borderId="0" xfId="0" applyFont="1" applyAlignment="1">
      <alignment horizontal="left" vertical="center" wrapText="1"/>
    </xf>
    <xf numFmtId="0" fontId="10" fillId="0" borderId="0" xfId="0" applyFont="1" applyAlignment="1">
      <alignment wrapText="1"/>
    </xf>
    <xf numFmtId="10" fontId="83" fillId="20" borderId="0" xfId="2" applyNumberFormat="1" applyFont="1" applyFill="1" applyBorder="1" applyAlignment="1" applyProtection="1">
      <alignment horizontal="center" vertical="center"/>
    </xf>
    <xf numFmtId="0" fontId="79" fillId="0" borderId="88" xfId="10" applyFont="1" applyBorder="1" applyAlignment="1" applyProtection="1">
      <alignment horizontal="center" vertical="center" wrapText="1"/>
      <protection locked="0"/>
    </xf>
    <xf numFmtId="0" fontId="78" fillId="0" borderId="0" xfId="10" applyFont="1" applyAlignment="1">
      <alignment horizontal="right" vertical="center"/>
    </xf>
    <xf numFmtId="0" fontId="10" fillId="0" borderId="0" xfId="0" applyFont="1" applyAlignment="1">
      <alignment horizontal="justify" vertical="center"/>
    </xf>
    <xf numFmtId="0" fontId="79" fillId="0" borderId="0" xfId="10" applyFont="1" applyAlignment="1">
      <alignment horizontal="center" vertical="center" wrapText="1"/>
    </xf>
    <xf numFmtId="0" fontId="79" fillId="0" borderId="0" xfId="10" applyFont="1" applyAlignment="1">
      <alignment horizontal="left" vertical="center"/>
    </xf>
    <xf numFmtId="0" fontId="26" fillId="0" borderId="0" xfId="0" applyFont="1" applyAlignment="1">
      <alignment horizontal="left" vertical="center" wrapText="1"/>
    </xf>
    <xf numFmtId="0" fontId="6" fillId="0" borderId="85" xfId="12" applyFont="1" applyBorder="1" applyAlignment="1">
      <alignment horizontal="right"/>
    </xf>
    <xf numFmtId="0" fontId="75" fillId="0" borderId="86" xfId="0" applyFont="1" applyBorder="1" applyAlignment="1">
      <alignment horizontal="center" vertical="center"/>
    </xf>
    <xf numFmtId="0" fontId="79" fillId="0" borderId="0" xfId="10" applyFont="1" applyAlignment="1">
      <alignment vertical="center" wrapText="1"/>
    </xf>
    <xf numFmtId="0" fontId="79" fillId="0" borderId="0" xfId="10" applyFont="1" applyAlignment="1">
      <alignment horizontal="left" vertical="center" wrapText="1"/>
    </xf>
    <xf numFmtId="0" fontId="10" fillId="0" borderId="0" xfId="0" applyFont="1" applyAlignment="1" applyProtection="1">
      <alignment horizontal="right" vertical="center"/>
      <protection locked="0"/>
    </xf>
    <xf numFmtId="0" fontId="17" fillId="0" borderId="0" xfId="0" applyFont="1" applyAlignment="1" applyProtection="1">
      <alignment horizontal="center" vertical="center" wrapText="1"/>
      <protection locked="0"/>
    </xf>
    <xf numFmtId="0" fontId="0" fillId="16" borderId="35" xfId="0" applyFill="1" applyBorder="1" applyProtection="1">
      <protection locked="0"/>
    </xf>
    <xf numFmtId="0" fontId="10" fillId="16" borderId="0" xfId="10" applyFill="1" applyProtection="1">
      <protection locked="0"/>
    </xf>
    <xf numFmtId="0" fontId="50" fillId="0" borderId="0" xfId="10" applyFont="1" applyAlignment="1">
      <alignment horizontal="left" vertical="center"/>
    </xf>
    <xf numFmtId="0" fontId="84" fillId="0" borderId="0" xfId="10" applyFont="1"/>
    <xf numFmtId="0" fontId="10" fillId="0" borderId="88" xfId="10" applyBorder="1" applyAlignment="1" applyProtection="1">
      <alignment horizontal="center" vertical="center"/>
      <protection locked="0"/>
    </xf>
    <xf numFmtId="0" fontId="10" fillId="0" borderId="89" xfId="10" applyBorder="1" applyAlignment="1" applyProtection="1">
      <alignment horizontal="center" vertical="center"/>
      <protection locked="0"/>
    </xf>
    <xf numFmtId="0" fontId="64" fillId="0" borderId="0" xfId="12" applyFont="1"/>
    <xf numFmtId="0" fontId="49" fillId="0" borderId="0" xfId="10" applyFont="1" applyAlignment="1">
      <alignment vertical="center" wrapText="1"/>
    </xf>
    <xf numFmtId="0" fontId="19" fillId="0" borderId="0" xfId="0" applyFont="1" applyAlignment="1">
      <alignment horizontal="center" vertical="center" wrapText="1"/>
    </xf>
    <xf numFmtId="10" fontId="87" fillId="20" borderId="0" xfId="2" applyNumberFormat="1" applyFont="1" applyFill="1" applyBorder="1" applyAlignment="1" applyProtection="1">
      <alignment horizontal="center" vertical="center"/>
    </xf>
    <xf numFmtId="0" fontId="49" fillId="0" borderId="0" xfId="0" applyFont="1" applyAlignment="1">
      <alignment horizontal="left"/>
    </xf>
    <xf numFmtId="2" fontId="49" fillId="0" borderId="0" xfId="0" applyNumberFormat="1" applyFont="1"/>
    <xf numFmtId="0" fontId="49" fillId="0" borderId="0" xfId="0" applyFont="1" applyAlignment="1">
      <alignment horizontal="right"/>
    </xf>
    <xf numFmtId="9" fontId="49" fillId="0" borderId="0" xfId="0" applyNumberFormat="1" applyFont="1"/>
    <xf numFmtId="10" fontId="49" fillId="0" borderId="0" xfId="0" applyNumberFormat="1" applyFont="1"/>
    <xf numFmtId="0" fontId="56" fillId="0" borderId="0" xfId="0" applyFont="1"/>
    <xf numFmtId="2" fontId="49" fillId="0" borderId="0" xfId="0" applyNumberFormat="1" applyFont="1" applyAlignment="1">
      <alignment horizontal="center"/>
    </xf>
    <xf numFmtId="10" fontId="49" fillId="0" borderId="0" xfId="0" applyNumberFormat="1" applyFont="1" applyAlignment="1">
      <alignment horizontal="center"/>
    </xf>
    <xf numFmtId="0" fontId="49" fillId="0" borderId="0" xfId="0" applyFont="1" applyAlignment="1">
      <alignment wrapText="1"/>
    </xf>
    <xf numFmtId="0" fontId="49" fillId="0" borderId="0" xfId="0" applyFont="1" applyAlignment="1">
      <alignment horizontal="center" vertical="top" wrapText="1"/>
    </xf>
    <xf numFmtId="0" fontId="88" fillId="0" borderId="0" xfId="0" applyFont="1" applyAlignment="1">
      <alignment horizontal="center" vertical="top" wrapText="1"/>
    </xf>
    <xf numFmtId="0" fontId="49" fillId="0" borderId="0" xfId="0" applyFont="1" applyAlignment="1">
      <alignment horizontal="center" wrapText="1"/>
    </xf>
    <xf numFmtId="0" fontId="56" fillId="0" borderId="0" xfId="0" applyFont="1" applyAlignment="1">
      <alignment horizontal="center" vertical="center" wrapText="1"/>
    </xf>
    <xf numFmtId="0" fontId="89" fillId="0" borderId="0" xfId="0" applyFont="1"/>
    <xf numFmtId="0" fontId="90" fillId="0" borderId="43" xfId="0" applyFont="1" applyBorder="1"/>
    <xf numFmtId="0" fontId="90" fillId="0" borderId="44" xfId="0" applyFont="1" applyBorder="1"/>
    <xf numFmtId="0" fontId="90" fillId="0" borderId="45" xfId="0" applyFont="1" applyBorder="1"/>
    <xf numFmtId="49" fontId="49" fillId="0" borderId="0" xfId="0" applyNumberFormat="1" applyFont="1"/>
    <xf numFmtId="0" fontId="49" fillId="0" borderId="0" xfId="0" quotePrefix="1" applyFont="1"/>
    <xf numFmtId="10" fontId="49" fillId="0" borderId="0" xfId="2" applyNumberFormat="1" applyFont="1" applyFill="1" applyBorder="1" applyAlignment="1">
      <alignment horizontal="center" vertical="center"/>
    </xf>
    <xf numFmtId="0" fontId="10" fillId="0" borderId="0" xfId="14" applyFont="1" applyAlignment="1">
      <alignment vertical="center"/>
    </xf>
    <xf numFmtId="0" fontId="91" fillId="0" borderId="0" xfId="14" applyFont="1"/>
    <xf numFmtId="0" fontId="91" fillId="0" borderId="0" xfId="14" applyFont="1" applyAlignment="1">
      <alignment horizontal="left" vertical="center"/>
    </xf>
    <xf numFmtId="0" fontId="17" fillId="0" borderId="0" xfId="14" applyFont="1" applyAlignment="1">
      <alignment vertical="center"/>
    </xf>
    <xf numFmtId="0" fontId="91" fillId="0" borderId="0" xfId="14" applyFont="1" applyAlignment="1">
      <alignment horizontal="right"/>
    </xf>
    <xf numFmtId="0" fontId="17" fillId="0" borderId="0" xfId="14" applyFont="1" applyAlignment="1">
      <alignment horizontal="right" vertical="center"/>
    </xf>
    <xf numFmtId="0" fontId="17" fillId="0" borderId="0" xfId="14" applyFont="1" applyAlignment="1">
      <alignment horizontal="center" vertical="center" wrapText="1"/>
    </xf>
    <xf numFmtId="0" fontId="17" fillId="0" borderId="0" xfId="14" applyFont="1" applyAlignment="1">
      <alignment horizontal="center" vertical="center"/>
    </xf>
    <xf numFmtId="165" fontId="17" fillId="0" borderId="0" xfId="14" applyNumberFormat="1" applyFont="1" applyAlignment="1">
      <alignment horizontal="center" vertical="center"/>
    </xf>
    <xf numFmtId="0" fontId="91" fillId="0" borderId="23" xfId="14" applyFont="1" applyBorder="1" applyAlignment="1">
      <alignment vertical="center"/>
    </xf>
    <xf numFmtId="0" fontId="10" fillId="0" borderId="23" xfId="14" applyFont="1" applyBorder="1" applyAlignment="1">
      <alignment horizontal="center" vertical="center"/>
    </xf>
    <xf numFmtId="4" fontId="91" fillId="0" borderId="23" xfId="14" applyNumberFormat="1" applyFont="1" applyBorder="1" applyAlignment="1">
      <alignment horizontal="center" vertical="center"/>
    </xf>
    <xf numFmtId="170" fontId="91" fillId="0" borderId="23" xfId="14" applyNumberFormat="1" applyFont="1" applyBorder="1" applyAlignment="1">
      <alignment horizontal="center" vertical="center"/>
    </xf>
    <xf numFmtId="3" fontId="91" fillId="0" borderId="23" xfId="14" applyNumberFormat="1" applyFont="1" applyBorder="1" applyAlignment="1">
      <alignment horizontal="center" vertical="center"/>
    </xf>
    <xf numFmtId="0" fontId="92" fillId="0" borderId="0" xfId="14" applyFont="1" applyAlignment="1">
      <alignment horizontal="left" vertical="center"/>
    </xf>
    <xf numFmtId="3" fontId="92" fillId="0" borderId="0" xfId="14" applyNumberFormat="1" applyFont="1" applyAlignment="1">
      <alignment horizontal="center" vertical="center"/>
    </xf>
    <xf numFmtId="0" fontId="93" fillId="0" borderId="0" xfId="14" applyFont="1" applyAlignment="1">
      <alignment vertical="top" wrapText="1"/>
    </xf>
    <xf numFmtId="0" fontId="91" fillId="0" borderId="0" xfId="14" applyFont="1" applyAlignment="1">
      <alignment horizontal="left" vertical="top"/>
    </xf>
    <xf numFmtId="0" fontId="94" fillId="0" borderId="0" xfId="14" applyFont="1" applyAlignment="1">
      <alignment horizontal="right"/>
    </xf>
    <xf numFmtId="3" fontId="92" fillId="16" borderId="94" xfId="14" applyNumberFormat="1" applyFont="1" applyFill="1" applyBorder="1" applyAlignment="1" applyProtection="1">
      <alignment horizontal="center" vertical="center"/>
      <protection locked="0"/>
    </xf>
    <xf numFmtId="4" fontId="92" fillId="16" borderId="94" xfId="14" applyNumberFormat="1" applyFont="1" applyFill="1" applyBorder="1" applyAlignment="1" applyProtection="1">
      <alignment horizontal="center" vertical="center"/>
      <protection locked="0"/>
    </xf>
    <xf numFmtId="0" fontId="10" fillId="0" borderId="0" xfId="1" applyFont="1" applyFill="1" applyAlignment="1" applyProtection="1">
      <alignment horizontal="center"/>
    </xf>
    <xf numFmtId="0" fontId="0" fillId="0" borderId="6" xfId="0" applyBorder="1" applyAlignment="1">
      <alignment horizontal="left" vertical="center"/>
    </xf>
    <xf numFmtId="0" fontId="10" fillId="4" borderId="6" xfId="0" applyFont="1" applyFill="1" applyBorder="1" applyAlignment="1">
      <alignment vertical="center" wrapText="1"/>
    </xf>
    <xf numFmtId="0" fontId="10" fillId="4" borderId="10" xfId="0" applyFont="1" applyFill="1" applyBorder="1" applyAlignment="1">
      <alignment horizontal="center" vertical="center" wrapText="1"/>
    </xf>
    <xf numFmtId="2" fontId="2" fillId="16" borderId="10" xfId="2" applyNumberFormat="1" applyFont="1" applyFill="1" applyBorder="1" applyAlignment="1" applyProtection="1">
      <alignment horizontal="center"/>
      <protection locked="0"/>
    </xf>
    <xf numFmtId="0" fontId="2" fillId="0" borderId="10" xfId="12" applyFont="1" applyBorder="1" applyAlignment="1">
      <alignment horizontal="center" wrapText="1"/>
    </xf>
    <xf numFmtId="0" fontId="50" fillId="0" borderId="0" xfId="10" applyFont="1" applyAlignment="1">
      <alignment horizontal="center" vertical="center"/>
    </xf>
    <xf numFmtId="0" fontId="79" fillId="0" borderId="87" xfId="10" applyFont="1" applyBorder="1" applyAlignment="1">
      <alignment horizontal="center" vertical="center" wrapText="1"/>
    </xf>
    <xf numFmtId="0" fontId="95" fillId="0" borderId="0" xfId="0" applyFont="1" applyAlignment="1">
      <alignment horizontal="center" vertical="center" wrapText="1"/>
    </xf>
    <xf numFmtId="0" fontId="17" fillId="21" borderId="10" xfId="0" applyFont="1" applyFill="1" applyBorder="1" applyAlignment="1">
      <alignment horizontal="center" vertical="center" wrapText="1"/>
    </xf>
    <xf numFmtId="0" fontId="8" fillId="0" borderId="51" xfId="11" applyBorder="1" applyAlignment="1">
      <alignment horizontal="center"/>
    </xf>
    <xf numFmtId="0" fontId="1" fillId="0" borderId="0" xfId="11" applyFont="1" applyAlignment="1">
      <alignment horizontal="center"/>
    </xf>
    <xf numFmtId="0" fontId="17" fillId="0" borderId="2" xfId="0" applyFont="1" applyBorder="1" applyAlignment="1">
      <alignment horizontal="center"/>
    </xf>
    <xf numFmtId="0" fontId="0" fillId="0" borderId="98" xfId="0" applyBorder="1"/>
    <xf numFmtId="0" fontId="10" fillId="0" borderId="98" xfId="0" applyFont="1" applyBorder="1"/>
    <xf numFmtId="0" fontId="0" fillId="0" borderId="99" xfId="0" applyBorder="1"/>
    <xf numFmtId="0" fontId="10" fillId="0" borderId="99" xfId="0" applyFont="1" applyBorder="1"/>
    <xf numFmtId="0" fontId="10" fillId="0" borderId="0" xfId="0" applyFont="1" applyAlignment="1">
      <alignment horizontal="right"/>
    </xf>
    <xf numFmtId="0" fontId="96" fillId="0" borderId="0" xfId="0" applyFont="1" applyAlignment="1">
      <alignment horizontal="left" vertical="center"/>
    </xf>
    <xf numFmtId="1" fontId="49" fillId="0" borderId="0" xfId="0" applyNumberFormat="1" applyFont="1" applyAlignment="1">
      <alignment horizontal="left"/>
    </xf>
    <xf numFmtId="2" fontId="49" fillId="0" borderId="0" xfId="0" applyNumberFormat="1" applyFont="1" applyAlignment="1">
      <alignment horizontal="left"/>
    </xf>
    <xf numFmtId="0" fontId="66" fillId="0" borderId="0" xfId="12" applyFont="1" applyAlignment="1">
      <alignment horizontal="center"/>
    </xf>
    <xf numFmtId="0" fontId="49" fillId="0" borderId="0" xfId="10" applyFont="1"/>
    <xf numFmtId="0" fontId="49" fillId="0" borderId="0" xfId="10" applyFont="1" applyAlignment="1">
      <alignment horizontal="right"/>
    </xf>
    <xf numFmtId="9" fontId="49" fillId="0" borderId="0" xfId="10" applyNumberFormat="1" applyFont="1" applyAlignment="1">
      <alignment horizontal="right"/>
    </xf>
    <xf numFmtId="1" fontId="49" fillId="0" borderId="0" xfId="10" applyNumberFormat="1" applyFont="1" applyAlignment="1">
      <alignment horizontal="right"/>
    </xf>
    <xf numFmtId="3" fontId="49" fillId="0" borderId="0" xfId="0" applyNumberFormat="1" applyFont="1"/>
    <xf numFmtId="0" fontId="10" fillId="16" borderId="0" xfId="2" applyNumberFormat="1" applyFont="1" applyFill="1" applyBorder="1" applyAlignment="1" applyProtection="1">
      <alignment horizontal="center" vertical="center"/>
      <protection locked="0"/>
    </xf>
    <xf numFmtId="0" fontId="10" fillId="0" borderId="0" xfId="0" applyFont="1" applyAlignment="1">
      <alignment horizontal="right" vertical="center" wrapText="1"/>
    </xf>
    <xf numFmtId="0" fontId="10" fillId="0" borderId="0" xfId="0" applyFont="1" applyAlignment="1">
      <alignment horizontal="left" vertical="center" wrapText="1"/>
    </xf>
    <xf numFmtId="0" fontId="10" fillId="0" borderId="0" xfId="0" applyFont="1" applyAlignment="1" applyProtection="1">
      <alignment horizontal="center" vertical="center" wrapText="1"/>
      <protection locked="0"/>
    </xf>
    <xf numFmtId="0" fontId="10" fillId="0" borderId="0" xfId="0" applyFont="1" applyAlignment="1">
      <alignment horizontal="center" vertical="center" wrapText="1"/>
    </xf>
    <xf numFmtId="0" fontId="10" fillId="0" borderId="0" xfId="0" applyFont="1" applyAlignment="1" applyProtection="1">
      <alignment horizontal="left" vertical="center"/>
      <protection locked="0"/>
    </xf>
    <xf numFmtId="0" fontId="0" fillId="0" borderId="0" xfId="0" applyAlignment="1" applyProtection="1">
      <alignment horizontal="left" vertical="center"/>
      <protection locked="0"/>
    </xf>
    <xf numFmtId="0" fontId="10" fillId="0" borderId="12" xfId="0" applyFont="1" applyBorder="1" applyAlignment="1">
      <alignment horizontal="left" vertical="center" wrapText="1"/>
    </xf>
    <xf numFmtId="165" fontId="0" fillId="0" borderId="0" xfId="9" applyNumberFormat="1" applyFont="1" applyFill="1" applyBorder="1" applyAlignment="1" applyProtection="1">
      <alignment horizontal="center" vertical="center"/>
      <protection locked="0"/>
    </xf>
    <xf numFmtId="165" fontId="49" fillId="0" borderId="0" xfId="9" applyNumberFormat="1" applyFont="1" applyFill="1" applyBorder="1" applyAlignment="1" applyProtection="1">
      <alignment horizontal="center" vertical="center"/>
      <protection locked="0"/>
    </xf>
    <xf numFmtId="0" fontId="17" fillId="6" borderId="39" xfId="0" applyFont="1" applyFill="1" applyBorder="1" applyAlignment="1">
      <alignment horizontal="center" vertical="center" wrapText="1"/>
    </xf>
    <xf numFmtId="0" fontId="17" fillId="6" borderId="40" xfId="0" applyFont="1" applyFill="1" applyBorder="1" applyAlignment="1">
      <alignment horizontal="center" vertical="center" wrapText="1"/>
    </xf>
    <xf numFmtId="0" fontId="17" fillId="6" borderId="19" xfId="0" applyFont="1" applyFill="1" applyBorder="1" applyAlignment="1">
      <alignment horizontal="center" vertical="center" wrapText="1"/>
    </xf>
    <xf numFmtId="0" fontId="17" fillId="4" borderId="31" xfId="0" applyFont="1" applyFill="1" applyBorder="1" applyAlignment="1">
      <alignment horizontal="center" vertical="center"/>
    </xf>
    <xf numFmtId="0" fontId="17" fillId="4" borderId="8" xfId="0" applyFont="1" applyFill="1" applyBorder="1" applyAlignment="1">
      <alignment horizontal="center" vertical="center"/>
    </xf>
    <xf numFmtId="0" fontId="0" fillId="0" borderId="9" xfId="0" applyBorder="1" applyAlignment="1" applyProtection="1">
      <alignment horizontal="left" vertical="center"/>
      <protection locked="0"/>
    </xf>
    <xf numFmtId="0" fontId="0" fillId="0" borderId="42" xfId="0" applyBorder="1" applyAlignment="1" applyProtection="1">
      <alignment horizontal="left" vertical="center"/>
      <protection locked="0"/>
    </xf>
    <xf numFmtId="0" fontId="0" fillId="9" borderId="31" xfId="0" applyFill="1" applyBorder="1" applyAlignment="1" applyProtection="1">
      <alignment horizontal="left" vertical="center"/>
      <protection locked="0"/>
    </xf>
    <xf numFmtId="0" fontId="0" fillId="9" borderId="8" xfId="0" applyFill="1" applyBorder="1" applyAlignment="1" applyProtection="1">
      <alignment horizontal="left" vertical="center"/>
      <protection locked="0"/>
    </xf>
    <xf numFmtId="0" fontId="0" fillId="0" borderId="10" xfId="0" applyBorder="1" applyAlignment="1">
      <alignment horizontal="left" vertical="center"/>
    </xf>
    <xf numFmtId="14" fontId="0" fillId="2" borderId="6" xfId="0" applyNumberFormat="1" applyFill="1" applyBorder="1" applyAlignment="1" applyProtection="1">
      <alignment horizontal="left" vertical="center"/>
      <protection locked="0"/>
    </xf>
    <xf numFmtId="14" fontId="0" fillId="2" borderId="8" xfId="0" applyNumberFormat="1" applyFill="1" applyBorder="1" applyAlignment="1" applyProtection="1">
      <alignment horizontal="left" vertical="center"/>
      <protection locked="0"/>
    </xf>
    <xf numFmtId="0" fontId="50" fillId="7" borderId="0" xfId="0" applyFont="1" applyFill="1" applyAlignment="1">
      <alignment horizontal="center" vertical="center" wrapText="1"/>
    </xf>
    <xf numFmtId="0" fontId="0" fillId="9" borderId="6" xfId="0" applyFill="1" applyBorder="1" applyAlignment="1" applyProtection="1">
      <alignment horizontal="left" vertical="center"/>
      <protection locked="0"/>
    </xf>
    <xf numFmtId="0" fontId="19" fillId="0" borderId="0" xfId="0" applyFont="1" applyAlignment="1">
      <alignment horizontal="center" vertical="center"/>
    </xf>
    <xf numFmtId="0" fontId="0" fillId="0" borderId="36" xfId="0" applyBorder="1" applyAlignment="1" applyProtection="1">
      <alignment horizontal="left" vertical="top" wrapText="1"/>
      <protection locked="0"/>
    </xf>
    <xf numFmtId="0" fontId="0" fillId="0" borderId="14" xfId="0" applyBorder="1" applyAlignment="1" applyProtection="1">
      <alignment horizontal="left" vertical="top" wrapText="1"/>
      <protection locked="0"/>
    </xf>
    <xf numFmtId="0" fontId="0" fillId="0" borderId="33" xfId="0" applyBorder="1" applyAlignment="1" applyProtection="1">
      <alignment horizontal="left" vertical="top" wrapText="1"/>
      <protection locked="0"/>
    </xf>
    <xf numFmtId="0" fontId="0" fillId="0" borderId="9" xfId="0"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0" fillId="0" borderId="21" xfId="0" applyBorder="1" applyAlignment="1" applyProtection="1">
      <alignment horizontal="left" vertical="top" wrapText="1"/>
      <protection locked="0"/>
    </xf>
    <xf numFmtId="0" fontId="0" fillId="0" borderId="34" xfId="0" applyBorder="1" applyAlignment="1" applyProtection="1">
      <alignment horizontal="left" vertical="top" wrapText="1"/>
      <protection locked="0"/>
    </xf>
    <xf numFmtId="0" fontId="0" fillId="0" borderId="35" xfId="0" applyBorder="1" applyAlignment="1" applyProtection="1">
      <alignment horizontal="left" vertical="top" wrapText="1"/>
      <protection locked="0"/>
    </xf>
    <xf numFmtId="0" fontId="0" fillId="0" borderId="32" xfId="0" applyBorder="1" applyAlignment="1" applyProtection="1">
      <alignment horizontal="left" vertical="top" wrapText="1"/>
      <protection locked="0"/>
    </xf>
    <xf numFmtId="0" fontId="10"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6" xfId="0" applyFont="1" applyBorder="1" applyAlignment="1">
      <alignment horizontal="center" wrapText="1"/>
    </xf>
    <xf numFmtId="0" fontId="10" fillId="0" borderId="8" xfId="0" applyFont="1" applyBorder="1" applyAlignment="1">
      <alignment horizontal="center" wrapText="1"/>
    </xf>
    <xf numFmtId="0" fontId="17" fillId="4" borderId="10" xfId="0" applyFont="1" applyFill="1" applyBorder="1" applyAlignment="1">
      <alignment horizontal="center" vertical="center"/>
    </xf>
    <xf numFmtId="0" fontId="0" fillId="0" borderId="6"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10" fillId="0" borderId="0" xfId="0" applyFont="1" applyAlignment="1">
      <alignment horizontal="left" vertical="top" wrapText="1"/>
    </xf>
    <xf numFmtId="0" fontId="0" fillId="0" borderId="6" xfId="0"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10" fillId="2" borderId="10" xfId="0" applyFont="1" applyFill="1" applyBorder="1" applyAlignment="1">
      <alignment horizontal="center" vertical="center" wrapText="1"/>
    </xf>
    <xf numFmtId="0" fontId="0" fillId="9" borderId="10" xfId="0" applyFill="1" applyBorder="1" applyAlignment="1" applyProtection="1">
      <alignment horizontal="center" vertical="center"/>
      <protection locked="0"/>
    </xf>
    <xf numFmtId="0" fontId="0" fillId="0" borderId="36" xfId="0" applyBorder="1" applyAlignment="1">
      <alignment horizontal="left" vertical="top" wrapText="1"/>
    </xf>
    <xf numFmtId="0" fontId="0" fillId="0" borderId="14" xfId="0" applyBorder="1" applyAlignment="1">
      <alignment horizontal="left" vertical="top" wrapText="1"/>
    </xf>
    <xf numFmtId="0" fontId="0" fillId="0" borderId="33"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21" xfId="0" applyBorder="1" applyAlignment="1">
      <alignment horizontal="left" vertical="top" wrapText="1"/>
    </xf>
    <xf numFmtId="0" fontId="0" fillId="0" borderId="34" xfId="0" applyBorder="1" applyAlignment="1">
      <alignment horizontal="left" vertical="top" wrapText="1"/>
    </xf>
    <xf numFmtId="0" fontId="0" fillId="0" borderId="35" xfId="0" applyBorder="1" applyAlignment="1">
      <alignment horizontal="left" vertical="top" wrapText="1"/>
    </xf>
    <xf numFmtId="0" fontId="0" fillId="0" borderId="32" xfId="0" applyBorder="1" applyAlignment="1">
      <alignment horizontal="left" vertical="top" wrapText="1"/>
    </xf>
    <xf numFmtId="0" fontId="10" fillId="0" borderId="80" xfId="0" applyFont="1" applyBorder="1" applyAlignment="1">
      <alignment horizontal="left" vertical="center"/>
    </xf>
    <xf numFmtId="0" fontId="0" fillId="0" borderId="81" xfId="0" applyBorder="1" applyAlignment="1">
      <alignment horizontal="left" vertical="center"/>
    </xf>
    <xf numFmtId="0" fontId="0" fillId="0" borderId="82" xfId="0" applyBorder="1" applyAlignment="1">
      <alignment horizontal="left" vertical="center"/>
    </xf>
    <xf numFmtId="0" fontId="0" fillId="9" borderId="79" xfId="0" applyFill="1" applyBorder="1" applyAlignment="1" applyProtection="1">
      <alignment horizontal="center" vertical="center"/>
      <protection locked="0"/>
    </xf>
    <xf numFmtId="2" fontId="0" fillId="0" borderId="20" xfId="0" applyNumberFormat="1" applyBorder="1" applyAlignment="1" applyProtection="1">
      <alignment horizontal="left" vertical="center"/>
      <protection locked="0"/>
    </xf>
    <xf numFmtId="2" fontId="0" fillId="0" borderId="41" xfId="0" applyNumberFormat="1" applyBorder="1" applyAlignment="1" applyProtection="1">
      <alignment horizontal="left" vertical="center"/>
      <protection locked="0"/>
    </xf>
    <xf numFmtId="1" fontId="0" fillId="9" borderId="6" xfId="0" applyNumberFormat="1" applyFill="1" applyBorder="1" applyAlignment="1" applyProtection="1">
      <alignment horizontal="center" vertical="center"/>
      <protection locked="0"/>
    </xf>
    <xf numFmtId="1" fontId="0" fillId="9" borderId="8" xfId="0" applyNumberFormat="1" applyFill="1" applyBorder="1" applyAlignment="1" applyProtection="1">
      <alignment horizontal="center" vertical="center"/>
      <protection locked="0"/>
    </xf>
    <xf numFmtId="0" fontId="17" fillId="4" borderId="6" xfId="0" applyFont="1" applyFill="1" applyBorder="1" applyAlignment="1">
      <alignment horizontal="center" vertical="center"/>
    </xf>
    <xf numFmtId="0" fontId="17" fillId="4" borderId="31" xfId="0" applyFont="1" applyFill="1" applyBorder="1" applyAlignment="1">
      <alignment horizontal="center" vertical="center" shrinkToFit="1"/>
    </xf>
    <xf numFmtId="0" fontId="17" fillId="4" borderId="8" xfId="0" applyFont="1" applyFill="1" applyBorder="1" applyAlignment="1">
      <alignment horizontal="center" vertical="center" shrinkToFit="1"/>
    </xf>
    <xf numFmtId="0" fontId="10" fillId="0" borderId="6" xfId="0" applyFont="1" applyBorder="1" applyAlignment="1">
      <alignment horizontal="left"/>
    </xf>
    <xf numFmtId="0" fontId="0" fillId="0" borderId="8" xfId="0" applyBorder="1" applyAlignment="1">
      <alignment horizontal="left"/>
    </xf>
    <xf numFmtId="0" fontId="17" fillId="0" borderId="10" xfId="0" applyFont="1" applyBorder="1" applyAlignment="1">
      <alignment horizontal="left" vertical="center"/>
    </xf>
    <xf numFmtId="0" fontId="23" fillId="0" borderId="0" xfId="0" applyFont="1" applyAlignment="1">
      <alignment horizontal="center" vertical="center" wrapText="1"/>
    </xf>
    <xf numFmtId="0" fontId="43" fillId="0" borderId="0" xfId="1" applyFont="1" applyFill="1" applyBorder="1" applyAlignment="1" applyProtection="1">
      <alignment horizontal="center" vertical="center" wrapText="1"/>
    </xf>
    <xf numFmtId="0" fontId="22" fillId="0" borderId="0" xfId="0" applyFont="1" applyAlignment="1">
      <alignment horizontal="left" vertical="top" wrapText="1"/>
    </xf>
    <xf numFmtId="0" fontId="17" fillId="4" borderId="6" xfId="0" applyFont="1" applyFill="1" applyBorder="1" applyAlignment="1">
      <alignment horizontal="center"/>
    </xf>
    <xf numFmtId="0" fontId="17" fillId="4" borderId="7" xfId="0" applyFont="1" applyFill="1" applyBorder="1" applyAlignment="1">
      <alignment horizontal="center"/>
    </xf>
    <xf numFmtId="0" fontId="17" fillId="4" borderId="8" xfId="0" applyFont="1" applyFill="1" applyBorder="1" applyAlignment="1">
      <alignment horizontal="center"/>
    </xf>
    <xf numFmtId="0" fontId="17" fillId="4" borderId="37" xfId="0" applyFont="1" applyFill="1" applyBorder="1" applyAlignment="1">
      <alignment horizontal="center"/>
    </xf>
    <xf numFmtId="0" fontId="17" fillId="4" borderId="38" xfId="0" applyFont="1" applyFill="1" applyBorder="1" applyAlignment="1">
      <alignment horizontal="center"/>
    </xf>
    <xf numFmtId="0" fontId="77" fillId="17" borderId="26" xfId="0" applyFont="1" applyFill="1" applyBorder="1" applyAlignment="1">
      <alignment horizontal="center" vertical="center" wrapText="1"/>
    </xf>
    <xf numFmtId="0" fontId="29" fillId="8" borderId="0" xfId="1" applyFont="1" applyFill="1" applyAlignment="1" applyProtection="1">
      <alignment horizontal="center" vertical="center" wrapText="1"/>
    </xf>
    <xf numFmtId="0" fontId="19" fillId="8" borderId="0" xfId="1" applyFont="1" applyFill="1" applyAlignment="1" applyProtection="1">
      <alignment horizontal="center" vertical="center" wrapText="1"/>
    </xf>
    <xf numFmtId="0" fontId="48" fillId="0" borderId="0" xfId="0" applyFont="1" applyAlignment="1">
      <alignment horizontal="center" vertical="top" wrapText="1"/>
    </xf>
    <xf numFmtId="0" fontId="16" fillId="0" borderId="0" xfId="0" applyFont="1" applyAlignment="1">
      <alignment horizontal="left" vertical="center" wrapText="1"/>
    </xf>
    <xf numFmtId="0" fontId="0" fillId="0" borderId="10" xfId="0" applyBorder="1" applyAlignment="1" applyProtection="1">
      <alignment horizontal="center" vertical="center"/>
      <protection locked="0"/>
    </xf>
    <xf numFmtId="0" fontId="10" fillId="9" borderId="10" xfId="0" applyFont="1" applyFill="1" applyBorder="1" applyAlignment="1" applyProtection="1">
      <alignment horizontal="center" vertical="center"/>
      <protection locked="0"/>
    </xf>
    <xf numFmtId="0" fontId="28" fillId="0" borderId="0" xfId="0" applyFont="1" applyAlignment="1">
      <alignment horizontal="left" wrapText="1"/>
    </xf>
    <xf numFmtId="0" fontId="28" fillId="0" borderId="0" xfId="0" applyFont="1" applyAlignment="1">
      <alignment horizontal="center"/>
    </xf>
    <xf numFmtId="0" fontId="19" fillId="0" borderId="2" xfId="0" applyFont="1" applyBorder="1" applyAlignment="1">
      <alignment horizontal="center" vertical="center"/>
    </xf>
    <xf numFmtId="0" fontId="0" fillId="0" borderId="9" xfId="0" applyBorder="1" applyAlignment="1">
      <alignment horizontal="left" vertical="center"/>
    </xf>
    <xf numFmtId="0" fontId="0" fillId="0" borderId="0" xfId="0" applyAlignment="1">
      <alignment horizontal="left" vertical="center"/>
    </xf>
    <xf numFmtId="0" fontId="0" fillId="0" borderId="21" xfId="0" applyBorder="1" applyAlignment="1">
      <alignment horizontal="left" vertical="center"/>
    </xf>
    <xf numFmtId="0" fontId="0" fillId="0" borderId="0" xfId="0" applyAlignment="1" applyProtection="1">
      <alignment horizontal="left" vertical="top"/>
      <protection locked="0"/>
    </xf>
    <xf numFmtId="0" fontId="19" fillId="0" borderId="0" xfId="0" applyFont="1" applyAlignment="1">
      <alignment horizontal="center" vertical="center" wrapText="1"/>
    </xf>
    <xf numFmtId="0" fontId="19" fillId="0" borderId="35" xfId="0" applyFont="1" applyBorder="1" applyAlignment="1">
      <alignment horizontal="center" vertical="center" wrapText="1"/>
    </xf>
    <xf numFmtId="0" fontId="17" fillId="3" borderId="0" xfId="1" applyFont="1" applyFill="1" applyBorder="1" applyAlignment="1" applyProtection="1">
      <alignment horizontal="center"/>
    </xf>
    <xf numFmtId="0" fontId="81" fillId="0" borderId="0" xfId="0" applyFont="1" applyAlignment="1">
      <alignment horizontal="center" vertical="center" wrapText="1"/>
    </xf>
    <xf numFmtId="0" fontId="65" fillId="0" borderId="0" xfId="12" applyFont="1" applyAlignment="1">
      <alignment horizontal="center" vertical="center" wrapText="1"/>
    </xf>
    <xf numFmtId="0" fontId="6" fillId="0" borderId="6" xfId="12" applyFont="1" applyBorder="1" applyAlignment="1">
      <alignment horizontal="right" vertical="center"/>
    </xf>
    <xf numFmtId="0" fontId="6" fillId="0" borderId="8" xfId="12" applyFont="1" applyBorder="1" applyAlignment="1">
      <alignment horizontal="right" vertical="center"/>
    </xf>
    <xf numFmtId="0" fontId="7" fillId="0" borderId="6" xfId="12" applyBorder="1" applyAlignment="1">
      <alignment horizontal="center"/>
    </xf>
    <xf numFmtId="0" fontId="7" fillId="0" borderId="7" xfId="12" applyBorder="1" applyAlignment="1">
      <alignment horizontal="center"/>
    </xf>
    <xf numFmtId="0" fontId="4" fillId="16" borderId="6" xfId="12" applyFont="1" applyFill="1" applyBorder="1" applyAlignment="1" applyProtection="1">
      <alignment horizontal="center"/>
      <protection locked="0"/>
    </xf>
    <xf numFmtId="0" fontId="7" fillId="16" borderId="7" xfId="12" applyFill="1" applyBorder="1" applyAlignment="1" applyProtection="1">
      <alignment horizontal="center"/>
      <protection locked="0"/>
    </xf>
    <xf numFmtId="0" fontId="7" fillId="16" borderId="6" xfId="12" applyFill="1" applyBorder="1" applyAlignment="1" applyProtection="1">
      <alignment horizontal="center"/>
      <protection locked="0"/>
    </xf>
    <xf numFmtId="0" fontId="49" fillId="0" borderId="0" xfId="0" applyFont="1" applyAlignment="1">
      <alignment horizontal="center"/>
    </xf>
    <xf numFmtId="0" fontId="49" fillId="0" borderId="0" xfId="0" applyFont="1" applyAlignment="1">
      <alignment horizontal="left"/>
    </xf>
    <xf numFmtId="0" fontId="67" fillId="12" borderId="10" xfId="12" applyFont="1" applyFill="1" applyBorder="1" applyAlignment="1" applyProtection="1">
      <alignment horizontal="center"/>
      <protection locked="0"/>
    </xf>
    <xf numFmtId="0" fontId="7" fillId="0" borderId="6" xfId="12" applyBorder="1" applyAlignment="1" applyProtection="1">
      <alignment horizontal="center"/>
      <protection locked="0"/>
    </xf>
    <xf numFmtId="0" fontId="7" fillId="0" borderId="7" xfId="12" applyBorder="1" applyAlignment="1" applyProtection="1">
      <alignment horizontal="center"/>
      <protection locked="0"/>
    </xf>
    <xf numFmtId="0" fontId="7" fillId="0" borderId="8" xfId="12" applyBorder="1" applyAlignment="1" applyProtection="1">
      <alignment horizontal="center"/>
      <protection locked="0"/>
    </xf>
    <xf numFmtId="0" fontId="67" fillId="12" borderId="65" xfId="12" applyFont="1" applyFill="1" applyBorder="1" applyAlignment="1" applyProtection="1">
      <alignment horizontal="center" vertical="center"/>
      <protection locked="0"/>
    </xf>
    <xf numFmtId="0" fontId="66" fillId="12" borderId="66" xfId="12" applyFont="1" applyFill="1" applyBorder="1" applyAlignment="1" applyProtection="1">
      <alignment horizontal="center" vertical="center"/>
      <protection locked="0"/>
    </xf>
    <xf numFmtId="0" fontId="66" fillId="12" borderId="67" xfId="12" applyFont="1" applyFill="1" applyBorder="1" applyAlignment="1" applyProtection="1">
      <alignment horizontal="center" vertical="center"/>
      <protection locked="0"/>
    </xf>
    <xf numFmtId="0" fontId="66" fillId="12" borderId="68" xfId="12" applyFont="1" applyFill="1" applyBorder="1" applyAlignment="1" applyProtection="1">
      <alignment horizontal="center" vertical="center"/>
      <protection locked="0"/>
    </xf>
    <xf numFmtId="0" fontId="66" fillId="12" borderId="69" xfId="12" applyFont="1" applyFill="1" applyBorder="1" applyAlignment="1" applyProtection="1">
      <alignment horizontal="center" vertical="center"/>
      <protection locked="0"/>
    </xf>
    <xf numFmtId="0" fontId="66" fillId="12" borderId="70" xfId="12" applyFont="1" applyFill="1" applyBorder="1" applyAlignment="1" applyProtection="1">
      <alignment horizontal="center" vertical="center"/>
      <protection locked="0"/>
    </xf>
    <xf numFmtId="0" fontId="68" fillId="12" borderId="68" xfId="12" applyFont="1" applyFill="1" applyBorder="1" applyAlignment="1" applyProtection="1">
      <alignment horizontal="center"/>
      <protection locked="0"/>
    </xf>
    <xf numFmtId="0" fontId="68" fillId="12" borderId="69" xfId="12" applyFont="1" applyFill="1" applyBorder="1" applyAlignment="1" applyProtection="1">
      <alignment horizontal="center"/>
      <protection locked="0"/>
    </xf>
    <xf numFmtId="0" fontId="68" fillId="12" borderId="70" xfId="12" applyFont="1" applyFill="1" applyBorder="1" applyAlignment="1" applyProtection="1">
      <alignment horizontal="center"/>
      <protection locked="0"/>
    </xf>
    <xf numFmtId="0" fontId="7" fillId="0" borderId="0" xfId="12" applyAlignment="1" applyProtection="1">
      <alignment horizontal="right" vertical="top"/>
      <protection locked="0"/>
    </xf>
    <xf numFmtId="0" fontId="65" fillId="0" borderId="10" xfId="12" applyFont="1" applyBorder="1" applyAlignment="1" applyProtection="1">
      <alignment horizontal="left"/>
      <protection locked="0"/>
    </xf>
    <xf numFmtId="0" fontId="7" fillId="0" borderId="10" xfId="12" applyBorder="1" applyAlignment="1" applyProtection="1">
      <alignment horizontal="left"/>
      <protection locked="0"/>
    </xf>
    <xf numFmtId="0" fontId="7" fillId="0" borderId="10" xfId="12" applyBorder="1" applyAlignment="1" applyProtection="1">
      <alignment horizontal="right"/>
      <protection locked="0"/>
    </xf>
    <xf numFmtId="0" fontId="7" fillId="0" borderId="0" xfId="12" applyAlignment="1" applyProtection="1">
      <alignment horizontal="right" vertical="top" wrapText="1"/>
      <protection locked="0"/>
    </xf>
    <xf numFmtId="49" fontId="7" fillId="0" borderId="6" xfId="12" applyNumberFormat="1" applyBorder="1" applyAlignment="1" applyProtection="1">
      <alignment horizontal="center"/>
      <protection locked="0"/>
    </xf>
    <xf numFmtId="49" fontId="7" fillId="0" borderId="8" xfId="12" applyNumberFormat="1" applyBorder="1" applyAlignment="1" applyProtection="1">
      <alignment horizontal="center"/>
      <protection locked="0"/>
    </xf>
    <xf numFmtId="0" fontId="7" fillId="0" borderId="10" xfId="12" applyBorder="1" applyAlignment="1" applyProtection="1">
      <alignment horizontal="center"/>
      <protection locked="0"/>
    </xf>
    <xf numFmtId="0" fontId="7" fillId="0" borderId="9" xfId="12" applyBorder="1" applyAlignment="1" applyProtection="1">
      <alignment horizontal="right"/>
      <protection locked="0"/>
    </xf>
    <xf numFmtId="0" fontId="7" fillId="0" borderId="0" xfId="12" applyAlignment="1" applyProtection="1">
      <alignment horizontal="right"/>
      <protection locked="0"/>
    </xf>
    <xf numFmtId="0" fontId="7" fillId="0" borderId="21" xfId="12" applyBorder="1" applyAlignment="1" applyProtection="1">
      <alignment horizontal="right" vertical="center"/>
      <protection locked="0"/>
    </xf>
    <xf numFmtId="0" fontId="68" fillId="12" borderId="65" xfId="12" applyFont="1" applyFill="1" applyBorder="1" applyAlignment="1" applyProtection="1">
      <alignment horizontal="center"/>
      <protection locked="0"/>
    </xf>
    <xf numFmtId="0" fontId="68" fillId="12" borderId="66" xfId="12" applyFont="1" applyFill="1" applyBorder="1" applyAlignment="1" applyProtection="1">
      <alignment horizontal="center"/>
      <protection locked="0"/>
    </xf>
    <xf numFmtId="0" fontId="68" fillId="12" borderId="67" xfId="12" applyFont="1" applyFill="1" applyBorder="1" applyAlignment="1" applyProtection="1">
      <alignment horizontal="center"/>
      <protection locked="0"/>
    </xf>
    <xf numFmtId="0" fontId="7" fillId="0" borderId="0" xfId="12" applyAlignment="1" applyProtection="1">
      <alignment horizontal="center" vertical="center"/>
      <protection locked="0"/>
    </xf>
    <xf numFmtId="0" fontId="63" fillId="13" borderId="69" xfId="12" applyFont="1" applyFill="1" applyBorder="1" applyAlignment="1" applyProtection="1">
      <alignment horizontal="center" vertical="center"/>
      <protection locked="0"/>
    </xf>
    <xf numFmtId="0" fontId="63" fillId="13" borderId="71" xfId="12" applyFont="1" applyFill="1" applyBorder="1" applyAlignment="1" applyProtection="1">
      <alignment horizontal="center" vertical="center"/>
      <protection locked="0"/>
    </xf>
    <xf numFmtId="0" fontId="7" fillId="0" borderId="0" xfId="12" applyAlignment="1" applyProtection="1">
      <alignment horizontal="right" vertical="center"/>
      <protection locked="0"/>
    </xf>
    <xf numFmtId="0" fontId="7" fillId="0" borderId="6" xfId="12" applyBorder="1" applyAlignment="1" applyProtection="1">
      <alignment horizontal="left"/>
      <protection locked="0"/>
    </xf>
    <xf numFmtId="0" fontId="7" fillId="0" borderId="7" xfId="12" applyBorder="1" applyAlignment="1" applyProtection="1">
      <alignment horizontal="left"/>
      <protection locked="0"/>
    </xf>
    <xf numFmtId="0" fontId="7" fillId="0" borderId="8" xfId="12" applyBorder="1" applyAlignment="1" applyProtection="1">
      <alignment horizontal="left"/>
      <protection locked="0"/>
    </xf>
    <xf numFmtId="49" fontId="7" fillId="0" borderId="10" xfId="12" applyNumberFormat="1" applyBorder="1" applyAlignment="1" applyProtection="1">
      <alignment horizontal="center"/>
      <protection locked="0"/>
    </xf>
    <xf numFmtId="0" fontId="65" fillId="0" borderId="72" xfId="12" applyFont="1" applyBorder="1" applyAlignment="1" applyProtection="1">
      <alignment horizontal="center" vertical="center"/>
      <protection locked="0"/>
    </xf>
    <xf numFmtId="0" fontId="65" fillId="0" borderId="73" xfId="12" applyFont="1" applyBorder="1" applyAlignment="1" applyProtection="1">
      <alignment horizontal="center" vertical="center"/>
      <protection locked="0"/>
    </xf>
    <xf numFmtId="0" fontId="65" fillId="0" borderId="77" xfId="12" applyFont="1" applyBorder="1" applyAlignment="1" applyProtection="1">
      <alignment horizontal="center" vertical="center"/>
      <protection locked="0"/>
    </xf>
    <xf numFmtId="0" fontId="65" fillId="0" borderId="0" xfId="12" applyFont="1" applyAlignment="1" applyProtection="1">
      <alignment horizontal="center" vertical="center"/>
      <protection locked="0"/>
    </xf>
    <xf numFmtId="0" fontId="65" fillId="0" borderId="36" xfId="12" applyFont="1" applyBorder="1" applyAlignment="1" applyProtection="1">
      <alignment horizontal="center" vertical="center"/>
      <protection locked="0"/>
    </xf>
    <xf numFmtId="0" fontId="65" fillId="0" borderId="14" xfId="12" applyFont="1" applyBorder="1" applyAlignment="1" applyProtection="1">
      <alignment horizontal="center" vertical="center"/>
      <protection locked="0"/>
    </xf>
    <xf numFmtId="0" fontId="65" fillId="0" borderId="33" xfId="12" applyFont="1" applyBorder="1" applyAlignment="1" applyProtection="1">
      <alignment horizontal="center" vertical="center"/>
      <protection locked="0"/>
    </xf>
    <xf numFmtId="0" fontId="65" fillId="0" borderId="34" xfId="12" applyFont="1" applyBorder="1" applyAlignment="1" applyProtection="1">
      <alignment horizontal="center" vertical="center"/>
      <protection locked="0"/>
    </xf>
    <xf numFmtId="0" fontId="65" fillId="0" borderId="35" xfId="12" applyFont="1" applyBorder="1" applyAlignment="1" applyProtection="1">
      <alignment horizontal="center" vertical="center"/>
      <protection locked="0"/>
    </xf>
    <xf numFmtId="0" fontId="65" fillId="0" borderId="32" xfId="12" applyFont="1" applyBorder="1" applyAlignment="1" applyProtection="1">
      <alignment horizontal="center" vertical="center"/>
      <protection locked="0"/>
    </xf>
    <xf numFmtId="0" fontId="65" fillId="0" borderId="74" xfId="12" applyFont="1" applyBorder="1" applyAlignment="1" applyProtection="1">
      <alignment horizontal="center" vertical="center" wrapText="1"/>
      <protection locked="0"/>
    </xf>
    <xf numFmtId="0" fontId="65" fillId="0" borderId="75" xfId="12" applyFont="1" applyBorder="1" applyAlignment="1" applyProtection="1">
      <alignment horizontal="center" vertical="center"/>
      <protection locked="0"/>
    </xf>
    <xf numFmtId="0" fontId="65" fillId="0" borderId="76" xfId="12" applyFont="1" applyBorder="1" applyAlignment="1" applyProtection="1">
      <alignment horizontal="center" vertical="center"/>
      <protection locked="0"/>
    </xf>
    <xf numFmtId="0" fontId="65" fillId="0" borderId="9" xfId="12" applyFont="1" applyBorder="1" applyAlignment="1" applyProtection="1">
      <alignment horizontal="center" vertical="center" wrapText="1"/>
      <protection locked="0"/>
    </xf>
    <xf numFmtId="0" fontId="65" fillId="0" borderId="0" xfId="12" applyFont="1" applyAlignment="1" applyProtection="1">
      <alignment horizontal="center" vertical="center" wrapText="1"/>
      <protection locked="0"/>
    </xf>
    <xf numFmtId="0" fontId="65" fillId="0" borderId="21" xfId="12" applyFont="1" applyBorder="1" applyAlignment="1" applyProtection="1">
      <alignment horizontal="center" vertical="center" wrapText="1"/>
      <protection locked="0"/>
    </xf>
    <xf numFmtId="0" fontId="70" fillId="0" borderId="6" xfId="12" applyFont="1" applyBorder="1" applyAlignment="1" applyProtection="1">
      <alignment horizontal="left" vertical="center" wrapText="1"/>
      <protection locked="0"/>
    </xf>
    <xf numFmtId="0" fontId="70" fillId="0" borderId="8" xfId="12" applyFont="1" applyBorder="1" applyAlignment="1" applyProtection="1">
      <alignment horizontal="left" vertical="center" wrapText="1"/>
      <protection locked="0"/>
    </xf>
    <xf numFmtId="0" fontId="63" fillId="14" borderId="10" xfId="12" applyFont="1" applyFill="1" applyBorder="1" applyAlignment="1" applyProtection="1">
      <alignment horizontal="center"/>
      <protection locked="0"/>
    </xf>
    <xf numFmtId="0" fontId="70" fillId="0" borderId="10" xfId="12" applyFont="1" applyBorder="1" applyAlignment="1" applyProtection="1">
      <alignment horizontal="left" vertical="center" wrapText="1"/>
      <protection locked="0"/>
    </xf>
    <xf numFmtId="0" fontId="65" fillId="0" borderId="10" xfId="12" applyFont="1" applyBorder="1" applyAlignment="1" applyProtection="1">
      <alignment horizontal="left" vertical="center"/>
      <protection locked="0"/>
    </xf>
    <xf numFmtId="0" fontId="65" fillId="0" borderId="6" xfId="12" applyFont="1" applyBorder="1" applyAlignment="1" applyProtection="1">
      <alignment horizontal="center" vertical="center"/>
      <protection locked="0"/>
    </xf>
    <xf numFmtId="0" fontId="65" fillId="0" borderId="7" xfId="12" applyFont="1" applyBorder="1" applyAlignment="1" applyProtection="1">
      <alignment horizontal="center" vertical="center"/>
      <protection locked="0"/>
    </xf>
    <xf numFmtId="0" fontId="65" fillId="0" borderId="8" xfId="12" applyFont="1" applyBorder="1" applyAlignment="1" applyProtection="1">
      <alignment horizontal="center" vertical="center"/>
      <protection locked="0"/>
    </xf>
    <xf numFmtId="0" fontId="7" fillId="0" borderId="10" xfId="12" applyBorder="1" applyAlignment="1" applyProtection="1">
      <alignment horizontal="center" vertical="center"/>
      <protection locked="0"/>
    </xf>
    <xf numFmtId="0" fontId="65" fillId="0" borderId="6" xfId="12" applyFont="1" applyBorder="1" applyAlignment="1" applyProtection="1">
      <alignment horizontal="left" vertical="center"/>
      <protection locked="0"/>
    </xf>
    <xf numFmtId="0" fontId="65" fillId="0" borderId="7" xfId="12" applyFont="1" applyBorder="1" applyAlignment="1" applyProtection="1">
      <alignment horizontal="left" vertical="center"/>
      <protection locked="0"/>
    </xf>
    <xf numFmtId="2" fontId="7" fillId="0" borderId="10" xfId="12" applyNumberFormat="1" applyBorder="1" applyAlignment="1" applyProtection="1">
      <alignment horizontal="center" vertical="center"/>
      <protection locked="0"/>
    </xf>
    <xf numFmtId="0" fontId="65" fillId="0" borderId="6" xfId="12" applyFont="1" applyBorder="1" applyAlignment="1" applyProtection="1">
      <alignment horizontal="left"/>
      <protection locked="0"/>
    </xf>
    <xf numFmtId="0" fontId="65" fillId="0" borderId="7" xfId="12" applyFont="1" applyBorder="1" applyAlignment="1" applyProtection="1">
      <alignment horizontal="left"/>
      <protection locked="0"/>
    </xf>
    <xf numFmtId="0" fontId="65" fillId="0" borderId="10" xfId="12" applyFont="1" applyBorder="1" applyAlignment="1" applyProtection="1">
      <alignment horizontal="center" vertical="center"/>
      <protection locked="0"/>
    </xf>
    <xf numFmtId="0" fontId="63" fillId="14" borderId="0" xfId="12" applyFont="1" applyFill="1" applyAlignment="1" applyProtection="1">
      <alignment horizontal="center"/>
      <protection locked="0"/>
    </xf>
    <xf numFmtId="0" fontId="63" fillId="0" borderId="10" xfId="12" applyFont="1" applyBorder="1" applyAlignment="1" applyProtection="1">
      <alignment horizontal="center" vertical="center"/>
      <protection locked="0"/>
    </xf>
    <xf numFmtId="0" fontId="70" fillId="0" borderId="10" xfId="12" applyFont="1" applyBorder="1" applyAlignment="1">
      <alignment horizontal="left"/>
    </xf>
    <xf numFmtId="0" fontId="72" fillId="0" borderId="10" xfId="12" applyFont="1" applyBorder="1" applyAlignment="1">
      <alignment horizontal="center"/>
    </xf>
    <xf numFmtId="0" fontId="63" fillId="13" borderId="66" xfId="12" applyFont="1" applyFill="1" applyBorder="1" applyAlignment="1" applyProtection="1">
      <alignment horizontal="center" vertical="center"/>
      <protection locked="0"/>
    </xf>
    <xf numFmtId="0" fontId="63" fillId="13" borderId="75" xfId="12" applyFont="1" applyFill="1" applyBorder="1" applyAlignment="1" applyProtection="1">
      <alignment horizontal="center" vertical="center"/>
      <protection locked="0"/>
    </xf>
    <xf numFmtId="0" fontId="65" fillId="0" borderId="9" xfId="12" applyFont="1" applyBorder="1" applyAlignment="1" applyProtection="1">
      <alignment horizontal="center" vertical="center"/>
      <protection locked="0"/>
    </xf>
    <xf numFmtId="0" fontId="65" fillId="0" borderId="21" xfId="12" applyFont="1" applyBorder="1" applyAlignment="1" applyProtection="1">
      <alignment horizontal="center" vertical="center"/>
      <protection locked="0"/>
    </xf>
    <xf numFmtId="0" fontId="7" fillId="15" borderId="6" xfId="12" applyFill="1" applyBorder="1" applyAlignment="1">
      <alignment horizontal="center"/>
    </xf>
    <xf numFmtId="0" fontId="7" fillId="15" borderId="7" xfId="12" applyFill="1" applyBorder="1" applyAlignment="1">
      <alignment horizontal="center"/>
    </xf>
    <xf numFmtId="0" fontId="7" fillId="15" borderId="8" xfId="12" applyFill="1" applyBorder="1" applyAlignment="1">
      <alignment horizontal="center"/>
    </xf>
    <xf numFmtId="0" fontId="65" fillId="0" borderId="36" xfId="12" applyFont="1" applyBorder="1" applyAlignment="1" applyProtection="1">
      <alignment horizontal="left" wrapText="1"/>
      <protection locked="0"/>
    </xf>
    <xf numFmtId="0" fontId="65" fillId="0" borderId="14" xfId="12" applyFont="1" applyBorder="1" applyAlignment="1" applyProtection="1">
      <alignment horizontal="left" wrapText="1"/>
      <protection locked="0"/>
    </xf>
    <xf numFmtId="0" fontId="72" fillId="0" borderId="33" xfId="12" applyFont="1" applyBorder="1" applyAlignment="1" applyProtection="1">
      <alignment horizontal="center" vertical="center" wrapText="1"/>
      <protection locked="0"/>
    </xf>
    <xf numFmtId="0" fontId="72" fillId="0" borderId="32" xfId="12" applyFont="1" applyBorder="1" applyAlignment="1" applyProtection="1">
      <alignment horizontal="center" vertical="center" wrapText="1"/>
      <protection locked="0"/>
    </xf>
    <xf numFmtId="0" fontId="65" fillId="0" borderId="34" xfId="12" applyFont="1" applyBorder="1" applyAlignment="1" applyProtection="1">
      <alignment horizontal="left" wrapText="1"/>
      <protection locked="0"/>
    </xf>
    <xf numFmtId="0" fontId="65" fillId="0" borderId="35" xfId="12" applyFont="1" applyBorder="1" applyAlignment="1" applyProtection="1">
      <alignment horizontal="left" wrapText="1"/>
      <protection locked="0"/>
    </xf>
    <xf numFmtId="0" fontId="65" fillId="0" borderId="36" xfId="12" applyFont="1" applyBorder="1" applyAlignment="1" applyProtection="1">
      <alignment horizontal="left" vertical="center"/>
      <protection locked="0"/>
    </xf>
    <xf numFmtId="0" fontId="65" fillId="0" borderId="14" xfId="12" applyFont="1" applyBorder="1" applyAlignment="1" applyProtection="1">
      <alignment horizontal="left" vertical="center"/>
      <protection locked="0"/>
    </xf>
    <xf numFmtId="0" fontId="65" fillId="0" borderId="34" xfId="12" applyFont="1" applyBorder="1" applyAlignment="1" applyProtection="1">
      <alignment horizontal="left" vertical="center"/>
      <protection locked="0"/>
    </xf>
    <xf numFmtId="0" fontId="65" fillId="0" borderId="35" xfId="12" applyFont="1" applyBorder="1" applyAlignment="1" applyProtection="1">
      <alignment horizontal="left" vertical="center"/>
      <protection locked="0"/>
    </xf>
    <xf numFmtId="0" fontId="73" fillId="0" borderId="33" xfId="12" applyFont="1" applyBorder="1" applyAlignment="1" applyProtection="1">
      <alignment horizontal="center" vertical="center"/>
      <protection locked="0"/>
    </xf>
    <xf numFmtId="0" fontId="73" fillId="0" borderId="32" xfId="12" applyFont="1" applyBorder="1" applyAlignment="1" applyProtection="1">
      <alignment horizontal="center" vertical="center"/>
      <protection locked="0"/>
    </xf>
    <xf numFmtId="2" fontId="7" fillId="0" borderId="10" xfId="12" applyNumberFormat="1" applyBorder="1" applyAlignment="1" applyProtection="1">
      <alignment horizontal="center"/>
      <protection locked="0"/>
    </xf>
    <xf numFmtId="0" fontId="7" fillId="0" borderId="9" xfId="12" applyBorder="1" applyAlignment="1" applyProtection="1">
      <alignment horizontal="left" vertical="center"/>
      <protection locked="0"/>
    </xf>
    <xf numFmtId="0" fontId="7" fillId="0" borderId="0" xfId="12" applyAlignment="1" applyProtection="1">
      <alignment horizontal="left" vertical="center"/>
      <protection locked="0"/>
    </xf>
    <xf numFmtId="0" fontId="7" fillId="0" borderId="21" xfId="12" applyBorder="1" applyAlignment="1" applyProtection="1">
      <alignment horizontal="right"/>
      <protection locked="0"/>
    </xf>
    <xf numFmtId="0" fontId="7" fillId="0" borderId="0" xfId="12" applyAlignment="1" applyProtection="1">
      <alignment horizontal="right" vertical="center" wrapText="1"/>
      <protection locked="0"/>
    </xf>
    <xf numFmtId="0" fontId="7" fillId="0" borderId="21" xfId="12" applyBorder="1" applyAlignment="1" applyProtection="1">
      <alignment horizontal="right" vertical="center" wrapText="1"/>
      <protection locked="0"/>
    </xf>
    <xf numFmtId="0" fontId="0" fillId="16" borderId="35" xfId="0" applyFill="1" applyBorder="1" applyAlignment="1" applyProtection="1">
      <alignment horizontal="left"/>
      <protection locked="0"/>
    </xf>
    <xf numFmtId="0" fontId="10" fillId="0" borderId="0" xfId="0" applyFont="1" applyAlignment="1" applyProtection="1">
      <alignment horizontal="center"/>
      <protection locked="0"/>
    </xf>
    <xf numFmtId="0" fontId="79" fillId="16" borderId="0" xfId="10" applyFont="1" applyFill="1" applyAlignment="1" applyProtection="1">
      <alignment horizontal="left" wrapText="1"/>
      <protection locked="0"/>
    </xf>
    <xf numFmtId="0" fontId="17" fillId="16" borderId="35" xfId="0" applyFont="1" applyFill="1" applyBorder="1" applyAlignment="1" applyProtection="1">
      <alignment horizontal="center" vertical="center" wrapText="1"/>
      <protection locked="0"/>
    </xf>
    <xf numFmtId="0" fontId="10" fillId="0" borderId="0" xfId="0" applyFont="1" applyAlignment="1">
      <alignment horizontal="left" vertical="center"/>
    </xf>
    <xf numFmtId="0" fontId="86" fillId="0" borderId="0" xfId="0" applyFont="1" applyAlignment="1">
      <alignment horizontal="left" vertical="center"/>
    </xf>
    <xf numFmtId="0" fontId="26" fillId="0" borderId="0" xfId="0" applyFont="1" applyAlignment="1">
      <alignment horizontal="left" vertical="center"/>
    </xf>
    <xf numFmtId="0" fontId="17" fillId="0" borderId="0" xfId="0" applyFont="1" applyAlignment="1">
      <alignment horizontal="left" vertical="center" wrapText="1"/>
    </xf>
    <xf numFmtId="0" fontId="50" fillId="0" borderId="0" xfId="10" applyFont="1" applyAlignment="1">
      <alignment horizontal="center" vertical="center"/>
    </xf>
    <xf numFmtId="0" fontId="4" fillId="0" borderId="90" xfId="12" applyFont="1" applyBorder="1" applyAlignment="1">
      <alignment horizontal="center" vertical="center"/>
    </xf>
    <xf numFmtId="0" fontId="4" fillId="0" borderId="91" xfId="12" applyFont="1" applyBorder="1" applyAlignment="1">
      <alignment horizontal="center" vertical="center"/>
    </xf>
    <xf numFmtId="0" fontId="6" fillId="0" borderId="95" xfId="12" applyFont="1" applyBorder="1" applyAlignment="1">
      <alignment horizontal="center" vertical="center"/>
    </xf>
    <xf numFmtId="0" fontId="6" fillId="0" borderId="30" xfId="12" applyFont="1" applyBorder="1" applyAlignment="1">
      <alignment horizontal="center" vertical="center"/>
    </xf>
    <xf numFmtId="0" fontId="6" fillId="0" borderId="96" xfId="12" applyFont="1" applyBorder="1" applyAlignment="1">
      <alignment horizontal="center" vertical="center"/>
    </xf>
    <xf numFmtId="0" fontId="6" fillId="0" borderId="97" xfId="12" applyFont="1" applyBorder="1" applyAlignment="1">
      <alignment horizontal="center" vertical="center"/>
    </xf>
    <xf numFmtId="0" fontId="78" fillId="0" borderId="0" xfId="10" applyFont="1" applyAlignment="1" applyProtection="1">
      <alignment horizontal="left" vertical="center"/>
      <protection locked="0"/>
    </xf>
    <xf numFmtId="0" fontId="79" fillId="0" borderId="0" xfId="10" applyFont="1" applyAlignment="1">
      <alignment horizontal="left" vertical="center"/>
    </xf>
    <xf numFmtId="0" fontId="79" fillId="0" borderId="0" xfId="10" applyFont="1" applyAlignment="1">
      <alignment horizontal="left" vertical="center" wrapText="1"/>
    </xf>
    <xf numFmtId="0" fontId="79" fillId="0" borderId="0" xfId="10" applyFont="1" applyAlignment="1" applyProtection="1">
      <alignment horizontal="left" vertical="center" wrapText="1"/>
      <protection locked="0"/>
    </xf>
    <xf numFmtId="0" fontId="78" fillId="0" borderId="0" xfId="10" applyFont="1" applyAlignment="1">
      <alignment horizontal="center" vertical="center"/>
    </xf>
    <xf numFmtId="0" fontId="79" fillId="0" borderId="83" xfId="10" applyFont="1" applyBorder="1" applyAlignment="1" applyProtection="1">
      <alignment horizontal="center" vertical="center" wrapText="1"/>
      <protection locked="0"/>
    </xf>
    <xf numFmtId="0" fontId="79" fillId="0" borderId="84" xfId="10" applyFont="1" applyBorder="1" applyAlignment="1" applyProtection="1">
      <alignment horizontal="center" vertical="center" wrapText="1"/>
      <protection locked="0"/>
    </xf>
    <xf numFmtId="0" fontId="79" fillId="0" borderId="22" xfId="10" applyFont="1" applyBorder="1" applyAlignment="1" applyProtection="1">
      <alignment horizontal="center" vertical="center" wrapText="1"/>
      <protection locked="0"/>
    </xf>
    <xf numFmtId="0" fontId="79" fillId="0" borderId="24" xfId="10" applyFont="1" applyBorder="1" applyAlignment="1" applyProtection="1">
      <alignment horizontal="center" vertical="center" wrapText="1"/>
      <protection locked="0"/>
    </xf>
    <xf numFmtId="0" fontId="79" fillId="0" borderId="25" xfId="10" applyFont="1" applyBorder="1" applyAlignment="1" applyProtection="1">
      <alignment horizontal="center" vertical="center" wrapText="1"/>
      <protection locked="0"/>
    </xf>
    <xf numFmtId="0" fontId="79" fillId="0" borderId="26" xfId="10" applyFont="1" applyBorder="1" applyAlignment="1" applyProtection="1">
      <alignment horizontal="center" vertical="center" wrapText="1"/>
      <protection locked="0"/>
    </xf>
    <xf numFmtId="0" fontId="79" fillId="0" borderId="29" xfId="10" applyFont="1" applyBorder="1" applyAlignment="1" applyProtection="1">
      <alignment horizontal="center" vertical="center" wrapText="1"/>
      <protection locked="0"/>
    </xf>
    <xf numFmtId="0" fontId="79" fillId="0" borderId="28" xfId="10" applyFont="1" applyBorder="1" applyAlignment="1" applyProtection="1">
      <alignment horizontal="center" vertical="center" wrapText="1"/>
      <protection locked="0"/>
    </xf>
    <xf numFmtId="0" fontId="93" fillId="0" borderId="0" xfId="14" applyFont="1" applyAlignment="1">
      <alignment horizontal="left" vertical="top" wrapText="1"/>
    </xf>
    <xf numFmtId="0" fontId="29" fillId="0" borderId="0" xfId="14" applyFont="1" applyAlignment="1">
      <alignment horizontal="left" vertical="center"/>
    </xf>
    <xf numFmtId="0" fontId="17" fillId="0" borderId="83" xfId="14" applyFont="1" applyBorder="1" applyAlignment="1">
      <alignment horizontal="center" vertical="center" wrapText="1"/>
    </xf>
    <xf numFmtId="0" fontId="17" fillId="0" borderId="92" xfId="14" applyFont="1" applyBorder="1" applyAlignment="1">
      <alignment horizontal="center" vertical="center" wrapText="1"/>
    </xf>
    <xf numFmtId="0" fontId="17" fillId="0" borderId="84" xfId="14" applyFont="1" applyBorder="1" applyAlignment="1">
      <alignment horizontal="center" vertical="center" wrapText="1"/>
    </xf>
    <xf numFmtId="0" fontId="92" fillId="0" borderId="83" xfId="14" applyFont="1" applyBorder="1" applyAlignment="1">
      <alignment horizontal="left" vertical="center" wrapText="1"/>
    </xf>
    <xf numFmtId="0" fontId="92" fillId="0" borderId="92" xfId="14" applyFont="1" applyBorder="1" applyAlignment="1">
      <alignment horizontal="left" vertical="center" wrapText="1"/>
    </xf>
    <xf numFmtId="0" fontId="92" fillId="0" borderId="93" xfId="14" applyFont="1" applyBorder="1" applyAlignment="1">
      <alignment horizontal="left" vertical="center" wrapText="1"/>
    </xf>
    <xf numFmtId="0" fontId="19" fillId="0" borderId="0" xfId="3" applyFont="1" applyAlignment="1">
      <alignment horizontal="center"/>
    </xf>
    <xf numFmtId="0" fontId="54" fillId="0" borderId="0" xfId="3" applyFont="1" applyAlignment="1">
      <alignment horizontal="center"/>
    </xf>
    <xf numFmtId="14" fontId="49" fillId="0" borderId="0" xfId="0" applyNumberFormat="1" applyFont="1" applyFill="1"/>
    <xf numFmtId="0" fontId="49" fillId="0" borderId="0" xfId="0" applyFont="1" applyFill="1"/>
    <xf numFmtId="0" fontId="66" fillId="0" borderId="0" xfId="12" applyFont="1" applyFill="1" applyAlignment="1">
      <alignment horizontal="center"/>
    </xf>
    <xf numFmtId="0" fontId="49" fillId="0" borderId="0" xfId="0" applyFont="1" applyFill="1" applyAlignment="1">
      <alignment horizontal="right"/>
    </xf>
    <xf numFmtId="0" fontId="0" fillId="0" borderId="0" xfId="0" applyAlignment="1"/>
    <xf numFmtId="0" fontId="10" fillId="0" borderId="0" xfId="0" applyFont="1" applyAlignment="1">
      <alignment horizontal="left" vertical="top"/>
    </xf>
    <xf numFmtId="0" fontId="19" fillId="0" borderId="0" xfId="0" applyFont="1" applyBorder="1" applyAlignment="1" applyProtection="1">
      <alignment horizontal="center" vertical="center"/>
    </xf>
    <xf numFmtId="0" fontId="19" fillId="0" borderId="0" xfId="0" applyFont="1" applyFill="1" applyBorder="1" applyAlignment="1" applyProtection="1">
      <alignment horizontal="center" vertical="center"/>
      <protection locked="0"/>
    </xf>
    <xf numFmtId="0" fontId="0" fillId="0" borderId="0" xfId="0" applyFill="1" applyBorder="1" applyAlignment="1"/>
    <xf numFmtId="0" fontId="17" fillId="0" borderId="0" xfId="1" applyFont="1" applyFill="1" applyBorder="1" applyAlignment="1" applyProtection="1">
      <alignment horizontal="center" vertical="center"/>
    </xf>
    <xf numFmtId="0" fontId="42" fillId="0" borderId="0" xfId="0" applyFont="1" applyFill="1" applyBorder="1" applyAlignment="1">
      <alignment vertical="center"/>
    </xf>
    <xf numFmtId="0" fontId="40" fillId="0" borderId="0" xfId="0" applyFont="1" applyFill="1" applyBorder="1" applyAlignment="1">
      <alignment vertical="center"/>
    </xf>
    <xf numFmtId="0" fontId="22" fillId="0" borderId="0" xfId="0" applyFont="1" applyFill="1" applyBorder="1" applyAlignment="1">
      <alignment vertical="top"/>
    </xf>
    <xf numFmtId="0" fontId="51" fillId="0" borderId="0" xfId="0" applyFont="1" applyFill="1" applyBorder="1" applyAlignment="1">
      <alignment horizontal="left" vertical="top"/>
    </xf>
    <xf numFmtId="0" fontId="0" fillId="0" borderId="0" xfId="0" applyFill="1" applyBorder="1" applyAlignment="1">
      <alignment horizontal="center" vertical="center"/>
    </xf>
    <xf numFmtId="0" fontId="0" fillId="0" borderId="0" xfId="0" applyFill="1" applyBorder="1" applyAlignment="1">
      <alignment vertical="center"/>
    </xf>
    <xf numFmtId="0" fontId="29" fillId="0" borderId="0" xfId="0" applyFont="1" applyFill="1" applyBorder="1" applyAlignment="1">
      <alignment horizontal="center" vertical="center"/>
    </xf>
    <xf numFmtId="0" fontId="0" fillId="0" borderId="0" xfId="0" applyFill="1" applyBorder="1" applyAlignment="1" applyProtection="1">
      <protection locked="0"/>
    </xf>
    <xf numFmtId="14" fontId="19" fillId="0" borderId="0" xfId="0" applyNumberFormat="1" applyFont="1" applyFill="1" applyBorder="1" applyAlignment="1" applyProtection="1">
      <alignment horizontal="center" vertical="center"/>
      <protection locked="0"/>
    </xf>
    <xf numFmtId="0" fontId="29" fillId="0" borderId="0" xfId="0" applyFont="1" applyFill="1" applyBorder="1" applyAlignment="1">
      <alignment vertical="center"/>
    </xf>
    <xf numFmtId="0" fontId="10" fillId="0" borderId="0" xfId="0" applyFont="1" applyFill="1" applyBorder="1" applyAlignment="1"/>
    <xf numFmtId="0" fontId="10" fillId="0" borderId="0" xfId="0" applyFont="1" applyFill="1" applyBorder="1" applyAlignment="1">
      <alignment horizontal="center"/>
    </xf>
    <xf numFmtId="0" fontId="10" fillId="0" borderId="0" xfId="0" applyFont="1" applyFill="1" applyBorder="1" applyAlignment="1" applyProtection="1">
      <protection locked="0"/>
    </xf>
  </cellXfs>
  <cellStyles count="16">
    <cellStyle name="Currency" xfId="9" builtinId="4"/>
    <cellStyle name="Currency 2" xfId="15" xr:uid="{AC4C48F0-3001-4CCE-AECD-4206F5EC91BD}"/>
    <cellStyle name="Hyperlink" xfId="1" builtinId="8"/>
    <cellStyle name="Normal" xfId="0" builtinId="0"/>
    <cellStyle name="Normal 10 2" xfId="10" xr:uid="{00000000-0005-0000-0000-000003000000}"/>
    <cellStyle name="Normal 2" xfId="3" xr:uid="{00000000-0005-0000-0000-000004000000}"/>
    <cellStyle name="Normal 3" xfId="4" xr:uid="{00000000-0005-0000-0000-000005000000}"/>
    <cellStyle name="Normal 4" xfId="5" xr:uid="{00000000-0005-0000-0000-000006000000}"/>
    <cellStyle name="Normal 5" xfId="7" xr:uid="{00000000-0005-0000-0000-000007000000}"/>
    <cellStyle name="Normal 5 2" xfId="14" xr:uid="{09BBCEFD-6742-4548-806A-0415A8C9BC90}"/>
    <cellStyle name="Normal 6" xfId="8" xr:uid="{00000000-0005-0000-0000-000008000000}"/>
    <cellStyle name="Normal 60" xfId="11" xr:uid="{00000000-0005-0000-0000-000009000000}"/>
    <cellStyle name="Normal 7" xfId="12" xr:uid="{00000000-0005-0000-0000-00000A000000}"/>
    <cellStyle name="Percent" xfId="2" builtinId="5"/>
    <cellStyle name="Percent 2" xfId="6" xr:uid="{00000000-0005-0000-0000-00000C000000}"/>
    <cellStyle name="Percent 3" xfId="13" xr:uid="{00000000-0005-0000-0000-00000D000000}"/>
  </cellStyles>
  <dxfs count="282">
    <dxf>
      <font>
        <b/>
        <i val="0"/>
        <color rgb="FFFF0000"/>
      </font>
    </dxf>
    <dxf>
      <font>
        <b/>
        <i val="0"/>
        <color rgb="FFFF0000"/>
      </font>
    </dxf>
    <dxf>
      <font>
        <b/>
        <i val="0"/>
        <color rgb="FFFF0000"/>
      </font>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rgb="FFFFFF99"/>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auto="1"/>
      </font>
      <fill>
        <patternFill>
          <bgColor rgb="FFFFFF99"/>
        </patternFill>
      </fill>
    </dxf>
    <dxf>
      <font>
        <color auto="1"/>
      </font>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b/>
        <i val="0"/>
        <color theme="0"/>
      </font>
      <fill>
        <patternFill>
          <bgColor theme="1"/>
        </patternFill>
      </fill>
    </dxf>
    <dxf>
      <fill>
        <patternFill>
          <bgColor theme="0"/>
        </patternFill>
      </fill>
    </dxf>
    <dxf>
      <font>
        <condense val="0"/>
        <extend val="0"/>
        <color indexed="8"/>
      </font>
    </dxf>
    <dxf>
      <font>
        <b/>
        <i val="0"/>
        <color theme="0"/>
      </font>
      <fill>
        <patternFill>
          <bgColor theme="1"/>
        </patternFill>
      </fill>
    </dxf>
    <dxf>
      <fill>
        <patternFill>
          <bgColor theme="0"/>
        </patternFill>
      </fill>
    </dxf>
    <dxf>
      <font>
        <b/>
        <i val="0"/>
        <color theme="0"/>
      </font>
      <fill>
        <patternFill>
          <bgColor theme="1"/>
        </patternFill>
      </fill>
    </dxf>
    <dxf>
      <font>
        <color theme="1"/>
      </font>
      <fill>
        <patternFill patternType="solid">
          <bgColor theme="0"/>
        </patternFill>
      </fill>
    </dxf>
    <dxf>
      <font>
        <condense val="0"/>
        <extend val="0"/>
        <color indexed="8"/>
      </font>
    </dxf>
    <dxf>
      <font>
        <b/>
        <i val="0"/>
        <color theme="0"/>
      </font>
      <fill>
        <patternFill>
          <bgColor theme="1"/>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strike val="0"/>
        <color theme="0"/>
      </font>
      <fill>
        <patternFill>
          <bgColor rgb="FFFF0000"/>
        </patternFill>
      </fill>
    </dxf>
    <dxf>
      <font>
        <b/>
        <i val="0"/>
        <strike val="0"/>
        <condense val="0"/>
        <extend val="0"/>
        <color indexed="63"/>
      </font>
      <fill>
        <patternFill>
          <bgColor indexed="46"/>
        </patternFill>
      </fill>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condense val="0"/>
        <extend val="0"/>
        <color indexed="63"/>
      </font>
      <fill>
        <patternFill patternType="solid">
          <bgColor indexed="22"/>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b/>
        <i val="0"/>
        <strike val="0"/>
        <condense val="0"/>
        <extend val="0"/>
        <color indexed="63"/>
      </font>
      <fill>
        <patternFill>
          <bgColor rgb="FFFFFF66"/>
        </patternFill>
      </fill>
      <border>
        <left style="thin">
          <color indexed="64"/>
        </left>
        <right style="thin">
          <color indexed="64"/>
        </right>
        <top style="thin">
          <color indexed="64"/>
        </top>
        <bottom style="thin">
          <color indexed="64"/>
        </bottom>
      </border>
    </dxf>
    <dxf>
      <font>
        <condense val="0"/>
        <extend val="0"/>
        <color auto="1"/>
      </font>
      <fill>
        <patternFill>
          <bgColor indexed="42"/>
        </patternFill>
      </fill>
      <border>
        <left style="thin">
          <color indexed="64"/>
        </left>
        <right style="thin">
          <color indexed="64"/>
        </right>
        <top style="thin">
          <color indexed="64"/>
        </top>
        <bottom style="thin">
          <color indexed="64"/>
        </bottom>
      </border>
    </dxf>
    <dxf>
      <font>
        <b/>
        <i val="0"/>
        <condense val="0"/>
        <extend val="0"/>
        <color indexed="63"/>
      </font>
      <fill>
        <patternFill>
          <bgColor indexed="47"/>
        </patternFill>
      </fill>
    </dxf>
    <dxf>
      <font>
        <condense val="0"/>
        <extend val="0"/>
        <color indexed="9"/>
      </font>
      <fill>
        <patternFill patternType="none">
          <bgColor indexed="65"/>
        </patternFill>
      </fill>
      <border>
        <left/>
        <right/>
        <bottom/>
      </border>
    </dxf>
    <dxf>
      <font>
        <condense val="0"/>
        <extend val="0"/>
        <color indexed="9"/>
      </font>
      <fill>
        <patternFill patternType="none">
          <bgColor indexed="65"/>
        </patternFill>
      </fill>
      <border>
        <left/>
        <right/>
        <top/>
        <bottom/>
      </border>
    </dxf>
    <dxf>
      <font>
        <b/>
        <i val="0"/>
        <condense val="0"/>
        <extend val="0"/>
        <color indexed="63"/>
      </font>
      <fill>
        <patternFill>
          <bgColor indexed="47"/>
        </patternFill>
      </fill>
    </dxf>
    <dxf>
      <font>
        <condense val="0"/>
        <extend val="0"/>
        <color indexed="9"/>
      </font>
      <border>
        <left/>
        <right/>
        <top/>
        <bottom/>
      </border>
    </dxf>
    <dxf>
      <font>
        <condense val="0"/>
        <extend val="0"/>
        <color indexed="9"/>
      </font>
      <border>
        <left/>
        <right/>
        <top/>
        <bottom/>
      </border>
    </dxf>
    <dxf>
      <font>
        <condense val="0"/>
        <extend val="0"/>
        <color indexed="10"/>
      </font>
    </dxf>
    <dxf>
      <font>
        <condense val="0"/>
        <extend val="0"/>
        <color indexed="8"/>
      </font>
      <border>
        <left/>
        <right/>
        <top style="thin">
          <color indexed="64"/>
        </top>
        <bottom/>
      </border>
    </dxf>
    <dxf>
      <font>
        <condense val="0"/>
        <extend val="0"/>
        <color indexed="9"/>
      </font>
    </dxf>
    <dxf>
      <font>
        <condense val="0"/>
        <extend val="0"/>
        <color indexed="9"/>
      </font>
      <border>
        <left/>
        <right/>
        <top/>
        <bottom/>
      </border>
    </dxf>
    <dxf>
      <font>
        <condense val="0"/>
        <extend val="0"/>
        <color indexed="9"/>
      </font>
    </dxf>
    <dxf>
      <font>
        <condense val="0"/>
        <extend val="0"/>
        <color indexed="9"/>
      </font>
      <border>
        <left/>
        <right/>
        <top/>
        <bottom/>
      </border>
    </dxf>
    <dxf>
      <font>
        <condense val="0"/>
        <extend val="0"/>
        <color indexed="9"/>
      </font>
      <fill>
        <patternFill patternType="none">
          <bgColor indexed="65"/>
        </patternFill>
      </fill>
      <border>
        <left/>
        <right/>
        <top/>
        <bottom/>
      </border>
    </dxf>
    <dxf>
      <font>
        <condense val="0"/>
        <extend val="0"/>
        <color indexed="63"/>
      </font>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border>
        <left/>
        <right style="thin">
          <color indexed="64"/>
        </right>
        <top style="thin">
          <color indexed="64"/>
        </top>
        <bottom/>
      </border>
    </dxf>
    <dxf>
      <font>
        <condense val="0"/>
        <extend val="0"/>
        <color indexed="63"/>
      </font>
      <border>
        <left style="thin">
          <color indexed="64"/>
        </left>
        <right style="thin">
          <color indexed="64"/>
        </right>
        <top style="thin">
          <color indexed="64"/>
        </top>
        <bottom/>
      </border>
    </dxf>
    <dxf>
      <font>
        <condense val="0"/>
        <extend val="0"/>
        <color indexed="63"/>
      </font>
      <border>
        <left/>
        <right/>
        <top/>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indexed="9"/>
      </font>
      <border>
        <left/>
        <right/>
        <top/>
        <bottom/>
      </border>
    </dxf>
  </dxfs>
  <tableStyles count="0" defaultTableStyle="TableStyleMedium9" defaultPivotStyle="PivotStyleLight16"/>
  <colors>
    <mruColors>
      <color rgb="FFFFFF99"/>
      <color rgb="FFCCFFCC"/>
      <color rgb="FF99FF99"/>
      <color rgb="FFFFCC99"/>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Drop" dropLines="2" dropStyle="combo" dx="16" fmlaLink="$C$33" fmlaRange="'WORKINGS MATRIX'!$L$103:$L$104" noThreeD="1" sel="1" val="0"/>
</file>

<file path=xl/ctrlProps/ctrlProp2.xml><?xml version="1.0" encoding="utf-8"?>
<formControlPr xmlns="http://schemas.microsoft.com/office/spreadsheetml/2009/9/main" objectType="Drop" dropLines="5" dropStyle="combo" dx="16" fmlaLink="$F$3333" fmlaRange="'WORKINGS MATRIX'!$C$17:$C$21" noThreeD="1" sel="1" val="0"/>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Drop" dropLines="3" dropStyle="combo" dx="16" fmlaLink="$E$6" fmlaRange="'WORKINGS MATRIX'!$D$114:$D$116" noThreeD="1" sel="3" val="0"/>
</file>

<file path=xl/ctrlProps/ctrlProp6.xml><?xml version="1.0" encoding="utf-8"?>
<formControlPr xmlns="http://schemas.microsoft.com/office/spreadsheetml/2009/9/main" objectType="Drop" dropLines="13" dropStyle="combo" dx="16" fmlaLink="F147" fmlaRange="SETUP!$C$10:$C$22" noThreeD="1" sel="1" val="0"/>
</file>

<file path=xl/ctrlProps/ctrlProp7.xml><?xml version="1.0" encoding="utf-8"?>
<formControlPr xmlns="http://schemas.microsoft.com/office/spreadsheetml/2009/9/main" objectType="Drop" dropLines="13" dropStyle="combo" dx="16" fmlaLink="F148" fmlaRange="SETUP!$C$10:$C$22" noThreeD="1" sel="1" val="0"/>
</file>

<file path=xl/ctrlProps/ctrlProp8.xml><?xml version="1.0" encoding="utf-8"?>
<formControlPr xmlns="http://schemas.microsoft.com/office/spreadsheetml/2009/9/main" objectType="Drop" dropLines="13" dropStyle="combo" dx="16" fmlaLink="F149" fmlaRange="SETUP!$C$10:$C$22" noThreeD="1" sel="1" val="0"/>
</file>

<file path=xl/ctrlProps/ctrlProp9.xml><?xml version="1.0" encoding="utf-8"?>
<formControlPr xmlns="http://schemas.microsoft.com/office/spreadsheetml/2009/9/main" objectType="Drop" dropLines="13" dropStyle="combo" dx="16" fmlaLink="K148" fmlaRange="'WORKINGS MATRIX'!$C$80:$C$102" noThreeD="1" sel="23" val="10"/>
</file>

<file path=xl/ctrlProps/ctrlProp10.xml><?xml version="1.0" encoding="utf-8"?>
<formControlPr xmlns="http://schemas.microsoft.com/office/spreadsheetml/2009/9/main" objectType="Drop" dropLines="13" dropStyle="combo" dx="16" fmlaLink="K149" fmlaRange="'WORKINGS MATRIX'!$C$80:$C$102" noThreeD="1" sel="23" val="10"/>
</file>

<file path=xl/ctrlProps/ctrlProp11.xml><?xml version="1.0" encoding="utf-8"?>
<formControlPr xmlns="http://schemas.microsoft.com/office/spreadsheetml/2009/9/main" objectType="Drop" dropLines="13" dropStyle="combo" dx="16" fmlaLink="K147" fmlaRange="'WORKINGS MATRIX'!$C$80:$C$102" noThreeD="1" sel="23" val="10"/>
</file>

<file path=xl/ctrlProps/ctrlProp12.xml><?xml version="1.0" encoding="utf-8"?>
<formControlPr xmlns="http://schemas.microsoft.com/office/spreadsheetml/2009/9/main" objectType="Drop" dropStyle="combo" dx="16" fmlaLink="C147" fmlaRange="'WORKINGS MATRIX'!$F$5:$F$12" noThreeD="1" sel="8" val="0"/>
</file>

<file path=xl/ctrlProps/ctrlProp13.xml><?xml version="1.0" encoding="utf-8"?>
<formControlPr xmlns="http://schemas.microsoft.com/office/spreadsheetml/2009/9/main" objectType="Drop" dropStyle="combo" dx="16" fmlaLink="C148" fmlaRange="'WORKINGS MATRIX'!$F$5:$F$12" noThreeD="1" sel="8" val="0"/>
</file>

<file path=xl/ctrlProps/ctrlProp14.xml><?xml version="1.0" encoding="utf-8"?>
<formControlPr xmlns="http://schemas.microsoft.com/office/spreadsheetml/2009/9/main" objectType="Drop" dropStyle="combo" dx="16" fmlaLink="C149" fmlaRange="'WORKINGS MATRIX'!$F$5:$F$12" noThreeD="1" sel="8" val="0"/>
</file>

<file path=xl/ctrlProps/ctrlProp15.xml><?xml version="1.0" encoding="utf-8"?>
<formControlPr xmlns="http://schemas.microsoft.com/office/spreadsheetml/2009/9/main" objectType="Drop" dropLines="13" dropStyle="combo" dx="16" fmlaLink="F247" fmlaRange="SETUP!$D$10:$D$22" noThreeD="1" sel="1" val="0"/>
</file>

<file path=xl/ctrlProps/ctrlProp16.xml><?xml version="1.0" encoding="utf-8"?>
<formControlPr xmlns="http://schemas.microsoft.com/office/spreadsheetml/2009/9/main" objectType="Drop" dropLines="13" dropStyle="combo" dx="16" fmlaLink="F248" fmlaRange="SETUP!$D$10:$D$22" noThreeD="1" sel="1" val="0"/>
</file>

<file path=xl/ctrlProps/ctrlProp17.xml><?xml version="1.0" encoding="utf-8"?>
<formControlPr xmlns="http://schemas.microsoft.com/office/spreadsheetml/2009/9/main" objectType="Drop" dropLines="13" dropStyle="combo" dx="16" fmlaLink="F249" fmlaRange="SETUP!$D$10:$D$22" noThreeD="1" sel="1" val="0"/>
</file>

<file path=xl/ctrlProps/ctrlProp18.xml><?xml version="1.0" encoding="utf-8"?>
<formControlPr xmlns="http://schemas.microsoft.com/office/spreadsheetml/2009/9/main" objectType="Drop" dropLines="13" dropStyle="combo" dx="16" fmlaLink="K248" fmlaRange="'WORKINGS MATRIX'!$C$80:$C$102" noThreeD="1" sel="23" val="10"/>
</file>

<file path=xl/ctrlProps/ctrlProp19.xml><?xml version="1.0" encoding="utf-8"?>
<formControlPr xmlns="http://schemas.microsoft.com/office/spreadsheetml/2009/9/main" objectType="Drop" dropLines="13" dropStyle="combo" dx="16" fmlaLink="K249" fmlaRange="'WORKINGS MATRIX'!$C$80:$C$102" noThreeD="1" sel="23" val="10"/>
</file>

<file path=xl/ctrlProps/ctrlProp20.xml><?xml version="1.0" encoding="utf-8"?>
<formControlPr xmlns="http://schemas.microsoft.com/office/spreadsheetml/2009/9/main" objectType="Drop" dropLines="13" dropStyle="combo" dx="16" fmlaLink="K247" fmlaRange="'WORKINGS MATRIX'!$C$80:$C$102" noThreeD="1" sel="23" val="10"/>
</file>

<file path=xl/ctrlProps/ctrlProp21.xml><?xml version="1.0" encoding="utf-8"?>
<formControlPr xmlns="http://schemas.microsoft.com/office/spreadsheetml/2009/9/main" objectType="Drop" dropStyle="combo" dx="16" fmlaLink="C247" fmlaRange="'WORKINGS MATRIX'!$F$5:$F$12" noThreeD="1" sel="8" val="0"/>
</file>

<file path=xl/ctrlProps/ctrlProp22.xml><?xml version="1.0" encoding="utf-8"?>
<formControlPr xmlns="http://schemas.microsoft.com/office/spreadsheetml/2009/9/main" objectType="Drop" dropStyle="combo" dx="16" fmlaLink="C248" fmlaRange="'WORKINGS MATRIX'!$F$5:$F$12" noThreeD="1" sel="8" val="0"/>
</file>

<file path=xl/ctrlProps/ctrlProp23.xml><?xml version="1.0" encoding="utf-8"?>
<formControlPr xmlns="http://schemas.microsoft.com/office/spreadsheetml/2009/9/main" objectType="Drop" dropStyle="combo" dx="16" fmlaLink="C249" fmlaRange="'WORKINGS MATRIX'!$F$5:$F$12" noThreeD="1" sel="8" val="0"/>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Drop" dropLines="13" dropStyle="combo" dx="16" fmlaLink="F447" fmlaRange="SETUP!$F$10:$F$22" noThreeD="1" sel="1" val="0"/>
</file>

<file path=xl/ctrlProps/ctrlProp26.xml><?xml version="1.0" encoding="utf-8"?>
<formControlPr xmlns="http://schemas.microsoft.com/office/spreadsheetml/2009/9/main" objectType="Drop" dropLines="13" dropStyle="combo" dx="16" fmlaLink="F448" fmlaRange="SETUP!$F$10:$F$22" noThreeD="1" sel="1" val="0"/>
</file>

<file path=xl/ctrlProps/ctrlProp27.xml><?xml version="1.0" encoding="utf-8"?>
<formControlPr xmlns="http://schemas.microsoft.com/office/spreadsheetml/2009/9/main" objectType="Drop" dropLines="13" dropStyle="combo" dx="16" fmlaLink="F449" fmlaRange="SETUP!$F$10:$F$22" noThreeD="1" sel="1" val="0"/>
</file>

<file path=xl/ctrlProps/ctrlProp28.xml><?xml version="1.0" encoding="utf-8"?>
<formControlPr xmlns="http://schemas.microsoft.com/office/spreadsheetml/2009/9/main" objectType="Drop" dropLines="13" dropStyle="combo" dx="16" fmlaLink="K448" fmlaRange="'WORKINGS MATRIX'!$C$80:$C$102" noThreeD="1" sel="23" val="10"/>
</file>

<file path=xl/ctrlProps/ctrlProp29.xml><?xml version="1.0" encoding="utf-8"?>
<formControlPr xmlns="http://schemas.microsoft.com/office/spreadsheetml/2009/9/main" objectType="Drop" dropLines="13" dropStyle="combo" dx="16" fmlaLink="K449" fmlaRange="'WORKINGS MATRIX'!$C$80:$C$102" noThreeD="1" sel="23" val="10"/>
</file>

<file path=xl/ctrlProps/ctrlProp30.xml><?xml version="1.0" encoding="utf-8"?>
<formControlPr xmlns="http://schemas.microsoft.com/office/spreadsheetml/2009/9/main" objectType="Drop" dropLines="13" dropStyle="combo" dx="16" fmlaLink="K447" fmlaRange="'WORKINGS MATRIX'!$C$80:$C$102" noThreeD="1" sel="23" val="10"/>
</file>

<file path=xl/ctrlProps/ctrlProp31.xml><?xml version="1.0" encoding="utf-8"?>
<formControlPr xmlns="http://schemas.microsoft.com/office/spreadsheetml/2009/9/main" objectType="Drop" dropStyle="combo" dx="16" fmlaLink="C447" fmlaRange="'WORKINGS MATRIX'!$F$5:$F$12" noThreeD="1" sel="8" val="0"/>
</file>

<file path=xl/ctrlProps/ctrlProp32.xml><?xml version="1.0" encoding="utf-8"?>
<formControlPr xmlns="http://schemas.microsoft.com/office/spreadsheetml/2009/9/main" objectType="Drop" dropStyle="combo" dx="16" fmlaLink="C448" fmlaRange="'WORKINGS MATRIX'!$F$5:$F$12" noThreeD="1" sel="8" val="0"/>
</file>

<file path=xl/ctrlProps/ctrlProp33.xml><?xml version="1.0" encoding="utf-8"?>
<formControlPr xmlns="http://schemas.microsoft.com/office/spreadsheetml/2009/9/main" objectType="Drop" dropStyle="combo" dx="16" fmlaLink="C449" fmlaRange="'WORKINGS MATRIX'!$F$5:$F$12" noThreeD="1" sel="8" val="0"/>
</file>

<file path=xl/ctrlProps/ctrlProp34.xml><?xml version="1.0" encoding="utf-8"?>
<formControlPr xmlns="http://schemas.microsoft.com/office/spreadsheetml/2009/9/main" objectType="Drop" dropLines="13" dropStyle="combo" dx="16" fmlaLink="F547" fmlaRange="SETUP!$G$10:$G$22" noThreeD="1" sel="1" val="0"/>
</file>

<file path=xl/ctrlProps/ctrlProp35.xml><?xml version="1.0" encoding="utf-8"?>
<formControlPr xmlns="http://schemas.microsoft.com/office/spreadsheetml/2009/9/main" objectType="Drop" dropLines="30" dropStyle="combo" dx="16" fmlaLink="F548" fmlaRange="'WORKINGS MATRIX'!$J$39:$J$72" noThreeD="1" sel="1" val="0"/>
</file>

<file path=xl/ctrlProps/ctrlProp36.xml><?xml version="1.0" encoding="utf-8"?>
<formControlPr xmlns="http://schemas.microsoft.com/office/spreadsheetml/2009/9/main" objectType="Drop" dropLines="30" dropStyle="combo" dx="16" fmlaLink="F549" fmlaRange="'WORKINGS MATRIX'!$J$39:$J$72" noThreeD="1" sel="1" val="0"/>
</file>

<file path=xl/ctrlProps/ctrlProp37.xml><?xml version="1.0" encoding="utf-8"?>
<formControlPr xmlns="http://schemas.microsoft.com/office/spreadsheetml/2009/9/main" objectType="Drop" dropLines="13" dropStyle="combo" dx="16" fmlaLink="K548" fmlaRange="'WORKINGS MATRIX'!$C$80:$C$102" noThreeD="1" sel="23" val="10"/>
</file>

<file path=xl/ctrlProps/ctrlProp38.xml><?xml version="1.0" encoding="utf-8"?>
<formControlPr xmlns="http://schemas.microsoft.com/office/spreadsheetml/2009/9/main" objectType="Drop" dropLines="13" dropStyle="combo" dx="16" fmlaLink="K549" fmlaRange="'WORKINGS MATRIX'!$C$80:$C$102" noThreeD="1" sel="23" val="10"/>
</file>

<file path=xl/ctrlProps/ctrlProp39.xml><?xml version="1.0" encoding="utf-8"?>
<formControlPr xmlns="http://schemas.microsoft.com/office/spreadsheetml/2009/9/main" objectType="Drop" dropLines="13" dropStyle="combo" dx="16" fmlaLink="K547" fmlaRange="'WORKINGS MATRIX'!$C$80:$C$102" noThreeD="1" sel="23" val="10"/>
</file>

<file path=xl/ctrlProps/ctrlProp40.xml><?xml version="1.0" encoding="utf-8"?>
<formControlPr xmlns="http://schemas.microsoft.com/office/spreadsheetml/2009/9/main" objectType="Drop" dropStyle="combo" dx="16" fmlaLink="C547" fmlaRange="'WORKINGS MATRIX'!$F$5:$F$12" noThreeD="1" sel="8" val="0"/>
</file>

<file path=xl/ctrlProps/ctrlProp41.xml><?xml version="1.0" encoding="utf-8"?>
<formControlPr xmlns="http://schemas.microsoft.com/office/spreadsheetml/2009/9/main" objectType="Drop" dropStyle="combo" dx="16" fmlaLink="C548" fmlaRange="'WORKINGS MATRIX'!$F$5:$F$12" noThreeD="1" sel="8" val="0"/>
</file>

<file path=xl/ctrlProps/ctrlProp42.xml><?xml version="1.0" encoding="utf-8"?>
<formControlPr xmlns="http://schemas.microsoft.com/office/spreadsheetml/2009/9/main" objectType="Drop" dropStyle="combo" dx="16" fmlaLink="C549" fmlaRange="'WORKINGS MATRIX'!$F$5:$F$12" noThreeD="1" sel="8" val="0"/>
</file>

<file path=xl/ctrlProps/ctrlProp43.xml><?xml version="1.0" encoding="utf-8"?>
<formControlPr xmlns="http://schemas.microsoft.com/office/spreadsheetml/2009/9/main" objectType="Drop" dropLines="13" dropStyle="combo" dx="16" fmlaLink="F647" fmlaRange="SETUP!$H$10:$H$22" noThreeD="1" sel="1" val="0"/>
</file>

<file path=xl/ctrlProps/ctrlProp44.xml><?xml version="1.0" encoding="utf-8"?>
<formControlPr xmlns="http://schemas.microsoft.com/office/spreadsheetml/2009/9/main" objectType="Drop" dropLines="13" dropStyle="combo" dx="16" fmlaLink="F648" fmlaRange="SETUP!$H$10:$H$22" noThreeD="1" sel="1" val="0"/>
</file>

<file path=xl/ctrlProps/ctrlProp45.xml><?xml version="1.0" encoding="utf-8"?>
<formControlPr xmlns="http://schemas.microsoft.com/office/spreadsheetml/2009/9/main" objectType="Drop" dropLines="13" dropStyle="combo" dx="16" fmlaLink="F649" fmlaRange="SETUP!$H$10:$H$22" noThreeD="1" sel="1" val="0"/>
</file>

<file path=xl/ctrlProps/ctrlProp46.xml><?xml version="1.0" encoding="utf-8"?>
<formControlPr xmlns="http://schemas.microsoft.com/office/spreadsheetml/2009/9/main" objectType="Drop" dropLines="13" dropStyle="combo" dx="16" fmlaLink="K648" fmlaRange="'WORKINGS MATRIX'!$C$80:$C$102" noThreeD="1" sel="23" val="10"/>
</file>

<file path=xl/ctrlProps/ctrlProp47.xml><?xml version="1.0" encoding="utf-8"?>
<formControlPr xmlns="http://schemas.microsoft.com/office/spreadsheetml/2009/9/main" objectType="Drop" dropLines="13" dropStyle="combo" dx="16" fmlaLink="K649" fmlaRange="'WORKINGS MATRIX'!$C$80:$C$102" noThreeD="1" sel="23" val="10"/>
</file>

<file path=xl/ctrlProps/ctrlProp48.xml><?xml version="1.0" encoding="utf-8"?>
<formControlPr xmlns="http://schemas.microsoft.com/office/spreadsheetml/2009/9/main" objectType="Drop" dropLines="13" dropStyle="combo" dx="16" fmlaLink="K647" fmlaRange="'WORKINGS MATRIX'!$C$80:$C$102" noThreeD="1" sel="23" val="10"/>
</file>

<file path=xl/ctrlProps/ctrlProp49.xml><?xml version="1.0" encoding="utf-8"?>
<formControlPr xmlns="http://schemas.microsoft.com/office/spreadsheetml/2009/9/main" objectType="Drop" dropStyle="combo" dx="16" fmlaLink="C647" fmlaRange="'WORKINGS MATRIX'!$F$5:$F$12" noThreeD="1" sel="8" val="0"/>
</file>

<file path=xl/ctrlProps/ctrlProp50.xml><?xml version="1.0" encoding="utf-8"?>
<formControlPr xmlns="http://schemas.microsoft.com/office/spreadsheetml/2009/9/main" objectType="Drop" dropStyle="combo" dx="16" fmlaLink="C648" fmlaRange="'WORKINGS MATRIX'!$F$5:$F$12" noThreeD="1" sel="8" val="0"/>
</file>

<file path=xl/ctrlProps/ctrlProp51.xml><?xml version="1.0" encoding="utf-8"?>
<formControlPr xmlns="http://schemas.microsoft.com/office/spreadsheetml/2009/9/main" objectType="Drop" dropStyle="combo" dx="16" fmlaLink="C649" fmlaRange="'WORKINGS MATRIX'!$F$5:$F$12" noThreeD="1" sel="8" val="0"/>
</file>

<file path=xl/ctrlProps/ctrlProp52.xml><?xml version="1.0" encoding="utf-8"?>
<formControlPr xmlns="http://schemas.microsoft.com/office/spreadsheetml/2009/9/main" objectType="Drop" dropLines="13" dropStyle="combo" dx="16" fmlaLink="F747" fmlaRange="SETUP!$I$10:$I$22" noThreeD="1" sel="1" val="0"/>
</file>

<file path=xl/ctrlProps/ctrlProp53.xml><?xml version="1.0" encoding="utf-8"?>
<formControlPr xmlns="http://schemas.microsoft.com/office/spreadsheetml/2009/9/main" objectType="Drop" dropLines="13" dropStyle="combo" dx="16" fmlaLink="F748" fmlaRange="SETUP!$I$10:$I$22" noThreeD="1" sel="1" val="0"/>
</file>

<file path=xl/ctrlProps/ctrlProp54.xml><?xml version="1.0" encoding="utf-8"?>
<formControlPr xmlns="http://schemas.microsoft.com/office/spreadsheetml/2009/9/main" objectType="Drop" dropLines="13" dropStyle="combo" dx="16" fmlaLink="F749" fmlaRange="SETUP!$I$10:$I$22" noThreeD="1" sel="1" val="0"/>
</file>

<file path=xl/ctrlProps/ctrlProp55.xml><?xml version="1.0" encoding="utf-8"?>
<formControlPr xmlns="http://schemas.microsoft.com/office/spreadsheetml/2009/9/main" objectType="Drop" dropLines="13" dropStyle="combo" dx="16" fmlaLink="K748" fmlaRange="'WORKINGS MATRIX'!$C$80:$C$102" noThreeD="1" sel="23" val="10"/>
</file>

<file path=xl/ctrlProps/ctrlProp56.xml><?xml version="1.0" encoding="utf-8"?>
<formControlPr xmlns="http://schemas.microsoft.com/office/spreadsheetml/2009/9/main" objectType="Drop" dropLines="13" dropStyle="combo" dx="16" fmlaLink="K749" fmlaRange="'WORKINGS MATRIX'!$C$80:$C$102" noThreeD="1" sel="23" val="10"/>
</file>

<file path=xl/ctrlProps/ctrlProp57.xml><?xml version="1.0" encoding="utf-8"?>
<formControlPr xmlns="http://schemas.microsoft.com/office/spreadsheetml/2009/9/main" objectType="Drop" dropLines="13" dropStyle="combo" dx="16" fmlaLink="K747" fmlaRange="'WORKINGS MATRIX'!$C$80:$C$102" noThreeD="1" sel="23" val="10"/>
</file>

<file path=xl/ctrlProps/ctrlProp58.xml><?xml version="1.0" encoding="utf-8"?>
<formControlPr xmlns="http://schemas.microsoft.com/office/spreadsheetml/2009/9/main" objectType="Drop" dropStyle="combo" dx="16" fmlaLink="C747" fmlaRange="'WORKINGS MATRIX'!$F$5:$F$12" noThreeD="1" sel="8" val="0"/>
</file>

<file path=xl/ctrlProps/ctrlProp59.xml><?xml version="1.0" encoding="utf-8"?>
<formControlPr xmlns="http://schemas.microsoft.com/office/spreadsheetml/2009/9/main" objectType="Drop" dropStyle="combo" dx="16" fmlaLink="C748" fmlaRange="'WORKINGS MATRIX'!$F$5:$F$12" noThreeD="1" sel="8" val="0"/>
</file>

<file path=xl/ctrlProps/ctrlProp60.xml><?xml version="1.0" encoding="utf-8"?>
<formControlPr xmlns="http://schemas.microsoft.com/office/spreadsheetml/2009/9/main" objectType="Drop" dropStyle="combo" dx="16" fmlaLink="C749" fmlaRange="'WORKINGS MATRIX'!$F$5:$F$12" noThreeD="1" sel="8" val="0"/>
</file>

<file path=xl/ctrlProps/ctrlProp61.xml><?xml version="1.0" encoding="utf-8"?>
<formControlPr xmlns="http://schemas.microsoft.com/office/spreadsheetml/2009/9/main" objectType="Drop" dropLines="13" dropStyle="combo" dx="16" fmlaLink="F847" fmlaRange="SETUP!$J$10:$J$22" noThreeD="1" sel="1" val="0"/>
</file>

<file path=xl/ctrlProps/ctrlProp62.xml><?xml version="1.0" encoding="utf-8"?>
<formControlPr xmlns="http://schemas.microsoft.com/office/spreadsheetml/2009/9/main" objectType="Drop" dropLines="13" dropStyle="combo" dx="16" fmlaLink="F848" fmlaRange="SETUP!$J$10:$J$22" noThreeD="1" sel="1" val="0"/>
</file>

<file path=xl/ctrlProps/ctrlProp63.xml><?xml version="1.0" encoding="utf-8"?>
<formControlPr xmlns="http://schemas.microsoft.com/office/spreadsheetml/2009/9/main" objectType="Drop" dropLines="13" dropStyle="combo" dx="16" fmlaLink="F849" fmlaRange="SETUP!$J$10:$J$22" noThreeD="1" sel="1" val="0"/>
</file>

<file path=xl/ctrlProps/ctrlProp64.xml><?xml version="1.0" encoding="utf-8"?>
<formControlPr xmlns="http://schemas.microsoft.com/office/spreadsheetml/2009/9/main" objectType="Drop" dropLines="13" dropStyle="combo" dx="16" fmlaLink="K848" fmlaRange="'WORKINGS MATRIX'!$C$80:$C$102" noThreeD="1" sel="23" val="10"/>
</file>

<file path=xl/ctrlProps/ctrlProp65.xml><?xml version="1.0" encoding="utf-8"?>
<formControlPr xmlns="http://schemas.microsoft.com/office/spreadsheetml/2009/9/main" objectType="Drop" dropLines="13" dropStyle="combo" dx="16" fmlaLink="K849" fmlaRange="'WORKINGS MATRIX'!$C$80:$C$102" noThreeD="1" sel="23" val="10"/>
</file>

<file path=xl/ctrlProps/ctrlProp66.xml><?xml version="1.0" encoding="utf-8"?>
<formControlPr xmlns="http://schemas.microsoft.com/office/spreadsheetml/2009/9/main" objectType="Drop" dropLines="13" dropStyle="combo" dx="16" fmlaLink="K847" fmlaRange="'WORKINGS MATRIX'!$C$80:$C$102" noThreeD="1" sel="23" val="10"/>
</file>

<file path=xl/ctrlProps/ctrlProp67.xml><?xml version="1.0" encoding="utf-8"?>
<formControlPr xmlns="http://schemas.microsoft.com/office/spreadsheetml/2009/9/main" objectType="Drop" dropStyle="combo" dx="16" fmlaLink="C847" fmlaRange="'WORKINGS MATRIX'!$F$5:$F$12" noThreeD="1" sel="8" val="0"/>
</file>

<file path=xl/ctrlProps/ctrlProp68.xml><?xml version="1.0" encoding="utf-8"?>
<formControlPr xmlns="http://schemas.microsoft.com/office/spreadsheetml/2009/9/main" objectType="Drop" dropStyle="combo" dx="16" fmlaLink="C848" fmlaRange="'WORKINGS MATRIX'!$F$5:$F$12" noThreeD="1" sel="8" val="0"/>
</file>

<file path=xl/ctrlProps/ctrlProp69.xml><?xml version="1.0" encoding="utf-8"?>
<formControlPr xmlns="http://schemas.microsoft.com/office/spreadsheetml/2009/9/main" objectType="Drop" dropStyle="combo" dx="16" fmlaLink="C849" fmlaRange="'WORKINGS MATRIX'!$F$5:$F$12" noThreeD="1" sel="8" val="0"/>
</file>

<file path=xl/ctrlProps/ctrlProp70.xml><?xml version="1.0" encoding="utf-8"?>
<formControlPr xmlns="http://schemas.microsoft.com/office/spreadsheetml/2009/9/main" objectType="Drop" dropLines="13" dropStyle="combo" dx="16" fmlaLink="F947" fmlaRange="SETUP!$K$10:$K$22" noThreeD="1" sel="1" val="0"/>
</file>

<file path=xl/ctrlProps/ctrlProp71.xml><?xml version="1.0" encoding="utf-8"?>
<formControlPr xmlns="http://schemas.microsoft.com/office/spreadsheetml/2009/9/main" objectType="Drop" dropLines="13" dropStyle="combo" dx="16" fmlaLink="F948" fmlaRange="SETUP!$K$10:$K$22" noThreeD="1" sel="1" val="0"/>
</file>

<file path=xl/ctrlProps/ctrlProp72.xml><?xml version="1.0" encoding="utf-8"?>
<formControlPr xmlns="http://schemas.microsoft.com/office/spreadsheetml/2009/9/main" objectType="Drop" dropLines="13" dropStyle="combo" dx="16" fmlaLink="F949" fmlaRange="SETUP!$K$10:$K$22" noThreeD="1" sel="1" val="0"/>
</file>

<file path=xl/ctrlProps/ctrlProp73.xml><?xml version="1.0" encoding="utf-8"?>
<formControlPr xmlns="http://schemas.microsoft.com/office/spreadsheetml/2009/9/main" objectType="Drop" dropLines="13" dropStyle="combo" dx="16" fmlaLink="K948" fmlaRange="'WORKINGS MATRIX'!$C$80:$C$102" noThreeD="1" sel="23" val="10"/>
</file>

<file path=xl/ctrlProps/ctrlProp74.xml><?xml version="1.0" encoding="utf-8"?>
<formControlPr xmlns="http://schemas.microsoft.com/office/spreadsheetml/2009/9/main" objectType="Drop" dropLines="13" dropStyle="combo" dx="16" fmlaLink="K949" fmlaRange="'WORKINGS MATRIX'!$C$80:$C$102" noThreeD="1" sel="23" val="10"/>
</file>

<file path=xl/ctrlProps/ctrlProp75.xml><?xml version="1.0" encoding="utf-8"?>
<formControlPr xmlns="http://schemas.microsoft.com/office/spreadsheetml/2009/9/main" objectType="Drop" dropLines="13" dropStyle="combo" dx="16" fmlaLink="K947" fmlaRange="'WORKINGS MATRIX'!$C$80:$C$102" noThreeD="1" sel="23" val="10"/>
</file>

<file path=xl/ctrlProps/ctrlProp76.xml><?xml version="1.0" encoding="utf-8"?>
<formControlPr xmlns="http://schemas.microsoft.com/office/spreadsheetml/2009/9/main" objectType="Drop" dropStyle="combo" dx="16" fmlaLink="C947" fmlaRange="'WORKINGS MATRIX'!$F$5:$F$12" noThreeD="1" sel="8" val="0"/>
</file>

<file path=xl/ctrlProps/ctrlProp77.xml><?xml version="1.0" encoding="utf-8"?>
<formControlPr xmlns="http://schemas.microsoft.com/office/spreadsheetml/2009/9/main" objectType="Drop" dropStyle="combo" dx="16" fmlaLink="C948" fmlaRange="'WORKINGS MATRIX'!$F$5:$F$12" noThreeD="1" sel="8" val="0"/>
</file>

<file path=xl/ctrlProps/ctrlProp78.xml><?xml version="1.0" encoding="utf-8"?>
<formControlPr xmlns="http://schemas.microsoft.com/office/spreadsheetml/2009/9/main" objectType="Drop" dropStyle="combo" dx="16" fmlaLink="C949" fmlaRange="'WORKINGS MATRIX'!$F$5:$F$12" noThreeD="1" sel="8" val="0"/>
</file>

<file path=xl/ctrlProps/ctrlProp79.xml><?xml version="1.0" encoding="utf-8"?>
<formControlPr xmlns="http://schemas.microsoft.com/office/spreadsheetml/2009/9/main" objectType="Drop" dropLines="13" dropStyle="combo" dx="16" fmlaLink="F1047" fmlaRange="SETUP!$L$10:$L$22" noThreeD="1" sel="1" val="0"/>
</file>

<file path=xl/ctrlProps/ctrlProp80.xml><?xml version="1.0" encoding="utf-8"?>
<formControlPr xmlns="http://schemas.microsoft.com/office/spreadsheetml/2009/9/main" objectType="Drop" dropLines="13" dropStyle="combo" dx="16" fmlaLink="F1048" fmlaRange="SETUP!$L$10:$L$22" noThreeD="1" sel="1" val="0"/>
</file>

<file path=xl/ctrlProps/ctrlProp81.xml><?xml version="1.0" encoding="utf-8"?>
<formControlPr xmlns="http://schemas.microsoft.com/office/spreadsheetml/2009/9/main" objectType="Drop" dropLines="13" dropStyle="combo" dx="16" fmlaLink="F1049" fmlaRange="SETUP!$L$10:$L$22" noThreeD="1" sel="1" val="0"/>
</file>

<file path=xl/ctrlProps/ctrlProp82.xml><?xml version="1.0" encoding="utf-8"?>
<formControlPr xmlns="http://schemas.microsoft.com/office/spreadsheetml/2009/9/main" objectType="Drop" dropLines="13" dropStyle="combo" dx="16" fmlaLink="K1048" fmlaRange="'WORKINGS MATRIX'!$C$80:$C$102" noThreeD="1" sel="23" val="10"/>
</file>

<file path=xl/ctrlProps/ctrlProp83.xml><?xml version="1.0" encoding="utf-8"?>
<formControlPr xmlns="http://schemas.microsoft.com/office/spreadsheetml/2009/9/main" objectType="Drop" dropLines="13" dropStyle="combo" dx="16" fmlaLink="K1049" fmlaRange="'WORKINGS MATRIX'!$C$80:$C$102" noThreeD="1" sel="23" val="10"/>
</file>

<file path=xl/ctrlProps/ctrlProp84.xml><?xml version="1.0" encoding="utf-8"?>
<formControlPr xmlns="http://schemas.microsoft.com/office/spreadsheetml/2009/9/main" objectType="Drop" dropLines="13" dropStyle="combo" dx="16" fmlaLink="K1047" fmlaRange="'WORKINGS MATRIX'!$C$80:$C$102" noThreeD="1" sel="23" val="10"/>
</file>

<file path=xl/ctrlProps/ctrlProp85.xml><?xml version="1.0" encoding="utf-8"?>
<formControlPr xmlns="http://schemas.microsoft.com/office/spreadsheetml/2009/9/main" objectType="Drop" dropStyle="combo" dx="16" fmlaLink="C1047" fmlaRange="'WORKINGS MATRIX'!$F$5:$F$12" noThreeD="1" sel="8" val="0"/>
</file>

<file path=xl/ctrlProps/ctrlProp86.xml><?xml version="1.0" encoding="utf-8"?>
<formControlPr xmlns="http://schemas.microsoft.com/office/spreadsheetml/2009/9/main" objectType="Drop" dropStyle="combo" dx="16" fmlaLink="C1048" fmlaRange="'WORKINGS MATRIX'!$F$5:$F$12" noThreeD="1" sel="8" val="0"/>
</file>

<file path=xl/ctrlProps/ctrlProp87.xml><?xml version="1.0" encoding="utf-8"?>
<formControlPr xmlns="http://schemas.microsoft.com/office/spreadsheetml/2009/9/main" objectType="Drop" dropStyle="combo" dx="16" fmlaLink="C1049" fmlaRange="'WORKINGS MATRIX'!$F$5:$F$12" noThreeD="1" sel="8" val="0"/>
</file>

<file path=xl/ctrlProps/ctrlProp88.xml><?xml version="1.0" encoding="utf-8"?>
<formControlPr xmlns="http://schemas.microsoft.com/office/spreadsheetml/2009/9/main" objectType="Drop" dropLines="13" dropStyle="combo" dx="16" fmlaLink="F1147" fmlaRange="SETUP!$M$10:$M$22" noThreeD="1" sel="1" val="0"/>
</file>

<file path=xl/ctrlProps/ctrlProp89.xml><?xml version="1.0" encoding="utf-8"?>
<formControlPr xmlns="http://schemas.microsoft.com/office/spreadsheetml/2009/9/main" objectType="Drop" dropLines="13" dropStyle="combo" dx="16" fmlaLink="F1148" fmlaRange="SETUP!$M$10:$M$22" noThreeD="1" sel="1" val="0"/>
</file>

<file path=xl/ctrlProps/ctrlProp90.xml><?xml version="1.0" encoding="utf-8"?>
<formControlPr xmlns="http://schemas.microsoft.com/office/spreadsheetml/2009/9/main" objectType="Drop" dropLines="13" dropStyle="combo" dx="16" fmlaLink="F1149" fmlaRange="SETUP!$M$10:$M$22" noThreeD="1" sel="1" val="0"/>
</file>

<file path=xl/ctrlProps/ctrlProp91.xml><?xml version="1.0" encoding="utf-8"?>
<formControlPr xmlns="http://schemas.microsoft.com/office/spreadsheetml/2009/9/main" objectType="Drop" dropLines="13" dropStyle="combo" dx="16" fmlaLink="K1148" fmlaRange="'WORKINGS MATRIX'!$C$80:$C$102" noThreeD="1" sel="23" val="10"/>
</file>

<file path=xl/ctrlProps/ctrlProp92.xml><?xml version="1.0" encoding="utf-8"?>
<formControlPr xmlns="http://schemas.microsoft.com/office/spreadsheetml/2009/9/main" objectType="Drop" dropLines="13" dropStyle="combo" dx="16" fmlaLink="K1149" fmlaRange="'WORKINGS MATRIX'!$C$80:$C$102" noThreeD="1" sel="23" val="10"/>
</file>

<file path=xl/ctrlProps/ctrlProp93.xml><?xml version="1.0" encoding="utf-8"?>
<formControlPr xmlns="http://schemas.microsoft.com/office/spreadsheetml/2009/9/main" objectType="Drop" dropLines="13" dropStyle="combo" dx="16" fmlaLink="K1147" fmlaRange="'WORKINGS MATRIX'!$C$80:$C$102" noThreeD="1" sel="23" val="10"/>
</file>

<file path=xl/ctrlProps/ctrlProp94.xml><?xml version="1.0" encoding="utf-8"?>
<formControlPr xmlns="http://schemas.microsoft.com/office/spreadsheetml/2009/9/main" objectType="Drop" dropStyle="combo" dx="16" fmlaLink="C1147" fmlaRange="'WORKINGS MATRIX'!$F$5:$F$12" noThreeD="1" sel="8" val="0"/>
</file>

<file path=xl/ctrlProps/ctrlProp95.xml><?xml version="1.0" encoding="utf-8"?>
<formControlPr xmlns="http://schemas.microsoft.com/office/spreadsheetml/2009/9/main" objectType="Drop" dropStyle="combo" dx="16" fmlaLink="C1148" fmlaRange="'WORKINGS MATRIX'!$F$5:$F$12" noThreeD="1" sel="8" val="0"/>
</file>

<file path=xl/ctrlProps/ctrlProp96.xml><?xml version="1.0" encoding="utf-8"?>
<formControlPr xmlns="http://schemas.microsoft.com/office/spreadsheetml/2009/9/main" objectType="Drop" dropStyle="combo" dx="16" fmlaLink="C1149" fmlaRange="'WORKINGS MATRIX'!$F$5:$F$12" noThreeD="1" sel="8" val="0"/>
</file>

<file path=xl/ctrlProps/ctrlProp97.xml><?xml version="1.0" encoding="utf-8"?>
<formControlPr xmlns="http://schemas.microsoft.com/office/spreadsheetml/2009/9/main" objectType="Drop" dropLines="13" dropStyle="combo" dx="16" fmlaLink="F1247" fmlaRange="SETUP!$N$10:$N$22" noThreeD="1" sel="1" val="0"/>
</file>

<file path=xl/ctrlProps/ctrlProp98.xml><?xml version="1.0" encoding="utf-8"?>
<formControlPr xmlns="http://schemas.microsoft.com/office/spreadsheetml/2009/9/main" objectType="Drop" dropLines="13" dropStyle="combo" dx="16" fmlaLink="F1248" fmlaRange="SETUP!$N$10:$N$22" noThreeD="1" sel="1" val="0"/>
</file>

<file path=xl/ctrlProps/ctrlProp99.xml><?xml version="1.0" encoding="utf-8"?>
<formControlPr xmlns="http://schemas.microsoft.com/office/spreadsheetml/2009/9/main" objectType="Drop" dropLines="13" dropStyle="combo" dx="16" fmlaLink="F1249" fmlaRange="SETUP!$N$10:$N$22" noThreeD="1" sel="1" val="0"/>
</file>

<file path=xl/ctrlProps/ctrlProp100.xml><?xml version="1.0" encoding="utf-8"?>
<formControlPr xmlns="http://schemas.microsoft.com/office/spreadsheetml/2009/9/main" objectType="Drop" dropLines="13" dropStyle="combo" dx="16" fmlaLink="K1248" fmlaRange="'WORKINGS MATRIX'!$C$80:$C$102" noThreeD="1" sel="23" val="10"/>
</file>

<file path=xl/ctrlProps/ctrlProp101.xml><?xml version="1.0" encoding="utf-8"?>
<formControlPr xmlns="http://schemas.microsoft.com/office/spreadsheetml/2009/9/main" objectType="Drop" dropLines="13" dropStyle="combo" dx="16" fmlaLink="K1249" fmlaRange="'WORKINGS MATRIX'!$C$80:$C$102" noThreeD="1" sel="23" val="10"/>
</file>

<file path=xl/ctrlProps/ctrlProp102.xml><?xml version="1.0" encoding="utf-8"?>
<formControlPr xmlns="http://schemas.microsoft.com/office/spreadsheetml/2009/9/main" objectType="Drop" dropLines="13" dropStyle="combo" dx="16" fmlaLink="K1247" fmlaRange="'WORKINGS MATRIX'!$C$80:$C$102" noThreeD="1" sel="23" val="10"/>
</file>

<file path=xl/ctrlProps/ctrlProp103.xml><?xml version="1.0" encoding="utf-8"?>
<formControlPr xmlns="http://schemas.microsoft.com/office/spreadsheetml/2009/9/main" objectType="Drop" dropStyle="combo" dx="16" fmlaLink="C1247" fmlaRange="'WORKINGS MATRIX'!$F$5:$F$12" noThreeD="1" sel="8" val="0"/>
</file>

<file path=xl/ctrlProps/ctrlProp104.xml><?xml version="1.0" encoding="utf-8"?>
<formControlPr xmlns="http://schemas.microsoft.com/office/spreadsheetml/2009/9/main" objectType="Drop" dropStyle="combo" dx="16" fmlaLink="C1248" fmlaRange="'WORKINGS MATRIX'!$F$5:$F$12" noThreeD="1" sel="8" val="0"/>
</file>

<file path=xl/ctrlProps/ctrlProp105.xml><?xml version="1.0" encoding="utf-8"?>
<formControlPr xmlns="http://schemas.microsoft.com/office/spreadsheetml/2009/9/main" objectType="Drop" dropStyle="combo" dx="16" fmlaLink="C1249" fmlaRange="'WORKINGS MATRIX'!$F$5:$F$12" noThreeD="1" sel="8" val="0"/>
</file>

<file path=xl/ctrlProps/ctrlProp106.xml><?xml version="1.0" encoding="utf-8"?>
<formControlPr xmlns="http://schemas.microsoft.com/office/spreadsheetml/2009/9/main" objectType="Drop" dropLines="13" dropStyle="combo" dx="16" fmlaLink="F1347" fmlaRange="SETUP!$O$10:$O$22" noThreeD="1" sel="1" val="0"/>
</file>

<file path=xl/ctrlProps/ctrlProp107.xml><?xml version="1.0" encoding="utf-8"?>
<formControlPr xmlns="http://schemas.microsoft.com/office/spreadsheetml/2009/9/main" objectType="Drop" dropLines="13" dropStyle="combo" dx="16" fmlaLink="F1348" fmlaRange="SETUP!$O$10:$O$22" noThreeD="1" sel="1" val="0"/>
</file>

<file path=xl/ctrlProps/ctrlProp108.xml><?xml version="1.0" encoding="utf-8"?>
<formControlPr xmlns="http://schemas.microsoft.com/office/spreadsheetml/2009/9/main" objectType="Drop" dropLines="13" dropStyle="combo" dx="16" fmlaLink="F1349" fmlaRange="SETUP!$O$10:$O$22" noThreeD="1" sel="1" val="0"/>
</file>

<file path=xl/ctrlProps/ctrlProp109.xml><?xml version="1.0" encoding="utf-8"?>
<formControlPr xmlns="http://schemas.microsoft.com/office/spreadsheetml/2009/9/main" objectType="Drop" dropLines="13" dropStyle="combo" dx="16" fmlaLink="K1348" fmlaRange="'WORKINGS MATRIX'!$C$80:$C$102" noThreeD="1" sel="23" val="10"/>
</file>

<file path=xl/ctrlProps/ctrlProp110.xml><?xml version="1.0" encoding="utf-8"?>
<formControlPr xmlns="http://schemas.microsoft.com/office/spreadsheetml/2009/9/main" objectType="Drop" dropLines="13" dropStyle="combo" dx="16" fmlaLink="K1349" fmlaRange="'WORKINGS MATRIX'!$C$80:$C$102" noThreeD="1" sel="23" val="10"/>
</file>

<file path=xl/ctrlProps/ctrlProp111.xml><?xml version="1.0" encoding="utf-8"?>
<formControlPr xmlns="http://schemas.microsoft.com/office/spreadsheetml/2009/9/main" objectType="Drop" dropLines="13" dropStyle="combo" dx="16" fmlaLink="K1347" fmlaRange="'WORKINGS MATRIX'!$C$80:$C$102" noThreeD="1" sel="23" val="10"/>
</file>

<file path=xl/ctrlProps/ctrlProp112.xml><?xml version="1.0" encoding="utf-8"?>
<formControlPr xmlns="http://schemas.microsoft.com/office/spreadsheetml/2009/9/main" objectType="Drop" dropStyle="combo" dx="16" fmlaLink="C1347" fmlaRange="'WORKINGS MATRIX'!$F$5:$F$12" noThreeD="1" sel="8" val="0"/>
</file>

<file path=xl/ctrlProps/ctrlProp113.xml><?xml version="1.0" encoding="utf-8"?>
<formControlPr xmlns="http://schemas.microsoft.com/office/spreadsheetml/2009/9/main" objectType="Drop" dropStyle="combo" dx="16" fmlaLink="C1348" fmlaRange="'WORKINGS MATRIX'!$F$5:$F$12" noThreeD="1" sel="8" val="0"/>
</file>

<file path=xl/ctrlProps/ctrlProp114.xml><?xml version="1.0" encoding="utf-8"?>
<formControlPr xmlns="http://schemas.microsoft.com/office/spreadsheetml/2009/9/main" objectType="Drop" dropStyle="combo" dx="16" fmlaLink="C1349" fmlaRange="'WORKINGS MATRIX'!$F$5:$F$12" noThreeD="1" sel="8" val="0"/>
</file>

<file path=xl/ctrlProps/ctrlProp115.xml><?xml version="1.0" encoding="utf-8"?>
<formControlPr xmlns="http://schemas.microsoft.com/office/spreadsheetml/2009/9/main" objectType="Drop" dropLines="13" dropStyle="combo" dx="16" fmlaLink="F1447" fmlaRange="SETUP!$P$10:$P$22" noThreeD="1" sel="1" val="0"/>
</file>

<file path=xl/ctrlProps/ctrlProp116.xml><?xml version="1.0" encoding="utf-8"?>
<formControlPr xmlns="http://schemas.microsoft.com/office/spreadsheetml/2009/9/main" objectType="Drop" dropLines="13" dropStyle="combo" dx="16" fmlaLink="F1448" fmlaRange="SETUP!$P$10:$P$22" noThreeD="1" sel="1" val="0"/>
</file>

<file path=xl/ctrlProps/ctrlProp117.xml><?xml version="1.0" encoding="utf-8"?>
<formControlPr xmlns="http://schemas.microsoft.com/office/spreadsheetml/2009/9/main" objectType="Drop" dropLines="13" dropStyle="combo" dx="16" fmlaLink="F1449" fmlaRange="SETUP!$P$10:$P$22" noThreeD="1" sel="1" val="0"/>
</file>

<file path=xl/ctrlProps/ctrlProp118.xml><?xml version="1.0" encoding="utf-8"?>
<formControlPr xmlns="http://schemas.microsoft.com/office/spreadsheetml/2009/9/main" objectType="Drop" dropLines="13" dropStyle="combo" dx="16" fmlaLink="K1448" fmlaRange="'WORKINGS MATRIX'!$C$80:$C$102" noThreeD="1" sel="23" val="10"/>
</file>

<file path=xl/ctrlProps/ctrlProp119.xml><?xml version="1.0" encoding="utf-8"?>
<formControlPr xmlns="http://schemas.microsoft.com/office/spreadsheetml/2009/9/main" objectType="Drop" dropLines="13" dropStyle="combo" dx="16" fmlaLink="K1449" fmlaRange="'WORKINGS MATRIX'!$C$80:$C$102" noThreeD="1" sel="23" val="10"/>
</file>

<file path=xl/ctrlProps/ctrlProp120.xml><?xml version="1.0" encoding="utf-8"?>
<formControlPr xmlns="http://schemas.microsoft.com/office/spreadsheetml/2009/9/main" objectType="Drop" dropLines="13" dropStyle="combo" dx="16" fmlaLink="K1447" fmlaRange="'WORKINGS MATRIX'!$C$80:$C$102" noThreeD="1" sel="23" val="10"/>
</file>

<file path=xl/ctrlProps/ctrlProp121.xml><?xml version="1.0" encoding="utf-8"?>
<formControlPr xmlns="http://schemas.microsoft.com/office/spreadsheetml/2009/9/main" objectType="Drop" dropStyle="combo" dx="16" fmlaLink="C1447" fmlaRange="'WORKINGS MATRIX'!$F$5:$F$12" noThreeD="1" sel="8" val="0"/>
</file>

<file path=xl/ctrlProps/ctrlProp122.xml><?xml version="1.0" encoding="utf-8"?>
<formControlPr xmlns="http://schemas.microsoft.com/office/spreadsheetml/2009/9/main" objectType="Drop" dropStyle="combo" dx="16" fmlaLink="C1448" fmlaRange="'WORKINGS MATRIX'!$F$5:$F$12" noThreeD="1" sel="8" val="0"/>
</file>

<file path=xl/ctrlProps/ctrlProp123.xml><?xml version="1.0" encoding="utf-8"?>
<formControlPr xmlns="http://schemas.microsoft.com/office/spreadsheetml/2009/9/main" objectType="Drop" dropStyle="combo" dx="16" fmlaLink="C1449" fmlaRange="'WORKINGS MATRIX'!$F$5:$F$12" noThreeD="1" sel="8" val="0"/>
</file>

<file path=xl/ctrlProps/ctrlProp124.xml><?xml version="1.0" encoding="utf-8"?>
<formControlPr xmlns="http://schemas.microsoft.com/office/spreadsheetml/2009/9/main" objectType="Drop" dropLines="10" dropStyle="combo" dx="16" fmlaLink="D76" fmlaRange="'WORKINGS MATRIX'!$O$41:$O$50" noThreeD="1" sel="10" val="0"/>
</file>

<file path=xl/ctrlProps/ctrlProp125.xml><?xml version="1.0" encoding="utf-8"?>
<formControlPr xmlns="http://schemas.microsoft.com/office/spreadsheetml/2009/9/main" objectType="Drop" dropLines="10" dropStyle="combo" dx="16" fmlaLink="D176" fmlaRange="'WORKINGS MATRIX'!$O$41:$O$50" noThreeD="1" sel="10" val="0"/>
</file>

<file path=xl/ctrlProps/ctrlProp126.xml><?xml version="1.0" encoding="utf-8"?>
<formControlPr xmlns="http://schemas.microsoft.com/office/spreadsheetml/2009/9/main" objectType="Drop" dropLines="10" dropStyle="combo" dx="16" fmlaLink="D276" fmlaRange="'WORKINGS MATRIX'!$O$41:$O$50" noThreeD="1" sel="10" val="0"/>
</file>

<file path=xl/ctrlProps/ctrlProp127.xml><?xml version="1.0" encoding="utf-8"?>
<formControlPr xmlns="http://schemas.microsoft.com/office/spreadsheetml/2009/9/main" objectType="Drop" dropLines="10" dropStyle="combo" dx="16" fmlaLink="D476" fmlaRange="'WORKINGS MATRIX'!$O$41:$O$50" noThreeD="1" sel="10" val="0"/>
</file>

<file path=xl/ctrlProps/ctrlProp128.xml><?xml version="1.0" encoding="utf-8"?>
<formControlPr xmlns="http://schemas.microsoft.com/office/spreadsheetml/2009/9/main" objectType="Drop" dropLines="10" dropStyle="combo" dx="16" fmlaLink="D576" fmlaRange="'WORKINGS MATRIX'!$O$41:$O$50" noThreeD="1" sel="10" val="0"/>
</file>

<file path=xl/ctrlProps/ctrlProp129.xml><?xml version="1.0" encoding="utf-8"?>
<formControlPr xmlns="http://schemas.microsoft.com/office/spreadsheetml/2009/9/main" objectType="Drop" dropLines="10" dropStyle="combo" dx="16" fmlaLink="D676" fmlaRange="'WORKINGS MATRIX'!$O$41:$O$50" noThreeD="1" sel="10" val="0"/>
</file>

<file path=xl/ctrlProps/ctrlProp130.xml><?xml version="1.0" encoding="utf-8"?>
<formControlPr xmlns="http://schemas.microsoft.com/office/spreadsheetml/2009/9/main" objectType="Drop" dropLines="10" dropStyle="combo" dx="16" fmlaLink="D776" fmlaRange="'WORKINGS MATRIX'!$O$41:$O$50" noThreeD="1" sel="10" val="0"/>
</file>

<file path=xl/ctrlProps/ctrlProp131.xml><?xml version="1.0" encoding="utf-8"?>
<formControlPr xmlns="http://schemas.microsoft.com/office/spreadsheetml/2009/9/main" objectType="Drop" dropLines="10" dropStyle="combo" dx="16" fmlaLink="D876" fmlaRange="'WORKINGS MATRIX'!$O$41:$O$50" noThreeD="1" sel="10" val="0"/>
</file>

<file path=xl/ctrlProps/ctrlProp132.xml><?xml version="1.0" encoding="utf-8"?>
<formControlPr xmlns="http://schemas.microsoft.com/office/spreadsheetml/2009/9/main" objectType="Drop" dropLines="10" dropStyle="combo" dx="16" fmlaLink="D976" fmlaRange="'WORKINGS MATRIX'!$O$41:$O$50" noThreeD="1" sel="10" val="0"/>
</file>

<file path=xl/ctrlProps/ctrlProp133.xml><?xml version="1.0" encoding="utf-8"?>
<formControlPr xmlns="http://schemas.microsoft.com/office/spreadsheetml/2009/9/main" objectType="Drop" dropLines="10" dropStyle="combo" dx="16" fmlaLink="D1076" fmlaRange="'WORKINGS MATRIX'!$O$41:$O$50" noThreeD="1" sel="10" val="0"/>
</file>

<file path=xl/ctrlProps/ctrlProp134.xml><?xml version="1.0" encoding="utf-8"?>
<formControlPr xmlns="http://schemas.microsoft.com/office/spreadsheetml/2009/9/main" objectType="Drop" dropLines="10" dropStyle="combo" dx="16" fmlaLink="D1176" fmlaRange="'WORKINGS MATRIX'!$O$41:$O$50" noThreeD="1" sel="10" val="0"/>
</file>

<file path=xl/ctrlProps/ctrlProp135.xml><?xml version="1.0" encoding="utf-8"?>
<formControlPr xmlns="http://schemas.microsoft.com/office/spreadsheetml/2009/9/main" objectType="Drop" dropLines="10" dropStyle="combo" dx="16" fmlaLink="D1276" fmlaRange="'WORKINGS MATRIX'!$O$41:$O$50" noThreeD="1" sel="10" val="0"/>
</file>

<file path=xl/ctrlProps/ctrlProp136.xml><?xml version="1.0" encoding="utf-8"?>
<formControlPr xmlns="http://schemas.microsoft.com/office/spreadsheetml/2009/9/main" objectType="Drop" dropLines="10" dropStyle="combo" dx="16" fmlaLink="D1376" fmlaRange="'WORKINGS MATRIX'!$O$41:$O$50" noThreeD="1" sel="10" val="0"/>
</file>

<file path=xl/ctrlProps/ctrlProp137.xml><?xml version="1.0" encoding="utf-8"?>
<formControlPr xmlns="http://schemas.microsoft.com/office/spreadsheetml/2009/9/main" objectType="Drop" dropLines="10" dropStyle="combo" dx="16" fmlaLink="D1476" fmlaRange="'WORKINGS MATRIX'!$O$41:$O$50" noThreeD="1" sel="10" val="0"/>
</file>

<file path=xl/ctrlProps/ctrlProp138.xml><?xml version="1.0" encoding="utf-8"?>
<formControlPr xmlns="http://schemas.microsoft.com/office/spreadsheetml/2009/9/main" objectType="Drop" dropLines="13" dropStyle="combo" dx="16" fmlaLink="F1547" fmlaRange="SETUP!$Q$10:$Q$22" noThreeD="1" sel="1" val="0"/>
</file>

<file path=xl/ctrlProps/ctrlProp139.xml><?xml version="1.0" encoding="utf-8"?>
<formControlPr xmlns="http://schemas.microsoft.com/office/spreadsheetml/2009/9/main" objectType="Drop" dropLines="13" dropStyle="combo" dx="16" fmlaLink="F1548" fmlaRange="SETUP!$Q$10:$Q$22" noThreeD="1" sel="1" val="0"/>
</file>

<file path=xl/ctrlProps/ctrlProp140.xml><?xml version="1.0" encoding="utf-8"?>
<formControlPr xmlns="http://schemas.microsoft.com/office/spreadsheetml/2009/9/main" objectType="Drop" dropLines="13" dropStyle="combo" dx="16" fmlaLink="F1549" fmlaRange="SETUP!$Q$10:$Q$22" noThreeD="1" sel="1" val="0"/>
</file>

<file path=xl/ctrlProps/ctrlProp141.xml><?xml version="1.0" encoding="utf-8"?>
<formControlPr xmlns="http://schemas.microsoft.com/office/spreadsheetml/2009/9/main" objectType="Drop" dropLines="13" dropStyle="combo" dx="16" fmlaLink="K1548" fmlaRange="'WORKINGS MATRIX'!$C$80:$C$102" noThreeD="1" sel="23" val="10"/>
</file>

<file path=xl/ctrlProps/ctrlProp142.xml><?xml version="1.0" encoding="utf-8"?>
<formControlPr xmlns="http://schemas.microsoft.com/office/spreadsheetml/2009/9/main" objectType="Drop" dropLines="13" dropStyle="combo" dx="16" fmlaLink="K1549" fmlaRange="'WORKINGS MATRIX'!$C$80:$C$102" noThreeD="1" sel="23" val="10"/>
</file>

<file path=xl/ctrlProps/ctrlProp143.xml><?xml version="1.0" encoding="utf-8"?>
<formControlPr xmlns="http://schemas.microsoft.com/office/spreadsheetml/2009/9/main" objectType="Drop" dropLines="13" dropStyle="combo" dx="16" fmlaLink="K1547" fmlaRange="'WORKINGS MATRIX'!$C$80:$C$102" noThreeD="1" sel="23" val="10"/>
</file>

<file path=xl/ctrlProps/ctrlProp144.xml><?xml version="1.0" encoding="utf-8"?>
<formControlPr xmlns="http://schemas.microsoft.com/office/spreadsheetml/2009/9/main" objectType="Drop" dropStyle="combo" dx="16" fmlaLink="C1547" fmlaRange="'WORKINGS MATRIX'!$F$5:$F$12" noThreeD="1" sel="8" val="0"/>
</file>

<file path=xl/ctrlProps/ctrlProp145.xml><?xml version="1.0" encoding="utf-8"?>
<formControlPr xmlns="http://schemas.microsoft.com/office/spreadsheetml/2009/9/main" objectType="Drop" dropStyle="combo" dx="16" fmlaLink="C1548" fmlaRange="'WORKINGS MATRIX'!$F$5:$F$12" noThreeD="1" sel="8" val="0"/>
</file>

<file path=xl/ctrlProps/ctrlProp146.xml><?xml version="1.0" encoding="utf-8"?>
<formControlPr xmlns="http://schemas.microsoft.com/office/spreadsheetml/2009/9/main" objectType="Drop" dropStyle="combo" dx="16" fmlaLink="C1549" fmlaRange="'WORKINGS MATRIX'!$F$5:$F$12" noThreeD="1" sel="8" val="0"/>
</file>

<file path=xl/ctrlProps/ctrlProp147.xml><?xml version="1.0" encoding="utf-8"?>
<formControlPr xmlns="http://schemas.microsoft.com/office/spreadsheetml/2009/9/main" objectType="Drop" dropLines="10" dropStyle="combo" dx="16" fmlaLink="D1576" fmlaRange="'WORKINGS MATRIX'!$O$41:$O$50" noThreeD="1" sel="10" val="0"/>
</file>

<file path=xl/ctrlProps/ctrlProp148.xml><?xml version="1.0" encoding="utf-8"?>
<formControlPr xmlns="http://schemas.microsoft.com/office/spreadsheetml/2009/9/main" objectType="Drop" dropLines="13" dropStyle="combo" dx="16" fmlaLink="F1647" fmlaRange="SETUP!$R$10:$R$22" noThreeD="1" sel="1" val="0"/>
</file>

<file path=xl/ctrlProps/ctrlProp149.xml><?xml version="1.0" encoding="utf-8"?>
<formControlPr xmlns="http://schemas.microsoft.com/office/spreadsheetml/2009/9/main" objectType="Drop" dropLines="13" dropStyle="combo" dx="16" fmlaLink="F1648" fmlaRange="SETUP!$R$10:$R$22" noThreeD="1" sel="1" val="0"/>
</file>

<file path=xl/ctrlProps/ctrlProp150.xml><?xml version="1.0" encoding="utf-8"?>
<formControlPr xmlns="http://schemas.microsoft.com/office/spreadsheetml/2009/9/main" objectType="Drop" dropLines="13" dropStyle="combo" dx="16" fmlaLink="F1649" fmlaRange="SETUP!$R$10:$R$22" noThreeD="1" sel="1" val="0"/>
</file>

<file path=xl/ctrlProps/ctrlProp151.xml><?xml version="1.0" encoding="utf-8"?>
<formControlPr xmlns="http://schemas.microsoft.com/office/spreadsheetml/2009/9/main" objectType="Drop" dropLines="13" dropStyle="combo" dx="16" fmlaLink="K1648" fmlaRange="'WORKINGS MATRIX'!$C$80:$C$102" noThreeD="1" sel="23" val="10"/>
</file>

<file path=xl/ctrlProps/ctrlProp152.xml><?xml version="1.0" encoding="utf-8"?>
<formControlPr xmlns="http://schemas.microsoft.com/office/spreadsheetml/2009/9/main" objectType="Drop" dropLines="13" dropStyle="combo" dx="16" fmlaLink="K1649" fmlaRange="'WORKINGS MATRIX'!$C$80:$C$102" noThreeD="1" sel="23" val="10"/>
</file>

<file path=xl/ctrlProps/ctrlProp153.xml><?xml version="1.0" encoding="utf-8"?>
<formControlPr xmlns="http://schemas.microsoft.com/office/spreadsheetml/2009/9/main" objectType="Drop" dropLines="13" dropStyle="combo" dx="16" fmlaLink="K1647" fmlaRange="'WORKINGS MATRIX'!$C$80:$C$102" noThreeD="1" sel="23" val="10"/>
</file>

<file path=xl/ctrlProps/ctrlProp154.xml><?xml version="1.0" encoding="utf-8"?>
<formControlPr xmlns="http://schemas.microsoft.com/office/spreadsheetml/2009/9/main" objectType="Drop" dropStyle="combo" dx="16" fmlaLink="C1647" fmlaRange="'WORKINGS MATRIX'!$F$5:$F$12" noThreeD="1" sel="8" val="0"/>
</file>

<file path=xl/ctrlProps/ctrlProp155.xml><?xml version="1.0" encoding="utf-8"?>
<formControlPr xmlns="http://schemas.microsoft.com/office/spreadsheetml/2009/9/main" objectType="Drop" dropStyle="combo" dx="16" fmlaLink="C1648" fmlaRange="'WORKINGS MATRIX'!$F$5:$F$12" noThreeD="1" sel="8" val="0"/>
</file>

<file path=xl/ctrlProps/ctrlProp156.xml><?xml version="1.0" encoding="utf-8"?>
<formControlPr xmlns="http://schemas.microsoft.com/office/spreadsheetml/2009/9/main" objectType="Drop" dropStyle="combo" dx="16" fmlaLink="C1649" fmlaRange="'WORKINGS MATRIX'!$F$5:$F$12" noThreeD="1" sel="8" val="0"/>
</file>

<file path=xl/ctrlProps/ctrlProp157.xml><?xml version="1.0" encoding="utf-8"?>
<formControlPr xmlns="http://schemas.microsoft.com/office/spreadsheetml/2009/9/main" objectType="Drop" dropLines="10" dropStyle="combo" dx="16" fmlaLink="D1676" fmlaRange="'WORKINGS MATRIX'!$O$41:$O$50" noThreeD="1" sel="10" val="0"/>
</file>

<file path=xl/ctrlProps/ctrlProp158.xml><?xml version="1.0" encoding="utf-8"?>
<formControlPr xmlns="http://schemas.microsoft.com/office/spreadsheetml/2009/9/main" objectType="Drop" dropLines="13" dropStyle="combo" dx="16" fmlaLink="F1747" fmlaRange="SETUP!$S$10:$S$22" noThreeD="1" sel="1" val="0"/>
</file>

<file path=xl/ctrlProps/ctrlProp159.xml><?xml version="1.0" encoding="utf-8"?>
<formControlPr xmlns="http://schemas.microsoft.com/office/spreadsheetml/2009/9/main" objectType="Drop" dropLines="13" dropStyle="combo" dx="16" fmlaLink="F1748" fmlaRange="SETUP!$S$10:$S$22" noThreeD="1" sel="1" val="0"/>
</file>

<file path=xl/ctrlProps/ctrlProp160.xml><?xml version="1.0" encoding="utf-8"?>
<formControlPr xmlns="http://schemas.microsoft.com/office/spreadsheetml/2009/9/main" objectType="Drop" dropLines="13" dropStyle="combo" dx="16" fmlaLink="F1749" fmlaRange="SETUP!$S$10:$S$22" noThreeD="1" sel="1" val="0"/>
</file>

<file path=xl/ctrlProps/ctrlProp161.xml><?xml version="1.0" encoding="utf-8"?>
<formControlPr xmlns="http://schemas.microsoft.com/office/spreadsheetml/2009/9/main" objectType="Drop" dropLines="13" dropStyle="combo" dx="16" fmlaLink="K1748" fmlaRange="'WORKINGS MATRIX'!$C$80:$C$102" noThreeD="1" sel="23" val="10"/>
</file>

<file path=xl/ctrlProps/ctrlProp162.xml><?xml version="1.0" encoding="utf-8"?>
<formControlPr xmlns="http://schemas.microsoft.com/office/spreadsheetml/2009/9/main" objectType="Drop" dropLines="13" dropStyle="combo" dx="16" fmlaLink="K1749" fmlaRange="'WORKINGS MATRIX'!$C$80:$C$102" noThreeD="1" sel="23" val="10"/>
</file>

<file path=xl/ctrlProps/ctrlProp163.xml><?xml version="1.0" encoding="utf-8"?>
<formControlPr xmlns="http://schemas.microsoft.com/office/spreadsheetml/2009/9/main" objectType="Drop" dropLines="13" dropStyle="combo" dx="16" fmlaLink="K1747" fmlaRange="'WORKINGS MATRIX'!$C$80:$C$102" noThreeD="1" sel="23" val="10"/>
</file>

<file path=xl/ctrlProps/ctrlProp164.xml><?xml version="1.0" encoding="utf-8"?>
<formControlPr xmlns="http://schemas.microsoft.com/office/spreadsheetml/2009/9/main" objectType="Drop" dropStyle="combo" dx="16" fmlaLink="C1747" fmlaRange="'WORKINGS MATRIX'!$F$5:$F$12" noThreeD="1" sel="8" val="0"/>
</file>

<file path=xl/ctrlProps/ctrlProp165.xml><?xml version="1.0" encoding="utf-8"?>
<formControlPr xmlns="http://schemas.microsoft.com/office/spreadsheetml/2009/9/main" objectType="Drop" dropStyle="combo" dx="16" fmlaLink="C1748" fmlaRange="'WORKINGS MATRIX'!$F$5:$F$12" noThreeD="1" sel="8" val="0"/>
</file>

<file path=xl/ctrlProps/ctrlProp166.xml><?xml version="1.0" encoding="utf-8"?>
<formControlPr xmlns="http://schemas.microsoft.com/office/spreadsheetml/2009/9/main" objectType="Drop" dropStyle="combo" dx="16" fmlaLink="C1749" fmlaRange="'WORKINGS MATRIX'!$F$5:$F$12" noThreeD="1" sel="8" val="0"/>
</file>

<file path=xl/ctrlProps/ctrlProp167.xml><?xml version="1.0" encoding="utf-8"?>
<formControlPr xmlns="http://schemas.microsoft.com/office/spreadsheetml/2009/9/main" objectType="Drop" dropLines="10" dropStyle="combo" dx="16" fmlaLink="D1776" fmlaRange="'WORKINGS MATRIX'!$O$41:$O$50" noThreeD="1" sel="10" val="0"/>
</file>

<file path=xl/ctrlProps/ctrlProp168.xml><?xml version="1.0" encoding="utf-8"?>
<formControlPr xmlns="http://schemas.microsoft.com/office/spreadsheetml/2009/9/main" objectType="Drop" dropLines="13" dropStyle="combo" dx="16" fmlaLink="F1847" fmlaRange="SETUP!$T$10:$T$22" noThreeD="1" sel="1" val="0"/>
</file>

<file path=xl/ctrlProps/ctrlProp169.xml><?xml version="1.0" encoding="utf-8"?>
<formControlPr xmlns="http://schemas.microsoft.com/office/spreadsheetml/2009/9/main" objectType="Drop" dropLines="13" dropStyle="combo" dx="16" fmlaLink="F1848" fmlaRange="SETUP!$T$10:$T$22" noThreeD="1" sel="1" val="0"/>
</file>

<file path=xl/ctrlProps/ctrlProp170.xml><?xml version="1.0" encoding="utf-8"?>
<formControlPr xmlns="http://schemas.microsoft.com/office/spreadsheetml/2009/9/main" objectType="Drop" dropLines="13" dropStyle="combo" dx="16" fmlaLink="F1849" fmlaRange="SETUP!$T$10:$T$22" noThreeD="1" sel="1" val="0"/>
</file>

<file path=xl/ctrlProps/ctrlProp171.xml><?xml version="1.0" encoding="utf-8"?>
<formControlPr xmlns="http://schemas.microsoft.com/office/spreadsheetml/2009/9/main" objectType="Drop" dropLines="13" dropStyle="combo" dx="16" fmlaLink="K1848" fmlaRange="'WORKINGS MATRIX'!$C$80:$C$102" noThreeD="1" sel="23" val="10"/>
</file>

<file path=xl/ctrlProps/ctrlProp172.xml><?xml version="1.0" encoding="utf-8"?>
<formControlPr xmlns="http://schemas.microsoft.com/office/spreadsheetml/2009/9/main" objectType="Drop" dropLines="13" dropStyle="combo" dx="16" fmlaLink="K1849" fmlaRange="'WORKINGS MATRIX'!$C$80:$C$102" noThreeD="1" sel="23" val="10"/>
</file>

<file path=xl/ctrlProps/ctrlProp173.xml><?xml version="1.0" encoding="utf-8"?>
<formControlPr xmlns="http://schemas.microsoft.com/office/spreadsheetml/2009/9/main" objectType="Drop" dropLines="13" dropStyle="combo" dx="16" fmlaLink="K1847" fmlaRange="'WORKINGS MATRIX'!$C$80:$C$102" noThreeD="1" sel="23" val="10"/>
</file>

<file path=xl/ctrlProps/ctrlProp174.xml><?xml version="1.0" encoding="utf-8"?>
<formControlPr xmlns="http://schemas.microsoft.com/office/spreadsheetml/2009/9/main" objectType="Drop" dropStyle="combo" dx="16" fmlaLink="C1847" fmlaRange="'WORKINGS MATRIX'!$F$5:$F$12" noThreeD="1" sel="8" val="0"/>
</file>

<file path=xl/ctrlProps/ctrlProp175.xml><?xml version="1.0" encoding="utf-8"?>
<formControlPr xmlns="http://schemas.microsoft.com/office/spreadsheetml/2009/9/main" objectType="Drop" dropStyle="combo" dx="16" fmlaLink="C1848" fmlaRange="'WORKINGS MATRIX'!$F$5:$F$12" noThreeD="1" sel="8" val="0"/>
</file>

<file path=xl/ctrlProps/ctrlProp176.xml><?xml version="1.0" encoding="utf-8"?>
<formControlPr xmlns="http://schemas.microsoft.com/office/spreadsheetml/2009/9/main" objectType="Drop" dropStyle="combo" dx="16" fmlaLink="C1849" fmlaRange="'WORKINGS MATRIX'!$F$5:$F$12" noThreeD="1" sel="8" val="0"/>
</file>

<file path=xl/ctrlProps/ctrlProp177.xml><?xml version="1.0" encoding="utf-8"?>
<formControlPr xmlns="http://schemas.microsoft.com/office/spreadsheetml/2009/9/main" objectType="Drop" dropLines="10" dropStyle="combo" dx="16" fmlaLink="D1876" fmlaRange="'WORKINGS MATRIX'!$O$41:$O$50" noThreeD="1" sel="10" val="0"/>
</file>

<file path=xl/ctrlProps/ctrlProp178.xml><?xml version="1.0" encoding="utf-8"?>
<formControlPr xmlns="http://schemas.microsoft.com/office/spreadsheetml/2009/9/main" objectType="Drop" dropLines="13" dropStyle="combo" dx="16" fmlaLink="F1947" fmlaRange="SETUP!$U$10:$U$22" noThreeD="1" sel="1" val="0"/>
</file>

<file path=xl/ctrlProps/ctrlProp179.xml><?xml version="1.0" encoding="utf-8"?>
<formControlPr xmlns="http://schemas.microsoft.com/office/spreadsheetml/2009/9/main" objectType="Drop" dropLines="13" dropStyle="combo" dx="16" fmlaLink="F1948" fmlaRange="SETUP!$U$10:$U$22" noThreeD="1" sel="1" val="0"/>
</file>

<file path=xl/ctrlProps/ctrlProp180.xml><?xml version="1.0" encoding="utf-8"?>
<formControlPr xmlns="http://schemas.microsoft.com/office/spreadsheetml/2009/9/main" objectType="Drop" dropLines="13" dropStyle="combo" dx="16" fmlaLink="F1949" fmlaRange="SETUP!$U$10:$U$22" noThreeD="1" sel="1" val="0"/>
</file>

<file path=xl/ctrlProps/ctrlProp181.xml><?xml version="1.0" encoding="utf-8"?>
<formControlPr xmlns="http://schemas.microsoft.com/office/spreadsheetml/2009/9/main" objectType="Drop" dropLines="13" dropStyle="combo" dx="16" fmlaLink="K1948" fmlaRange="'WORKINGS MATRIX'!$C$80:$C$102" noThreeD="1" sel="23" val="10"/>
</file>

<file path=xl/ctrlProps/ctrlProp182.xml><?xml version="1.0" encoding="utf-8"?>
<formControlPr xmlns="http://schemas.microsoft.com/office/spreadsheetml/2009/9/main" objectType="Drop" dropLines="13" dropStyle="combo" dx="16" fmlaLink="K1949" fmlaRange="'WORKINGS MATRIX'!$C$80:$C$102" noThreeD="1" sel="23" val="10"/>
</file>

<file path=xl/ctrlProps/ctrlProp183.xml><?xml version="1.0" encoding="utf-8"?>
<formControlPr xmlns="http://schemas.microsoft.com/office/spreadsheetml/2009/9/main" objectType="Drop" dropLines="13" dropStyle="combo" dx="16" fmlaLink="K1947" fmlaRange="'WORKINGS MATRIX'!$C$80:$C$102" noThreeD="1" sel="23" val="10"/>
</file>

<file path=xl/ctrlProps/ctrlProp184.xml><?xml version="1.0" encoding="utf-8"?>
<formControlPr xmlns="http://schemas.microsoft.com/office/spreadsheetml/2009/9/main" objectType="Drop" dropStyle="combo" dx="16" fmlaLink="C1947" fmlaRange="'WORKINGS MATRIX'!$F$5:$F$12" noThreeD="1" sel="8" val="0"/>
</file>

<file path=xl/ctrlProps/ctrlProp185.xml><?xml version="1.0" encoding="utf-8"?>
<formControlPr xmlns="http://schemas.microsoft.com/office/spreadsheetml/2009/9/main" objectType="Drop" dropStyle="combo" dx="16" fmlaLink="C1948" fmlaRange="'WORKINGS MATRIX'!$F$5:$F$12" noThreeD="1" sel="8" val="0"/>
</file>

<file path=xl/ctrlProps/ctrlProp186.xml><?xml version="1.0" encoding="utf-8"?>
<formControlPr xmlns="http://schemas.microsoft.com/office/spreadsheetml/2009/9/main" objectType="Drop" dropStyle="combo" dx="16" fmlaLink="C1949" fmlaRange="'WORKINGS MATRIX'!$F$5:$F$12" noThreeD="1" sel="8" val="0"/>
</file>

<file path=xl/ctrlProps/ctrlProp187.xml><?xml version="1.0" encoding="utf-8"?>
<formControlPr xmlns="http://schemas.microsoft.com/office/spreadsheetml/2009/9/main" objectType="Drop" dropLines="10" dropStyle="combo" dx="16" fmlaLink="D1976" fmlaRange="'WORKINGS MATRIX'!$O$41:$O$50" noThreeD="1" sel="10" val="0"/>
</file>

<file path=xl/ctrlProps/ctrlProp188.xml><?xml version="1.0" encoding="utf-8"?>
<formControlPr xmlns="http://schemas.microsoft.com/office/spreadsheetml/2009/9/main" objectType="Button" lockText="1"/>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Drop" dropLines="20" dropStyle="combo" dx="16" fmlaLink="$P$75" fmlaRange="'WORKINGS MATRIX'!$C$200:$C$301" noThreeD="1" sel="1" val="0"/>
</file>

<file path=xl/ctrlProps/ctrlProp192.xml><?xml version="1.0" encoding="utf-8"?>
<formControlPr xmlns="http://schemas.microsoft.com/office/spreadsheetml/2009/9/main" objectType="Drop" dropLines="13" dropStyle="combo" dx="16" fmlaLink="$Q$75" fmlaRange="'WORKINGS MATRIX'!$D$200:$D$212" noThreeD="1" sel="1" val="0"/>
</file>

<file path=xl/ctrlProps/ctrlProp193.xml><?xml version="1.0" encoding="utf-8"?>
<formControlPr xmlns="http://schemas.microsoft.com/office/spreadsheetml/2009/9/main" objectType="Drop" dropLines="32" dropStyle="combo" dx="16" fmlaLink="$R$75" fmlaRange="'WORKINGS MATRIX'!$E$200:$E$231" noThreeD="1" sel="1" val="0"/>
</file>

<file path=xl/ctrlProps/ctrlProp194.xml><?xml version="1.0" encoding="utf-8"?>
<formControlPr xmlns="http://schemas.microsoft.com/office/spreadsheetml/2009/9/main" objectType="Drop" dropLines="20" dropStyle="combo" dx="16" fmlaLink="$P$76" fmlaRange="'WORKINGS MATRIX'!$C$200:$C$301" noThreeD="1" sel="1" val="0"/>
</file>

<file path=xl/ctrlProps/ctrlProp195.xml><?xml version="1.0" encoding="utf-8"?>
<formControlPr xmlns="http://schemas.microsoft.com/office/spreadsheetml/2009/9/main" objectType="Drop" dropLines="13" dropStyle="combo" dx="16" fmlaLink="$Q$76" fmlaRange="'WORKINGS MATRIX'!$D$200:$D$212" noThreeD="1" sel="1" val="0"/>
</file>

<file path=xl/ctrlProps/ctrlProp196.xml><?xml version="1.0" encoding="utf-8"?>
<formControlPr xmlns="http://schemas.microsoft.com/office/spreadsheetml/2009/9/main" objectType="Drop" dropLines="32" dropStyle="combo" dx="16" fmlaLink="$R$76" fmlaRange="'WORKINGS MATRIX'!$E$200:$E$231" noThreeD="1" sel="1" val="0"/>
</file>

<file path=xl/ctrlProps/ctrlProp197.xml><?xml version="1.0" encoding="utf-8"?>
<formControlPr xmlns="http://schemas.microsoft.com/office/spreadsheetml/2009/9/main" objectType="Drop" dropLines="20" dropStyle="combo" dx="16" fmlaLink="$P$77" fmlaRange="'WORKINGS MATRIX'!$C$200:$C$301" noThreeD="1" sel="1" val="0"/>
</file>

<file path=xl/ctrlProps/ctrlProp198.xml><?xml version="1.0" encoding="utf-8"?>
<formControlPr xmlns="http://schemas.microsoft.com/office/spreadsheetml/2009/9/main" objectType="Drop" dropLines="13" dropStyle="combo" dx="16" fmlaLink="$Q$77" fmlaRange="'WORKINGS MATRIX'!$D$200:$D$212" noThreeD="1" sel="1" val="0"/>
</file>

<file path=xl/ctrlProps/ctrlProp199.xml><?xml version="1.0" encoding="utf-8"?>
<formControlPr xmlns="http://schemas.microsoft.com/office/spreadsheetml/2009/9/main" objectType="Drop" dropLines="32" dropStyle="combo" dx="16" fmlaLink="$R$77" fmlaRange="'WORKINGS MATRIX'!$E$200:$E$231" noThreeD="1" sel="1" val="0"/>
</file>

<file path=xl/ctrlProps/ctrlProp200.xml><?xml version="1.0" encoding="utf-8"?>
<formControlPr xmlns="http://schemas.microsoft.com/office/spreadsheetml/2009/9/main" objectType="Drop" dropLines="20" dropStyle="combo" dx="16" fmlaLink="$P$78" fmlaRange="'WORKINGS MATRIX'!$C$200:$C$301" noThreeD="1" sel="1" val="0"/>
</file>

<file path=xl/ctrlProps/ctrlProp201.xml><?xml version="1.0" encoding="utf-8"?>
<formControlPr xmlns="http://schemas.microsoft.com/office/spreadsheetml/2009/9/main" objectType="Drop" dropLines="13" dropStyle="combo" dx="16" fmlaLink="$Q$78" fmlaRange="'WORKINGS MATRIX'!$D$200:$D$212" noThreeD="1" sel="1" val="0"/>
</file>

<file path=xl/ctrlProps/ctrlProp202.xml><?xml version="1.0" encoding="utf-8"?>
<formControlPr xmlns="http://schemas.microsoft.com/office/spreadsheetml/2009/9/main" objectType="Drop" dropLines="32" dropStyle="combo" dx="16" fmlaLink="$R$78" fmlaRange="'WORKINGS MATRIX'!$E$200:$E$231" noThreeD="1" sel="1" val="0"/>
</file>

<file path=xl/ctrlProps/ctrlProp203.xml><?xml version="1.0" encoding="utf-8"?>
<formControlPr xmlns="http://schemas.microsoft.com/office/spreadsheetml/2009/9/main" objectType="Drop" dropLines="20" dropStyle="combo" dx="16" fmlaLink="$P$152" fmlaRange="'WORKINGS MATRIX'!$C$200:$C$301" noThreeD="1" sel="1" val="100"/>
</file>

<file path=xl/ctrlProps/ctrlProp204.xml><?xml version="1.0" encoding="utf-8"?>
<formControlPr xmlns="http://schemas.microsoft.com/office/spreadsheetml/2009/9/main" objectType="Drop" dropLines="13" dropStyle="combo" dx="16" fmlaLink="$Q$152" fmlaRange="'WORKINGS MATRIX'!$D$200:$D$212" noThreeD="1" sel="1" val="0"/>
</file>

<file path=xl/ctrlProps/ctrlProp205.xml><?xml version="1.0" encoding="utf-8"?>
<formControlPr xmlns="http://schemas.microsoft.com/office/spreadsheetml/2009/9/main" objectType="Drop" dropLines="32" dropStyle="combo" dx="16" fmlaLink="$R$152" fmlaRange="'WORKINGS MATRIX'!$E$200:$E$231" noThreeD="1" sel="1" val="0"/>
</file>

<file path=xl/ctrlProps/ctrlProp206.xml><?xml version="1.0" encoding="utf-8"?>
<formControlPr xmlns="http://schemas.microsoft.com/office/spreadsheetml/2009/9/main" objectType="Drop" dropLines="20" dropStyle="combo" dx="16" fmlaLink="$P$153" fmlaRange="'WORKINGS MATRIX'!$C$200:$C$301" noThreeD="1" sel="1" val="0"/>
</file>

<file path=xl/ctrlProps/ctrlProp207.xml><?xml version="1.0" encoding="utf-8"?>
<formControlPr xmlns="http://schemas.microsoft.com/office/spreadsheetml/2009/9/main" objectType="Drop" dropLines="13" dropStyle="combo" dx="16" fmlaLink="$Q$153" fmlaRange="'WORKINGS MATRIX'!$D$200:$D$212" noThreeD="1" sel="1" val="0"/>
</file>

<file path=xl/ctrlProps/ctrlProp208.xml><?xml version="1.0" encoding="utf-8"?>
<formControlPr xmlns="http://schemas.microsoft.com/office/spreadsheetml/2009/9/main" objectType="Drop" dropLines="32" dropStyle="combo" dx="16" fmlaLink="$R$153" fmlaRange="'WORKINGS MATRIX'!$E$200:$E$231" noThreeD="1" sel="1" val="0"/>
</file>

<file path=xl/ctrlProps/ctrlProp209.xml><?xml version="1.0" encoding="utf-8"?>
<formControlPr xmlns="http://schemas.microsoft.com/office/spreadsheetml/2009/9/main" objectType="Drop" dropLines="20" dropStyle="combo" dx="16" fmlaLink="$P$154" fmlaRange="'WORKINGS MATRIX'!$C$200:$C$301" noThreeD="1" sel="1" val="0"/>
</file>

<file path=xl/ctrlProps/ctrlProp210.xml><?xml version="1.0" encoding="utf-8"?>
<formControlPr xmlns="http://schemas.microsoft.com/office/spreadsheetml/2009/9/main" objectType="Drop" dropLines="13" dropStyle="combo" dx="16" fmlaLink="$Q$154" fmlaRange="'WORKINGS MATRIX'!$D$200:$D$212" noThreeD="1" sel="1" val="0"/>
</file>

<file path=xl/ctrlProps/ctrlProp211.xml><?xml version="1.0" encoding="utf-8"?>
<formControlPr xmlns="http://schemas.microsoft.com/office/spreadsheetml/2009/9/main" objectType="Drop" dropLines="32" dropStyle="combo" dx="16" fmlaLink="$R$154" fmlaRange="'WORKINGS MATRIX'!$E$200:$E$231" noThreeD="1" sel="1" val="0"/>
</file>

<file path=xl/ctrlProps/ctrlProp212.xml><?xml version="1.0" encoding="utf-8"?>
<formControlPr xmlns="http://schemas.microsoft.com/office/spreadsheetml/2009/9/main" objectType="Drop" dropLines="20" dropStyle="combo" dx="16" fmlaLink="$P$177" fmlaRange="'WORKINGS MATRIX'!$C$200:$C$301" noThreeD="1" sel="1" val="0"/>
</file>

<file path=xl/ctrlProps/ctrlProp213.xml><?xml version="1.0" encoding="utf-8"?>
<formControlPr xmlns="http://schemas.microsoft.com/office/spreadsheetml/2009/9/main" objectType="Drop" dropLines="13" dropStyle="combo" dx="16" fmlaLink="$Q$177" fmlaRange="'WORKINGS MATRIX'!$D$200:$D$212" noThreeD="1" sel="1" val="0"/>
</file>

<file path=xl/ctrlProps/ctrlProp214.xml><?xml version="1.0" encoding="utf-8"?>
<formControlPr xmlns="http://schemas.microsoft.com/office/spreadsheetml/2009/9/main" objectType="Drop" dropLines="32" dropStyle="combo" dx="16" fmlaLink="$R$177" fmlaRange="'WORKINGS MATRIX'!$E$200:$E$231" noThreeD="1" sel="1" val="0"/>
</file>

<file path=xl/ctrlProps/ctrlProp215.xml><?xml version="1.0" encoding="utf-8"?>
<formControlPr xmlns="http://schemas.microsoft.com/office/spreadsheetml/2009/9/main" objectType="Drop" dropLines="20" dropStyle="combo" dx="16" fmlaLink="$P$178" fmlaRange="'WORKINGS MATRIX'!$C$200:$C$301" noThreeD="1" sel="1" val="0"/>
</file>

<file path=xl/ctrlProps/ctrlProp216.xml><?xml version="1.0" encoding="utf-8"?>
<formControlPr xmlns="http://schemas.microsoft.com/office/spreadsheetml/2009/9/main" objectType="Drop" dropLines="13" dropStyle="combo" dx="16" fmlaLink="$Q$178" fmlaRange="'WORKINGS MATRIX'!$D$200:$D$212" noThreeD="1" sel="1" val="0"/>
</file>

<file path=xl/ctrlProps/ctrlProp217.xml><?xml version="1.0" encoding="utf-8"?>
<formControlPr xmlns="http://schemas.microsoft.com/office/spreadsheetml/2009/9/main" objectType="Drop" dropLines="32" dropStyle="combo" dx="16" fmlaLink="$R$178" fmlaRange="'WORKINGS MATRIX'!$E$200:$E$231" noThreeD="1" sel="1" val="0"/>
</file>

<file path=xl/ctrlProps/ctrlProp218.xml><?xml version="1.0" encoding="utf-8"?>
<formControlPr xmlns="http://schemas.microsoft.com/office/spreadsheetml/2009/9/main" objectType="Drop" dropLines="20" dropStyle="combo" dx="16" fmlaLink="$P$175" fmlaRange="'WORKINGS MATRIX'!$C$200:$C$301" noThreeD="1" sel="1" val="0"/>
</file>

<file path=xl/ctrlProps/ctrlProp219.xml><?xml version="1.0" encoding="utf-8"?>
<formControlPr xmlns="http://schemas.microsoft.com/office/spreadsheetml/2009/9/main" objectType="Drop" dropLines="13" dropStyle="combo" dx="16" fmlaLink="$Q$175" fmlaRange="'WORKINGS MATRIX'!$D$200:$D$212" noThreeD="1" sel="1" val="0"/>
</file>

<file path=xl/ctrlProps/ctrlProp220.xml><?xml version="1.0" encoding="utf-8"?>
<formControlPr xmlns="http://schemas.microsoft.com/office/spreadsheetml/2009/9/main" objectType="Drop" dropLines="32" dropStyle="combo" dx="16" fmlaLink="$R$175" fmlaRange="'WORKINGS MATRIX'!$E$200:$E$231" noThreeD="1" sel="1" val="0"/>
</file>

<file path=xl/ctrlProps/ctrlProp221.xml><?xml version="1.0" encoding="utf-8"?>
<formControlPr xmlns="http://schemas.microsoft.com/office/spreadsheetml/2009/9/main" objectType="Drop" dropLines="20" dropStyle="combo" dx="16" fmlaLink="$P$176" fmlaRange="'WORKINGS MATRIX'!$C$200:$C$301" noThreeD="1" sel="1" val="0"/>
</file>

<file path=xl/ctrlProps/ctrlProp222.xml><?xml version="1.0" encoding="utf-8"?>
<formControlPr xmlns="http://schemas.microsoft.com/office/spreadsheetml/2009/9/main" objectType="Drop" dropLines="13" dropStyle="combo" dx="16" fmlaLink="$Q$176" fmlaRange="'WORKINGS MATRIX'!$D$200:$D$212" noThreeD="1" sel="1" val="0"/>
</file>

<file path=xl/ctrlProps/ctrlProp223.xml><?xml version="1.0" encoding="utf-8"?>
<formControlPr xmlns="http://schemas.microsoft.com/office/spreadsheetml/2009/9/main" objectType="Drop" dropLines="32" dropStyle="combo" dx="16" fmlaLink="$R$176" fmlaRange="'WORKINGS MATRIX'!$E$200:$E$231" noThreeD="1" sel="1" val="0"/>
</file>

<file path=xl/ctrlProps/ctrlProp224.xml><?xml version="1.0" encoding="utf-8"?>
<formControlPr xmlns="http://schemas.microsoft.com/office/spreadsheetml/2009/9/main" objectType="Drop" dropLines="20" dropStyle="combo" dx="16" fmlaLink="$P$252" fmlaRange="'WORKINGS MATRIX'!$C$200:$C$301" noThreeD="1" sel="1" val="0"/>
</file>

<file path=xl/ctrlProps/ctrlProp225.xml><?xml version="1.0" encoding="utf-8"?>
<formControlPr xmlns="http://schemas.microsoft.com/office/spreadsheetml/2009/9/main" objectType="Drop" dropLines="13" dropStyle="combo" dx="16" fmlaLink="$Q$252" fmlaRange="'WORKINGS MATRIX'!$D$200:$D$212" noThreeD="1" sel="1" val="0"/>
</file>

<file path=xl/ctrlProps/ctrlProp226.xml><?xml version="1.0" encoding="utf-8"?>
<formControlPr xmlns="http://schemas.microsoft.com/office/spreadsheetml/2009/9/main" objectType="Drop" dropLines="32" dropStyle="combo" dx="16" fmlaLink="$R$252" fmlaRange="'WORKINGS MATRIX'!$E$200:$E$231" noThreeD="1" sel="1" val="0"/>
</file>

<file path=xl/ctrlProps/ctrlProp227.xml><?xml version="1.0" encoding="utf-8"?>
<formControlPr xmlns="http://schemas.microsoft.com/office/spreadsheetml/2009/9/main" objectType="Drop" dropLines="20" dropStyle="combo" dx="16" fmlaLink="$P$253" fmlaRange="'WORKINGS MATRIX'!$C$200:$C$301" noThreeD="1" sel="1" val="0"/>
</file>

<file path=xl/ctrlProps/ctrlProp228.xml><?xml version="1.0" encoding="utf-8"?>
<formControlPr xmlns="http://schemas.microsoft.com/office/spreadsheetml/2009/9/main" objectType="Drop" dropLines="13" dropStyle="combo" dx="16" fmlaLink="$Q$253" fmlaRange="'WORKINGS MATRIX'!$D$200:$D$212" noThreeD="1" sel="1" val="0"/>
</file>

<file path=xl/ctrlProps/ctrlProp229.xml><?xml version="1.0" encoding="utf-8"?>
<formControlPr xmlns="http://schemas.microsoft.com/office/spreadsheetml/2009/9/main" objectType="Drop" dropLines="32" dropStyle="combo" dx="16" fmlaLink="$R$253" fmlaRange="'WORKINGS MATRIX'!$E$200:$E$231" noThreeD="1" sel="1" val="0"/>
</file>

<file path=xl/ctrlProps/ctrlProp230.xml><?xml version="1.0" encoding="utf-8"?>
<formControlPr xmlns="http://schemas.microsoft.com/office/spreadsheetml/2009/9/main" objectType="Drop" dropLines="20" dropStyle="combo" dx="16" fmlaLink="$P$254" fmlaRange="'WORKINGS MATRIX'!$C$200:$C$301" noThreeD="1" sel="1" val="0"/>
</file>

<file path=xl/ctrlProps/ctrlProp231.xml><?xml version="1.0" encoding="utf-8"?>
<formControlPr xmlns="http://schemas.microsoft.com/office/spreadsheetml/2009/9/main" objectType="Drop" dropLines="13" dropStyle="combo" dx="16" fmlaLink="$Q$254" fmlaRange="'WORKINGS MATRIX'!$D$200:$D$212" noThreeD="1" sel="1" val="0"/>
</file>

<file path=xl/ctrlProps/ctrlProp232.xml><?xml version="1.0" encoding="utf-8"?>
<formControlPr xmlns="http://schemas.microsoft.com/office/spreadsheetml/2009/9/main" objectType="Drop" dropLines="32" dropStyle="combo" dx="16" fmlaLink="$R$254" fmlaRange="'WORKINGS MATRIX'!$E$200:$E$231" noThreeD="1" sel="1" val="0"/>
</file>

<file path=xl/ctrlProps/ctrlProp233.xml><?xml version="1.0" encoding="utf-8"?>
<formControlPr xmlns="http://schemas.microsoft.com/office/spreadsheetml/2009/9/main" objectType="Drop" dropLines="20" dropStyle="combo" dx="16" fmlaLink="$P$277" fmlaRange="'WORKINGS MATRIX'!$C$200:$C$301" noThreeD="1" sel="1" val="0"/>
</file>

<file path=xl/ctrlProps/ctrlProp234.xml><?xml version="1.0" encoding="utf-8"?>
<formControlPr xmlns="http://schemas.microsoft.com/office/spreadsheetml/2009/9/main" objectType="Drop" dropLines="13" dropStyle="combo" dx="16" fmlaLink="$Q$277" fmlaRange="'WORKINGS MATRIX'!$D$200:$D$212" noThreeD="1" sel="1" val="0"/>
</file>

<file path=xl/ctrlProps/ctrlProp235.xml><?xml version="1.0" encoding="utf-8"?>
<formControlPr xmlns="http://schemas.microsoft.com/office/spreadsheetml/2009/9/main" objectType="Drop" dropLines="32" dropStyle="combo" dx="16" fmlaLink="$R$277" fmlaRange="'WORKINGS MATRIX'!$E$200:$E$231" noThreeD="1" sel="1" val="0"/>
</file>

<file path=xl/ctrlProps/ctrlProp236.xml><?xml version="1.0" encoding="utf-8"?>
<formControlPr xmlns="http://schemas.microsoft.com/office/spreadsheetml/2009/9/main" objectType="Drop" dropLines="20" dropStyle="combo" dx="16" fmlaLink="$P$278" fmlaRange="'WORKINGS MATRIX'!$C$200:$C$301" noThreeD="1" sel="1" val="0"/>
</file>

<file path=xl/ctrlProps/ctrlProp237.xml><?xml version="1.0" encoding="utf-8"?>
<formControlPr xmlns="http://schemas.microsoft.com/office/spreadsheetml/2009/9/main" objectType="Drop" dropLines="13" dropStyle="combo" dx="16" fmlaLink="$Q$278" fmlaRange="'WORKINGS MATRIX'!$D$200:$D$212" noThreeD="1" sel="1" val="0"/>
</file>

<file path=xl/ctrlProps/ctrlProp238.xml><?xml version="1.0" encoding="utf-8"?>
<formControlPr xmlns="http://schemas.microsoft.com/office/spreadsheetml/2009/9/main" objectType="Drop" dropLines="32" dropStyle="combo" dx="16" fmlaLink="$R$278" fmlaRange="'WORKINGS MATRIX'!$E$200:$E$231" noThreeD="1" sel="1" val="0"/>
</file>

<file path=xl/ctrlProps/ctrlProp239.xml><?xml version="1.0" encoding="utf-8"?>
<formControlPr xmlns="http://schemas.microsoft.com/office/spreadsheetml/2009/9/main" objectType="Drop" dropLines="20" dropStyle="combo" dx="16" fmlaLink="$P$275" fmlaRange="'WORKINGS MATRIX'!$C$200:$C$301" noThreeD="1" sel="1" val="0"/>
</file>

<file path=xl/ctrlProps/ctrlProp240.xml><?xml version="1.0" encoding="utf-8"?>
<formControlPr xmlns="http://schemas.microsoft.com/office/spreadsheetml/2009/9/main" objectType="Drop" dropLines="13" dropStyle="combo" dx="16" fmlaLink="$Q$275" fmlaRange="'WORKINGS MATRIX'!$D$200:$D$212" noThreeD="1" sel="1" val="0"/>
</file>

<file path=xl/ctrlProps/ctrlProp241.xml><?xml version="1.0" encoding="utf-8"?>
<formControlPr xmlns="http://schemas.microsoft.com/office/spreadsheetml/2009/9/main" objectType="Drop" dropLines="32" dropStyle="combo" dx="16" fmlaLink="$R$275" fmlaRange="'WORKINGS MATRIX'!$E$200:$E$231" noThreeD="1" sel="1" val="0"/>
</file>

<file path=xl/ctrlProps/ctrlProp242.xml><?xml version="1.0" encoding="utf-8"?>
<formControlPr xmlns="http://schemas.microsoft.com/office/spreadsheetml/2009/9/main" objectType="Drop" dropLines="20" dropStyle="combo" dx="16" fmlaLink="$P$276" fmlaRange="'WORKINGS MATRIX'!$C$200:$C$301" noThreeD="1" sel="1" val="0"/>
</file>

<file path=xl/ctrlProps/ctrlProp243.xml><?xml version="1.0" encoding="utf-8"?>
<formControlPr xmlns="http://schemas.microsoft.com/office/spreadsheetml/2009/9/main" objectType="Drop" dropLines="13" dropStyle="combo" dx="16" fmlaLink="$Q$276" fmlaRange="'WORKINGS MATRIX'!$D$200:$D$212" noThreeD="1" sel="1" val="0"/>
</file>

<file path=xl/ctrlProps/ctrlProp244.xml><?xml version="1.0" encoding="utf-8"?>
<formControlPr xmlns="http://schemas.microsoft.com/office/spreadsheetml/2009/9/main" objectType="Drop" dropLines="32" dropStyle="combo" dx="16" fmlaLink="$R$276" fmlaRange="'WORKINGS MATRIX'!$E$200:$E$231" noThreeD="1" sel="1" val="0"/>
</file>

<file path=xl/ctrlProps/ctrlProp245.xml><?xml version="1.0" encoding="utf-8"?>
<formControlPr xmlns="http://schemas.microsoft.com/office/spreadsheetml/2009/9/main" objectType="Drop" dropLines="20" dropStyle="combo" dx="16" fmlaLink="$P$452" fmlaRange="'WORKINGS MATRIX'!$C$200:$C$301" noThreeD="1" sel="1" val="100"/>
</file>

<file path=xl/ctrlProps/ctrlProp246.xml><?xml version="1.0" encoding="utf-8"?>
<formControlPr xmlns="http://schemas.microsoft.com/office/spreadsheetml/2009/9/main" objectType="Drop" dropLines="13" dropStyle="combo" dx="16" fmlaLink="$Q$452" fmlaRange="'WORKINGS MATRIX'!$D$200:$D$212" noThreeD="1" sel="1" val="0"/>
</file>

<file path=xl/ctrlProps/ctrlProp247.xml><?xml version="1.0" encoding="utf-8"?>
<formControlPr xmlns="http://schemas.microsoft.com/office/spreadsheetml/2009/9/main" objectType="Drop" dropLines="32" dropStyle="combo" dx="16" fmlaLink="$R$452" fmlaRange="'WORKINGS MATRIX'!$E$200:$E$231" noThreeD="1" sel="1" val="0"/>
</file>

<file path=xl/ctrlProps/ctrlProp248.xml><?xml version="1.0" encoding="utf-8"?>
<formControlPr xmlns="http://schemas.microsoft.com/office/spreadsheetml/2009/9/main" objectType="Drop" dropLines="20" dropStyle="combo" dx="16" fmlaLink="$P$453" fmlaRange="'WORKINGS MATRIX'!$C$200:$C$301" noThreeD="1" sel="1" val="0"/>
</file>

<file path=xl/ctrlProps/ctrlProp249.xml><?xml version="1.0" encoding="utf-8"?>
<formControlPr xmlns="http://schemas.microsoft.com/office/spreadsheetml/2009/9/main" objectType="Drop" dropLines="13" dropStyle="combo" dx="16" fmlaLink="$Q$453" fmlaRange="'WORKINGS MATRIX'!$D$200:$D$212" noThreeD="1" sel="1" val="0"/>
</file>

<file path=xl/ctrlProps/ctrlProp250.xml><?xml version="1.0" encoding="utf-8"?>
<formControlPr xmlns="http://schemas.microsoft.com/office/spreadsheetml/2009/9/main" objectType="Drop" dropLines="32" dropStyle="combo" dx="16" fmlaLink="$R$453" fmlaRange="'WORKINGS MATRIX'!$E$200:$E$231" noThreeD="1" sel="1" val="0"/>
</file>

<file path=xl/ctrlProps/ctrlProp251.xml><?xml version="1.0" encoding="utf-8"?>
<formControlPr xmlns="http://schemas.microsoft.com/office/spreadsheetml/2009/9/main" objectType="Drop" dropLines="20" dropStyle="combo" dx="16" fmlaLink="$P$454" fmlaRange="'WORKINGS MATRIX'!$C$200:$C$301" noThreeD="1" sel="1" val="0"/>
</file>

<file path=xl/ctrlProps/ctrlProp252.xml><?xml version="1.0" encoding="utf-8"?>
<formControlPr xmlns="http://schemas.microsoft.com/office/spreadsheetml/2009/9/main" objectType="Drop" dropLines="13" dropStyle="combo" dx="16" fmlaLink="$Q$454" fmlaRange="'WORKINGS MATRIX'!$D$200:$D$212" noThreeD="1" sel="1" val="0"/>
</file>

<file path=xl/ctrlProps/ctrlProp253.xml><?xml version="1.0" encoding="utf-8"?>
<formControlPr xmlns="http://schemas.microsoft.com/office/spreadsheetml/2009/9/main" objectType="Drop" dropLines="32" dropStyle="combo" dx="16" fmlaLink="$R$454" fmlaRange="'WORKINGS MATRIX'!$E$200:$E$231" noThreeD="1" sel="1" val="0"/>
</file>

<file path=xl/ctrlProps/ctrlProp254.xml><?xml version="1.0" encoding="utf-8"?>
<formControlPr xmlns="http://schemas.microsoft.com/office/spreadsheetml/2009/9/main" objectType="Drop" dropLines="20" dropStyle="combo" dx="16" fmlaLink="$P$477" fmlaRange="'WORKINGS MATRIX'!$C$200:$C$301" noThreeD="1" sel="1" val="0"/>
</file>

<file path=xl/ctrlProps/ctrlProp255.xml><?xml version="1.0" encoding="utf-8"?>
<formControlPr xmlns="http://schemas.microsoft.com/office/spreadsheetml/2009/9/main" objectType="Drop" dropLines="13" dropStyle="combo" dx="16" fmlaLink="$Q$477" fmlaRange="'WORKINGS MATRIX'!$D$200:$D$212" noThreeD="1" sel="1" val="0"/>
</file>

<file path=xl/ctrlProps/ctrlProp256.xml><?xml version="1.0" encoding="utf-8"?>
<formControlPr xmlns="http://schemas.microsoft.com/office/spreadsheetml/2009/9/main" objectType="Drop" dropLines="32" dropStyle="combo" dx="16" fmlaLink="$R$477" fmlaRange="'WORKINGS MATRIX'!$E$200:$E$231" noThreeD="1" sel="1" val="0"/>
</file>

<file path=xl/ctrlProps/ctrlProp257.xml><?xml version="1.0" encoding="utf-8"?>
<formControlPr xmlns="http://schemas.microsoft.com/office/spreadsheetml/2009/9/main" objectType="Drop" dropLines="20" dropStyle="combo" dx="16" fmlaLink="$P$478" fmlaRange="'WORKINGS MATRIX'!$C$200:$C$301" noThreeD="1" sel="1" val="0"/>
</file>

<file path=xl/ctrlProps/ctrlProp258.xml><?xml version="1.0" encoding="utf-8"?>
<formControlPr xmlns="http://schemas.microsoft.com/office/spreadsheetml/2009/9/main" objectType="Drop" dropLines="13" dropStyle="combo" dx="16" fmlaLink="$Q$478" fmlaRange="'WORKINGS MATRIX'!$D$200:$D$212" noThreeD="1" sel="1" val="0"/>
</file>

<file path=xl/ctrlProps/ctrlProp259.xml><?xml version="1.0" encoding="utf-8"?>
<formControlPr xmlns="http://schemas.microsoft.com/office/spreadsheetml/2009/9/main" objectType="Drop" dropLines="32" dropStyle="combo" dx="16" fmlaLink="$R$478" fmlaRange="'WORKINGS MATRIX'!$E$200:$E$231" noThreeD="1" sel="1" val="0"/>
</file>

<file path=xl/ctrlProps/ctrlProp260.xml><?xml version="1.0" encoding="utf-8"?>
<formControlPr xmlns="http://schemas.microsoft.com/office/spreadsheetml/2009/9/main" objectType="Drop" dropLines="20" dropStyle="combo" dx="16" fmlaLink="$P$475" fmlaRange="'WORKINGS MATRIX'!$C$200:$C$301" noThreeD="1" sel="1" val="0"/>
</file>

<file path=xl/ctrlProps/ctrlProp261.xml><?xml version="1.0" encoding="utf-8"?>
<formControlPr xmlns="http://schemas.microsoft.com/office/spreadsheetml/2009/9/main" objectType="Drop" dropLines="13" dropStyle="combo" dx="16" fmlaLink="$Q$475" fmlaRange="'WORKINGS MATRIX'!$D$200:$D$212" noThreeD="1" sel="1" val="0"/>
</file>

<file path=xl/ctrlProps/ctrlProp262.xml><?xml version="1.0" encoding="utf-8"?>
<formControlPr xmlns="http://schemas.microsoft.com/office/spreadsheetml/2009/9/main" objectType="Drop" dropLines="32" dropStyle="combo" dx="16" fmlaLink="$R$475" fmlaRange="'WORKINGS MATRIX'!$E$200:$E$231" noThreeD="1" sel="1" val="0"/>
</file>

<file path=xl/ctrlProps/ctrlProp263.xml><?xml version="1.0" encoding="utf-8"?>
<formControlPr xmlns="http://schemas.microsoft.com/office/spreadsheetml/2009/9/main" objectType="Drop" dropLines="20" dropStyle="combo" dx="16" fmlaLink="$P$476" fmlaRange="'WORKINGS MATRIX'!$C$200:$C$301" noThreeD="1" sel="1" val="0"/>
</file>

<file path=xl/ctrlProps/ctrlProp264.xml><?xml version="1.0" encoding="utf-8"?>
<formControlPr xmlns="http://schemas.microsoft.com/office/spreadsheetml/2009/9/main" objectType="Drop" dropLines="13" dropStyle="combo" dx="16" fmlaLink="$Q$476" fmlaRange="'WORKINGS MATRIX'!$D$200:$D$212" noThreeD="1" sel="1" val="0"/>
</file>

<file path=xl/ctrlProps/ctrlProp265.xml><?xml version="1.0" encoding="utf-8"?>
<formControlPr xmlns="http://schemas.microsoft.com/office/spreadsheetml/2009/9/main" objectType="Drop" dropLines="32" dropStyle="combo" dx="16" fmlaLink="$R$476" fmlaRange="'WORKINGS MATRIX'!$E$200:$E$231" noThreeD="1" sel="1" val="0"/>
</file>

<file path=xl/ctrlProps/ctrlProp266.xml><?xml version="1.0" encoding="utf-8"?>
<formControlPr xmlns="http://schemas.microsoft.com/office/spreadsheetml/2009/9/main" objectType="Drop" dropLines="20" dropStyle="combo" dx="16" fmlaLink="$P$552" fmlaRange="'WORKINGS MATRIX'!$C$200:$C$301" noThreeD="1" sel="1" val="100"/>
</file>

<file path=xl/ctrlProps/ctrlProp267.xml><?xml version="1.0" encoding="utf-8"?>
<formControlPr xmlns="http://schemas.microsoft.com/office/spreadsheetml/2009/9/main" objectType="Drop" dropLines="13" dropStyle="combo" dx="16" fmlaLink="$Q$552" fmlaRange="'WORKINGS MATRIX'!$D$200:$D$212" noThreeD="1" sel="1" val="0"/>
</file>

<file path=xl/ctrlProps/ctrlProp268.xml><?xml version="1.0" encoding="utf-8"?>
<formControlPr xmlns="http://schemas.microsoft.com/office/spreadsheetml/2009/9/main" objectType="Drop" dropLines="32" dropStyle="combo" dx="16" fmlaLink="$R$552" fmlaRange="'WORKINGS MATRIX'!$E$200:$E$231" noThreeD="1" sel="1" val="0"/>
</file>

<file path=xl/ctrlProps/ctrlProp269.xml><?xml version="1.0" encoding="utf-8"?>
<formControlPr xmlns="http://schemas.microsoft.com/office/spreadsheetml/2009/9/main" objectType="Drop" dropLines="20" dropStyle="combo" dx="16" fmlaLink="$P$553" fmlaRange="'WORKINGS MATRIX'!$C$200:$C$301" noThreeD="1" sel="1" val="0"/>
</file>

<file path=xl/ctrlProps/ctrlProp270.xml><?xml version="1.0" encoding="utf-8"?>
<formControlPr xmlns="http://schemas.microsoft.com/office/spreadsheetml/2009/9/main" objectType="Drop" dropLines="13" dropStyle="combo" dx="16" fmlaLink="$Q$553" fmlaRange="'WORKINGS MATRIX'!$D$200:$D$212" noThreeD="1" sel="1" val="0"/>
</file>

<file path=xl/ctrlProps/ctrlProp271.xml><?xml version="1.0" encoding="utf-8"?>
<formControlPr xmlns="http://schemas.microsoft.com/office/spreadsheetml/2009/9/main" objectType="Drop" dropLines="32" dropStyle="combo" dx="16" fmlaLink="$R$553" fmlaRange="'WORKINGS MATRIX'!$E$200:$E$231" noThreeD="1" sel="1" val="0"/>
</file>

<file path=xl/ctrlProps/ctrlProp272.xml><?xml version="1.0" encoding="utf-8"?>
<formControlPr xmlns="http://schemas.microsoft.com/office/spreadsheetml/2009/9/main" objectType="Drop" dropLines="20" dropStyle="combo" dx="16" fmlaLink="$P$554" fmlaRange="'WORKINGS MATRIX'!$C$200:$C$301" noThreeD="1" sel="1" val="0"/>
</file>

<file path=xl/ctrlProps/ctrlProp273.xml><?xml version="1.0" encoding="utf-8"?>
<formControlPr xmlns="http://schemas.microsoft.com/office/spreadsheetml/2009/9/main" objectType="Drop" dropLines="13" dropStyle="combo" dx="16" fmlaLink="$Q$554" fmlaRange="'WORKINGS MATRIX'!$D$200:$D$212" noThreeD="1" sel="1" val="0"/>
</file>

<file path=xl/ctrlProps/ctrlProp274.xml><?xml version="1.0" encoding="utf-8"?>
<formControlPr xmlns="http://schemas.microsoft.com/office/spreadsheetml/2009/9/main" objectType="Drop" dropLines="32" dropStyle="combo" dx="16" fmlaLink="$R$554" fmlaRange="'WORKINGS MATRIX'!$E$200:$E$231" noThreeD="1" sel="1" val="0"/>
</file>

<file path=xl/ctrlProps/ctrlProp275.xml><?xml version="1.0" encoding="utf-8"?>
<formControlPr xmlns="http://schemas.microsoft.com/office/spreadsheetml/2009/9/main" objectType="Drop" dropLines="20" dropStyle="combo" dx="16" fmlaLink="$P$577" fmlaRange="'WORKINGS MATRIX'!$C$200:$C$301" noThreeD="1" sel="1" val="0"/>
</file>

<file path=xl/ctrlProps/ctrlProp276.xml><?xml version="1.0" encoding="utf-8"?>
<formControlPr xmlns="http://schemas.microsoft.com/office/spreadsheetml/2009/9/main" objectType="Drop" dropLines="13" dropStyle="combo" dx="16" fmlaLink="$Q$577" fmlaRange="'WORKINGS MATRIX'!$D$200:$D$212" noThreeD="1" sel="1" val="0"/>
</file>

<file path=xl/ctrlProps/ctrlProp277.xml><?xml version="1.0" encoding="utf-8"?>
<formControlPr xmlns="http://schemas.microsoft.com/office/spreadsheetml/2009/9/main" objectType="Drop" dropLines="32" dropStyle="combo" dx="16" fmlaLink="$R$577" fmlaRange="'WORKINGS MATRIX'!$E$200:$E$231" noThreeD="1" sel="1" val="0"/>
</file>

<file path=xl/ctrlProps/ctrlProp278.xml><?xml version="1.0" encoding="utf-8"?>
<formControlPr xmlns="http://schemas.microsoft.com/office/spreadsheetml/2009/9/main" objectType="Drop" dropLines="20" dropStyle="combo" dx="16" fmlaLink="$P$578" fmlaRange="'WORKINGS MATRIX'!$C$200:$C$301" noThreeD="1" sel="1" val="0"/>
</file>

<file path=xl/ctrlProps/ctrlProp279.xml><?xml version="1.0" encoding="utf-8"?>
<formControlPr xmlns="http://schemas.microsoft.com/office/spreadsheetml/2009/9/main" objectType="Drop" dropLines="13" dropStyle="combo" dx="16" fmlaLink="$Q$578" fmlaRange="'WORKINGS MATRIX'!$D$200:$D$212" noThreeD="1" sel="1" val="0"/>
</file>

<file path=xl/ctrlProps/ctrlProp280.xml><?xml version="1.0" encoding="utf-8"?>
<formControlPr xmlns="http://schemas.microsoft.com/office/spreadsheetml/2009/9/main" objectType="Drop" dropLines="32" dropStyle="combo" dx="16" fmlaLink="$R$578" fmlaRange="'WORKINGS MATRIX'!$E$200:$E$231" noThreeD="1" sel="1" val="0"/>
</file>

<file path=xl/ctrlProps/ctrlProp281.xml><?xml version="1.0" encoding="utf-8"?>
<formControlPr xmlns="http://schemas.microsoft.com/office/spreadsheetml/2009/9/main" objectType="Drop" dropLines="20" dropStyle="combo" dx="16" fmlaLink="$P$575" fmlaRange="'WORKINGS MATRIX'!$C$200:$C$301" noThreeD="1" sel="1" val="0"/>
</file>

<file path=xl/ctrlProps/ctrlProp282.xml><?xml version="1.0" encoding="utf-8"?>
<formControlPr xmlns="http://schemas.microsoft.com/office/spreadsheetml/2009/9/main" objectType="Drop" dropLines="13" dropStyle="combo" dx="16" fmlaLink="$Q$575" fmlaRange="'WORKINGS MATRIX'!$D$200:$D$212" noThreeD="1" sel="1" val="0"/>
</file>

<file path=xl/ctrlProps/ctrlProp283.xml><?xml version="1.0" encoding="utf-8"?>
<formControlPr xmlns="http://schemas.microsoft.com/office/spreadsheetml/2009/9/main" objectType="Drop" dropLines="32" dropStyle="combo" dx="16" fmlaLink="$R$575" fmlaRange="'WORKINGS MATRIX'!$E$200:$E$231" noThreeD="1" sel="1" val="0"/>
</file>

<file path=xl/ctrlProps/ctrlProp284.xml><?xml version="1.0" encoding="utf-8"?>
<formControlPr xmlns="http://schemas.microsoft.com/office/spreadsheetml/2009/9/main" objectType="Drop" dropLines="20" dropStyle="combo" dx="16" fmlaLink="$P$576" fmlaRange="'WORKINGS MATRIX'!$C$200:$C$301" noThreeD="1" sel="1" val="0"/>
</file>

<file path=xl/ctrlProps/ctrlProp285.xml><?xml version="1.0" encoding="utf-8"?>
<formControlPr xmlns="http://schemas.microsoft.com/office/spreadsheetml/2009/9/main" objectType="Drop" dropLines="13" dropStyle="combo" dx="16" fmlaLink="$Q$576" fmlaRange="'WORKINGS MATRIX'!$D$200:$D$212" noThreeD="1" sel="1" val="0"/>
</file>

<file path=xl/ctrlProps/ctrlProp286.xml><?xml version="1.0" encoding="utf-8"?>
<formControlPr xmlns="http://schemas.microsoft.com/office/spreadsheetml/2009/9/main" objectType="Drop" dropLines="32" dropStyle="combo" dx="16" fmlaLink="$R$576" fmlaRange="'WORKINGS MATRIX'!$E$200:$E$231" noThreeD="1" sel="1" val="0"/>
</file>

<file path=xl/ctrlProps/ctrlProp287.xml><?xml version="1.0" encoding="utf-8"?>
<formControlPr xmlns="http://schemas.microsoft.com/office/spreadsheetml/2009/9/main" objectType="Drop" dropLines="20" dropStyle="combo" dx="16" fmlaLink="$P$652" fmlaRange="'WORKINGS MATRIX'!$C$200:$C$301" noThreeD="1" sel="1" val="100"/>
</file>

<file path=xl/ctrlProps/ctrlProp288.xml><?xml version="1.0" encoding="utf-8"?>
<formControlPr xmlns="http://schemas.microsoft.com/office/spreadsheetml/2009/9/main" objectType="Drop" dropLines="13" dropStyle="combo" dx="16" fmlaLink="$Q$652" fmlaRange="'WORKINGS MATRIX'!$D$200:$D$212" noThreeD="1" sel="1" val="0"/>
</file>

<file path=xl/ctrlProps/ctrlProp289.xml><?xml version="1.0" encoding="utf-8"?>
<formControlPr xmlns="http://schemas.microsoft.com/office/spreadsheetml/2009/9/main" objectType="Drop" dropLines="32" dropStyle="combo" dx="16" fmlaLink="$R$652" fmlaRange="'WORKINGS MATRIX'!$E$200:$E$231" noThreeD="1" sel="1" val="0"/>
</file>

<file path=xl/ctrlProps/ctrlProp290.xml><?xml version="1.0" encoding="utf-8"?>
<formControlPr xmlns="http://schemas.microsoft.com/office/spreadsheetml/2009/9/main" objectType="Drop" dropLines="20" dropStyle="combo" dx="16" fmlaLink="$P$653" fmlaRange="'WORKINGS MATRIX'!$C$200:$C$301" noThreeD="1" sel="1" val="0"/>
</file>

<file path=xl/ctrlProps/ctrlProp291.xml><?xml version="1.0" encoding="utf-8"?>
<formControlPr xmlns="http://schemas.microsoft.com/office/spreadsheetml/2009/9/main" objectType="Drop" dropLines="13" dropStyle="combo" dx="16" fmlaLink="$Q$653" fmlaRange="'WORKINGS MATRIX'!$D$200:$D$212" noThreeD="1" sel="1" val="0"/>
</file>

<file path=xl/ctrlProps/ctrlProp292.xml><?xml version="1.0" encoding="utf-8"?>
<formControlPr xmlns="http://schemas.microsoft.com/office/spreadsheetml/2009/9/main" objectType="Drop" dropLines="32" dropStyle="combo" dx="16" fmlaLink="$R$653" fmlaRange="'WORKINGS MATRIX'!$E$200:$E$231" noThreeD="1" sel="1" val="0"/>
</file>

<file path=xl/ctrlProps/ctrlProp293.xml><?xml version="1.0" encoding="utf-8"?>
<formControlPr xmlns="http://schemas.microsoft.com/office/spreadsheetml/2009/9/main" objectType="Drop" dropLines="20" dropStyle="combo" dx="16" fmlaLink="$P$654" fmlaRange="'WORKINGS MATRIX'!$C$200:$C$301" noThreeD="1" sel="1" val="0"/>
</file>

<file path=xl/ctrlProps/ctrlProp294.xml><?xml version="1.0" encoding="utf-8"?>
<formControlPr xmlns="http://schemas.microsoft.com/office/spreadsheetml/2009/9/main" objectType="Drop" dropLines="13" dropStyle="combo" dx="16" fmlaLink="$Q$654" fmlaRange="'WORKINGS MATRIX'!$D$200:$D$212" noThreeD="1" sel="1" val="0"/>
</file>

<file path=xl/ctrlProps/ctrlProp295.xml><?xml version="1.0" encoding="utf-8"?>
<formControlPr xmlns="http://schemas.microsoft.com/office/spreadsheetml/2009/9/main" objectType="Drop" dropLines="32" dropStyle="combo" dx="16" fmlaLink="$R$654" fmlaRange="'WORKINGS MATRIX'!$E$200:$E$231" noThreeD="1" sel="1" val="0"/>
</file>

<file path=xl/ctrlProps/ctrlProp296.xml><?xml version="1.0" encoding="utf-8"?>
<formControlPr xmlns="http://schemas.microsoft.com/office/spreadsheetml/2009/9/main" objectType="Drop" dropLines="20" dropStyle="combo" dx="16" fmlaLink="$P$677" fmlaRange="'WORKINGS MATRIX'!$C$200:$C$301" noThreeD="1" sel="1" val="0"/>
</file>

<file path=xl/ctrlProps/ctrlProp297.xml><?xml version="1.0" encoding="utf-8"?>
<formControlPr xmlns="http://schemas.microsoft.com/office/spreadsheetml/2009/9/main" objectType="Drop" dropLines="13" dropStyle="combo" dx="16" fmlaLink="$Q$677" fmlaRange="'WORKINGS MATRIX'!$D$200:$D$212" noThreeD="1" sel="1" val="0"/>
</file>

<file path=xl/ctrlProps/ctrlProp298.xml><?xml version="1.0" encoding="utf-8"?>
<formControlPr xmlns="http://schemas.microsoft.com/office/spreadsheetml/2009/9/main" objectType="Drop" dropLines="32" dropStyle="combo" dx="16" fmlaLink="$R$677" fmlaRange="'WORKINGS MATRIX'!$E$200:$E$231" noThreeD="1" sel="1" val="0"/>
</file>

<file path=xl/ctrlProps/ctrlProp299.xml><?xml version="1.0" encoding="utf-8"?>
<formControlPr xmlns="http://schemas.microsoft.com/office/spreadsheetml/2009/9/main" objectType="Drop" dropLines="20" dropStyle="combo" dx="16" fmlaLink="$P$678" fmlaRange="'WORKINGS MATRIX'!$C$200:$C$301" noThreeD="1" sel="1" val="0"/>
</file>

<file path=xl/ctrlProps/ctrlProp300.xml><?xml version="1.0" encoding="utf-8"?>
<formControlPr xmlns="http://schemas.microsoft.com/office/spreadsheetml/2009/9/main" objectType="Drop" dropLines="13" dropStyle="combo" dx="16" fmlaLink="$Q$678" fmlaRange="'WORKINGS MATRIX'!$D$200:$D$212" noThreeD="1" sel="1" val="0"/>
</file>

<file path=xl/ctrlProps/ctrlProp301.xml><?xml version="1.0" encoding="utf-8"?>
<formControlPr xmlns="http://schemas.microsoft.com/office/spreadsheetml/2009/9/main" objectType="Drop" dropLines="32" dropStyle="combo" dx="16" fmlaLink="$R$678" fmlaRange="'WORKINGS MATRIX'!$E$200:$E$231" noThreeD="1" sel="1" val="0"/>
</file>

<file path=xl/ctrlProps/ctrlProp302.xml><?xml version="1.0" encoding="utf-8"?>
<formControlPr xmlns="http://schemas.microsoft.com/office/spreadsheetml/2009/9/main" objectType="Drop" dropLines="20" dropStyle="combo" dx="16" fmlaLink="$P$675" fmlaRange="'WORKINGS MATRIX'!$C$200:$C$301" noThreeD="1" sel="1" val="0"/>
</file>

<file path=xl/ctrlProps/ctrlProp303.xml><?xml version="1.0" encoding="utf-8"?>
<formControlPr xmlns="http://schemas.microsoft.com/office/spreadsheetml/2009/9/main" objectType="Drop" dropLines="13" dropStyle="combo" dx="16" fmlaLink="$Q$675" fmlaRange="'WORKINGS MATRIX'!$D$200:$D$212" noThreeD="1" sel="1" val="0"/>
</file>

<file path=xl/ctrlProps/ctrlProp304.xml><?xml version="1.0" encoding="utf-8"?>
<formControlPr xmlns="http://schemas.microsoft.com/office/spreadsheetml/2009/9/main" objectType="Drop" dropLines="32" dropStyle="combo" dx="16" fmlaLink="$R$675" fmlaRange="'WORKINGS MATRIX'!$E$200:$E$231" noThreeD="1" sel="1" val="0"/>
</file>

<file path=xl/ctrlProps/ctrlProp305.xml><?xml version="1.0" encoding="utf-8"?>
<formControlPr xmlns="http://schemas.microsoft.com/office/spreadsheetml/2009/9/main" objectType="Drop" dropLines="20" dropStyle="combo" dx="16" fmlaLink="$P$676" fmlaRange="'WORKINGS MATRIX'!$C$200:$C$301" noThreeD="1" sel="1" val="0"/>
</file>

<file path=xl/ctrlProps/ctrlProp306.xml><?xml version="1.0" encoding="utf-8"?>
<formControlPr xmlns="http://schemas.microsoft.com/office/spreadsheetml/2009/9/main" objectType="Drop" dropLines="13" dropStyle="combo" dx="16" fmlaLink="$Q$676" fmlaRange="'WORKINGS MATRIX'!$D$200:$D$212" noThreeD="1" sel="1" val="0"/>
</file>

<file path=xl/ctrlProps/ctrlProp307.xml><?xml version="1.0" encoding="utf-8"?>
<formControlPr xmlns="http://schemas.microsoft.com/office/spreadsheetml/2009/9/main" objectType="Drop" dropLines="32" dropStyle="combo" dx="16" fmlaLink="$R$676" fmlaRange="'WORKINGS MATRIX'!$E$200:$E$231" noThreeD="1" sel="1" val="0"/>
</file>

<file path=xl/ctrlProps/ctrlProp308.xml><?xml version="1.0" encoding="utf-8"?>
<formControlPr xmlns="http://schemas.microsoft.com/office/spreadsheetml/2009/9/main" objectType="Drop" dropLines="20" dropStyle="combo" dx="16" fmlaLink="$P$752" fmlaRange="'WORKINGS MATRIX'!$C$200:$C$301" noThreeD="1" sel="1" val="100"/>
</file>

<file path=xl/ctrlProps/ctrlProp309.xml><?xml version="1.0" encoding="utf-8"?>
<formControlPr xmlns="http://schemas.microsoft.com/office/spreadsheetml/2009/9/main" objectType="Drop" dropLines="13" dropStyle="combo" dx="16" fmlaLink="$Q$752" fmlaRange="'WORKINGS MATRIX'!$D$200:$D$212" noThreeD="1" sel="1" val="0"/>
</file>

<file path=xl/ctrlProps/ctrlProp310.xml><?xml version="1.0" encoding="utf-8"?>
<formControlPr xmlns="http://schemas.microsoft.com/office/spreadsheetml/2009/9/main" objectType="Drop" dropLines="32" dropStyle="combo" dx="16" fmlaLink="$R$752" fmlaRange="'WORKINGS MATRIX'!$E$200:$E$231" noThreeD="1" sel="1" val="0"/>
</file>

<file path=xl/ctrlProps/ctrlProp311.xml><?xml version="1.0" encoding="utf-8"?>
<formControlPr xmlns="http://schemas.microsoft.com/office/spreadsheetml/2009/9/main" objectType="Drop" dropLines="20" dropStyle="combo" dx="16" fmlaLink="$P$753" fmlaRange="'WORKINGS MATRIX'!$C$200:$C$301" noThreeD="1" sel="1" val="0"/>
</file>

<file path=xl/ctrlProps/ctrlProp312.xml><?xml version="1.0" encoding="utf-8"?>
<formControlPr xmlns="http://schemas.microsoft.com/office/spreadsheetml/2009/9/main" objectType="Drop" dropLines="13" dropStyle="combo" dx="16" fmlaLink="$Q$753" fmlaRange="'WORKINGS MATRIX'!$D$200:$D$212" noThreeD="1" sel="1" val="0"/>
</file>

<file path=xl/ctrlProps/ctrlProp313.xml><?xml version="1.0" encoding="utf-8"?>
<formControlPr xmlns="http://schemas.microsoft.com/office/spreadsheetml/2009/9/main" objectType="Drop" dropLines="32" dropStyle="combo" dx="16" fmlaLink="$R$753" fmlaRange="'WORKINGS MATRIX'!$E$200:$E$231" noThreeD="1" sel="1" val="0"/>
</file>

<file path=xl/ctrlProps/ctrlProp314.xml><?xml version="1.0" encoding="utf-8"?>
<formControlPr xmlns="http://schemas.microsoft.com/office/spreadsheetml/2009/9/main" objectType="Drop" dropLines="20" dropStyle="combo" dx="16" fmlaLink="$P$754" fmlaRange="'WORKINGS MATRIX'!$C$200:$C$301" noThreeD="1" sel="1" val="0"/>
</file>

<file path=xl/ctrlProps/ctrlProp315.xml><?xml version="1.0" encoding="utf-8"?>
<formControlPr xmlns="http://schemas.microsoft.com/office/spreadsheetml/2009/9/main" objectType="Drop" dropLines="13" dropStyle="combo" dx="16" fmlaLink="$Q$754" fmlaRange="'WORKINGS MATRIX'!$D$200:$D$212" noThreeD="1" sel="1" val="0"/>
</file>

<file path=xl/ctrlProps/ctrlProp316.xml><?xml version="1.0" encoding="utf-8"?>
<formControlPr xmlns="http://schemas.microsoft.com/office/spreadsheetml/2009/9/main" objectType="Drop" dropLines="32" dropStyle="combo" dx="16" fmlaLink="$R$754" fmlaRange="'WORKINGS MATRIX'!$E$200:$E$231" noThreeD="1" sel="1" val="0"/>
</file>

<file path=xl/ctrlProps/ctrlProp317.xml><?xml version="1.0" encoding="utf-8"?>
<formControlPr xmlns="http://schemas.microsoft.com/office/spreadsheetml/2009/9/main" objectType="Drop" dropLines="20" dropStyle="combo" dx="16" fmlaLink="$P$777" fmlaRange="'WORKINGS MATRIX'!$C$200:$C$301" noThreeD="1" sel="1" val="0"/>
</file>

<file path=xl/ctrlProps/ctrlProp318.xml><?xml version="1.0" encoding="utf-8"?>
<formControlPr xmlns="http://schemas.microsoft.com/office/spreadsheetml/2009/9/main" objectType="Drop" dropLines="13" dropStyle="combo" dx="16" fmlaLink="$Q$777" fmlaRange="'WORKINGS MATRIX'!$D$200:$D$212" noThreeD="1" sel="1" val="0"/>
</file>

<file path=xl/ctrlProps/ctrlProp319.xml><?xml version="1.0" encoding="utf-8"?>
<formControlPr xmlns="http://schemas.microsoft.com/office/spreadsheetml/2009/9/main" objectType="Drop" dropLines="32" dropStyle="combo" dx="16" fmlaLink="$R$777" fmlaRange="'WORKINGS MATRIX'!$E$200:$E$231" noThreeD="1" sel="1" val="0"/>
</file>

<file path=xl/ctrlProps/ctrlProp320.xml><?xml version="1.0" encoding="utf-8"?>
<formControlPr xmlns="http://schemas.microsoft.com/office/spreadsheetml/2009/9/main" objectType="Drop" dropLines="20" dropStyle="combo" dx="16" fmlaLink="$P$778" fmlaRange="'WORKINGS MATRIX'!$C$200:$C$301" noThreeD="1" sel="1" val="0"/>
</file>

<file path=xl/ctrlProps/ctrlProp321.xml><?xml version="1.0" encoding="utf-8"?>
<formControlPr xmlns="http://schemas.microsoft.com/office/spreadsheetml/2009/9/main" objectType="Drop" dropLines="13" dropStyle="combo" dx="16" fmlaLink="$Q$778" fmlaRange="'WORKINGS MATRIX'!$D$200:$D$212" noThreeD="1" sel="1" val="0"/>
</file>

<file path=xl/ctrlProps/ctrlProp322.xml><?xml version="1.0" encoding="utf-8"?>
<formControlPr xmlns="http://schemas.microsoft.com/office/spreadsheetml/2009/9/main" objectType="Drop" dropLines="32" dropStyle="combo" dx="16" fmlaLink="$R$778" fmlaRange="'WORKINGS MATRIX'!$E$200:$E$231" noThreeD="1" sel="1" val="0"/>
</file>

<file path=xl/ctrlProps/ctrlProp323.xml><?xml version="1.0" encoding="utf-8"?>
<formControlPr xmlns="http://schemas.microsoft.com/office/spreadsheetml/2009/9/main" objectType="Drop" dropLines="20" dropStyle="combo" dx="16" fmlaLink="$P$775" fmlaRange="'WORKINGS MATRIX'!$C$200:$C$301" noThreeD="1" sel="1" val="0"/>
</file>

<file path=xl/ctrlProps/ctrlProp324.xml><?xml version="1.0" encoding="utf-8"?>
<formControlPr xmlns="http://schemas.microsoft.com/office/spreadsheetml/2009/9/main" objectType="Drop" dropLines="13" dropStyle="combo" dx="16" fmlaLink="$Q$775" fmlaRange="'WORKINGS MATRIX'!$D$200:$D$212" noThreeD="1" sel="1" val="0"/>
</file>

<file path=xl/ctrlProps/ctrlProp325.xml><?xml version="1.0" encoding="utf-8"?>
<formControlPr xmlns="http://schemas.microsoft.com/office/spreadsheetml/2009/9/main" objectType="Drop" dropLines="32" dropStyle="combo" dx="16" fmlaLink="$R$775" fmlaRange="'WORKINGS MATRIX'!$E$200:$E$231" noThreeD="1" sel="1" val="0"/>
</file>

<file path=xl/ctrlProps/ctrlProp326.xml><?xml version="1.0" encoding="utf-8"?>
<formControlPr xmlns="http://schemas.microsoft.com/office/spreadsheetml/2009/9/main" objectType="Drop" dropLines="20" dropStyle="combo" dx="16" fmlaLink="$P$776" fmlaRange="'WORKINGS MATRIX'!$C$200:$C$301" noThreeD="1" sel="1" val="0"/>
</file>

<file path=xl/ctrlProps/ctrlProp327.xml><?xml version="1.0" encoding="utf-8"?>
<formControlPr xmlns="http://schemas.microsoft.com/office/spreadsheetml/2009/9/main" objectType="Drop" dropLines="13" dropStyle="combo" dx="16" fmlaLink="$Q$776" fmlaRange="'WORKINGS MATRIX'!$D$200:$D$212" noThreeD="1" sel="1" val="0"/>
</file>

<file path=xl/ctrlProps/ctrlProp328.xml><?xml version="1.0" encoding="utf-8"?>
<formControlPr xmlns="http://schemas.microsoft.com/office/spreadsheetml/2009/9/main" objectType="Drop" dropLines="32" dropStyle="combo" dx="16" fmlaLink="$R$776" fmlaRange="'WORKINGS MATRIX'!$E$200:$E$231" noThreeD="1" sel="1" val="0"/>
</file>

<file path=xl/ctrlProps/ctrlProp329.xml><?xml version="1.0" encoding="utf-8"?>
<formControlPr xmlns="http://schemas.microsoft.com/office/spreadsheetml/2009/9/main" objectType="Drop" dropLines="20" dropStyle="combo" dx="16" fmlaLink="$P$852" fmlaRange="'WORKINGS MATRIX'!$C$200:$C$301" noThreeD="1" sel="1" val="82"/>
</file>

<file path=xl/ctrlProps/ctrlProp330.xml><?xml version="1.0" encoding="utf-8"?>
<formControlPr xmlns="http://schemas.microsoft.com/office/spreadsheetml/2009/9/main" objectType="Drop" dropLines="13" dropStyle="combo" dx="16" fmlaLink="$Q$852" fmlaRange="'WORKINGS MATRIX'!$D$200:$D$212" noThreeD="1" sel="1" val="0"/>
</file>

<file path=xl/ctrlProps/ctrlProp331.xml><?xml version="1.0" encoding="utf-8"?>
<formControlPr xmlns="http://schemas.microsoft.com/office/spreadsheetml/2009/9/main" objectType="Drop" dropLines="32" dropStyle="combo" dx="16" fmlaLink="$R$852" fmlaRange="'WORKINGS MATRIX'!$E$200:$E$231" noThreeD="1" sel="1" val="0"/>
</file>

<file path=xl/ctrlProps/ctrlProp332.xml><?xml version="1.0" encoding="utf-8"?>
<formControlPr xmlns="http://schemas.microsoft.com/office/spreadsheetml/2009/9/main" objectType="Drop" dropLines="20" dropStyle="combo" dx="16" fmlaLink="$P$853" fmlaRange="'WORKINGS MATRIX'!$C$200:$C$301" noThreeD="1" sel="1" val="0"/>
</file>

<file path=xl/ctrlProps/ctrlProp333.xml><?xml version="1.0" encoding="utf-8"?>
<formControlPr xmlns="http://schemas.microsoft.com/office/spreadsheetml/2009/9/main" objectType="Drop" dropLines="13" dropStyle="combo" dx="16" fmlaLink="$Q$853" fmlaRange="'WORKINGS MATRIX'!$D$200:$D$212" noThreeD="1" sel="1" val="0"/>
</file>

<file path=xl/ctrlProps/ctrlProp334.xml><?xml version="1.0" encoding="utf-8"?>
<formControlPr xmlns="http://schemas.microsoft.com/office/spreadsheetml/2009/9/main" objectType="Drop" dropLines="32" dropStyle="combo" dx="16" fmlaLink="$R$853" fmlaRange="'WORKINGS MATRIX'!$E$200:$E$231" noThreeD="1" sel="1" val="0"/>
</file>

<file path=xl/ctrlProps/ctrlProp335.xml><?xml version="1.0" encoding="utf-8"?>
<formControlPr xmlns="http://schemas.microsoft.com/office/spreadsheetml/2009/9/main" objectType="Drop" dropLines="20" dropStyle="combo" dx="16" fmlaLink="$P$854" fmlaRange="'WORKINGS MATRIX'!$C$200:$C$301" noThreeD="1" sel="1" val="0"/>
</file>

<file path=xl/ctrlProps/ctrlProp336.xml><?xml version="1.0" encoding="utf-8"?>
<formControlPr xmlns="http://schemas.microsoft.com/office/spreadsheetml/2009/9/main" objectType="Drop" dropLines="13" dropStyle="combo" dx="16" fmlaLink="$Q$854" fmlaRange="'WORKINGS MATRIX'!$D$200:$D$212" noThreeD="1" sel="1" val="0"/>
</file>

<file path=xl/ctrlProps/ctrlProp337.xml><?xml version="1.0" encoding="utf-8"?>
<formControlPr xmlns="http://schemas.microsoft.com/office/spreadsheetml/2009/9/main" objectType="Drop" dropLines="32" dropStyle="combo" dx="16" fmlaLink="$R$854" fmlaRange="'WORKINGS MATRIX'!$E$200:$E$231" noThreeD="1" sel="1" val="0"/>
</file>

<file path=xl/ctrlProps/ctrlProp338.xml><?xml version="1.0" encoding="utf-8"?>
<formControlPr xmlns="http://schemas.microsoft.com/office/spreadsheetml/2009/9/main" objectType="Drop" dropLines="20" dropStyle="combo" dx="16" fmlaLink="$P$877" fmlaRange="'WORKINGS MATRIX'!$C$200:$C$301" noThreeD="1" sel="1" val="0"/>
</file>

<file path=xl/ctrlProps/ctrlProp339.xml><?xml version="1.0" encoding="utf-8"?>
<formControlPr xmlns="http://schemas.microsoft.com/office/spreadsheetml/2009/9/main" objectType="Drop" dropLines="13" dropStyle="combo" dx="16" fmlaLink="$Q$877" fmlaRange="'WORKINGS MATRIX'!$D$200:$D$212" noThreeD="1" sel="1" val="0"/>
</file>

<file path=xl/ctrlProps/ctrlProp340.xml><?xml version="1.0" encoding="utf-8"?>
<formControlPr xmlns="http://schemas.microsoft.com/office/spreadsheetml/2009/9/main" objectType="Drop" dropLines="32" dropStyle="combo" dx="16" fmlaLink="$R$877" fmlaRange="'WORKINGS MATRIX'!$E$200:$E$231" noThreeD="1" sel="1" val="0"/>
</file>

<file path=xl/ctrlProps/ctrlProp341.xml><?xml version="1.0" encoding="utf-8"?>
<formControlPr xmlns="http://schemas.microsoft.com/office/spreadsheetml/2009/9/main" objectType="Drop" dropLines="20" dropStyle="combo" dx="16" fmlaLink="$P$878" fmlaRange="'WORKINGS MATRIX'!$C$200:$C$301" noThreeD="1" sel="1" val="0"/>
</file>

<file path=xl/ctrlProps/ctrlProp342.xml><?xml version="1.0" encoding="utf-8"?>
<formControlPr xmlns="http://schemas.microsoft.com/office/spreadsheetml/2009/9/main" objectType="Drop" dropLines="13" dropStyle="combo" dx="16" fmlaLink="$Q$878" fmlaRange="'WORKINGS MATRIX'!$D$200:$D$212" noThreeD="1" sel="1" val="0"/>
</file>

<file path=xl/ctrlProps/ctrlProp343.xml><?xml version="1.0" encoding="utf-8"?>
<formControlPr xmlns="http://schemas.microsoft.com/office/spreadsheetml/2009/9/main" objectType="Drop" dropLines="32" dropStyle="combo" dx="16" fmlaLink="$R$878" fmlaRange="'WORKINGS MATRIX'!$E$200:$E$231" noThreeD="1" sel="1" val="0"/>
</file>

<file path=xl/ctrlProps/ctrlProp344.xml><?xml version="1.0" encoding="utf-8"?>
<formControlPr xmlns="http://schemas.microsoft.com/office/spreadsheetml/2009/9/main" objectType="Drop" dropLines="20" dropStyle="combo" dx="16" fmlaLink="$P$875" fmlaRange="'WORKINGS MATRIX'!$C$200:$C$301" noThreeD="1" sel="1" val="0"/>
</file>

<file path=xl/ctrlProps/ctrlProp345.xml><?xml version="1.0" encoding="utf-8"?>
<formControlPr xmlns="http://schemas.microsoft.com/office/spreadsheetml/2009/9/main" objectType="Drop" dropLines="13" dropStyle="combo" dx="16" fmlaLink="$Q$875" fmlaRange="'WORKINGS MATRIX'!$D$200:$D$212" noThreeD="1" sel="1" val="0"/>
</file>

<file path=xl/ctrlProps/ctrlProp346.xml><?xml version="1.0" encoding="utf-8"?>
<formControlPr xmlns="http://schemas.microsoft.com/office/spreadsheetml/2009/9/main" objectType="Drop" dropLines="32" dropStyle="combo" dx="16" fmlaLink="$R$875" fmlaRange="'WORKINGS MATRIX'!$E$200:$E$231" noThreeD="1" sel="1" val="0"/>
</file>

<file path=xl/ctrlProps/ctrlProp347.xml><?xml version="1.0" encoding="utf-8"?>
<formControlPr xmlns="http://schemas.microsoft.com/office/spreadsheetml/2009/9/main" objectType="Drop" dropLines="20" dropStyle="combo" dx="16" fmlaLink="$P$876" fmlaRange="'WORKINGS MATRIX'!$C$200:$C$301" noThreeD="1" sel="1" val="0"/>
</file>

<file path=xl/ctrlProps/ctrlProp348.xml><?xml version="1.0" encoding="utf-8"?>
<formControlPr xmlns="http://schemas.microsoft.com/office/spreadsheetml/2009/9/main" objectType="Drop" dropLines="13" dropStyle="combo" dx="16" fmlaLink="$Q$876" fmlaRange="'WORKINGS MATRIX'!$D$200:$D$212" noThreeD="1" sel="1" val="0"/>
</file>

<file path=xl/ctrlProps/ctrlProp349.xml><?xml version="1.0" encoding="utf-8"?>
<formControlPr xmlns="http://schemas.microsoft.com/office/spreadsheetml/2009/9/main" objectType="Drop" dropLines="32" dropStyle="combo" dx="16" fmlaLink="$R$876" fmlaRange="'WORKINGS MATRIX'!$E$200:$E$231" noThreeD="1" sel="1" val="0"/>
</file>

<file path=xl/ctrlProps/ctrlProp350.xml><?xml version="1.0" encoding="utf-8"?>
<formControlPr xmlns="http://schemas.microsoft.com/office/spreadsheetml/2009/9/main" objectType="Drop" dropLines="20" dropStyle="combo" dx="16" fmlaLink="$P$952" fmlaRange="'WORKINGS MATRIX'!$C$200:$C$301" noThreeD="1" sel="1" val="82"/>
</file>

<file path=xl/ctrlProps/ctrlProp351.xml><?xml version="1.0" encoding="utf-8"?>
<formControlPr xmlns="http://schemas.microsoft.com/office/spreadsheetml/2009/9/main" objectType="Drop" dropLines="13" dropStyle="combo" dx="16" fmlaLink="$Q$952" fmlaRange="'WORKINGS MATRIX'!$D$200:$D$212" noThreeD="1" sel="1" val="0"/>
</file>

<file path=xl/ctrlProps/ctrlProp352.xml><?xml version="1.0" encoding="utf-8"?>
<formControlPr xmlns="http://schemas.microsoft.com/office/spreadsheetml/2009/9/main" objectType="Drop" dropLines="32" dropStyle="combo" dx="16" fmlaLink="$R$952" fmlaRange="'WORKINGS MATRIX'!$E$200:$E$231" noThreeD="1" sel="1" val="0"/>
</file>

<file path=xl/ctrlProps/ctrlProp353.xml><?xml version="1.0" encoding="utf-8"?>
<formControlPr xmlns="http://schemas.microsoft.com/office/spreadsheetml/2009/9/main" objectType="Drop" dropLines="20" dropStyle="combo" dx="16" fmlaLink="$P$953" fmlaRange="'WORKINGS MATRIX'!$C$200:$C$301" noThreeD="1" sel="1" val="0"/>
</file>

<file path=xl/ctrlProps/ctrlProp354.xml><?xml version="1.0" encoding="utf-8"?>
<formControlPr xmlns="http://schemas.microsoft.com/office/spreadsheetml/2009/9/main" objectType="Drop" dropLines="13" dropStyle="combo" dx="16" fmlaLink="$Q$953" fmlaRange="'WORKINGS MATRIX'!$D$200:$D$212" noThreeD="1" sel="1" val="0"/>
</file>

<file path=xl/ctrlProps/ctrlProp355.xml><?xml version="1.0" encoding="utf-8"?>
<formControlPr xmlns="http://schemas.microsoft.com/office/spreadsheetml/2009/9/main" objectType="Drop" dropLines="32" dropStyle="combo" dx="16" fmlaLink="$R$953" fmlaRange="'WORKINGS MATRIX'!$E$200:$E$231" noThreeD="1" sel="1" val="0"/>
</file>

<file path=xl/ctrlProps/ctrlProp356.xml><?xml version="1.0" encoding="utf-8"?>
<formControlPr xmlns="http://schemas.microsoft.com/office/spreadsheetml/2009/9/main" objectType="Drop" dropLines="20" dropStyle="combo" dx="16" fmlaLink="$P$954" fmlaRange="'WORKINGS MATRIX'!$C$200:$C$301" noThreeD="1" sel="1" val="0"/>
</file>

<file path=xl/ctrlProps/ctrlProp357.xml><?xml version="1.0" encoding="utf-8"?>
<formControlPr xmlns="http://schemas.microsoft.com/office/spreadsheetml/2009/9/main" objectType="Drop" dropLines="13" dropStyle="combo" dx="16" fmlaLink="$Q$954" fmlaRange="'WORKINGS MATRIX'!$D$200:$D$212" noThreeD="1" sel="1" val="0"/>
</file>

<file path=xl/ctrlProps/ctrlProp358.xml><?xml version="1.0" encoding="utf-8"?>
<formControlPr xmlns="http://schemas.microsoft.com/office/spreadsheetml/2009/9/main" objectType="Drop" dropLines="32" dropStyle="combo" dx="16" fmlaLink="$R$954" fmlaRange="'WORKINGS MATRIX'!$E$200:$E$231" noThreeD="1" sel="1" val="0"/>
</file>

<file path=xl/ctrlProps/ctrlProp359.xml><?xml version="1.0" encoding="utf-8"?>
<formControlPr xmlns="http://schemas.microsoft.com/office/spreadsheetml/2009/9/main" objectType="Drop" dropLines="20" dropStyle="combo" dx="16" fmlaLink="$P$977" fmlaRange="'WORKINGS MATRIX'!$C$200:$C$301" noThreeD="1" sel="1" val="0"/>
</file>

<file path=xl/ctrlProps/ctrlProp360.xml><?xml version="1.0" encoding="utf-8"?>
<formControlPr xmlns="http://schemas.microsoft.com/office/spreadsheetml/2009/9/main" objectType="Drop" dropLines="13" dropStyle="combo" dx="16" fmlaLink="$Q$977" fmlaRange="'WORKINGS MATRIX'!$D$200:$D$212" noThreeD="1" sel="1" val="0"/>
</file>

<file path=xl/ctrlProps/ctrlProp361.xml><?xml version="1.0" encoding="utf-8"?>
<formControlPr xmlns="http://schemas.microsoft.com/office/spreadsheetml/2009/9/main" objectType="Drop" dropLines="32" dropStyle="combo" dx="16" fmlaLink="$R$977" fmlaRange="'WORKINGS MATRIX'!$E$200:$E$231" noThreeD="1" sel="1" val="0"/>
</file>

<file path=xl/ctrlProps/ctrlProp362.xml><?xml version="1.0" encoding="utf-8"?>
<formControlPr xmlns="http://schemas.microsoft.com/office/spreadsheetml/2009/9/main" objectType="Drop" dropLines="20" dropStyle="combo" dx="16" fmlaLink="$P$978" fmlaRange="'WORKINGS MATRIX'!$C$200:$C$301" noThreeD="1" sel="1" val="0"/>
</file>

<file path=xl/ctrlProps/ctrlProp363.xml><?xml version="1.0" encoding="utf-8"?>
<formControlPr xmlns="http://schemas.microsoft.com/office/spreadsheetml/2009/9/main" objectType="Drop" dropLines="13" dropStyle="combo" dx="16" fmlaLink="$Q$978" fmlaRange="'WORKINGS MATRIX'!$D$200:$D$212" noThreeD="1" sel="1" val="0"/>
</file>

<file path=xl/ctrlProps/ctrlProp364.xml><?xml version="1.0" encoding="utf-8"?>
<formControlPr xmlns="http://schemas.microsoft.com/office/spreadsheetml/2009/9/main" objectType="Drop" dropLines="32" dropStyle="combo" dx="16" fmlaLink="$R$978" fmlaRange="'WORKINGS MATRIX'!$E$200:$E$231" noThreeD="1" sel="1" val="0"/>
</file>

<file path=xl/ctrlProps/ctrlProp365.xml><?xml version="1.0" encoding="utf-8"?>
<formControlPr xmlns="http://schemas.microsoft.com/office/spreadsheetml/2009/9/main" objectType="Drop" dropLines="20" dropStyle="combo" dx="16" fmlaLink="$P$975" fmlaRange="'WORKINGS MATRIX'!$C$200:$C$301" noThreeD="1" sel="1" val="0"/>
</file>

<file path=xl/ctrlProps/ctrlProp366.xml><?xml version="1.0" encoding="utf-8"?>
<formControlPr xmlns="http://schemas.microsoft.com/office/spreadsheetml/2009/9/main" objectType="Drop" dropLines="13" dropStyle="combo" dx="16" fmlaLink="$Q$975" fmlaRange="'WORKINGS MATRIX'!$D$200:$D$212" noThreeD="1" sel="1" val="0"/>
</file>

<file path=xl/ctrlProps/ctrlProp367.xml><?xml version="1.0" encoding="utf-8"?>
<formControlPr xmlns="http://schemas.microsoft.com/office/spreadsheetml/2009/9/main" objectType="Drop" dropLines="32" dropStyle="combo" dx="16" fmlaLink="$R$975" fmlaRange="'WORKINGS MATRIX'!$E$200:$E$231" noThreeD="1" sel="1" val="0"/>
</file>

<file path=xl/ctrlProps/ctrlProp368.xml><?xml version="1.0" encoding="utf-8"?>
<formControlPr xmlns="http://schemas.microsoft.com/office/spreadsheetml/2009/9/main" objectType="Drop" dropLines="20" dropStyle="combo" dx="16" fmlaLink="$P$976" fmlaRange="'WORKINGS MATRIX'!$C$200:$C$301" noThreeD="1" sel="1" val="0"/>
</file>

<file path=xl/ctrlProps/ctrlProp369.xml><?xml version="1.0" encoding="utf-8"?>
<formControlPr xmlns="http://schemas.microsoft.com/office/spreadsheetml/2009/9/main" objectType="Drop" dropLines="13" dropStyle="combo" dx="16" fmlaLink="$Q$976" fmlaRange="'WORKINGS MATRIX'!$D$200:$D$212" noThreeD="1" sel="1" val="0"/>
</file>

<file path=xl/ctrlProps/ctrlProp370.xml><?xml version="1.0" encoding="utf-8"?>
<formControlPr xmlns="http://schemas.microsoft.com/office/spreadsheetml/2009/9/main" objectType="Drop" dropLines="32" dropStyle="combo" dx="16" fmlaLink="$R$976" fmlaRange="'WORKINGS MATRIX'!$E$200:$E$231" noThreeD="1" sel="1" val="0"/>
</file>

<file path=xl/ctrlProps/ctrlProp371.xml><?xml version="1.0" encoding="utf-8"?>
<formControlPr xmlns="http://schemas.microsoft.com/office/spreadsheetml/2009/9/main" objectType="Drop" dropLines="20" dropStyle="combo" dx="16" fmlaLink="$P$1052" fmlaRange="'WORKINGS MATRIX'!$C$200:$C$301" noThreeD="1" sel="1" val="82"/>
</file>

<file path=xl/ctrlProps/ctrlProp372.xml><?xml version="1.0" encoding="utf-8"?>
<formControlPr xmlns="http://schemas.microsoft.com/office/spreadsheetml/2009/9/main" objectType="Drop" dropLines="13" dropStyle="combo" dx="16" fmlaLink="$Q$1052" fmlaRange="'WORKINGS MATRIX'!$D$200:$D$212" noThreeD="1" sel="1" val="0"/>
</file>

<file path=xl/ctrlProps/ctrlProp373.xml><?xml version="1.0" encoding="utf-8"?>
<formControlPr xmlns="http://schemas.microsoft.com/office/spreadsheetml/2009/9/main" objectType="Drop" dropLines="32" dropStyle="combo" dx="16" fmlaLink="$R$1052" fmlaRange="'WORKINGS MATRIX'!$E$200:$E$231" noThreeD="1" sel="1" val="0"/>
</file>

<file path=xl/ctrlProps/ctrlProp374.xml><?xml version="1.0" encoding="utf-8"?>
<formControlPr xmlns="http://schemas.microsoft.com/office/spreadsheetml/2009/9/main" objectType="Drop" dropLines="20" dropStyle="combo" dx="16" fmlaLink="$P$1053" fmlaRange="'WORKINGS MATRIX'!$C$200:$C$301" noThreeD="1" sel="1" val="0"/>
</file>

<file path=xl/ctrlProps/ctrlProp375.xml><?xml version="1.0" encoding="utf-8"?>
<formControlPr xmlns="http://schemas.microsoft.com/office/spreadsheetml/2009/9/main" objectType="Drop" dropLines="13" dropStyle="combo" dx="16" fmlaLink="$Q$1053" fmlaRange="'WORKINGS MATRIX'!$D$200:$D$212" noThreeD="1" sel="1" val="0"/>
</file>

<file path=xl/ctrlProps/ctrlProp376.xml><?xml version="1.0" encoding="utf-8"?>
<formControlPr xmlns="http://schemas.microsoft.com/office/spreadsheetml/2009/9/main" objectType="Drop" dropLines="32" dropStyle="combo" dx="16" fmlaLink="$R$1053" fmlaRange="'WORKINGS MATRIX'!$E$200:$E$231" noThreeD="1" sel="1" val="0"/>
</file>

<file path=xl/ctrlProps/ctrlProp377.xml><?xml version="1.0" encoding="utf-8"?>
<formControlPr xmlns="http://schemas.microsoft.com/office/spreadsheetml/2009/9/main" objectType="Drop" dropLines="20" dropStyle="combo" dx="16" fmlaLink="$P$1054" fmlaRange="'WORKINGS MATRIX'!$C$200:$C$301" noThreeD="1" sel="1" val="0"/>
</file>

<file path=xl/ctrlProps/ctrlProp378.xml><?xml version="1.0" encoding="utf-8"?>
<formControlPr xmlns="http://schemas.microsoft.com/office/spreadsheetml/2009/9/main" objectType="Drop" dropLines="13" dropStyle="combo" dx="16" fmlaLink="$Q$1054" fmlaRange="'WORKINGS MATRIX'!$D$200:$D$212" noThreeD="1" sel="1" val="0"/>
</file>

<file path=xl/ctrlProps/ctrlProp379.xml><?xml version="1.0" encoding="utf-8"?>
<formControlPr xmlns="http://schemas.microsoft.com/office/spreadsheetml/2009/9/main" objectType="Drop" dropLines="32" dropStyle="combo" dx="16" fmlaLink="$R$1054" fmlaRange="'WORKINGS MATRIX'!$E$200:$E$231" noThreeD="1" sel="1" val="0"/>
</file>

<file path=xl/ctrlProps/ctrlProp380.xml><?xml version="1.0" encoding="utf-8"?>
<formControlPr xmlns="http://schemas.microsoft.com/office/spreadsheetml/2009/9/main" objectType="Drop" dropLines="20" dropStyle="combo" dx="16" fmlaLink="$P$1077" fmlaRange="'WORKINGS MATRIX'!$C$200:$C$301" noThreeD="1" sel="1" val="0"/>
</file>

<file path=xl/ctrlProps/ctrlProp381.xml><?xml version="1.0" encoding="utf-8"?>
<formControlPr xmlns="http://schemas.microsoft.com/office/spreadsheetml/2009/9/main" objectType="Drop" dropLines="13" dropStyle="combo" dx="16" fmlaLink="$Q$1077" fmlaRange="'WORKINGS MATRIX'!$D$200:$D$212" noThreeD="1" sel="1" val="0"/>
</file>

<file path=xl/ctrlProps/ctrlProp382.xml><?xml version="1.0" encoding="utf-8"?>
<formControlPr xmlns="http://schemas.microsoft.com/office/spreadsheetml/2009/9/main" objectType="Drop" dropLines="32" dropStyle="combo" dx="16" fmlaLink="$R$1077" fmlaRange="'WORKINGS MATRIX'!$E$200:$E$231" noThreeD="1" sel="1" val="0"/>
</file>

<file path=xl/ctrlProps/ctrlProp383.xml><?xml version="1.0" encoding="utf-8"?>
<formControlPr xmlns="http://schemas.microsoft.com/office/spreadsheetml/2009/9/main" objectType="Drop" dropLines="20" dropStyle="combo" dx="16" fmlaLink="$P$1078" fmlaRange="'WORKINGS MATRIX'!$C$200:$C$301" noThreeD="1" sel="1" val="0"/>
</file>

<file path=xl/ctrlProps/ctrlProp384.xml><?xml version="1.0" encoding="utf-8"?>
<formControlPr xmlns="http://schemas.microsoft.com/office/spreadsheetml/2009/9/main" objectType="Drop" dropLines="13" dropStyle="combo" dx="16" fmlaLink="$Q$1078" fmlaRange="'WORKINGS MATRIX'!$D$200:$D$212" noThreeD="1" sel="1" val="0"/>
</file>

<file path=xl/ctrlProps/ctrlProp385.xml><?xml version="1.0" encoding="utf-8"?>
<formControlPr xmlns="http://schemas.microsoft.com/office/spreadsheetml/2009/9/main" objectType="Drop" dropLines="32" dropStyle="combo" dx="16" fmlaLink="$R$1078" fmlaRange="'WORKINGS MATRIX'!$E$200:$E$231" noThreeD="1" sel="1" val="0"/>
</file>

<file path=xl/ctrlProps/ctrlProp386.xml><?xml version="1.0" encoding="utf-8"?>
<formControlPr xmlns="http://schemas.microsoft.com/office/spreadsheetml/2009/9/main" objectType="Drop" dropLines="20" dropStyle="combo" dx="16" fmlaLink="$P$1075" fmlaRange="'WORKINGS MATRIX'!$C$200:$C$301" noThreeD="1" sel="1" val="0"/>
</file>

<file path=xl/ctrlProps/ctrlProp387.xml><?xml version="1.0" encoding="utf-8"?>
<formControlPr xmlns="http://schemas.microsoft.com/office/spreadsheetml/2009/9/main" objectType="Drop" dropLines="13" dropStyle="combo" dx="16" fmlaLink="$Q$1075" fmlaRange="'WORKINGS MATRIX'!$D$200:$D$212" noThreeD="1" sel="1" val="0"/>
</file>

<file path=xl/ctrlProps/ctrlProp388.xml><?xml version="1.0" encoding="utf-8"?>
<formControlPr xmlns="http://schemas.microsoft.com/office/spreadsheetml/2009/9/main" objectType="Drop" dropLines="32" dropStyle="combo" dx="16" fmlaLink="$R$1075" fmlaRange="'WORKINGS MATRIX'!$E$200:$E$231" noThreeD="1" sel="1" val="0"/>
</file>

<file path=xl/ctrlProps/ctrlProp389.xml><?xml version="1.0" encoding="utf-8"?>
<formControlPr xmlns="http://schemas.microsoft.com/office/spreadsheetml/2009/9/main" objectType="Drop" dropLines="20" dropStyle="combo" dx="16" fmlaLink="$P$1076" fmlaRange="'WORKINGS MATRIX'!$C$200:$C$301" noThreeD="1" sel="1" val="0"/>
</file>

<file path=xl/ctrlProps/ctrlProp390.xml><?xml version="1.0" encoding="utf-8"?>
<formControlPr xmlns="http://schemas.microsoft.com/office/spreadsheetml/2009/9/main" objectType="Drop" dropLines="13" dropStyle="combo" dx="16" fmlaLink="$Q$1076" fmlaRange="'WORKINGS MATRIX'!$D$200:$D$212" noThreeD="1" sel="1" val="0"/>
</file>

<file path=xl/ctrlProps/ctrlProp391.xml><?xml version="1.0" encoding="utf-8"?>
<formControlPr xmlns="http://schemas.microsoft.com/office/spreadsheetml/2009/9/main" objectType="Drop" dropLines="32" dropStyle="combo" dx="16" fmlaLink="$R$1076" fmlaRange="'WORKINGS MATRIX'!$E$200:$E$231" noThreeD="1" sel="1" val="0"/>
</file>

<file path=xl/ctrlProps/ctrlProp392.xml><?xml version="1.0" encoding="utf-8"?>
<formControlPr xmlns="http://schemas.microsoft.com/office/spreadsheetml/2009/9/main" objectType="Drop" dropLines="20" dropStyle="combo" dx="16" fmlaLink="$P$1152" fmlaRange="'WORKINGS MATRIX'!$C$200:$C$301" noThreeD="1" sel="1" val="82"/>
</file>

<file path=xl/ctrlProps/ctrlProp393.xml><?xml version="1.0" encoding="utf-8"?>
<formControlPr xmlns="http://schemas.microsoft.com/office/spreadsheetml/2009/9/main" objectType="Drop" dropLines="13" dropStyle="combo" dx="16" fmlaLink="$Q$1152" fmlaRange="'WORKINGS MATRIX'!$D$200:$D$212" noThreeD="1" sel="1" val="0"/>
</file>

<file path=xl/ctrlProps/ctrlProp394.xml><?xml version="1.0" encoding="utf-8"?>
<formControlPr xmlns="http://schemas.microsoft.com/office/spreadsheetml/2009/9/main" objectType="Drop" dropLines="32" dropStyle="combo" dx="16" fmlaLink="$R$1152" fmlaRange="'WORKINGS MATRIX'!$E$200:$E$231" noThreeD="1" sel="1" val="0"/>
</file>

<file path=xl/ctrlProps/ctrlProp395.xml><?xml version="1.0" encoding="utf-8"?>
<formControlPr xmlns="http://schemas.microsoft.com/office/spreadsheetml/2009/9/main" objectType="Drop" dropLines="20" dropStyle="combo" dx="16" fmlaLink="$P$1153" fmlaRange="'WORKINGS MATRIX'!$C$200:$C$301" noThreeD="1" sel="1" val="0"/>
</file>

<file path=xl/ctrlProps/ctrlProp396.xml><?xml version="1.0" encoding="utf-8"?>
<formControlPr xmlns="http://schemas.microsoft.com/office/spreadsheetml/2009/9/main" objectType="Drop" dropLines="13" dropStyle="combo" dx="16" fmlaLink="$Q$1153" fmlaRange="'WORKINGS MATRIX'!$D$200:$D$212" noThreeD="1" sel="1" val="0"/>
</file>

<file path=xl/ctrlProps/ctrlProp397.xml><?xml version="1.0" encoding="utf-8"?>
<formControlPr xmlns="http://schemas.microsoft.com/office/spreadsheetml/2009/9/main" objectType="Drop" dropLines="32" dropStyle="combo" dx="16" fmlaLink="$R$1153" fmlaRange="'WORKINGS MATRIX'!$E$200:$E$231" noThreeD="1" sel="1" val="0"/>
</file>

<file path=xl/ctrlProps/ctrlProp398.xml><?xml version="1.0" encoding="utf-8"?>
<formControlPr xmlns="http://schemas.microsoft.com/office/spreadsheetml/2009/9/main" objectType="Drop" dropLines="20" dropStyle="combo" dx="16" fmlaLink="$P$1154" fmlaRange="'WORKINGS MATRIX'!$C$200:$C$301" noThreeD="1" sel="1" val="0"/>
</file>

<file path=xl/ctrlProps/ctrlProp399.xml><?xml version="1.0" encoding="utf-8"?>
<formControlPr xmlns="http://schemas.microsoft.com/office/spreadsheetml/2009/9/main" objectType="Drop" dropLines="13" dropStyle="combo" dx="16" fmlaLink="$Q$1154" fmlaRange="'WORKINGS MATRIX'!$D$200:$D$212" noThreeD="1" sel="1" val="0"/>
</file>

<file path=xl/ctrlProps/ctrlProp400.xml><?xml version="1.0" encoding="utf-8"?>
<formControlPr xmlns="http://schemas.microsoft.com/office/spreadsheetml/2009/9/main" objectType="Drop" dropLines="32" dropStyle="combo" dx="16" fmlaLink="$R$1154" fmlaRange="'WORKINGS MATRIX'!$E$200:$E$231" noThreeD="1" sel="1" val="0"/>
</file>

<file path=xl/ctrlProps/ctrlProp401.xml><?xml version="1.0" encoding="utf-8"?>
<formControlPr xmlns="http://schemas.microsoft.com/office/spreadsheetml/2009/9/main" objectType="Drop" dropLines="20" dropStyle="combo" dx="16" fmlaLink="$P$1177" fmlaRange="'WORKINGS MATRIX'!$C$200:$C$301" noThreeD="1" sel="1" val="0"/>
</file>

<file path=xl/ctrlProps/ctrlProp402.xml><?xml version="1.0" encoding="utf-8"?>
<formControlPr xmlns="http://schemas.microsoft.com/office/spreadsheetml/2009/9/main" objectType="Drop" dropLines="13" dropStyle="combo" dx="16" fmlaLink="$Q$1177" fmlaRange="'WORKINGS MATRIX'!$D$200:$D$212" noThreeD="1" sel="1" val="0"/>
</file>

<file path=xl/ctrlProps/ctrlProp403.xml><?xml version="1.0" encoding="utf-8"?>
<formControlPr xmlns="http://schemas.microsoft.com/office/spreadsheetml/2009/9/main" objectType="Drop" dropLines="32" dropStyle="combo" dx="16" fmlaLink="$R$1177" fmlaRange="'WORKINGS MATRIX'!$E$200:$E$231" noThreeD="1" sel="1" val="0"/>
</file>

<file path=xl/ctrlProps/ctrlProp404.xml><?xml version="1.0" encoding="utf-8"?>
<formControlPr xmlns="http://schemas.microsoft.com/office/spreadsheetml/2009/9/main" objectType="Drop" dropLines="20" dropStyle="combo" dx="16" fmlaLink="$P$1178" fmlaRange="'WORKINGS MATRIX'!$C$200:$C$301" noThreeD="1" sel="1" val="0"/>
</file>

<file path=xl/ctrlProps/ctrlProp405.xml><?xml version="1.0" encoding="utf-8"?>
<formControlPr xmlns="http://schemas.microsoft.com/office/spreadsheetml/2009/9/main" objectType="Drop" dropLines="13" dropStyle="combo" dx="16" fmlaLink="$Q$1178" fmlaRange="'WORKINGS MATRIX'!$D$200:$D$212" noThreeD="1" sel="1" val="0"/>
</file>

<file path=xl/ctrlProps/ctrlProp406.xml><?xml version="1.0" encoding="utf-8"?>
<formControlPr xmlns="http://schemas.microsoft.com/office/spreadsheetml/2009/9/main" objectType="Drop" dropLines="32" dropStyle="combo" dx="16" fmlaLink="$R$1178" fmlaRange="'WORKINGS MATRIX'!$E$200:$E$231" noThreeD="1" sel="1" val="0"/>
</file>

<file path=xl/ctrlProps/ctrlProp407.xml><?xml version="1.0" encoding="utf-8"?>
<formControlPr xmlns="http://schemas.microsoft.com/office/spreadsheetml/2009/9/main" objectType="Drop" dropLines="20" dropStyle="combo" dx="16" fmlaLink="$P$1175" fmlaRange="'WORKINGS MATRIX'!$C$200:$C$301" noThreeD="1" sel="1" val="0"/>
</file>

<file path=xl/ctrlProps/ctrlProp408.xml><?xml version="1.0" encoding="utf-8"?>
<formControlPr xmlns="http://schemas.microsoft.com/office/spreadsheetml/2009/9/main" objectType="Drop" dropLines="13" dropStyle="combo" dx="16" fmlaLink="$Q$1175" fmlaRange="'WORKINGS MATRIX'!$D$200:$D$212" noThreeD="1" sel="1" val="0"/>
</file>

<file path=xl/ctrlProps/ctrlProp409.xml><?xml version="1.0" encoding="utf-8"?>
<formControlPr xmlns="http://schemas.microsoft.com/office/spreadsheetml/2009/9/main" objectType="Drop" dropLines="32" dropStyle="combo" dx="16" fmlaLink="$R$1175" fmlaRange="'WORKINGS MATRIX'!$E$200:$E$231" noThreeD="1" sel="1" val="0"/>
</file>

<file path=xl/ctrlProps/ctrlProp410.xml><?xml version="1.0" encoding="utf-8"?>
<formControlPr xmlns="http://schemas.microsoft.com/office/spreadsheetml/2009/9/main" objectType="Drop" dropLines="20" dropStyle="combo" dx="16" fmlaLink="$P$1176" fmlaRange="'WORKINGS MATRIX'!$C$200:$C$301" noThreeD="1" sel="1" val="0"/>
</file>

<file path=xl/ctrlProps/ctrlProp411.xml><?xml version="1.0" encoding="utf-8"?>
<formControlPr xmlns="http://schemas.microsoft.com/office/spreadsheetml/2009/9/main" objectType="Drop" dropLines="13" dropStyle="combo" dx="16" fmlaLink="$Q$1176" fmlaRange="'WORKINGS MATRIX'!$D$200:$D$212" noThreeD="1" sel="1" val="0"/>
</file>

<file path=xl/ctrlProps/ctrlProp412.xml><?xml version="1.0" encoding="utf-8"?>
<formControlPr xmlns="http://schemas.microsoft.com/office/spreadsheetml/2009/9/main" objectType="Drop" dropLines="32" dropStyle="combo" dx="16" fmlaLink="$R$1176" fmlaRange="'WORKINGS MATRIX'!$E$200:$E$231" noThreeD="1" sel="1" val="0"/>
</file>

<file path=xl/ctrlProps/ctrlProp413.xml><?xml version="1.0" encoding="utf-8"?>
<formControlPr xmlns="http://schemas.microsoft.com/office/spreadsheetml/2009/9/main" objectType="Drop" dropLines="20" dropStyle="combo" dx="16" fmlaLink="$P$1252" fmlaRange="'WORKINGS MATRIX'!$C$200:$C$301" noThreeD="1" sel="1" val="82"/>
</file>

<file path=xl/ctrlProps/ctrlProp414.xml><?xml version="1.0" encoding="utf-8"?>
<formControlPr xmlns="http://schemas.microsoft.com/office/spreadsheetml/2009/9/main" objectType="Drop" dropLines="13" dropStyle="combo" dx="16" fmlaLink="$Q$1252" fmlaRange="'WORKINGS MATRIX'!$D$200:$D$212" noThreeD="1" sel="1" val="0"/>
</file>

<file path=xl/ctrlProps/ctrlProp415.xml><?xml version="1.0" encoding="utf-8"?>
<formControlPr xmlns="http://schemas.microsoft.com/office/spreadsheetml/2009/9/main" objectType="Drop" dropLines="32" dropStyle="combo" dx="16" fmlaLink="$R$1252" fmlaRange="'WORKINGS MATRIX'!$E$200:$E$231" noThreeD="1" sel="1" val="0"/>
</file>

<file path=xl/ctrlProps/ctrlProp416.xml><?xml version="1.0" encoding="utf-8"?>
<formControlPr xmlns="http://schemas.microsoft.com/office/spreadsheetml/2009/9/main" objectType="Drop" dropLines="20" dropStyle="combo" dx="16" fmlaLink="$P$1253" fmlaRange="'WORKINGS MATRIX'!$C$200:$C$301" noThreeD="1" sel="1" val="0"/>
</file>

<file path=xl/ctrlProps/ctrlProp417.xml><?xml version="1.0" encoding="utf-8"?>
<formControlPr xmlns="http://schemas.microsoft.com/office/spreadsheetml/2009/9/main" objectType="Drop" dropLines="13" dropStyle="combo" dx="16" fmlaLink="$Q$1253" fmlaRange="'WORKINGS MATRIX'!$D$200:$D$212" noThreeD="1" sel="1" val="0"/>
</file>

<file path=xl/ctrlProps/ctrlProp418.xml><?xml version="1.0" encoding="utf-8"?>
<formControlPr xmlns="http://schemas.microsoft.com/office/spreadsheetml/2009/9/main" objectType="Drop" dropLines="32" dropStyle="combo" dx="16" fmlaLink="$R$1253" fmlaRange="'WORKINGS MATRIX'!$E$200:$E$231" noThreeD="1" sel="1" val="0"/>
</file>

<file path=xl/ctrlProps/ctrlProp419.xml><?xml version="1.0" encoding="utf-8"?>
<formControlPr xmlns="http://schemas.microsoft.com/office/spreadsheetml/2009/9/main" objectType="Drop" dropLines="20" dropStyle="combo" dx="16" fmlaLink="$P$1254" fmlaRange="'WORKINGS MATRIX'!$C$200:$C$301" noThreeD="1" sel="1" val="0"/>
</file>

<file path=xl/ctrlProps/ctrlProp420.xml><?xml version="1.0" encoding="utf-8"?>
<formControlPr xmlns="http://schemas.microsoft.com/office/spreadsheetml/2009/9/main" objectType="Drop" dropLines="13" dropStyle="combo" dx="16" fmlaLink="$Q$1254" fmlaRange="'WORKINGS MATRIX'!$D$200:$D$212" noThreeD="1" sel="1" val="0"/>
</file>

<file path=xl/ctrlProps/ctrlProp421.xml><?xml version="1.0" encoding="utf-8"?>
<formControlPr xmlns="http://schemas.microsoft.com/office/spreadsheetml/2009/9/main" objectType="Drop" dropLines="32" dropStyle="combo" dx="16" fmlaLink="$R$1254" fmlaRange="'WORKINGS MATRIX'!$E$200:$E$231" noThreeD="1" sel="1" val="0"/>
</file>

<file path=xl/ctrlProps/ctrlProp422.xml><?xml version="1.0" encoding="utf-8"?>
<formControlPr xmlns="http://schemas.microsoft.com/office/spreadsheetml/2009/9/main" objectType="Drop" dropLines="20" dropStyle="combo" dx="16" fmlaLink="$P$1277" fmlaRange="'WORKINGS MATRIX'!$C$200:$C$301" noThreeD="1" sel="1" val="0"/>
</file>

<file path=xl/ctrlProps/ctrlProp423.xml><?xml version="1.0" encoding="utf-8"?>
<formControlPr xmlns="http://schemas.microsoft.com/office/spreadsheetml/2009/9/main" objectType="Drop" dropLines="13" dropStyle="combo" dx="16" fmlaLink="$Q$1277" fmlaRange="'WORKINGS MATRIX'!$D$200:$D$212" noThreeD="1" sel="1" val="0"/>
</file>

<file path=xl/ctrlProps/ctrlProp424.xml><?xml version="1.0" encoding="utf-8"?>
<formControlPr xmlns="http://schemas.microsoft.com/office/spreadsheetml/2009/9/main" objectType="Drop" dropLines="32" dropStyle="combo" dx="16" fmlaLink="$R$1277" fmlaRange="'WORKINGS MATRIX'!$E$200:$E$231" noThreeD="1" sel="1" val="0"/>
</file>

<file path=xl/ctrlProps/ctrlProp425.xml><?xml version="1.0" encoding="utf-8"?>
<formControlPr xmlns="http://schemas.microsoft.com/office/spreadsheetml/2009/9/main" objectType="Drop" dropLines="20" dropStyle="combo" dx="16" fmlaLink="$P$1278" fmlaRange="'WORKINGS MATRIX'!$C$200:$C$301" noThreeD="1" sel="1" val="0"/>
</file>

<file path=xl/ctrlProps/ctrlProp426.xml><?xml version="1.0" encoding="utf-8"?>
<formControlPr xmlns="http://schemas.microsoft.com/office/spreadsheetml/2009/9/main" objectType="Drop" dropLines="13" dropStyle="combo" dx="16" fmlaLink="$Q$1278" fmlaRange="'WORKINGS MATRIX'!$D$200:$D$212" noThreeD="1" sel="1" val="0"/>
</file>

<file path=xl/ctrlProps/ctrlProp427.xml><?xml version="1.0" encoding="utf-8"?>
<formControlPr xmlns="http://schemas.microsoft.com/office/spreadsheetml/2009/9/main" objectType="Drop" dropLines="32" dropStyle="combo" dx="16" fmlaLink="$R$1278" fmlaRange="'WORKINGS MATRIX'!$E$200:$E$231" noThreeD="1" sel="1" val="0"/>
</file>

<file path=xl/ctrlProps/ctrlProp428.xml><?xml version="1.0" encoding="utf-8"?>
<formControlPr xmlns="http://schemas.microsoft.com/office/spreadsheetml/2009/9/main" objectType="Drop" dropLines="20" dropStyle="combo" dx="16" fmlaLink="$P$1275" fmlaRange="'WORKINGS MATRIX'!$C$200:$C$301" noThreeD="1" sel="1" val="0"/>
</file>

<file path=xl/ctrlProps/ctrlProp429.xml><?xml version="1.0" encoding="utf-8"?>
<formControlPr xmlns="http://schemas.microsoft.com/office/spreadsheetml/2009/9/main" objectType="Drop" dropLines="13" dropStyle="combo" dx="16" fmlaLink="$Q$1275" fmlaRange="'WORKINGS MATRIX'!$D$200:$D$212" noThreeD="1" sel="1" val="0"/>
</file>

<file path=xl/ctrlProps/ctrlProp430.xml><?xml version="1.0" encoding="utf-8"?>
<formControlPr xmlns="http://schemas.microsoft.com/office/spreadsheetml/2009/9/main" objectType="Drop" dropLines="32" dropStyle="combo" dx="16" fmlaLink="$R$1275" fmlaRange="'WORKINGS MATRIX'!$E$200:$E$231" noThreeD="1" sel="1" val="0"/>
</file>

<file path=xl/ctrlProps/ctrlProp431.xml><?xml version="1.0" encoding="utf-8"?>
<formControlPr xmlns="http://schemas.microsoft.com/office/spreadsheetml/2009/9/main" objectType="Drop" dropLines="20" dropStyle="combo" dx="16" fmlaLink="$P$1276" fmlaRange="'WORKINGS MATRIX'!$C$200:$C$301" noThreeD="1" sel="1" val="0"/>
</file>

<file path=xl/ctrlProps/ctrlProp432.xml><?xml version="1.0" encoding="utf-8"?>
<formControlPr xmlns="http://schemas.microsoft.com/office/spreadsheetml/2009/9/main" objectType="Drop" dropLines="13" dropStyle="combo" dx="16" fmlaLink="$Q$1276" fmlaRange="'WORKINGS MATRIX'!$D$200:$D$212" noThreeD="1" sel="1" val="0"/>
</file>

<file path=xl/ctrlProps/ctrlProp433.xml><?xml version="1.0" encoding="utf-8"?>
<formControlPr xmlns="http://schemas.microsoft.com/office/spreadsheetml/2009/9/main" objectType="Drop" dropLines="32" dropStyle="combo" dx="16" fmlaLink="$R$1276" fmlaRange="'WORKINGS MATRIX'!$E$200:$E$231" noThreeD="1" sel="1" val="0"/>
</file>

<file path=xl/ctrlProps/ctrlProp434.xml><?xml version="1.0" encoding="utf-8"?>
<formControlPr xmlns="http://schemas.microsoft.com/office/spreadsheetml/2009/9/main" objectType="Drop" dropLines="20" dropStyle="combo" dx="16" fmlaLink="$P$1352" fmlaRange="'WORKINGS MATRIX'!$C$200:$C$301" noThreeD="1" sel="1" val="82"/>
</file>

<file path=xl/ctrlProps/ctrlProp435.xml><?xml version="1.0" encoding="utf-8"?>
<formControlPr xmlns="http://schemas.microsoft.com/office/spreadsheetml/2009/9/main" objectType="Drop" dropLines="13" dropStyle="combo" dx="16" fmlaLink="$Q$1352" fmlaRange="'WORKINGS MATRIX'!$D$200:$D$212" noThreeD="1" sel="1" val="0"/>
</file>

<file path=xl/ctrlProps/ctrlProp436.xml><?xml version="1.0" encoding="utf-8"?>
<formControlPr xmlns="http://schemas.microsoft.com/office/spreadsheetml/2009/9/main" objectType="Drop" dropLines="32" dropStyle="combo" dx="16" fmlaLink="$R$1352" fmlaRange="'WORKINGS MATRIX'!$E$200:$E$231" noThreeD="1" sel="1" val="0"/>
</file>

<file path=xl/ctrlProps/ctrlProp437.xml><?xml version="1.0" encoding="utf-8"?>
<formControlPr xmlns="http://schemas.microsoft.com/office/spreadsheetml/2009/9/main" objectType="Drop" dropLines="20" dropStyle="combo" dx="16" fmlaLink="$P$1353" fmlaRange="'WORKINGS MATRIX'!$C$200:$C$301" noThreeD="1" sel="1" val="0"/>
</file>

<file path=xl/ctrlProps/ctrlProp438.xml><?xml version="1.0" encoding="utf-8"?>
<formControlPr xmlns="http://schemas.microsoft.com/office/spreadsheetml/2009/9/main" objectType="Drop" dropLines="13" dropStyle="combo" dx="16" fmlaLink="$Q$1353" fmlaRange="'WORKINGS MATRIX'!$D$200:$D$212" noThreeD="1" sel="1" val="0"/>
</file>

<file path=xl/ctrlProps/ctrlProp439.xml><?xml version="1.0" encoding="utf-8"?>
<formControlPr xmlns="http://schemas.microsoft.com/office/spreadsheetml/2009/9/main" objectType="Drop" dropLines="32" dropStyle="combo" dx="16" fmlaLink="$R$1353" fmlaRange="'WORKINGS MATRIX'!$E$200:$E$231" noThreeD="1" sel="1" val="0"/>
</file>

<file path=xl/ctrlProps/ctrlProp440.xml><?xml version="1.0" encoding="utf-8"?>
<formControlPr xmlns="http://schemas.microsoft.com/office/spreadsheetml/2009/9/main" objectType="Drop" dropLines="20" dropStyle="combo" dx="16" fmlaLink="$P$1354" fmlaRange="'WORKINGS MATRIX'!$C$200:$C$301" noThreeD="1" sel="1" val="0"/>
</file>

<file path=xl/ctrlProps/ctrlProp441.xml><?xml version="1.0" encoding="utf-8"?>
<formControlPr xmlns="http://schemas.microsoft.com/office/spreadsheetml/2009/9/main" objectType="Drop" dropLines="13" dropStyle="combo" dx="16" fmlaLink="$Q$1354" fmlaRange="'WORKINGS MATRIX'!$D$200:$D$212" noThreeD="1" sel="1" val="0"/>
</file>

<file path=xl/ctrlProps/ctrlProp442.xml><?xml version="1.0" encoding="utf-8"?>
<formControlPr xmlns="http://schemas.microsoft.com/office/spreadsheetml/2009/9/main" objectType="Drop" dropLines="32" dropStyle="combo" dx="16" fmlaLink="$R$1354" fmlaRange="'WORKINGS MATRIX'!$E$200:$E$231" noThreeD="1" sel="1" val="0"/>
</file>

<file path=xl/ctrlProps/ctrlProp443.xml><?xml version="1.0" encoding="utf-8"?>
<formControlPr xmlns="http://schemas.microsoft.com/office/spreadsheetml/2009/9/main" objectType="Drop" dropLines="20" dropStyle="combo" dx="16" fmlaLink="$P$1377" fmlaRange="'WORKINGS MATRIX'!$C$200:$C$301" noThreeD="1" sel="1" val="0"/>
</file>

<file path=xl/ctrlProps/ctrlProp444.xml><?xml version="1.0" encoding="utf-8"?>
<formControlPr xmlns="http://schemas.microsoft.com/office/spreadsheetml/2009/9/main" objectType="Drop" dropLines="13" dropStyle="combo" dx="16" fmlaLink="$Q$1377" fmlaRange="'WORKINGS MATRIX'!$D$200:$D$212" noThreeD="1" sel="1" val="0"/>
</file>

<file path=xl/ctrlProps/ctrlProp445.xml><?xml version="1.0" encoding="utf-8"?>
<formControlPr xmlns="http://schemas.microsoft.com/office/spreadsheetml/2009/9/main" objectType="Drop" dropLines="32" dropStyle="combo" dx="16" fmlaLink="$R$1377" fmlaRange="'WORKINGS MATRIX'!$E$200:$E$231" noThreeD="1" sel="1" val="0"/>
</file>

<file path=xl/ctrlProps/ctrlProp446.xml><?xml version="1.0" encoding="utf-8"?>
<formControlPr xmlns="http://schemas.microsoft.com/office/spreadsheetml/2009/9/main" objectType="Drop" dropLines="20" dropStyle="combo" dx="16" fmlaLink="$P$1378" fmlaRange="'WORKINGS MATRIX'!$C$200:$C$301" noThreeD="1" sel="1" val="0"/>
</file>

<file path=xl/ctrlProps/ctrlProp447.xml><?xml version="1.0" encoding="utf-8"?>
<formControlPr xmlns="http://schemas.microsoft.com/office/spreadsheetml/2009/9/main" objectType="Drop" dropLines="13" dropStyle="combo" dx="16" fmlaLink="$Q$1378" fmlaRange="'WORKINGS MATRIX'!$D$200:$D$212" noThreeD="1" sel="1" val="0"/>
</file>

<file path=xl/ctrlProps/ctrlProp448.xml><?xml version="1.0" encoding="utf-8"?>
<formControlPr xmlns="http://schemas.microsoft.com/office/spreadsheetml/2009/9/main" objectType="Drop" dropLines="32" dropStyle="combo" dx="16" fmlaLink="$R$1378" fmlaRange="'WORKINGS MATRIX'!$E$200:$E$231" noThreeD="1" sel="1" val="0"/>
</file>

<file path=xl/ctrlProps/ctrlProp449.xml><?xml version="1.0" encoding="utf-8"?>
<formControlPr xmlns="http://schemas.microsoft.com/office/spreadsheetml/2009/9/main" objectType="Drop" dropLines="20" dropStyle="combo" dx="16" fmlaLink="$P$1375" fmlaRange="'WORKINGS MATRIX'!$C$200:$C$301" noThreeD="1" sel="1" val="0"/>
</file>

<file path=xl/ctrlProps/ctrlProp450.xml><?xml version="1.0" encoding="utf-8"?>
<formControlPr xmlns="http://schemas.microsoft.com/office/spreadsheetml/2009/9/main" objectType="Drop" dropLines="13" dropStyle="combo" dx="16" fmlaLink="$Q$1375" fmlaRange="'WORKINGS MATRIX'!$D$200:$D$212" noThreeD="1" sel="1" val="0"/>
</file>

<file path=xl/ctrlProps/ctrlProp451.xml><?xml version="1.0" encoding="utf-8"?>
<formControlPr xmlns="http://schemas.microsoft.com/office/spreadsheetml/2009/9/main" objectType="Drop" dropLines="32" dropStyle="combo" dx="16" fmlaLink="$R$1375" fmlaRange="'WORKINGS MATRIX'!$E$200:$E$231" noThreeD="1" sel="1" val="0"/>
</file>

<file path=xl/ctrlProps/ctrlProp452.xml><?xml version="1.0" encoding="utf-8"?>
<formControlPr xmlns="http://schemas.microsoft.com/office/spreadsheetml/2009/9/main" objectType="Drop" dropLines="20" dropStyle="combo" dx="16" fmlaLink="$P$1376" fmlaRange="'WORKINGS MATRIX'!$C$200:$C$301" noThreeD="1" sel="1" val="0"/>
</file>

<file path=xl/ctrlProps/ctrlProp453.xml><?xml version="1.0" encoding="utf-8"?>
<formControlPr xmlns="http://schemas.microsoft.com/office/spreadsheetml/2009/9/main" objectType="Drop" dropLines="13" dropStyle="combo" dx="16" fmlaLink="$Q$1376" fmlaRange="'WORKINGS MATRIX'!$D$200:$D$212" noThreeD="1" sel="1" val="0"/>
</file>

<file path=xl/ctrlProps/ctrlProp454.xml><?xml version="1.0" encoding="utf-8"?>
<formControlPr xmlns="http://schemas.microsoft.com/office/spreadsheetml/2009/9/main" objectType="Drop" dropLines="32" dropStyle="combo" dx="16" fmlaLink="$R$1376" fmlaRange="'WORKINGS MATRIX'!$E$200:$E$231" noThreeD="1" sel="1" val="0"/>
</file>

<file path=xl/ctrlProps/ctrlProp455.xml><?xml version="1.0" encoding="utf-8"?>
<formControlPr xmlns="http://schemas.microsoft.com/office/spreadsheetml/2009/9/main" objectType="Drop" dropLines="20" dropStyle="combo" dx="16" fmlaLink="$P$1452" fmlaRange="'WORKINGS MATRIX'!$C$200:$C$301" noThreeD="1" sel="1" val="82"/>
</file>

<file path=xl/ctrlProps/ctrlProp456.xml><?xml version="1.0" encoding="utf-8"?>
<formControlPr xmlns="http://schemas.microsoft.com/office/spreadsheetml/2009/9/main" objectType="Drop" dropLines="13" dropStyle="combo" dx="16" fmlaLink="$Q$1452" fmlaRange="'WORKINGS MATRIX'!$D$200:$D$212" noThreeD="1" sel="1" val="0"/>
</file>

<file path=xl/ctrlProps/ctrlProp457.xml><?xml version="1.0" encoding="utf-8"?>
<formControlPr xmlns="http://schemas.microsoft.com/office/spreadsheetml/2009/9/main" objectType="Drop" dropLines="32" dropStyle="combo" dx="16" fmlaLink="$R$1452" fmlaRange="'WORKINGS MATRIX'!$E$200:$E$231" noThreeD="1" sel="1" val="0"/>
</file>

<file path=xl/ctrlProps/ctrlProp458.xml><?xml version="1.0" encoding="utf-8"?>
<formControlPr xmlns="http://schemas.microsoft.com/office/spreadsheetml/2009/9/main" objectType="Drop" dropLines="20" dropStyle="combo" dx="16" fmlaLink="$P$1453" fmlaRange="'WORKINGS MATRIX'!$C$200:$C$301" noThreeD="1" sel="1" val="0"/>
</file>

<file path=xl/ctrlProps/ctrlProp459.xml><?xml version="1.0" encoding="utf-8"?>
<formControlPr xmlns="http://schemas.microsoft.com/office/spreadsheetml/2009/9/main" objectType="Drop" dropLines="13" dropStyle="combo" dx="16" fmlaLink="$Q$1453" fmlaRange="'WORKINGS MATRIX'!$D$200:$D$212" noThreeD="1" sel="1" val="0"/>
</file>

<file path=xl/ctrlProps/ctrlProp460.xml><?xml version="1.0" encoding="utf-8"?>
<formControlPr xmlns="http://schemas.microsoft.com/office/spreadsheetml/2009/9/main" objectType="Drop" dropLines="32" dropStyle="combo" dx="16" fmlaLink="$R$1453" fmlaRange="'WORKINGS MATRIX'!$E$200:$E$231" noThreeD="1" sel="1" val="0"/>
</file>

<file path=xl/ctrlProps/ctrlProp461.xml><?xml version="1.0" encoding="utf-8"?>
<formControlPr xmlns="http://schemas.microsoft.com/office/spreadsheetml/2009/9/main" objectType="Drop" dropLines="20" dropStyle="combo" dx="16" fmlaLink="$P$1454" fmlaRange="'WORKINGS MATRIX'!$C$200:$C$301" noThreeD="1" sel="1" val="0"/>
</file>

<file path=xl/ctrlProps/ctrlProp462.xml><?xml version="1.0" encoding="utf-8"?>
<formControlPr xmlns="http://schemas.microsoft.com/office/spreadsheetml/2009/9/main" objectType="Drop" dropLines="13" dropStyle="combo" dx="16" fmlaLink="$Q$1454" fmlaRange="'WORKINGS MATRIX'!$D$200:$D$212" noThreeD="1" sel="1" val="0"/>
</file>

<file path=xl/ctrlProps/ctrlProp463.xml><?xml version="1.0" encoding="utf-8"?>
<formControlPr xmlns="http://schemas.microsoft.com/office/spreadsheetml/2009/9/main" objectType="Drop" dropLines="32" dropStyle="combo" dx="16" fmlaLink="$R$1454" fmlaRange="'WORKINGS MATRIX'!$E$200:$E$231" noThreeD="1" sel="1" val="0"/>
</file>

<file path=xl/ctrlProps/ctrlProp464.xml><?xml version="1.0" encoding="utf-8"?>
<formControlPr xmlns="http://schemas.microsoft.com/office/spreadsheetml/2009/9/main" objectType="Drop" dropLines="20" dropStyle="combo" dx="16" fmlaLink="$P$1477" fmlaRange="'WORKINGS MATRIX'!$C$200:$C$301" noThreeD="1" sel="1" val="0"/>
</file>

<file path=xl/ctrlProps/ctrlProp465.xml><?xml version="1.0" encoding="utf-8"?>
<formControlPr xmlns="http://schemas.microsoft.com/office/spreadsheetml/2009/9/main" objectType="Drop" dropLines="13" dropStyle="combo" dx="16" fmlaLink="$Q$1477" fmlaRange="'WORKINGS MATRIX'!$D$200:$D$212" noThreeD="1" sel="1" val="0"/>
</file>

<file path=xl/ctrlProps/ctrlProp466.xml><?xml version="1.0" encoding="utf-8"?>
<formControlPr xmlns="http://schemas.microsoft.com/office/spreadsheetml/2009/9/main" objectType="Drop" dropLines="32" dropStyle="combo" dx="16" fmlaLink="$R$1477" fmlaRange="'WORKINGS MATRIX'!$E$200:$E$231" noThreeD="1" sel="1" val="0"/>
</file>

<file path=xl/ctrlProps/ctrlProp467.xml><?xml version="1.0" encoding="utf-8"?>
<formControlPr xmlns="http://schemas.microsoft.com/office/spreadsheetml/2009/9/main" objectType="Drop" dropLines="20" dropStyle="combo" dx="16" fmlaLink="$P$1478" fmlaRange="'WORKINGS MATRIX'!$C$200:$C$301" noThreeD="1" sel="1" val="0"/>
</file>

<file path=xl/ctrlProps/ctrlProp468.xml><?xml version="1.0" encoding="utf-8"?>
<formControlPr xmlns="http://schemas.microsoft.com/office/spreadsheetml/2009/9/main" objectType="Drop" dropLines="13" dropStyle="combo" dx="16" fmlaLink="$Q$1478" fmlaRange="'WORKINGS MATRIX'!$D$200:$D$212" noThreeD="1" sel="1" val="0"/>
</file>

<file path=xl/ctrlProps/ctrlProp469.xml><?xml version="1.0" encoding="utf-8"?>
<formControlPr xmlns="http://schemas.microsoft.com/office/spreadsheetml/2009/9/main" objectType="Drop" dropLines="32" dropStyle="combo" dx="16" fmlaLink="$R$1478" fmlaRange="'WORKINGS MATRIX'!$E$200:$E$231" noThreeD="1" sel="1" val="0"/>
</file>

<file path=xl/ctrlProps/ctrlProp470.xml><?xml version="1.0" encoding="utf-8"?>
<formControlPr xmlns="http://schemas.microsoft.com/office/spreadsheetml/2009/9/main" objectType="Drop" dropLines="20" dropStyle="combo" dx="16" fmlaLink="$P$1475" fmlaRange="'WORKINGS MATRIX'!$C$200:$C$301" noThreeD="1" sel="1" val="0"/>
</file>

<file path=xl/ctrlProps/ctrlProp471.xml><?xml version="1.0" encoding="utf-8"?>
<formControlPr xmlns="http://schemas.microsoft.com/office/spreadsheetml/2009/9/main" objectType="Drop" dropLines="13" dropStyle="combo" dx="16" fmlaLink="$Q$1475" fmlaRange="'WORKINGS MATRIX'!$D$200:$D$212" noThreeD="1" sel="1" val="0"/>
</file>

<file path=xl/ctrlProps/ctrlProp472.xml><?xml version="1.0" encoding="utf-8"?>
<formControlPr xmlns="http://schemas.microsoft.com/office/spreadsheetml/2009/9/main" objectType="Drop" dropLines="32" dropStyle="combo" dx="16" fmlaLink="$R$1475" fmlaRange="'WORKINGS MATRIX'!$E$200:$E$231" noThreeD="1" sel="1" val="0"/>
</file>

<file path=xl/ctrlProps/ctrlProp473.xml><?xml version="1.0" encoding="utf-8"?>
<formControlPr xmlns="http://schemas.microsoft.com/office/spreadsheetml/2009/9/main" objectType="Drop" dropLines="20" dropStyle="combo" dx="16" fmlaLink="$P$1476" fmlaRange="'WORKINGS MATRIX'!$C$200:$C$301" noThreeD="1" sel="1" val="0"/>
</file>

<file path=xl/ctrlProps/ctrlProp474.xml><?xml version="1.0" encoding="utf-8"?>
<formControlPr xmlns="http://schemas.microsoft.com/office/spreadsheetml/2009/9/main" objectType="Drop" dropLines="13" dropStyle="combo" dx="16" fmlaLink="$Q$1476" fmlaRange="'WORKINGS MATRIX'!$D$200:$D$212" noThreeD="1" sel="1" val="0"/>
</file>

<file path=xl/ctrlProps/ctrlProp475.xml><?xml version="1.0" encoding="utf-8"?>
<formControlPr xmlns="http://schemas.microsoft.com/office/spreadsheetml/2009/9/main" objectType="Drop" dropLines="32" dropStyle="combo" dx="16" fmlaLink="$R$1476" fmlaRange="'WORKINGS MATRIX'!$E$200:$E$231" noThreeD="1" sel="1" val="0"/>
</file>

<file path=xl/ctrlProps/ctrlProp476.xml><?xml version="1.0" encoding="utf-8"?>
<formControlPr xmlns="http://schemas.microsoft.com/office/spreadsheetml/2009/9/main" objectType="Drop" dropLines="20" dropStyle="combo" dx="16" fmlaLink="$P$1552" fmlaRange="'WORKINGS MATRIX'!$C$200:$C$301" noThreeD="1" sel="1" val="82"/>
</file>

<file path=xl/ctrlProps/ctrlProp477.xml><?xml version="1.0" encoding="utf-8"?>
<formControlPr xmlns="http://schemas.microsoft.com/office/spreadsheetml/2009/9/main" objectType="Drop" dropLines="13" dropStyle="combo" dx="16" fmlaLink="$Q$1552" fmlaRange="'WORKINGS MATRIX'!$D$200:$D$212" noThreeD="1" sel="1" val="0"/>
</file>

<file path=xl/ctrlProps/ctrlProp478.xml><?xml version="1.0" encoding="utf-8"?>
<formControlPr xmlns="http://schemas.microsoft.com/office/spreadsheetml/2009/9/main" objectType="Drop" dropLines="32" dropStyle="combo" dx="16" fmlaLink="$R$1552" fmlaRange="'WORKINGS MATRIX'!$E$200:$E$231" noThreeD="1" sel="1" val="0"/>
</file>

<file path=xl/ctrlProps/ctrlProp479.xml><?xml version="1.0" encoding="utf-8"?>
<formControlPr xmlns="http://schemas.microsoft.com/office/spreadsheetml/2009/9/main" objectType="Drop" dropLines="20" dropStyle="combo" dx="16" fmlaLink="$P$1553" fmlaRange="'WORKINGS MATRIX'!$C$200:$C$301" noThreeD="1" sel="1" val="0"/>
</file>

<file path=xl/ctrlProps/ctrlProp480.xml><?xml version="1.0" encoding="utf-8"?>
<formControlPr xmlns="http://schemas.microsoft.com/office/spreadsheetml/2009/9/main" objectType="Drop" dropLines="13" dropStyle="combo" dx="16" fmlaLink="$Q$1553" fmlaRange="'WORKINGS MATRIX'!$D$200:$D$212" noThreeD="1" sel="1" val="0"/>
</file>

<file path=xl/ctrlProps/ctrlProp481.xml><?xml version="1.0" encoding="utf-8"?>
<formControlPr xmlns="http://schemas.microsoft.com/office/spreadsheetml/2009/9/main" objectType="Drop" dropLines="32" dropStyle="combo" dx="16" fmlaLink="$R$1553" fmlaRange="'WORKINGS MATRIX'!$E$200:$E$231" noThreeD="1" sel="1" val="0"/>
</file>

<file path=xl/ctrlProps/ctrlProp482.xml><?xml version="1.0" encoding="utf-8"?>
<formControlPr xmlns="http://schemas.microsoft.com/office/spreadsheetml/2009/9/main" objectType="Drop" dropLines="20" dropStyle="combo" dx="16" fmlaLink="$P$1554" fmlaRange="'WORKINGS MATRIX'!$C$200:$C$301" noThreeD="1" sel="1" val="0"/>
</file>

<file path=xl/ctrlProps/ctrlProp483.xml><?xml version="1.0" encoding="utf-8"?>
<formControlPr xmlns="http://schemas.microsoft.com/office/spreadsheetml/2009/9/main" objectType="Drop" dropLines="13" dropStyle="combo" dx="16" fmlaLink="$Q$1554" fmlaRange="'WORKINGS MATRIX'!$D$200:$D$212" noThreeD="1" sel="1" val="0"/>
</file>

<file path=xl/ctrlProps/ctrlProp484.xml><?xml version="1.0" encoding="utf-8"?>
<formControlPr xmlns="http://schemas.microsoft.com/office/spreadsheetml/2009/9/main" objectType="Drop" dropLines="32" dropStyle="combo" dx="16" fmlaLink="$R$1554" fmlaRange="'WORKINGS MATRIX'!$E$200:$E$231" noThreeD="1" sel="1" val="0"/>
</file>

<file path=xl/ctrlProps/ctrlProp485.xml><?xml version="1.0" encoding="utf-8"?>
<formControlPr xmlns="http://schemas.microsoft.com/office/spreadsheetml/2009/9/main" objectType="Drop" dropLines="20" dropStyle="combo" dx="16" fmlaLink="$P$1577" fmlaRange="'WORKINGS MATRIX'!$C$200:$C$301" noThreeD="1" sel="1" val="0"/>
</file>

<file path=xl/ctrlProps/ctrlProp486.xml><?xml version="1.0" encoding="utf-8"?>
<formControlPr xmlns="http://schemas.microsoft.com/office/spreadsheetml/2009/9/main" objectType="Drop" dropLines="13" dropStyle="combo" dx="16" fmlaLink="$Q$1577" fmlaRange="'WORKINGS MATRIX'!$D$200:$D$212" noThreeD="1" sel="1" val="0"/>
</file>

<file path=xl/ctrlProps/ctrlProp487.xml><?xml version="1.0" encoding="utf-8"?>
<formControlPr xmlns="http://schemas.microsoft.com/office/spreadsheetml/2009/9/main" objectType="Drop" dropLines="32" dropStyle="combo" dx="16" fmlaLink="$R$1577" fmlaRange="'WORKINGS MATRIX'!$E$200:$E$231" noThreeD="1" sel="1" val="0"/>
</file>

<file path=xl/ctrlProps/ctrlProp488.xml><?xml version="1.0" encoding="utf-8"?>
<formControlPr xmlns="http://schemas.microsoft.com/office/spreadsheetml/2009/9/main" objectType="Drop" dropLines="20" dropStyle="combo" dx="16" fmlaLink="$P$1578" fmlaRange="'WORKINGS MATRIX'!$C$200:$C$301" noThreeD="1" sel="1" val="0"/>
</file>

<file path=xl/ctrlProps/ctrlProp489.xml><?xml version="1.0" encoding="utf-8"?>
<formControlPr xmlns="http://schemas.microsoft.com/office/spreadsheetml/2009/9/main" objectType="Drop" dropLines="13" dropStyle="combo" dx="16" fmlaLink="$Q$1578" fmlaRange="'WORKINGS MATRIX'!$D$200:$D$212" noThreeD="1" sel="1" val="0"/>
</file>

<file path=xl/ctrlProps/ctrlProp490.xml><?xml version="1.0" encoding="utf-8"?>
<formControlPr xmlns="http://schemas.microsoft.com/office/spreadsheetml/2009/9/main" objectType="Drop" dropLines="32" dropStyle="combo" dx="16" fmlaLink="$R$1578" fmlaRange="'WORKINGS MATRIX'!$E$200:$E$231" noThreeD="1" sel="1" val="0"/>
</file>

<file path=xl/ctrlProps/ctrlProp491.xml><?xml version="1.0" encoding="utf-8"?>
<formControlPr xmlns="http://schemas.microsoft.com/office/spreadsheetml/2009/9/main" objectType="Drop" dropLines="20" dropStyle="combo" dx="16" fmlaLink="$P$1575" fmlaRange="'WORKINGS MATRIX'!$C$200:$C$301" noThreeD="1" sel="1" val="0"/>
</file>

<file path=xl/ctrlProps/ctrlProp492.xml><?xml version="1.0" encoding="utf-8"?>
<formControlPr xmlns="http://schemas.microsoft.com/office/spreadsheetml/2009/9/main" objectType="Drop" dropLines="13" dropStyle="combo" dx="16" fmlaLink="$Q$1575" fmlaRange="'WORKINGS MATRIX'!$D$200:$D$212" noThreeD="1" sel="1" val="0"/>
</file>

<file path=xl/ctrlProps/ctrlProp493.xml><?xml version="1.0" encoding="utf-8"?>
<formControlPr xmlns="http://schemas.microsoft.com/office/spreadsheetml/2009/9/main" objectType="Drop" dropLines="32" dropStyle="combo" dx="16" fmlaLink="$R$1575" fmlaRange="'WORKINGS MATRIX'!$E$200:$E$231" noThreeD="1" sel="1" val="0"/>
</file>

<file path=xl/ctrlProps/ctrlProp494.xml><?xml version="1.0" encoding="utf-8"?>
<formControlPr xmlns="http://schemas.microsoft.com/office/spreadsheetml/2009/9/main" objectType="Drop" dropLines="20" dropStyle="combo" dx="16" fmlaLink="$P$1576" fmlaRange="'WORKINGS MATRIX'!$C$200:$C$301" noThreeD="1" sel="1" val="0"/>
</file>

<file path=xl/ctrlProps/ctrlProp495.xml><?xml version="1.0" encoding="utf-8"?>
<formControlPr xmlns="http://schemas.microsoft.com/office/spreadsheetml/2009/9/main" objectType="Drop" dropLines="13" dropStyle="combo" dx="16" fmlaLink="$Q$1576" fmlaRange="'WORKINGS MATRIX'!$D$200:$D$212" noThreeD="1" sel="1" val="0"/>
</file>

<file path=xl/ctrlProps/ctrlProp496.xml><?xml version="1.0" encoding="utf-8"?>
<formControlPr xmlns="http://schemas.microsoft.com/office/spreadsheetml/2009/9/main" objectType="Drop" dropLines="32" dropStyle="combo" dx="16" fmlaLink="$R$1576" fmlaRange="'WORKINGS MATRIX'!$E$200:$E$231" noThreeD="1" sel="1" val="0"/>
</file>

<file path=xl/ctrlProps/ctrlProp497.xml><?xml version="1.0" encoding="utf-8"?>
<formControlPr xmlns="http://schemas.microsoft.com/office/spreadsheetml/2009/9/main" objectType="Drop" dropLines="20" dropStyle="combo" dx="16" fmlaLink="$P$1652" fmlaRange="'WORKINGS MATRIX'!$C$200:$C$301" noThreeD="1" sel="1" val="82"/>
</file>

<file path=xl/ctrlProps/ctrlProp498.xml><?xml version="1.0" encoding="utf-8"?>
<formControlPr xmlns="http://schemas.microsoft.com/office/spreadsheetml/2009/9/main" objectType="Drop" dropLines="13" dropStyle="combo" dx="16" fmlaLink="$Q$1652" fmlaRange="'WORKINGS MATRIX'!$D$200:$D$212" noThreeD="1" sel="1" val="0"/>
</file>

<file path=xl/ctrlProps/ctrlProp499.xml><?xml version="1.0" encoding="utf-8"?>
<formControlPr xmlns="http://schemas.microsoft.com/office/spreadsheetml/2009/9/main" objectType="Drop" dropLines="32" dropStyle="combo" dx="16" fmlaLink="$R$1652" fmlaRange="'WORKINGS MATRIX'!$E$200:$E$231" noThreeD="1" sel="1" val="0"/>
</file>

<file path=xl/ctrlProps/ctrlProp500.xml><?xml version="1.0" encoding="utf-8"?>
<formControlPr xmlns="http://schemas.microsoft.com/office/spreadsheetml/2009/9/main" objectType="Drop" dropLines="20" dropStyle="combo" dx="16" fmlaLink="$P$1653" fmlaRange="'WORKINGS MATRIX'!$C$200:$C$301" noThreeD="1" sel="1" val="0"/>
</file>

<file path=xl/ctrlProps/ctrlProp501.xml><?xml version="1.0" encoding="utf-8"?>
<formControlPr xmlns="http://schemas.microsoft.com/office/spreadsheetml/2009/9/main" objectType="Drop" dropLines="13" dropStyle="combo" dx="16" fmlaLink="$Q$1653" fmlaRange="'WORKINGS MATRIX'!$D$200:$D$212" noThreeD="1" sel="1" val="0"/>
</file>

<file path=xl/ctrlProps/ctrlProp502.xml><?xml version="1.0" encoding="utf-8"?>
<formControlPr xmlns="http://schemas.microsoft.com/office/spreadsheetml/2009/9/main" objectType="Drop" dropLines="32" dropStyle="combo" dx="16" fmlaLink="$R$1653" fmlaRange="'WORKINGS MATRIX'!$E$200:$E$231" noThreeD="1" sel="1" val="0"/>
</file>

<file path=xl/ctrlProps/ctrlProp503.xml><?xml version="1.0" encoding="utf-8"?>
<formControlPr xmlns="http://schemas.microsoft.com/office/spreadsheetml/2009/9/main" objectType="Drop" dropLines="20" dropStyle="combo" dx="16" fmlaLink="$P$1654" fmlaRange="'WORKINGS MATRIX'!$C$200:$C$301" noThreeD="1" sel="1" val="0"/>
</file>

<file path=xl/ctrlProps/ctrlProp504.xml><?xml version="1.0" encoding="utf-8"?>
<formControlPr xmlns="http://schemas.microsoft.com/office/spreadsheetml/2009/9/main" objectType="Drop" dropLines="13" dropStyle="combo" dx="16" fmlaLink="$Q$1654" fmlaRange="'WORKINGS MATRIX'!$D$200:$D$212" noThreeD="1" sel="1" val="0"/>
</file>

<file path=xl/ctrlProps/ctrlProp505.xml><?xml version="1.0" encoding="utf-8"?>
<formControlPr xmlns="http://schemas.microsoft.com/office/spreadsheetml/2009/9/main" objectType="Drop" dropLines="32" dropStyle="combo" dx="16" fmlaLink="$R$1654" fmlaRange="'WORKINGS MATRIX'!$E$200:$E$231" noThreeD="1" sel="1" val="0"/>
</file>

<file path=xl/ctrlProps/ctrlProp506.xml><?xml version="1.0" encoding="utf-8"?>
<formControlPr xmlns="http://schemas.microsoft.com/office/spreadsheetml/2009/9/main" objectType="Drop" dropLines="20" dropStyle="combo" dx="16" fmlaLink="$P$1677" fmlaRange="'WORKINGS MATRIX'!$C$200:$C$301" noThreeD="1" sel="1" val="0"/>
</file>

<file path=xl/ctrlProps/ctrlProp507.xml><?xml version="1.0" encoding="utf-8"?>
<formControlPr xmlns="http://schemas.microsoft.com/office/spreadsheetml/2009/9/main" objectType="Drop" dropLines="13" dropStyle="combo" dx="16" fmlaLink="$Q$1677" fmlaRange="'WORKINGS MATRIX'!$D$200:$D$212" noThreeD="1" sel="1" val="0"/>
</file>

<file path=xl/ctrlProps/ctrlProp508.xml><?xml version="1.0" encoding="utf-8"?>
<formControlPr xmlns="http://schemas.microsoft.com/office/spreadsheetml/2009/9/main" objectType="Drop" dropLines="32" dropStyle="combo" dx="16" fmlaLink="$R$1677" fmlaRange="'WORKINGS MATRIX'!$E$200:$E$231" noThreeD="1" sel="1" val="0"/>
</file>

<file path=xl/ctrlProps/ctrlProp509.xml><?xml version="1.0" encoding="utf-8"?>
<formControlPr xmlns="http://schemas.microsoft.com/office/spreadsheetml/2009/9/main" objectType="Drop" dropLines="20" dropStyle="combo" dx="16" fmlaLink="$P$1678" fmlaRange="'WORKINGS MATRIX'!$C$200:$C$301" noThreeD="1" sel="1" val="0"/>
</file>

<file path=xl/ctrlProps/ctrlProp510.xml><?xml version="1.0" encoding="utf-8"?>
<formControlPr xmlns="http://schemas.microsoft.com/office/spreadsheetml/2009/9/main" objectType="Drop" dropLines="13" dropStyle="combo" dx="16" fmlaLink="$Q$1678" fmlaRange="'WORKINGS MATRIX'!$D$200:$D$212" noThreeD="1" sel="1" val="0"/>
</file>

<file path=xl/ctrlProps/ctrlProp511.xml><?xml version="1.0" encoding="utf-8"?>
<formControlPr xmlns="http://schemas.microsoft.com/office/spreadsheetml/2009/9/main" objectType="Drop" dropLines="32" dropStyle="combo" dx="16" fmlaLink="$R$1678" fmlaRange="'WORKINGS MATRIX'!$E$200:$E$231" noThreeD="1" sel="1" val="0"/>
</file>

<file path=xl/ctrlProps/ctrlProp512.xml><?xml version="1.0" encoding="utf-8"?>
<formControlPr xmlns="http://schemas.microsoft.com/office/spreadsheetml/2009/9/main" objectType="Drop" dropLines="20" dropStyle="combo" dx="16" fmlaLink="$P$1675" fmlaRange="'WORKINGS MATRIX'!$C$200:$C$301" noThreeD="1" sel="1" val="0"/>
</file>

<file path=xl/ctrlProps/ctrlProp513.xml><?xml version="1.0" encoding="utf-8"?>
<formControlPr xmlns="http://schemas.microsoft.com/office/spreadsheetml/2009/9/main" objectType="Drop" dropLines="13" dropStyle="combo" dx="16" fmlaLink="$Q$1675" fmlaRange="'WORKINGS MATRIX'!$D$200:$D$212" noThreeD="1" sel="1" val="0"/>
</file>

<file path=xl/ctrlProps/ctrlProp514.xml><?xml version="1.0" encoding="utf-8"?>
<formControlPr xmlns="http://schemas.microsoft.com/office/spreadsheetml/2009/9/main" objectType="Drop" dropLines="32" dropStyle="combo" dx="16" fmlaLink="$R$1675" fmlaRange="'WORKINGS MATRIX'!$E$200:$E$231" noThreeD="1" sel="1" val="0"/>
</file>

<file path=xl/ctrlProps/ctrlProp515.xml><?xml version="1.0" encoding="utf-8"?>
<formControlPr xmlns="http://schemas.microsoft.com/office/spreadsheetml/2009/9/main" objectType="Drop" dropLines="20" dropStyle="combo" dx="16" fmlaLink="$P$1676" fmlaRange="'WORKINGS MATRIX'!$C$200:$C$301" noThreeD="1" sel="1" val="0"/>
</file>

<file path=xl/ctrlProps/ctrlProp516.xml><?xml version="1.0" encoding="utf-8"?>
<formControlPr xmlns="http://schemas.microsoft.com/office/spreadsheetml/2009/9/main" objectType="Drop" dropLines="13" dropStyle="combo" dx="16" fmlaLink="$Q$1676" fmlaRange="'WORKINGS MATRIX'!$D$200:$D$212" noThreeD="1" sel="1" val="0"/>
</file>

<file path=xl/ctrlProps/ctrlProp517.xml><?xml version="1.0" encoding="utf-8"?>
<formControlPr xmlns="http://schemas.microsoft.com/office/spreadsheetml/2009/9/main" objectType="Drop" dropLines="32" dropStyle="combo" dx="16" fmlaLink="$R$1676" fmlaRange="'WORKINGS MATRIX'!$E$200:$E$231" noThreeD="1" sel="1" val="0"/>
</file>

<file path=xl/ctrlProps/ctrlProp518.xml><?xml version="1.0" encoding="utf-8"?>
<formControlPr xmlns="http://schemas.microsoft.com/office/spreadsheetml/2009/9/main" objectType="Drop" dropLines="20" dropStyle="combo" dx="16" fmlaLink="$P$1752" fmlaRange="'WORKINGS MATRIX'!$C$200:$C$301" noThreeD="1" sel="1" val="82"/>
</file>

<file path=xl/ctrlProps/ctrlProp519.xml><?xml version="1.0" encoding="utf-8"?>
<formControlPr xmlns="http://schemas.microsoft.com/office/spreadsheetml/2009/9/main" objectType="Drop" dropLines="13" dropStyle="combo" dx="16" fmlaLink="$Q$1752" fmlaRange="'WORKINGS MATRIX'!$D$200:$D$212" noThreeD="1" sel="1" val="0"/>
</file>

<file path=xl/ctrlProps/ctrlProp520.xml><?xml version="1.0" encoding="utf-8"?>
<formControlPr xmlns="http://schemas.microsoft.com/office/spreadsheetml/2009/9/main" objectType="Drop" dropLines="32" dropStyle="combo" dx="16" fmlaLink="$R$1752" fmlaRange="'WORKINGS MATRIX'!$E$200:$E$231" noThreeD="1" sel="1" val="0"/>
</file>

<file path=xl/ctrlProps/ctrlProp521.xml><?xml version="1.0" encoding="utf-8"?>
<formControlPr xmlns="http://schemas.microsoft.com/office/spreadsheetml/2009/9/main" objectType="Drop" dropLines="20" dropStyle="combo" dx="16" fmlaLink="$P$1753" fmlaRange="'WORKINGS MATRIX'!$C$200:$C$301" noThreeD="1" sel="1" val="0"/>
</file>

<file path=xl/ctrlProps/ctrlProp522.xml><?xml version="1.0" encoding="utf-8"?>
<formControlPr xmlns="http://schemas.microsoft.com/office/spreadsheetml/2009/9/main" objectType="Drop" dropLines="13" dropStyle="combo" dx="16" fmlaLink="$Q$1753" fmlaRange="'WORKINGS MATRIX'!$D$200:$D$212" noThreeD="1" sel="1" val="0"/>
</file>

<file path=xl/ctrlProps/ctrlProp523.xml><?xml version="1.0" encoding="utf-8"?>
<formControlPr xmlns="http://schemas.microsoft.com/office/spreadsheetml/2009/9/main" objectType="Drop" dropLines="32" dropStyle="combo" dx="16" fmlaLink="$R$1753" fmlaRange="'WORKINGS MATRIX'!$E$200:$E$231" noThreeD="1" sel="1" val="0"/>
</file>

<file path=xl/ctrlProps/ctrlProp524.xml><?xml version="1.0" encoding="utf-8"?>
<formControlPr xmlns="http://schemas.microsoft.com/office/spreadsheetml/2009/9/main" objectType="Drop" dropLines="20" dropStyle="combo" dx="16" fmlaLink="$P$1754" fmlaRange="'WORKINGS MATRIX'!$C$200:$C$301" noThreeD="1" sel="1" val="0"/>
</file>

<file path=xl/ctrlProps/ctrlProp525.xml><?xml version="1.0" encoding="utf-8"?>
<formControlPr xmlns="http://schemas.microsoft.com/office/spreadsheetml/2009/9/main" objectType="Drop" dropLines="13" dropStyle="combo" dx="16" fmlaLink="$Q$1754" fmlaRange="'WORKINGS MATRIX'!$D$200:$D$212" noThreeD="1" sel="1" val="0"/>
</file>

<file path=xl/ctrlProps/ctrlProp526.xml><?xml version="1.0" encoding="utf-8"?>
<formControlPr xmlns="http://schemas.microsoft.com/office/spreadsheetml/2009/9/main" objectType="Drop" dropLines="32" dropStyle="combo" dx="16" fmlaLink="$R$1754" fmlaRange="'WORKINGS MATRIX'!$E$200:$E$231" noThreeD="1" sel="1" val="0"/>
</file>

<file path=xl/ctrlProps/ctrlProp527.xml><?xml version="1.0" encoding="utf-8"?>
<formControlPr xmlns="http://schemas.microsoft.com/office/spreadsheetml/2009/9/main" objectType="Drop" dropLines="20" dropStyle="combo" dx="16" fmlaLink="$P$1777" fmlaRange="'WORKINGS MATRIX'!$C$200:$C$301" noThreeD="1" sel="1" val="0"/>
</file>

<file path=xl/ctrlProps/ctrlProp528.xml><?xml version="1.0" encoding="utf-8"?>
<formControlPr xmlns="http://schemas.microsoft.com/office/spreadsheetml/2009/9/main" objectType="Drop" dropLines="13" dropStyle="combo" dx="16" fmlaLink="$Q$1777" fmlaRange="'WORKINGS MATRIX'!$D$200:$D$212" noThreeD="1" sel="1" val="0"/>
</file>

<file path=xl/ctrlProps/ctrlProp529.xml><?xml version="1.0" encoding="utf-8"?>
<formControlPr xmlns="http://schemas.microsoft.com/office/spreadsheetml/2009/9/main" objectType="Drop" dropLines="32" dropStyle="combo" dx="16" fmlaLink="$R$1777" fmlaRange="'WORKINGS MATRIX'!$E$200:$E$231" noThreeD="1" sel="1" val="0"/>
</file>

<file path=xl/ctrlProps/ctrlProp530.xml><?xml version="1.0" encoding="utf-8"?>
<formControlPr xmlns="http://schemas.microsoft.com/office/spreadsheetml/2009/9/main" objectType="Drop" dropLines="20" dropStyle="combo" dx="16" fmlaLink="$P$1778" fmlaRange="'WORKINGS MATRIX'!$C$200:$C$301" noThreeD="1" sel="1" val="0"/>
</file>

<file path=xl/ctrlProps/ctrlProp531.xml><?xml version="1.0" encoding="utf-8"?>
<formControlPr xmlns="http://schemas.microsoft.com/office/spreadsheetml/2009/9/main" objectType="Drop" dropLines="13" dropStyle="combo" dx="16" fmlaLink="$Q$1778" fmlaRange="'WORKINGS MATRIX'!$D$200:$D$212" noThreeD="1" sel="1" val="0"/>
</file>

<file path=xl/ctrlProps/ctrlProp532.xml><?xml version="1.0" encoding="utf-8"?>
<formControlPr xmlns="http://schemas.microsoft.com/office/spreadsheetml/2009/9/main" objectType="Drop" dropLines="32" dropStyle="combo" dx="16" fmlaLink="$R$1778" fmlaRange="'WORKINGS MATRIX'!$E$200:$E$231" noThreeD="1" sel="1" val="0"/>
</file>

<file path=xl/ctrlProps/ctrlProp533.xml><?xml version="1.0" encoding="utf-8"?>
<formControlPr xmlns="http://schemas.microsoft.com/office/spreadsheetml/2009/9/main" objectType="Drop" dropLines="20" dropStyle="combo" dx="16" fmlaLink="$P$1775" fmlaRange="'WORKINGS MATRIX'!$C$200:$C$301" noThreeD="1" sel="1" val="0"/>
</file>

<file path=xl/ctrlProps/ctrlProp534.xml><?xml version="1.0" encoding="utf-8"?>
<formControlPr xmlns="http://schemas.microsoft.com/office/spreadsheetml/2009/9/main" objectType="Drop" dropLines="13" dropStyle="combo" dx="16" fmlaLink="$Q$1775" fmlaRange="'WORKINGS MATRIX'!$D$200:$D$212" noThreeD="1" sel="1" val="0"/>
</file>

<file path=xl/ctrlProps/ctrlProp535.xml><?xml version="1.0" encoding="utf-8"?>
<formControlPr xmlns="http://schemas.microsoft.com/office/spreadsheetml/2009/9/main" objectType="Drop" dropLines="32" dropStyle="combo" dx="16" fmlaLink="$R$1775" fmlaRange="'WORKINGS MATRIX'!$E$200:$E$231" noThreeD="1" sel="1" val="0"/>
</file>

<file path=xl/ctrlProps/ctrlProp536.xml><?xml version="1.0" encoding="utf-8"?>
<formControlPr xmlns="http://schemas.microsoft.com/office/spreadsheetml/2009/9/main" objectType="Drop" dropLines="20" dropStyle="combo" dx="16" fmlaLink="$P$1776" fmlaRange="'WORKINGS MATRIX'!$C$200:$C$301" noThreeD="1" sel="1" val="0"/>
</file>

<file path=xl/ctrlProps/ctrlProp537.xml><?xml version="1.0" encoding="utf-8"?>
<formControlPr xmlns="http://schemas.microsoft.com/office/spreadsheetml/2009/9/main" objectType="Drop" dropLines="13" dropStyle="combo" dx="16" fmlaLink="$Q$1776" fmlaRange="'WORKINGS MATRIX'!$D$200:$D$212" noThreeD="1" sel="1" val="0"/>
</file>

<file path=xl/ctrlProps/ctrlProp538.xml><?xml version="1.0" encoding="utf-8"?>
<formControlPr xmlns="http://schemas.microsoft.com/office/spreadsheetml/2009/9/main" objectType="Drop" dropLines="32" dropStyle="combo" dx="16" fmlaLink="$R$1776" fmlaRange="'WORKINGS MATRIX'!$E$200:$E$231" noThreeD="1" sel="1" val="0"/>
</file>

<file path=xl/ctrlProps/ctrlProp539.xml><?xml version="1.0" encoding="utf-8"?>
<formControlPr xmlns="http://schemas.microsoft.com/office/spreadsheetml/2009/9/main" objectType="Drop" dropLines="20" dropStyle="combo" dx="16" fmlaLink="$P$1852" fmlaRange="'WORKINGS MATRIX'!$C$200:$C$301" noThreeD="1" sel="1" val="0"/>
</file>

<file path=xl/ctrlProps/ctrlProp540.xml><?xml version="1.0" encoding="utf-8"?>
<formControlPr xmlns="http://schemas.microsoft.com/office/spreadsheetml/2009/9/main" objectType="Drop" dropLines="13" dropStyle="combo" dx="16" fmlaLink="$Q$1852" fmlaRange="'WORKINGS MATRIX'!$D$200:$D$212" noThreeD="1" sel="1" val="0"/>
</file>

<file path=xl/ctrlProps/ctrlProp541.xml><?xml version="1.0" encoding="utf-8"?>
<formControlPr xmlns="http://schemas.microsoft.com/office/spreadsheetml/2009/9/main" objectType="Drop" dropLines="32" dropStyle="combo" dx="16" fmlaLink="$R$1852" fmlaRange="'WORKINGS MATRIX'!$E$200:$E$231" noThreeD="1" sel="1" val="0"/>
</file>

<file path=xl/ctrlProps/ctrlProp542.xml><?xml version="1.0" encoding="utf-8"?>
<formControlPr xmlns="http://schemas.microsoft.com/office/spreadsheetml/2009/9/main" objectType="Drop" dropLines="20" dropStyle="combo" dx="16" fmlaLink="$P$1853" fmlaRange="'WORKINGS MATRIX'!$C$200:$C$301" noThreeD="1" sel="1" val="0"/>
</file>

<file path=xl/ctrlProps/ctrlProp543.xml><?xml version="1.0" encoding="utf-8"?>
<formControlPr xmlns="http://schemas.microsoft.com/office/spreadsheetml/2009/9/main" objectType="Drop" dropLines="13" dropStyle="combo" dx="16" fmlaLink="$Q$1853" fmlaRange="'WORKINGS MATRIX'!$D$200:$D$212" noThreeD="1" sel="1" val="0"/>
</file>

<file path=xl/ctrlProps/ctrlProp544.xml><?xml version="1.0" encoding="utf-8"?>
<formControlPr xmlns="http://schemas.microsoft.com/office/spreadsheetml/2009/9/main" objectType="Drop" dropLines="32" dropStyle="combo" dx="16" fmlaLink="$R$1853" fmlaRange="'WORKINGS MATRIX'!$E$200:$E$231" noThreeD="1" sel="1" val="0"/>
</file>

<file path=xl/ctrlProps/ctrlProp545.xml><?xml version="1.0" encoding="utf-8"?>
<formControlPr xmlns="http://schemas.microsoft.com/office/spreadsheetml/2009/9/main" objectType="Drop" dropLines="20" dropStyle="combo" dx="16" fmlaLink="$P$1854" fmlaRange="'WORKINGS MATRIX'!$C$200:$C$301" noThreeD="1" sel="1" val="0"/>
</file>

<file path=xl/ctrlProps/ctrlProp546.xml><?xml version="1.0" encoding="utf-8"?>
<formControlPr xmlns="http://schemas.microsoft.com/office/spreadsheetml/2009/9/main" objectType="Drop" dropLines="13" dropStyle="combo" dx="16" fmlaLink="$Q$1854" fmlaRange="'WORKINGS MATRIX'!$D$200:$D$212" noThreeD="1" sel="1" val="0"/>
</file>

<file path=xl/ctrlProps/ctrlProp547.xml><?xml version="1.0" encoding="utf-8"?>
<formControlPr xmlns="http://schemas.microsoft.com/office/spreadsheetml/2009/9/main" objectType="Drop" dropLines="32" dropStyle="combo" dx="16" fmlaLink="$R$1854" fmlaRange="'WORKINGS MATRIX'!$E$200:$E$231" noThreeD="1" sel="1" val="0"/>
</file>

<file path=xl/ctrlProps/ctrlProp548.xml><?xml version="1.0" encoding="utf-8"?>
<formControlPr xmlns="http://schemas.microsoft.com/office/spreadsheetml/2009/9/main" objectType="Drop" dropLines="20" dropStyle="combo" dx="16" fmlaLink="$P$1877" fmlaRange="'WORKINGS MATRIX'!$C$200:$C$301" noThreeD="1" sel="1" val="0"/>
</file>

<file path=xl/ctrlProps/ctrlProp549.xml><?xml version="1.0" encoding="utf-8"?>
<formControlPr xmlns="http://schemas.microsoft.com/office/spreadsheetml/2009/9/main" objectType="Drop" dropLines="13" dropStyle="combo" dx="16" fmlaLink="$Q$1877" fmlaRange="'WORKINGS MATRIX'!$D$200:$D$212" noThreeD="1" sel="1" val="0"/>
</file>

<file path=xl/ctrlProps/ctrlProp550.xml><?xml version="1.0" encoding="utf-8"?>
<formControlPr xmlns="http://schemas.microsoft.com/office/spreadsheetml/2009/9/main" objectType="Drop" dropLines="32" dropStyle="combo" dx="16" fmlaLink="$R$1877" fmlaRange="'WORKINGS MATRIX'!$E$200:$E$231" noThreeD="1" sel="1" val="0"/>
</file>

<file path=xl/ctrlProps/ctrlProp551.xml><?xml version="1.0" encoding="utf-8"?>
<formControlPr xmlns="http://schemas.microsoft.com/office/spreadsheetml/2009/9/main" objectType="Drop" dropLines="20" dropStyle="combo" dx="16" fmlaLink="$P$1878" fmlaRange="'WORKINGS MATRIX'!$C$200:$C$301" noThreeD="1" sel="1" val="0"/>
</file>

<file path=xl/ctrlProps/ctrlProp552.xml><?xml version="1.0" encoding="utf-8"?>
<formControlPr xmlns="http://schemas.microsoft.com/office/spreadsheetml/2009/9/main" objectType="Drop" dropLines="13" dropStyle="combo" dx="16" fmlaLink="$Q$1878" fmlaRange="'WORKINGS MATRIX'!$D$200:$D$212" noThreeD="1" sel="1" val="0"/>
</file>

<file path=xl/ctrlProps/ctrlProp553.xml><?xml version="1.0" encoding="utf-8"?>
<formControlPr xmlns="http://schemas.microsoft.com/office/spreadsheetml/2009/9/main" objectType="Drop" dropLines="32" dropStyle="combo" dx="16" fmlaLink="$R$1878" fmlaRange="'WORKINGS MATRIX'!$E$200:$E$231" noThreeD="1" sel="1" val="0"/>
</file>

<file path=xl/ctrlProps/ctrlProp554.xml><?xml version="1.0" encoding="utf-8"?>
<formControlPr xmlns="http://schemas.microsoft.com/office/spreadsheetml/2009/9/main" objectType="Drop" dropLines="20" dropStyle="combo" dx="16" fmlaLink="$P$1875" fmlaRange="'WORKINGS MATRIX'!$C$200:$C$301" noThreeD="1" sel="1" val="0"/>
</file>

<file path=xl/ctrlProps/ctrlProp555.xml><?xml version="1.0" encoding="utf-8"?>
<formControlPr xmlns="http://schemas.microsoft.com/office/spreadsheetml/2009/9/main" objectType="Drop" dropLines="13" dropStyle="combo" dx="16" fmlaLink="$Q$1875" fmlaRange="'WORKINGS MATRIX'!$D$200:$D$212" noThreeD="1" sel="1" val="0"/>
</file>

<file path=xl/ctrlProps/ctrlProp556.xml><?xml version="1.0" encoding="utf-8"?>
<formControlPr xmlns="http://schemas.microsoft.com/office/spreadsheetml/2009/9/main" objectType="Drop" dropLines="32" dropStyle="combo" dx="16" fmlaLink="$R$1875" fmlaRange="'WORKINGS MATRIX'!$E$200:$E$231" noThreeD="1" sel="1" val="0"/>
</file>

<file path=xl/ctrlProps/ctrlProp557.xml><?xml version="1.0" encoding="utf-8"?>
<formControlPr xmlns="http://schemas.microsoft.com/office/spreadsheetml/2009/9/main" objectType="Drop" dropLines="20" dropStyle="combo" dx="16" fmlaLink="$P$1876" fmlaRange="'WORKINGS MATRIX'!$C$200:$C$301" noThreeD="1" sel="1" val="0"/>
</file>

<file path=xl/ctrlProps/ctrlProp558.xml><?xml version="1.0" encoding="utf-8"?>
<formControlPr xmlns="http://schemas.microsoft.com/office/spreadsheetml/2009/9/main" objectType="Drop" dropLines="13" dropStyle="combo" dx="16" fmlaLink="$Q$1876" fmlaRange="'WORKINGS MATRIX'!$D$200:$D$212" noThreeD="1" sel="1" val="0"/>
</file>

<file path=xl/ctrlProps/ctrlProp559.xml><?xml version="1.0" encoding="utf-8"?>
<formControlPr xmlns="http://schemas.microsoft.com/office/spreadsheetml/2009/9/main" objectType="Drop" dropLines="32" dropStyle="combo" dx="16" fmlaLink="$R$1876" fmlaRange="'WORKINGS MATRIX'!$E$200:$E$231" noThreeD="1" sel="1" val="0"/>
</file>

<file path=xl/ctrlProps/ctrlProp560.xml><?xml version="1.0" encoding="utf-8"?>
<formControlPr xmlns="http://schemas.microsoft.com/office/spreadsheetml/2009/9/main" objectType="Drop" dropLines="20" dropStyle="combo" dx="16" fmlaLink="$P$1952" fmlaRange="'WORKINGS MATRIX'!$C$200:$C$301" noThreeD="1" sel="1" val="82"/>
</file>

<file path=xl/ctrlProps/ctrlProp561.xml><?xml version="1.0" encoding="utf-8"?>
<formControlPr xmlns="http://schemas.microsoft.com/office/spreadsheetml/2009/9/main" objectType="Drop" dropLines="13" dropStyle="combo" dx="16" fmlaLink="$Q$1952" fmlaRange="'WORKINGS MATRIX'!$D$200:$D$212" noThreeD="1" sel="1" val="0"/>
</file>

<file path=xl/ctrlProps/ctrlProp562.xml><?xml version="1.0" encoding="utf-8"?>
<formControlPr xmlns="http://schemas.microsoft.com/office/spreadsheetml/2009/9/main" objectType="Drop" dropLines="32" dropStyle="combo" dx="16" fmlaLink="$R$1952" fmlaRange="'WORKINGS MATRIX'!$E$200:$E$231" noThreeD="1" sel="1" val="0"/>
</file>

<file path=xl/ctrlProps/ctrlProp563.xml><?xml version="1.0" encoding="utf-8"?>
<formControlPr xmlns="http://schemas.microsoft.com/office/spreadsheetml/2009/9/main" objectType="Drop" dropLines="20" dropStyle="combo" dx="16" fmlaLink="$P$1953" fmlaRange="'WORKINGS MATRIX'!$C$200:$C$301" noThreeD="1" sel="1" val="0"/>
</file>

<file path=xl/ctrlProps/ctrlProp564.xml><?xml version="1.0" encoding="utf-8"?>
<formControlPr xmlns="http://schemas.microsoft.com/office/spreadsheetml/2009/9/main" objectType="Drop" dropLines="13" dropStyle="combo" dx="16" fmlaLink="$Q$1953" fmlaRange="'WORKINGS MATRIX'!$D$200:$D$212" noThreeD="1" sel="1" val="0"/>
</file>

<file path=xl/ctrlProps/ctrlProp565.xml><?xml version="1.0" encoding="utf-8"?>
<formControlPr xmlns="http://schemas.microsoft.com/office/spreadsheetml/2009/9/main" objectType="Drop" dropLines="32" dropStyle="combo" dx="16" fmlaLink="$R$1953" fmlaRange="'WORKINGS MATRIX'!$E$200:$E$231" noThreeD="1" sel="1" val="0"/>
</file>

<file path=xl/ctrlProps/ctrlProp566.xml><?xml version="1.0" encoding="utf-8"?>
<formControlPr xmlns="http://schemas.microsoft.com/office/spreadsheetml/2009/9/main" objectType="Drop" dropLines="20" dropStyle="combo" dx="16" fmlaLink="$P$1954" fmlaRange="'WORKINGS MATRIX'!$C$200:$C$301" noThreeD="1" sel="1" val="0"/>
</file>

<file path=xl/ctrlProps/ctrlProp567.xml><?xml version="1.0" encoding="utf-8"?>
<formControlPr xmlns="http://schemas.microsoft.com/office/spreadsheetml/2009/9/main" objectType="Drop" dropLines="13" dropStyle="combo" dx="16" fmlaLink="$Q$1954" fmlaRange="'WORKINGS MATRIX'!$D$200:$D$212" noThreeD="1" sel="1" val="0"/>
</file>

<file path=xl/ctrlProps/ctrlProp568.xml><?xml version="1.0" encoding="utf-8"?>
<formControlPr xmlns="http://schemas.microsoft.com/office/spreadsheetml/2009/9/main" objectType="Drop" dropLines="32" dropStyle="combo" dx="16" fmlaLink="$R$1954" fmlaRange="'WORKINGS MATRIX'!$E$200:$E$231" noThreeD="1" sel="1" val="0"/>
</file>

<file path=xl/ctrlProps/ctrlProp569.xml><?xml version="1.0" encoding="utf-8"?>
<formControlPr xmlns="http://schemas.microsoft.com/office/spreadsheetml/2009/9/main" objectType="Drop" dropLines="20" dropStyle="combo" dx="16" fmlaLink="$P$1977" fmlaRange="'WORKINGS MATRIX'!$C$200:$C$301" noThreeD="1" sel="1" val="0"/>
</file>

<file path=xl/ctrlProps/ctrlProp570.xml><?xml version="1.0" encoding="utf-8"?>
<formControlPr xmlns="http://schemas.microsoft.com/office/spreadsheetml/2009/9/main" objectType="Drop" dropLines="13" dropStyle="combo" dx="16" fmlaLink="$Q$1977" fmlaRange="'WORKINGS MATRIX'!$D$200:$D$212" noThreeD="1" sel="1" val="0"/>
</file>

<file path=xl/ctrlProps/ctrlProp571.xml><?xml version="1.0" encoding="utf-8"?>
<formControlPr xmlns="http://schemas.microsoft.com/office/spreadsheetml/2009/9/main" objectType="Drop" dropLines="32" dropStyle="combo" dx="16" fmlaLink="$R$1977" fmlaRange="'WORKINGS MATRIX'!$E$200:$E$231" noThreeD="1" sel="1" val="0"/>
</file>

<file path=xl/ctrlProps/ctrlProp572.xml><?xml version="1.0" encoding="utf-8"?>
<formControlPr xmlns="http://schemas.microsoft.com/office/spreadsheetml/2009/9/main" objectType="Drop" dropLines="20" dropStyle="combo" dx="16" fmlaLink="$P$1978" fmlaRange="'WORKINGS MATRIX'!$C$200:$C$301" noThreeD="1" sel="1" val="0"/>
</file>

<file path=xl/ctrlProps/ctrlProp573.xml><?xml version="1.0" encoding="utf-8"?>
<formControlPr xmlns="http://schemas.microsoft.com/office/spreadsheetml/2009/9/main" objectType="Drop" dropLines="13" dropStyle="combo" dx="16" fmlaLink="$Q$1978" fmlaRange="'WORKINGS MATRIX'!$D$200:$D$212" noThreeD="1" sel="1" val="0"/>
</file>

<file path=xl/ctrlProps/ctrlProp574.xml><?xml version="1.0" encoding="utf-8"?>
<formControlPr xmlns="http://schemas.microsoft.com/office/spreadsheetml/2009/9/main" objectType="Drop" dropLines="32" dropStyle="combo" dx="16" fmlaLink="$R$1978" fmlaRange="'WORKINGS MATRIX'!$E$200:$E$231" noThreeD="1" sel="1" val="0"/>
</file>

<file path=xl/ctrlProps/ctrlProp575.xml><?xml version="1.0" encoding="utf-8"?>
<formControlPr xmlns="http://schemas.microsoft.com/office/spreadsheetml/2009/9/main" objectType="Drop" dropLines="20" dropStyle="combo" dx="16" fmlaLink="$P$1975" fmlaRange="'WORKINGS MATRIX'!$C$200:$C$301" noThreeD="1" sel="1" val="0"/>
</file>

<file path=xl/ctrlProps/ctrlProp576.xml><?xml version="1.0" encoding="utf-8"?>
<formControlPr xmlns="http://schemas.microsoft.com/office/spreadsheetml/2009/9/main" objectType="Drop" dropLines="13" dropStyle="combo" dx="16" fmlaLink="$Q$1975" fmlaRange="'WORKINGS MATRIX'!$D$200:$D$212" noThreeD="1" sel="1" val="0"/>
</file>

<file path=xl/ctrlProps/ctrlProp577.xml><?xml version="1.0" encoding="utf-8"?>
<formControlPr xmlns="http://schemas.microsoft.com/office/spreadsheetml/2009/9/main" objectType="Drop" dropLines="32" dropStyle="combo" dx="16" fmlaLink="$R$1975" fmlaRange="'WORKINGS MATRIX'!$E$200:$E$231" noThreeD="1" sel="1" val="0"/>
</file>

<file path=xl/ctrlProps/ctrlProp578.xml><?xml version="1.0" encoding="utf-8"?>
<formControlPr xmlns="http://schemas.microsoft.com/office/spreadsheetml/2009/9/main" objectType="Drop" dropLines="20" dropStyle="combo" dx="16" fmlaLink="$P$1976" fmlaRange="'WORKINGS MATRIX'!$C$200:$C$301" noThreeD="1" sel="1" val="0"/>
</file>

<file path=xl/ctrlProps/ctrlProp579.xml><?xml version="1.0" encoding="utf-8"?>
<formControlPr xmlns="http://schemas.microsoft.com/office/spreadsheetml/2009/9/main" objectType="Drop" dropLines="13" dropStyle="combo" dx="16" fmlaLink="$Q$1976" fmlaRange="'WORKINGS MATRIX'!$D$200:$D$212" noThreeD="1" sel="1" val="0"/>
</file>

<file path=xl/ctrlProps/ctrlProp580.xml><?xml version="1.0" encoding="utf-8"?>
<formControlPr xmlns="http://schemas.microsoft.com/office/spreadsheetml/2009/9/main" objectType="Drop" dropLines="32" dropStyle="combo" dx="16" fmlaLink="$R$1976" fmlaRange="'WORKINGS MATRIX'!$E$200:$E$231" noThreeD="1" sel="1" val="0"/>
</file>

<file path=xl/ctrlProps/ctrlProp581.xml><?xml version="1.0" encoding="utf-8"?>
<formControlPr xmlns="http://schemas.microsoft.com/office/spreadsheetml/2009/9/main" objectType="Drop" dropLines="3" dropStyle="combo" dx="16" fmlaLink="$CF$4016" fmlaRange="'WORKINGS MATRIX'!$F$21:$F$23" noThreeD="1" sel="0" val="0"/>
</file>

<file path=xl/ctrlProps/ctrlProp582.xml><?xml version="1.0" encoding="utf-8"?>
<formControlPr xmlns="http://schemas.microsoft.com/office/spreadsheetml/2009/9/main" objectType="Drop" dropLines="20" dropStyle="combo" dx="16" fmlaLink="$P$1847" fmlaRange="'WORKINGS MATRIX'!$C$200:$C$301" noThreeD="1" sel="1" val="0"/>
</file>

<file path=xl/ctrlProps/ctrlProp583.xml><?xml version="1.0" encoding="utf-8"?>
<formControlPr xmlns="http://schemas.microsoft.com/office/spreadsheetml/2009/9/main" objectType="Drop" dropLines="13" dropStyle="combo" dx="16" fmlaLink="$Q$1847" fmlaRange="'WORKINGS MATRIX'!$D$200:$D$212" noThreeD="1" sel="1" val="0"/>
</file>

<file path=xl/ctrlProps/ctrlProp584.xml><?xml version="1.0" encoding="utf-8"?>
<formControlPr xmlns="http://schemas.microsoft.com/office/spreadsheetml/2009/9/main" objectType="Drop" dropLines="32" dropStyle="combo" dx="16" fmlaLink="$R$1847" fmlaRange="'WORKINGS MATRIX'!$E$200:$E$231" noThreeD="1" sel="1" val="0"/>
</file>

<file path=xl/ctrlProps/ctrlProp585.xml><?xml version="1.0" encoding="utf-8"?>
<formControlPr xmlns="http://schemas.microsoft.com/office/spreadsheetml/2009/9/main" objectType="Drop" dropLines="20" dropStyle="combo" dx="16" fmlaLink="$P$1848" fmlaRange="'WORKINGS MATRIX'!$C$200:$C$301" noThreeD="1" sel="1" val="0"/>
</file>

<file path=xl/ctrlProps/ctrlProp586.xml><?xml version="1.0" encoding="utf-8"?>
<formControlPr xmlns="http://schemas.microsoft.com/office/spreadsheetml/2009/9/main" objectType="Drop" dropLines="13" dropStyle="combo" dx="16" fmlaLink="$Q$1848" fmlaRange="'WORKINGS MATRIX'!$D$200:$D$212" noThreeD="1" sel="1" val="0"/>
</file>

<file path=xl/ctrlProps/ctrlProp587.xml><?xml version="1.0" encoding="utf-8"?>
<formControlPr xmlns="http://schemas.microsoft.com/office/spreadsheetml/2009/9/main" objectType="Drop" dropLines="32" dropStyle="combo" dx="16" fmlaLink="$R$1848" fmlaRange="'WORKINGS MATRIX'!$E$200:$E$231" noThreeD="1" sel="1" val="0"/>
</file>

<file path=xl/ctrlProps/ctrlProp588.xml><?xml version="1.0" encoding="utf-8"?>
<formControlPr xmlns="http://schemas.microsoft.com/office/spreadsheetml/2009/9/main" objectType="Drop" dropLines="20" dropStyle="combo" dx="16" fmlaLink="$P$1849" fmlaRange="'WORKINGS MATRIX'!$C$200:$C$301" noThreeD="1" sel="1" val="0"/>
</file>

<file path=xl/ctrlProps/ctrlProp589.xml><?xml version="1.0" encoding="utf-8"?>
<formControlPr xmlns="http://schemas.microsoft.com/office/spreadsheetml/2009/9/main" objectType="Drop" dropLines="13" dropStyle="combo" dx="16" fmlaLink="$Q$1849" fmlaRange="'WORKINGS MATRIX'!$D$200:$D$212" noThreeD="1" sel="1" val="0"/>
</file>

<file path=xl/ctrlProps/ctrlProp590.xml><?xml version="1.0" encoding="utf-8"?>
<formControlPr xmlns="http://schemas.microsoft.com/office/spreadsheetml/2009/9/main" objectType="Drop" dropLines="32" dropStyle="combo" dx="16" fmlaLink="$R$1849" fmlaRange="'WORKINGS MATRIX'!$E$200:$E$231" noThreeD="1" sel="1" val="0"/>
</file>

<file path=xl/ctrlProps/ctrlProp591.xml><?xml version="1.0" encoding="utf-8"?>
<formControlPr xmlns="http://schemas.microsoft.com/office/spreadsheetml/2009/9/main" objectType="Drop" dropLines="20" dropStyle="combo" dx="16" fmlaLink="$P$1947" fmlaRange="'WORKINGS MATRIX'!$C$200:$C$301" noThreeD="1" sel="1" val="0"/>
</file>

<file path=xl/ctrlProps/ctrlProp592.xml><?xml version="1.0" encoding="utf-8"?>
<formControlPr xmlns="http://schemas.microsoft.com/office/spreadsheetml/2009/9/main" objectType="Drop" dropLines="13" dropStyle="combo" dx="16" fmlaLink="$Q$1947" fmlaRange="'WORKINGS MATRIX'!$D$200:$D$212" noThreeD="1" sel="1" val="0"/>
</file>

<file path=xl/ctrlProps/ctrlProp593.xml><?xml version="1.0" encoding="utf-8"?>
<formControlPr xmlns="http://schemas.microsoft.com/office/spreadsheetml/2009/9/main" objectType="Drop" dropLines="32" dropStyle="combo" dx="16" fmlaLink="$R$1947" fmlaRange="'WORKINGS MATRIX'!$E$200:$E$231" noThreeD="1" sel="1" val="0"/>
</file>

<file path=xl/ctrlProps/ctrlProp594.xml><?xml version="1.0" encoding="utf-8"?>
<formControlPr xmlns="http://schemas.microsoft.com/office/spreadsheetml/2009/9/main" objectType="Drop" dropLines="20" dropStyle="combo" dx="16" fmlaLink="$P$1949" fmlaRange="'WORKINGS MATRIX'!$C$200:$C$301" noThreeD="1" sel="1" val="0"/>
</file>

<file path=xl/ctrlProps/ctrlProp595.xml><?xml version="1.0" encoding="utf-8"?>
<formControlPr xmlns="http://schemas.microsoft.com/office/spreadsheetml/2009/9/main" objectType="Drop" dropLines="13" dropStyle="combo" dx="16" fmlaLink="$Q$1949" fmlaRange="'WORKINGS MATRIX'!$D$200:$D$212" noThreeD="1" sel="1" val="0"/>
</file>

<file path=xl/ctrlProps/ctrlProp596.xml><?xml version="1.0" encoding="utf-8"?>
<formControlPr xmlns="http://schemas.microsoft.com/office/spreadsheetml/2009/9/main" objectType="Drop" dropLines="32" dropStyle="combo" dx="16" fmlaLink="$R$1949" fmlaRange="'WORKINGS MATRIX'!$E$200:$E$231" noThreeD="1" sel="1" val="0"/>
</file>

<file path=xl/ctrlProps/ctrlProp597.xml><?xml version="1.0" encoding="utf-8"?>
<formControlPr xmlns="http://schemas.microsoft.com/office/spreadsheetml/2009/9/main" objectType="Drop" dropLines="20" dropStyle="combo" dx="16" fmlaLink="$P$1948" fmlaRange="'WORKINGS MATRIX'!$C$200:$C$301" noThreeD="1" sel="1" val="0"/>
</file>

<file path=xl/ctrlProps/ctrlProp598.xml><?xml version="1.0" encoding="utf-8"?>
<formControlPr xmlns="http://schemas.microsoft.com/office/spreadsheetml/2009/9/main" objectType="Drop" dropLines="13" dropStyle="combo" dx="16" fmlaLink="$Q$1948" fmlaRange="'WORKINGS MATRIX'!$D$200:$D$212" noThreeD="1" sel="1" val="0"/>
</file>

<file path=xl/ctrlProps/ctrlProp599.xml><?xml version="1.0" encoding="utf-8"?>
<formControlPr xmlns="http://schemas.microsoft.com/office/spreadsheetml/2009/9/main" objectType="Drop" dropLines="32" dropStyle="combo" dx="16" fmlaLink="$R$1948" fmlaRange="'WORKINGS MATRIX'!$E$200:$E$231" noThreeD="1" sel="1" val="0"/>
</file>

<file path=xl/ctrlProps/ctrlProp600.xml><?xml version="1.0" encoding="utf-8"?>
<formControlPr xmlns="http://schemas.microsoft.com/office/spreadsheetml/2009/9/main" objectType="Drop" dropLines="20" dropStyle="combo" dx="16" fmlaLink="$P$1547" fmlaRange="'WORKINGS MATRIX'!$C$200:$C$301" noThreeD="1" sel="1" val="0"/>
</file>

<file path=xl/ctrlProps/ctrlProp601.xml><?xml version="1.0" encoding="utf-8"?>
<formControlPr xmlns="http://schemas.microsoft.com/office/spreadsheetml/2009/9/main" objectType="Drop" dropLines="13" dropStyle="combo" dx="16" fmlaLink="$Q$1547" fmlaRange="'WORKINGS MATRIX'!$D$200:$D$212" noThreeD="1" sel="1" val="0"/>
</file>

<file path=xl/ctrlProps/ctrlProp602.xml><?xml version="1.0" encoding="utf-8"?>
<formControlPr xmlns="http://schemas.microsoft.com/office/spreadsheetml/2009/9/main" objectType="Drop" dropLines="32" dropStyle="combo" dx="16" fmlaLink="$R$1547" fmlaRange="'WORKINGS MATRIX'!$E$200:$E$231" noThreeD="1" sel="1" val="0"/>
</file>

<file path=xl/ctrlProps/ctrlProp603.xml><?xml version="1.0" encoding="utf-8"?>
<formControlPr xmlns="http://schemas.microsoft.com/office/spreadsheetml/2009/9/main" objectType="Drop" dropLines="20" dropStyle="combo" dx="16" fmlaLink="$P$1548" fmlaRange="'WORKINGS MATRIX'!$C$200:$C$301" noThreeD="1" sel="1" val="0"/>
</file>

<file path=xl/ctrlProps/ctrlProp604.xml><?xml version="1.0" encoding="utf-8"?>
<formControlPr xmlns="http://schemas.microsoft.com/office/spreadsheetml/2009/9/main" objectType="Drop" dropLines="13" dropStyle="combo" dx="16" fmlaLink="$Q$1548" fmlaRange="'WORKINGS MATRIX'!$D$200:$D$212" noThreeD="1" sel="1" val="0"/>
</file>

<file path=xl/ctrlProps/ctrlProp605.xml><?xml version="1.0" encoding="utf-8"?>
<formControlPr xmlns="http://schemas.microsoft.com/office/spreadsheetml/2009/9/main" objectType="Drop" dropLines="32" dropStyle="combo" dx="16" fmlaLink="$R$1548" fmlaRange="'WORKINGS MATRIX'!$E$200:$E$231" noThreeD="1" sel="1" val="0"/>
</file>

<file path=xl/ctrlProps/ctrlProp606.xml><?xml version="1.0" encoding="utf-8"?>
<formControlPr xmlns="http://schemas.microsoft.com/office/spreadsheetml/2009/9/main" objectType="Drop" dropLines="20" dropStyle="combo" dx="16" fmlaLink="$P$1549" fmlaRange="'WORKINGS MATRIX'!$C$200:$C$301" noThreeD="1" sel="1" val="0"/>
</file>

<file path=xl/ctrlProps/ctrlProp607.xml><?xml version="1.0" encoding="utf-8"?>
<formControlPr xmlns="http://schemas.microsoft.com/office/spreadsheetml/2009/9/main" objectType="Drop" dropLines="13" dropStyle="combo" dx="16" fmlaLink="$Q$1549" fmlaRange="'WORKINGS MATRIX'!$D$200:$D$212" noThreeD="1" sel="1" val="0"/>
</file>

<file path=xl/ctrlProps/ctrlProp608.xml><?xml version="1.0" encoding="utf-8"?>
<formControlPr xmlns="http://schemas.microsoft.com/office/spreadsheetml/2009/9/main" objectType="Drop" dropLines="32" dropStyle="combo" dx="16" fmlaLink="$R$1549" fmlaRange="'WORKINGS MATRIX'!$E$200:$E$231" noThreeD="1" sel="1" val="0"/>
</file>

<file path=xl/ctrlProps/ctrlProp609.xml><?xml version="1.0" encoding="utf-8"?>
<formControlPr xmlns="http://schemas.microsoft.com/office/spreadsheetml/2009/9/main" objectType="Drop" dropLines="20" dropStyle="combo" dx="16" fmlaLink="$P$147" fmlaRange="'WORKINGS MATRIX'!$C$200:$C$301" noThreeD="1" sel="1" val="0"/>
</file>

<file path=xl/ctrlProps/ctrlProp610.xml><?xml version="1.0" encoding="utf-8"?>
<formControlPr xmlns="http://schemas.microsoft.com/office/spreadsheetml/2009/9/main" objectType="Drop" dropLines="13" dropStyle="combo" dx="16" fmlaLink="$Q$147" fmlaRange="'WORKINGS MATRIX'!$D$200:$D$212" noThreeD="1" sel="1" val="0"/>
</file>

<file path=xl/ctrlProps/ctrlProp611.xml><?xml version="1.0" encoding="utf-8"?>
<formControlPr xmlns="http://schemas.microsoft.com/office/spreadsheetml/2009/9/main" objectType="Drop" dropLines="32" dropStyle="combo" dx="16" fmlaLink="$R147" fmlaRange="'WORKINGS MATRIX'!$E$200:$E$231" noThreeD="1" sel="1" val="0"/>
</file>

<file path=xl/ctrlProps/ctrlProp612.xml><?xml version="1.0" encoding="utf-8"?>
<formControlPr xmlns="http://schemas.microsoft.com/office/spreadsheetml/2009/9/main" objectType="Drop" dropLines="20" dropStyle="combo" dx="16" fmlaLink="$P$148" fmlaRange="'WORKINGS MATRIX'!$C$200:$C$301" noThreeD="1" sel="1" val="0"/>
</file>

<file path=xl/ctrlProps/ctrlProp613.xml><?xml version="1.0" encoding="utf-8"?>
<formControlPr xmlns="http://schemas.microsoft.com/office/spreadsheetml/2009/9/main" objectType="Drop" dropLines="13" dropStyle="combo" dx="16" fmlaLink="$Q$148" fmlaRange="'WORKINGS MATRIX'!$D$200:$D$212" noThreeD="1" sel="1" val="0"/>
</file>

<file path=xl/ctrlProps/ctrlProp614.xml><?xml version="1.0" encoding="utf-8"?>
<formControlPr xmlns="http://schemas.microsoft.com/office/spreadsheetml/2009/9/main" objectType="Drop" dropLines="32" dropStyle="combo" dx="16" fmlaLink="$R148" fmlaRange="'WORKINGS MATRIX'!$E$200:$E$231" noThreeD="1" sel="1" val="0"/>
</file>

<file path=xl/ctrlProps/ctrlProp615.xml><?xml version="1.0" encoding="utf-8"?>
<formControlPr xmlns="http://schemas.microsoft.com/office/spreadsheetml/2009/9/main" objectType="Drop" dropLines="20" dropStyle="combo" dx="16" fmlaLink="$P$149" fmlaRange="'WORKINGS MATRIX'!$C$200:$C$301" noThreeD="1" sel="1" val="0"/>
</file>

<file path=xl/ctrlProps/ctrlProp616.xml><?xml version="1.0" encoding="utf-8"?>
<formControlPr xmlns="http://schemas.microsoft.com/office/spreadsheetml/2009/9/main" objectType="Drop" dropLines="13" dropStyle="combo" dx="16" fmlaLink="$Q$149" fmlaRange="'WORKINGS MATRIX'!$D$200:$D$212" noThreeD="1" sel="1" val="0"/>
</file>

<file path=xl/ctrlProps/ctrlProp617.xml><?xml version="1.0" encoding="utf-8"?>
<formControlPr xmlns="http://schemas.microsoft.com/office/spreadsheetml/2009/9/main" objectType="Drop" dropLines="32" dropStyle="combo" dx="16" fmlaLink="$R149" fmlaRange="'WORKINGS MATRIX'!$E$200:$E$231" noThreeD="1" sel="1" val="0"/>
</file>

<file path=xl/ctrlProps/ctrlProp618.xml><?xml version="1.0" encoding="utf-8"?>
<formControlPr xmlns="http://schemas.microsoft.com/office/spreadsheetml/2009/9/main" objectType="Drop" dropLines="20" dropStyle="combo" dx="16" fmlaLink="$P$247" fmlaRange="'WORKINGS MATRIX'!$C$200:$C$301" noThreeD="1" sel="1" val="0"/>
</file>

<file path=xl/ctrlProps/ctrlProp619.xml><?xml version="1.0" encoding="utf-8"?>
<formControlPr xmlns="http://schemas.microsoft.com/office/spreadsheetml/2009/9/main" objectType="Drop" dropLines="13" dropStyle="combo" dx="16" fmlaLink="$Q$247" fmlaRange="'WORKINGS MATRIX'!$D$200:$D$212" noThreeD="1" sel="1" val="0"/>
</file>

<file path=xl/ctrlProps/ctrlProp620.xml><?xml version="1.0" encoding="utf-8"?>
<formControlPr xmlns="http://schemas.microsoft.com/office/spreadsheetml/2009/9/main" objectType="Drop" dropLines="32" dropStyle="combo" dx="16" fmlaLink="$R247" fmlaRange="'WORKINGS MATRIX'!$E$200:$E$231" noThreeD="1" sel="1" val="0"/>
</file>

<file path=xl/ctrlProps/ctrlProp621.xml><?xml version="1.0" encoding="utf-8"?>
<formControlPr xmlns="http://schemas.microsoft.com/office/spreadsheetml/2009/9/main" objectType="Drop" dropLines="20" dropStyle="combo" dx="16" fmlaLink="$P$248" fmlaRange="'WORKINGS MATRIX'!$C$200:$C$301" noThreeD="1" sel="1" val="0"/>
</file>

<file path=xl/ctrlProps/ctrlProp622.xml><?xml version="1.0" encoding="utf-8"?>
<formControlPr xmlns="http://schemas.microsoft.com/office/spreadsheetml/2009/9/main" objectType="Drop" dropLines="13" dropStyle="combo" dx="16" fmlaLink="$Q$248" fmlaRange="'WORKINGS MATRIX'!$D$200:$D$212" noThreeD="1" sel="1" val="0"/>
</file>

<file path=xl/ctrlProps/ctrlProp623.xml><?xml version="1.0" encoding="utf-8"?>
<formControlPr xmlns="http://schemas.microsoft.com/office/spreadsheetml/2009/9/main" objectType="Drop" dropLines="32" dropStyle="combo" dx="16" fmlaLink="$R248" fmlaRange="'WORKINGS MATRIX'!$E$200:$E$231" noThreeD="1" sel="1" val="0"/>
</file>

<file path=xl/ctrlProps/ctrlProp624.xml><?xml version="1.0" encoding="utf-8"?>
<formControlPr xmlns="http://schemas.microsoft.com/office/spreadsheetml/2009/9/main" objectType="Drop" dropLines="20" dropStyle="combo" dx="16" fmlaLink="$P$249" fmlaRange="'WORKINGS MATRIX'!$C$200:$C$301" noThreeD="1" sel="1" val="0"/>
</file>

<file path=xl/ctrlProps/ctrlProp625.xml><?xml version="1.0" encoding="utf-8"?>
<formControlPr xmlns="http://schemas.microsoft.com/office/spreadsheetml/2009/9/main" objectType="Drop" dropLines="13" dropStyle="combo" dx="16" fmlaLink="$Q$249" fmlaRange="'WORKINGS MATRIX'!$D$200:$D$212" noThreeD="1" sel="1" val="0"/>
</file>

<file path=xl/ctrlProps/ctrlProp626.xml><?xml version="1.0" encoding="utf-8"?>
<formControlPr xmlns="http://schemas.microsoft.com/office/spreadsheetml/2009/9/main" objectType="Drop" dropLines="32" dropStyle="combo" dx="16" fmlaLink="$R249" fmlaRange="'WORKINGS MATRIX'!$E$200:$E$231" noThreeD="1" sel="1" val="0"/>
</file>

<file path=xl/ctrlProps/ctrlProp627.xml><?xml version="1.0" encoding="utf-8"?>
<formControlPr xmlns="http://schemas.microsoft.com/office/spreadsheetml/2009/9/main" objectType="Drop" dropLines="20" dropStyle="combo" dx="16" fmlaLink="$P$447" fmlaRange="'WORKINGS MATRIX'!$C$200:$C$301" noThreeD="1" sel="1" val="0"/>
</file>

<file path=xl/ctrlProps/ctrlProp628.xml><?xml version="1.0" encoding="utf-8"?>
<formControlPr xmlns="http://schemas.microsoft.com/office/spreadsheetml/2009/9/main" objectType="Drop" dropLines="13" dropStyle="combo" dx="16" fmlaLink="$Q$447" fmlaRange="'WORKINGS MATRIX'!$D$200:$D$212" noThreeD="1" sel="1" val="0"/>
</file>

<file path=xl/ctrlProps/ctrlProp629.xml><?xml version="1.0" encoding="utf-8"?>
<formControlPr xmlns="http://schemas.microsoft.com/office/spreadsheetml/2009/9/main" objectType="Drop" dropLines="32" dropStyle="combo" dx="16" fmlaLink="$R447" fmlaRange="'WORKINGS MATRIX'!$E$200:$E$231" noThreeD="1" sel="1" val="0"/>
</file>

<file path=xl/ctrlProps/ctrlProp630.xml><?xml version="1.0" encoding="utf-8"?>
<formControlPr xmlns="http://schemas.microsoft.com/office/spreadsheetml/2009/9/main" objectType="Drop" dropLines="20" dropStyle="combo" dx="16" fmlaLink="$P$448" fmlaRange="'WORKINGS MATRIX'!$C$200:$C$301" noThreeD="1" sel="1" val="0"/>
</file>

<file path=xl/ctrlProps/ctrlProp631.xml><?xml version="1.0" encoding="utf-8"?>
<formControlPr xmlns="http://schemas.microsoft.com/office/spreadsheetml/2009/9/main" objectType="Drop" dropLines="13" dropStyle="combo" dx="16" fmlaLink="$Q$448" fmlaRange="'WORKINGS MATRIX'!$D$200:$D$212" noThreeD="1" sel="1" val="0"/>
</file>

<file path=xl/ctrlProps/ctrlProp632.xml><?xml version="1.0" encoding="utf-8"?>
<formControlPr xmlns="http://schemas.microsoft.com/office/spreadsheetml/2009/9/main" objectType="Drop" dropLines="32" dropStyle="combo" dx="16" fmlaLink="$R448" fmlaRange="'WORKINGS MATRIX'!$E$200:$E$231" noThreeD="1" sel="1" val="0"/>
</file>

<file path=xl/ctrlProps/ctrlProp633.xml><?xml version="1.0" encoding="utf-8"?>
<formControlPr xmlns="http://schemas.microsoft.com/office/spreadsheetml/2009/9/main" objectType="Drop" dropLines="20" dropStyle="combo" dx="16" fmlaLink="$P$449" fmlaRange="'WORKINGS MATRIX'!$C$200:$C$301" noThreeD="1" sel="1" val="0"/>
</file>

<file path=xl/ctrlProps/ctrlProp634.xml><?xml version="1.0" encoding="utf-8"?>
<formControlPr xmlns="http://schemas.microsoft.com/office/spreadsheetml/2009/9/main" objectType="Drop" dropLines="13" dropStyle="combo" dx="16" fmlaLink="$Q$449" fmlaRange="'WORKINGS MATRIX'!$D$200:$D$212" noThreeD="1" sel="1" val="0"/>
</file>

<file path=xl/ctrlProps/ctrlProp635.xml><?xml version="1.0" encoding="utf-8"?>
<formControlPr xmlns="http://schemas.microsoft.com/office/spreadsheetml/2009/9/main" objectType="Drop" dropLines="32" dropStyle="combo" dx="16" fmlaLink="$R449" fmlaRange="'WORKINGS MATRIX'!$E$200:$E$231" noThreeD="1" sel="1" val="0"/>
</file>

<file path=xl/ctrlProps/ctrlProp636.xml><?xml version="1.0" encoding="utf-8"?>
<formControlPr xmlns="http://schemas.microsoft.com/office/spreadsheetml/2009/9/main" objectType="Drop" dropLines="20" dropStyle="combo" dx="16" fmlaLink="$P$547" fmlaRange="'WORKINGS MATRIX'!$C$200:$C$301" noThreeD="1" sel="1" val="0"/>
</file>

<file path=xl/ctrlProps/ctrlProp637.xml><?xml version="1.0" encoding="utf-8"?>
<formControlPr xmlns="http://schemas.microsoft.com/office/spreadsheetml/2009/9/main" objectType="Drop" dropLines="13" dropStyle="combo" dx="16" fmlaLink="$Q$547" fmlaRange="'WORKINGS MATRIX'!$D$200:$D$212" noThreeD="1" sel="1" val="0"/>
</file>

<file path=xl/ctrlProps/ctrlProp638.xml><?xml version="1.0" encoding="utf-8"?>
<formControlPr xmlns="http://schemas.microsoft.com/office/spreadsheetml/2009/9/main" objectType="Drop" dropLines="32" dropStyle="combo" dx="16" fmlaLink="$R547" fmlaRange="'WORKINGS MATRIX'!$E$200:$E$231" noThreeD="1" sel="1" val="0"/>
</file>

<file path=xl/ctrlProps/ctrlProp639.xml><?xml version="1.0" encoding="utf-8"?>
<formControlPr xmlns="http://schemas.microsoft.com/office/spreadsheetml/2009/9/main" objectType="Drop" dropLines="13" dropStyle="combo" dx="16" fmlaLink="F548" fmlaRange="SETUP!$G$10:$G$22" noThreeD="1" sel="1" val="0"/>
</file>

<file path=xl/ctrlProps/ctrlProp640.xml><?xml version="1.0" encoding="utf-8"?>
<formControlPr xmlns="http://schemas.microsoft.com/office/spreadsheetml/2009/9/main" objectType="Drop" dropLines="20" dropStyle="combo" dx="16" fmlaLink="$P$548" fmlaRange="'WORKINGS MATRIX'!$C$200:$C$301" noThreeD="1" sel="1" val="0"/>
</file>

<file path=xl/ctrlProps/ctrlProp641.xml><?xml version="1.0" encoding="utf-8"?>
<formControlPr xmlns="http://schemas.microsoft.com/office/spreadsheetml/2009/9/main" objectType="Drop" dropLines="13" dropStyle="combo" dx="16" fmlaLink="$Q$548" fmlaRange="'WORKINGS MATRIX'!$D$200:$D$212" noThreeD="1" sel="1" val="0"/>
</file>

<file path=xl/ctrlProps/ctrlProp642.xml><?xml version="1.0" encoding="utf-8"?>
<formControlPr xmlns="http://schemas.microsoft.com/office/spreadsheetml/2009/9/main" objectType="Drop" dropLines="32" dropStyle="combo" dx="16" fmlaLink="$R548" fmlaRange="'WORKINGS MATRIX'!$E$200:$E$231" noThreeD="1" sel="1" val="0"/>
</file>

<file path=xl/ctrlProps/ctrlProp643.xml><?xml version="1.0" encoding="utf-8"?>
<formControlPr xmlns="http://schemas.microsoft.com/office/spreadsheetml/2009/9/main" objectType="Drop" dropLines="13" dropStyle="combo" dx="16" fmlaLink="F549" fmlaRange="SETUP!$G$10:$G$22" noThreeD="1" sel="1" val="0"/>
</file>

<file path=xl/ctrlProps/ctrlProp644.xml><?xml version="1.0" encoding="utf-8"?>
<formControlPr xmlns="http://schemas.microsoft.com/office/spreadsheetml/2009/9/main" objectType="Drop" dropLines="20" dropStyle="combo" dx="16" fmlaLink="$P$549" fmlaRange="'WORKINGS MATRIX'!$C$200:$C$301" noThreeD="1" sel="1" val="0"/>
</file>

<file path=xl/ctrlProps/ctrlProp645.xml><?xml version="1.0" encoding="utf-8"?>
<formControlPr xmlns="http://schemas.microsoft.com/office/spreadsheetml/2009/9/main" objectType="Drop" dropLines="13" dropStyle="combo" dx="16" fmlaLink="$Q$549" fmlaRange="'WORKINGS MATRIX'!$D$200:$D$212" noThreeD="1" sel="1" val="0"/>
</file>

<file path=xl/ctrlProps/ctrlProp646.xml><?xml version="1.0" encoding="utf-8"?>
<formControlPr xmlns="http://schemas.microsoft.com/office/spreadsheetml/2009/9/main" objectType="Drop" dropLines="32" dropStyle="combo" dx="16" fmlaLink="$R549" fmlaRange="'WORKINGS MATRIX'!$E$200:$E$231" noThreeD="1" sel="1" val="0"/>
</file>

<file path=xl/ctrlProps/ctrlProp647.xml><?xml version="1.0" encoding="utf-8"?>
<formControlPr xmlns="http://schemas.microsoft.com/office/spreadsheetml/2009/9/main" objectType="Drop" dropLines="20" dropStyle="combo" dx="16" fmlaLink="$P$1647" fmlaRange="'WORKINGS MATRIX'!$C$200:$C$301" noThreeD="1" sel="1" val="0"/>
</file>

<file path=xl/ctrlProps/ctrlProp648.xml><?xml version="1.0" encoding="utf-8"?>
<formControlPr xmlns="http://schemas.microsoft.com/office/spreadsheetml/2009/9/main" objectType="Drop" dropLines="13" dropStyle="combo" dx="16" fmlaLink="$Q$1647" fmlaRange="'WORKINGS MATRIX'!$D$200:$D$212" noThreeD="1" sel="1" val="0"/>
</file>

<file path=xl/ctrlProps/ctrlProp649.xml><?xml version="1.0" encoding="utf-8"?>
<formControlPr xmlns="http://schemas.microsoft.com/office/spreadsheetml/2009/9/main" objectType="Drop" dropLines="32" dropStyle="combo" dx="16" fmlaLink="$R$1647" fmlaRange="'WORKINGS MATRIX'!$E$200:$E$231" noThreeD="1" sel="1" val="0"/>
</file>

<file path=xl/ctrlProps/ctrlProp650.xml><?xml version="1.0" encoding="utf-8"?>
<formControlPr xmlns="http://schemas.microsoft.com/office/spreadsheetml/2009/9/main" objectType="Drop" dropLines="20" dropStyle="combo" dx="16" fmlaLink="$P$1648" fmlaRange="'WORKINGS MATRIX'!$C$200:$C$301" noThreeD="1" sel="1" val="0"/>
</file>

<file path=xl/ctrlProps/ctrlProp651.xml><?xml version="1.0" encoding="utf-8"?>
<formControlPr xmlns="http://schemas.microsoft.com/office/spreadsheetml/2009/9/main" objectType="Drop" dropLines="13" dropStyle="combo" dx="16" fmlaLink="$Q$1648" fmlaRange="'WORKINGS MATRIX'!$D$200:$D$212" noThreeD="1" sel="1" val="0"/>
</file>

<file path=xl/ctrlProps/ctrlProp652.xml><?xml version="1.0" encoding="utf-8"?>
<formControlPr xmlns="http://schemas.microsoft.com/office/spreadsheetml/2009/9/main" objectType="Drop" dropLines="32" dropStyle="combo" dx="16" fmlaLink="$R$1648" fmlaRange="'WORKINGS MATRIX'!$E$200:$E$231" noThreeD="1" sel="1" val="0"/>
</file>

<file path=xl/ctrlProps/ctrlProp653.xml><?xml version="1.0" encoding="utf-8"?>
<formControlPr xmlns="http://schemas.microsoft.com/office/spreadsheetml/2009/9/main" objectType="Drop" dropLines="20" dropStyle="combo" dx="16" fmlaLink="$P$1649" fmlaRange="'WORKINGS MATRIX'!$C$200:$C$301" noThreeD="1" sel="1" val="0"/>
</file>

<file path=xl/ctrlProps/ctrlProp654.xml><?xml version="1.0" encoding="utf-8"?>
<formControlPr xmlns="http://schemas.microsoft.com/office/spreadsheetml/2009/9/main" objectType="Drop" dropLines="13" dropStyle="combo" dx="16" fmlaLink="$Q$1649" fmlaRange="'WORKINGS MATRIX'!$D$200:$D$212" noThreeD="1" sel="1" val="0"/>
</file>

<file path=xl/ctrlProps/ctrlProp655.xml><?xml version="1.0" encoding="utf-8"?>
<formControlPr xmlns="http://schemas.microsoft.com/office/spreadsheetml/2009/9/main" objectType="Drop" dropLines="32" dropStyle="combo" dx="16" fmlaLink="$R$1649" fmlaRange="'WORKINGS MATRIX'!$E$200:$E$231" noThreeD="1" sel="1" val="0"/>
</file>

<file path=xl/ctrlProps/ctrlProp656.xml><?xml version="1.0" encoding="utf-8"?>
<formControlPr xmlns="http://schemas.microsoft.com/office/spreadsheetml/2009/9/main" objectType="Drop" dropLines="20" dropStyle="combo" dx="16" fmlaLink="$P$1747" fmlaRange="'WORKINGS MATRIX'!$C$200:$C$301" noThreeD="1" sel="1" val="0"/>
</file>

<file path=xl/ctrlProps/ctrlProp657.xml><?xml version="1.0" encoding="utf-8"?>
<formControlPr xmlns="http://schemas.microsoft.com/office/spreadsheetml/2009/9/main" objectType="Drop" dropLines="13" dropStyle="combo" dx="16" fmlaLink="$Q$1747" fmlaRange="'WORKINGS MATRIX'!$D$200:$D$212" noThreeD="1" sel="1" val="0"/>
</file>

<file path=xl/ctrlProps/ctrlProp658.xml><?xml version="1.0" encoding="utf-8"?>
<formControlPr xmlns="http://schemas.microsoft.com/office/spreadsheetml/2009/9/main" objectType="Drop" dropLines="32" dropStyle="combo" dx="16" fmlaLink="$R$1747" fmlaRange="'WORKINGS MATRIX'!$E$200:$E$231" noThreeD="1" sel="1" val="0"/>
</file>

<file path=xl/ctrlProps/ctrlProp659.xml><?xml version="1.0" encoding="utf-8"?>
<formControlPr xmlns="http://schemas.microsoft.com/office/spreadsheetml/2009/9/main" objectType="Drop" dropLines="20" dropStyle="combo" dx="16" fmlaLink="$P$1748" fmlaRange="'WORKINGS MATRIX'!$C$200:$C$301" noThreeD="1" sel="1" val="0"/>
</file>

<file path=xl/ctrlProps/ctrlProp660.xml><?xml version="1.0" encoding="utf-8"?>
<formControlPr xmlns="http://schemas.microsoft.com/office/spreadsheetml/2009/9/main" objectType="Drop" dropLines="13" dropStyle="combo" dx="16" fmlaLink="$Q$1748" fmlaRange="'WORKINGS MATRIX'!$D$200:$D$212" noThreeD="1" sel="1" val="0"/>
</file>

<file path=xl/ctrlProps/ctrlProp661.xml><?xml version="1.0" encoding="utf-8"?>
<formControlPr xmlns="http://schemas.microsoft.com/office/spreadsheetml/2009/9/main" objectType="Drop" dropLines="32" dropStyle="combo" dx="16" fmlaLink="$R$1748" fmlaRange="'WORKINGS MATRIX'!$E$200:$E$231" noThreeD="1" sel="1" val="0"/>
</file>

<file path=xl/ctrlProps/ctrlProp662.xml><?xml version="1.0" encoding="utf-8"?>
<formControlPr xmlns="http://schemas.microsoft.com/office/spreadsheetml/2009/9/main" objectType="Drop" dropLines="20" dropStyle="combo" dx="16" fmlaLink="$P$1749" fmlaRange="'WORKINGS MATRIX'!$C$200:$C$301" noThreeD="1" sel="1" val="0"/>
</file>

<file path=xl/ctrlProps/ctrlProp663.xml><?xml version="1.0" encoding="utf-8"?>
<formControlPr xmlns="http://schemas.microsoft.com/office/spreadsheetml/2009/9/main" objectType="Drop" dropLines="13" dropStyle="combo" dx="16" fmlaLink="$Q$1749" fmlaRange="'WORKINGS MATRIX'!$D$200:$D$212" noThreeD="1" sel="1" val="0"/>
</file>

<file path=xl/ctrlProps/ctrlProp664.xml><?xml version="1.0" encoding="utf-8"?>
<formControlPr xmlns="http://schemas.microsoft.com/office/spreadsheetml/2009/9/main" objectType="Drop" dropLines="32" dropStyle="combo" dx="16" fmlaLink="$R$1749" fmlaRange="'WORKINGS MATRIX'!$E$200:$E$231" noThreeD="1" sel="1" val="0"/>
</file>

<file path=xl/ctrlProps/ctrlProp665.xml><?xml version="1.0" encoding="utf-8"?>
<formControlPr xmlns="http://schemas.microsoft.com/office/spreadsheetml/2009/9/main" objectType="Drop" dropLines="20" dropStyle="combo" dx="16" fmlaLink="$P$647" fmlaRange="'WORKINGS MATRIX'!$C$200:$C$301" noThreeD="1" sel="1" val="0"/>
</file>

<file path=xl/ctrlProps/ctrlProp666.xml><?xml version="1.0" encoding="utf-8"?>
<formControlPr xmlns="http://schemas.microsoft.com/office/spreadsheetml/2009/9/main" objectType="Drop" dropLines="13" dropStyle="combo" dx="16" fmlaLink="$Q$647" fmlaRange="'WORKINGS MATRIX'!$D$200:$D$212" noThreeD="1" sel="1" val="0"/>
</file>

<file path=xl/ctrlProps/ctrlProp667.xml><?xml version="1.0" encoding="utf-8"?>
<formControlPr xmlns="http://schemas.microsoft.com/office/spreadsheetml/2009/9/main" objectType="Drop" dropLines="32" dropStyle="combo" dx="16" fmlaLink="$R647" fmlaRange="'WORKINGS MATRIX'!$E$200:$E$231" noThreeD="1" sel="1" val="0"/>
</file>

<file path=xl/ctrlProps/ctrlProp668.xml><?xml version="1.0" encoding="utf-8"?>
<formControlPr xmlns="http://schemas.microsoft.com/office/spreadsheetml/2009/9/main" objectType="Drop" dropLines="20" dropStyle="combo" dx="16" fmlaLink="$P$648" fmlaRange="'WORKINGS MATRIX'!$C$200:$C$301" noThreeD="1" sel="1" val="0"/>
</file>

<file path=xl/ctrlProps/ctrlProp669.xml><?xml version="1.0" encoding="utf-8"?>
<formControlPr xmlns="http://schemas.microsoft.com/office/spreadsheetml/2009/9/main" objectType="Drop" dropLines="13" dropStyle="combo" dx="16" fmlaLink="$Q$648" fmlaRange="'WORKINGS MATRIX'!$D$200:$D$212" noThreeD="1" sel="1" val="0"/>
</file>

<file path=xl/ctrlProps/ctrlProp670.xml><?xml version="1.0" encoding="utf-8"?>
<formControlPr xmlns="http://schemas.microsoft.com/office/spreadsheetml/2009/9/main" objectType="Drop" dropLines="32" dropStyle="combo" dx="16" fmlaLink="$R648" fmlaRange="'WORKINGS MATRIX'!$E$200:$E$231" noThreeD="1" sel="1" val="0"/>
</file>

<file path=xl/ctrlProps/ctrlProp671.xml><?xml version="1.0" encoding="utf-8"?>
<formControlPr xmlns="http://schemas.microsoft.com/office/spreadsheetml/2009/9/main" objectType="Drop" dropLines="20" dropStyle="combo" dx="16" fmlaLink="$P$649" fmlaRange="'WORKINGS MATRIX'!$C$200:$C$301" noThreeD="1" sel="1" val="0"/>
</file>

<file path=xl/ctrlProps/ctrlProp672.xml><?xml version="1.0" encoding="utf-8"?>
<formControlPr xmlns="http://schemas.microsoft.com/office/spreadsheetml/2009/9/main" objectType="Drop" dropLines="13" dropStyle="combo" dx="16" fmlaLink="$Q$649" fmlaRange="'WORKINGS MATRIX'!$D$200:$D$212" noThreeD="1" sel="1" val="0"/>
</file>

<file path=xl/ctrlProps/ctrlProp673.xml><?xml version="1.0" encoding="utf-8"?>
<formControlPr xmlns="http://schemas.microsoft.com/office/spreadsheetml/2009/9/main" objectType="Drop" dropLines="32" dropStyle="combo" dx="16" fmlaLink="$R649" fmlaRange="'WORKINGS MATRIX'!$E$200:$E$231" noThreeD="1" sel="1" val="0"/>
</file>

<file path=xl/ctrlProps/ctrlProp674.xml><?xml version="1.0" encoding="utf-8"?>
<formControlPr xmlns="http://schemas.microsoft.com/office/spreadsheetml/2009/9/main" objectType="Drop" dropLines="20" dropStyle="combo" dx="16" fmlaLink="$P$747" fmlaRange="'WORKINGS MATRIX'!$C$200:$C$301" noThreeD="1" sel="1" val="0"/>
</file>

<file path=xl/ctrlProps/ctrlProp675.xml><?xml version="1.0" encoding="utf-8"?>
<formControlPr xmlns="http://schemas.microsoft.com/office/spreadsheetml/2009/9/main" objectType="Drop" dropLines="13" dropStyle="combo" dx="16" fmlaLink="$Q$747" fmlaRange="'WORKINGS MATRIX'!$D$200:$D$212" noThreeD="1" sel="1" val="0"/>
</file>

<file path=xl/ctrlProps/ctrlProp676.xml><?xml version="1.0" encoding="utf-8"?>
<formControlPr xmlns="http://schemas.microsoft.com/office/spreadsheetml/2009/9/main" objectType="Drop" dropLines="32" dropStyle="combo" dx="16" fmlaLink="$R747" fmlaRange="'WORKINGS MATRIX'!$E$200:$E$231" noThreeD="1" sel="1" val="0"/>
</file>

<file path=xl/ctrlProps/ctrlProp677.xml><?xml version="1.0" encoding="utf-8"?>
<formControlPr xmlns="http://schemas.microsoft.com/office/spreadsheetml/2009/9/main" objectType="Drop" dropLines="20" dropStyle="combo" dx="16" fmlaLink="$P$748" fmlaRange="'WORKINGS MATRIX'!$C$200:$C$301" noThreeD="1" sel="1" val="0"/>
</file>

<file path=xl/ctrlProps/ctrlProp678.xml><?xml version="1.0" encoding="utf-8"?>
<formControlPr xmlns="http://schemas.microsoft.com/office/spreadsheetml/2009/9/main" objectType="Drop" dropLines="13" dropStyle="combo" dx="16" fmlaLink="$Q$748" fmlaRange="'WORKINGS MATRIX'!$D$200:$D$212" noThreeD="1" sel="1" val="0"/>
</file>

<file path=xl/ctrlProps/ctrlProp679.xml><?xml version="1.0" encoding="utf-8"?>
<formControlPr xmlns="http://schemas.microsoft.com/office/spreadsheetml/2009/9/main" objectType="Drop" dropLines="32" dropStyle="combo" dx="16" fmlaLink="$R748" fmlaRange="'WORKINGS MATRIX'!$E$200:$E$231" noThreeD="1" sel="1" val="0"/>
</file>

<file path=xl/ctrlProps/ctrlProp680.xml><?xml version="1.0" encoding="utf-8"?>
<formControlPr xmlns="http://schemas.microsoft.com/office/spreadsheetml/2009/9/main" objectType="Drop" dropLines="20" dropStyle="combo" dx="16" fmlaLink="$P$749" fmlaRange="'WORKINGS MATRIX'!$C$200:$C$301" noThreeD="1" sel="1" val="0"/>
</file>

<file path=xl/ctrlProps/ctrlProp681.xml><?xml version="1.0" encoding="utf-8"?>
<formControlPr xmlns="http://schemas.microsoft.com/office/spreadsheetml/2009/9/main" objectType="Drop" dropLines="13" dropStyle="combo" dx="16" fmlaLink="$Q$749" fmlaRange="'WORKINGS MATRIX'!$D$200:$D$212" noThreeD="1" sel="1" val="0"/>
</file>

<file path=xl/ctrlProps/ctrlProp682.xml><?xml version="1.0" encoding="utf-8"?>
<formControlPr xmlns="http://schemas.microsoft.com/office/spreadsheetml/2009/9/main" objectType="Drop" dropLines="32" dropStyle="combo" dx="16" fmlaLink="$R749" fmlaRange="'WORKINGS MATRIX'!$E$200:$E$231" noThreeD="1" sel="1" val="0"/>
</file>

<file path=xl/ctrlProps/ctrlProp683.xml><?xml version="1.0" encoding="utf-8"?>
<formControlPr xmlns="http://schemas.microsoft.com/office/spreadsheetml/2009/9/main" objectType="Drop" dropLines="20" dropStyle="combo" dx="16" fmlaLink="$P$847" fmlaRange="'WORKINGS MATRIX'!$C$200:$C$301" noThreeD="1" sel="1" val="0"/>
</file>

<file path=xl/ctrlProps/ctrlProp684.xml><?xml version="1.0" encoding="utf-8"?>
<formControlPr xmlns="http://schemas.microsoft.com/office/spreadsheetml/2009/9/main" objectType="Drop" dropLines="13" dropStyle="combo" dx="16" fmlaLink="$Q$847" fmlaRange="'WORKINGS MATRIX'!$D$200:$D$212" noThreeD="1" sel="1" val="0"/>
</file>

<file path=xl/ctrlProps/ctrlProp685.xml><?xml version="1.0" encoding="utf-8"?>
<formControlPr xmlns="http://schemas.microsoft.com/office/spreadsheetml/2009/9/main" objectType="Drop" dropLines="32" dropStyle="combo" dx="16" fmlaLink="$R847" fmlaRange="'WORKINGS MATRIX'!$E$200:$E$231" noThreeD="1" sel="1" val="0"/>
</file>

<file path=xl/ctrlProps/ctrlProp686.xml><?xml version="1.0" encoding="utf-8"?>
<formControlPr xmlns="http://schemas.microsoft.com/office/spreadsheetml/2009/9/main" objectType="Drop" dropLines="20" dropStyle="combo" dx="16" fmlaLink="$P$848" fmlaRange="'WORKINGS MATRIX'!$C$200:$C$301" noThreeD="1" sel="1" val="0"/>
</file>

<file path=xl/ctrlProps/ctrlProp687.xml><?xml version="1.0" encoding="utf-8"?>
<formControlPr xmlns="http://schemas.microsoft.com/office/spreadsheetml/2009/9/main" objectType="Drop" dropLines="13" dropStyle="combo" dx="16" fmlaLink="$Q$848" fmlaRange="'WORKINGS MATRIX'!$D$200:$D$212" noThreeD="1" sel="1" val="0"/>
</file>

<file path=xl/ctrlProps/ctrlProp688.xml><?xml version="1.0" encoding="utf-8"?>
<formControlPr xmlns="http://schemas.microsoft.com/office/spreadsheetml/2009/9/main" objectType="Drop" dropLines="32" dropStyle="combo" dx="16" fmlaLink="$R848" fmlaRange="'WORKINGS MATRIX'!$E$200:$E$231" noThreeD="1" sel="1" val="0"/>
</file>

<file path=xl/ctrlProps/ctrlProp689.xml><?xml version="1.0" encoding="utf-8"?>
<formControlPr xmlns="http://schemas.microsoft.com/office/spreadsheetml/2009/9/main" objectType="Drop" dropLines="20" dropStyle="combo" dx="16" fmlaLink="$P$849" fmlaRange="'WORKINGS MATRIX'!$C$200:$C$301" noThreeD="1" sel="1" val="0"/>
</file>

<file path=xl/ctrlProps/ctrlProp690.xml><?xml version="1.0" encoding="utf-8"?>
<formControlPr xmlns="http://schemas.microsoft.com/office/spreadsheetml/2009/9/main" objectType="Drop" dropLines="13" dropStyle="combo" dx="16" fmlaLink="$Q$849" fmlaRange="'WORKINGS MATRIX'!$D$200:$D$212" noThreeD="1" sel="1" val="0"/>
</file>

<file path=xl/ctrlProps/ctrlProp691.xml><?xml version="1.0" encoding="utf-8"?>
<formControlPr xmlns="http://schemas.microsoft.com/office/spreadsheetml/2009/9/main" objectType="Drop" dropLines="32" dropStyle="combo" dx="16" fmlaLink="$R849" fmlaRange="'WORKINGS MATRIX'!$E$200:$E$231" noThreeD="1" sel="1" val="0"/>
</file>

<file path=xl/ctrlProps/ctrlProp692.xml><?xml version="1.0" encoding="utf-8"?>
<formControlPr xmlns="http://schemas.microsoft.com/office/spreadsheetml/2009/9/main" objectType="Drop" dropLines="20" dropStyle="combo" dx="16" fmlaLink="$P$947" fmlaRange="'WORKINGS MATRIX'!$C$200:$C$301" noThreeD="1" sel="1" val="0"/>
</file>

<file path=xl/ctrlProps/ctrlProp693.xml><?xml version="1.0" encoding="utf-8"?>
<formControlPr xmlns="http://schemas.microsoft.com/office/spreadsheetml/2009/9/main" objectType="Drop" dropLines="13" dropStyle="combo" dx="16" fmlaLink="$Q$947" fmlaRange="'WORKINGS MATRIX'!$D$200:$D$212" noThreeD="1" sel="1" val="0"/>
</file>

<file path=xl/ctrlProps/ctrlProp694.xml><?xml version="1.0" encoding="utf-8"?>
<formControlPr xmlns="http://schemas.microsoft.com/office/spreadsheetml/2009/9/main" objectType="Drop" dropLines="32" dropStyle="combo" dx="16" fmlaLink="$R947" fmlaRange="'WORKINGS MATRIX'!$E$200:$E$231" noThreeD="1" sel="1" val="0"/>
</file>

<file path=xl/ctrlProps/ctrlProp695.xml><?xml version="1.0" encoding="utf-8"?>
<formControlPr xmlns="http://schemas.microsoft.com/office/spreadsheetml/2009/9/main" objectType="Drop" dropLines="20" dropStyle="combo" dx="16" fmlaLink="$P$948" fmlaRange="'WORKINGS MATRIX'!$C$200:$C$301" noThreeD="1" sel="1" val="0"/>
</file>

<file path=xl/ctrlProps/ctrlProp696.xml><?xml version="1.0" encoding="utf-8"?>
<formControlPr xmlns="http://schemas.microsoft.com/office/spreadsheetml/2009/9/main" objectType="Drop" dropLines="13" dropStyle="combo" dx="16" fmlaLink="$Q$948" fmlaRange="'WORKINGS MATRIX'!$D$200:$D$212" noThreeD="1" sel="1" val="0"/>
</file>

<file path=xl/ctrlProps/ctrlProp697.xml><?xml version="1.0" encoding="utf-8"?>
<formControlPr xmlns="http://schemas.microsoft.com/office/spreadsheetml/2009/9/main" objectType="Drop" dropLines="32" dropStyle="combo" dx="16" fmlaLink="$R948" fmlaRange="'WORKINGS MATRIX'!$E$200:$E$231" noThreeD="1" sel="1" val="0"/>
</file>

<file path=xl/ctrlProps/ctrlProp698.xml><?xml version="1.0" encoding="utf-8"?>
<formControlPr xmlns="http://schemas.microsoft.com/office/spreadsheetml/2009/9/main" objectType="Drop" dropLines="20" dropStyle="combo" dx="16" fmlaLink="$P$949" fmlaRange="'WORKINGS MATRIX'!$C$200:$C$301" noThreeD="1" sel="1" val="0"/>
</file>

<file path=xl/ctrlProps/ctrlProp699.xml><?xml version="1.0" encoding="utf-8"?>
<formControlPr xmlns="http://schemas.microsoft.com/office/spreadsheetml/2009/9/main" objectType="Drop" dropLines="13" dropStyle="combo" dx="16" fmlaLink="$Q$949" fmlaRange="'WORKINGS MATRIX'!$D$200:$D$212" noThreeD="1" sel="1" val="0"/>
</file>

<file path=xl/ctrlProps/ctrlProp700.xml><?xml version="1.0" encoding="utf-8"?>
<formControlPr xmlns="http://schemas.microsoft.com/office/spreadsheetml/2009/9/main" objectType="Drop" dropLines="32" dropStyle="combo" dx="16" fmlaLink="$R949" fmlaRange="'WORKINGS MATRIX'!$E$200:$E$231" noThreeD="1" sel="1" val="0"/>
</file>

<file path=xl/ctrlProps/ctrlProp701.xml><?xml version="1.0" encoding="utf-8"?>
<formControlPr xmlns="http://schemas.microsoft.com/office/spreadsheetml/2009/9/main" objectType="Drop" dropLines="20" dropStyle="combo" dx="16" fmlaLink="$P$1047" fmlaRange="'WORKINGS MATRIX'!$C$200:$C$301" noThreeD="1" sel="1" val="0"/>
</file>

<file path=xl/ctrlProps/ctrlProp702.xml><?xml version="1.0" encoding="utf-8"?>
<formControlPr xmlns="http://schemas.microsoft.com/office/spreadsheetml/2009/9/main" objectType="Drop" dropLines="13" dropStyle="combo" dx="16" fmlaLink="$Q$1047" fmlaRange="'WORKINGS MATRIX'!$D$200:$D$212" noThreeD="1" sel="1" val="0"/>
</file>

<file path=xl/ctrlProps/ctrlProp703.xml><?xml version="1.0" encoding="utf-8"?>
<formControlPr xmlns="http://schemas.microsoft.com/office/spreadsheetml/2009/9/main" objectType="Drop" dropLines="32" dropStyle="combo" dx="16" fmlaLink="$R1047" fmlaRange="'WORKINGS MATRIX'!$E$200:$E$231" noThreeD="1" sel="1" val="0"/>
</file>

<file path=xl/ctrlProps/ctrlProp704.xml><?xml version="1.0" encoding="utf-8"?>
<formControlPr xmlns="http://schemas.microsoft.com/office/spreadsheetml/2009/9/main" objectType="Drop" dropLines="20" dropStyle="combo" dx="16" fmlaLink="$P$1048" fmlaRange="'WORKINGS MATRIX'!$C$200:$C$301" noThreeD="1" sel="1" val="0"/>
</file>

<file path=xl/ctrlProps/ctrlProp705.xml><?xml version="1.0" encoding="utf-8"?>
<formControlPr xmlns="http://schemas.microsoft.com/office/spreadsheetml/2009/9/main" objectType="Drop" dropLines="13" dropStyle="combo" dx="16" fmlaLink="$Q$1048" fmlaRange="'WORKINGS MATRIX'!$D$200:$D$212" noThreeD="1" sel="1" val="0"/>
</file>

<file path=xl/ctrlProps/ctrlProp706.xml><?xml version="1.0" encoding="utf-8"?>
<formControlPr xmlns="http://schemas.microsoft.com/office/spreadsheetml/2009/9/main" objectType="Drop" dropLines="32" dropStyle="combo" dx="16" fmlaLink="$R1048" fmlaRange="'WORKINGS MATRIX'!$E$200:$E$231" noThreeD="1" sel="1" val="0"/>
</file>

<file path=xl/ctrlProps/ctrlProp707.xml><?xml version="1.0" encoding="utf-8"?>
<formControlPr xmlns="http://schemas.microsoft.com/office/spreadsheetml/2009/9/main" objectType="Drop" dropLines="20" dropStyle="combo" dx="16" fmlaLink="$P$1049" fmlaRange="'WORKINGS MATRIX'!$C$200:$C$301" noThreeD="1" sel="1" val="0"/>
</file>

<file path=xl/ctrlProps/ctrlProp708.xml><?xml version="1.0" encoding="utf-8"?>
<formControlPr xmlns="http://schemas.microsoft.com/office/spreadsheetml/2009/9/main" objectType="Drop" dropLines="13" dropStyle="combo" dx="16" fmlaLink="$Q$1049" fmlaRange="'WORKINGS MATRIX'!$D$200:$D$212" noThreeD="1" sel="1" val="0"/>
</file>

<file path=xl/ctrlProps/ctrlProp709.xml><?xml version="1.0" encoding="utf-8"?>
<formControlPr xmlns="http://schemas.microsoft.com/office/spreadsheetml/2009/9/main" objectType="Drop" dropLines="32" dropStyle="combo" dx="16" fmlaLink="$R1049" fmlaRange="'WORKINGS MATRIX'!$E$200:$E$231" noThreeD="1" sel="1" val="0"/>
</file>

<file path=xl/ctrlProps/ctrlProp710.xml><?xml version="1.0" encoding="utf-8"?>
<formControlPr xmlns="http://schemas.microsoft.com/office/spreadsheetml/2009/9/main" objectType="Drop" dropLines="20" dropStyle="combo" dx="16" fmlaLink="$P$1147" fmlaRange="'WORKINGS MATRIX'!$C$200:$C$301" noThreeD="1" sel="1" val="0"/>
</file>

<file path=xl/ctrlProps/ctrlProp711.xml><?xml version="1.0" encoding="utf-8"?>
<formControlPr xmlns="http://schemas.microsoft.com/office/spreadsheetml/2009/9/main" objectType="Drop" dropLines="13" dropStyle="combo" dx="16" fmlaLink="$Q$1147" fmlaRange="'WORKINGS MATRIX'!$D$200:$D$212" noThreeD="1" sel="1" val="0"/>
</file>

<file path=xl/ctrlProps/ctrlProp712.xml><?xml version="1.0" encoding="utf-8"?>
<formControlPr xmlns="http://schemas.microsoft.com/office/spreadsheetml/2009/9/main" objectType="Drop" dropLines="32" dropStyle="combo" dx="16" fmlaLink="$R1147" fmlaRange="'WORKINGS MATRIX'!$E$200:$E$231" noThreeD="1" sel="1" val="0"/>
</file>

<file path=xl/ctrlProps/ctrlProp713.xml><?xml version="1.0" encoding="utf-8"?>
<formControlPr xmlns="http://schemas.microsoft.com/office/spreadsheetml/2009/9/main" objectType="Drop" dropLines="20" dropStyle="combo" dx="16" fmlaLink="$P$1148" fmlaRange="'WORKINGS MATRIX'!$C$200:$C$301" noThreeD="1" sel="1" val="0"/>
</file>

<file path=xl/ctrlProps/ctrlProp714.xml><?xml version="1.0" encoding="utf-8"?>
<formControlPr xmlns="http://schemas.microsoft.com/office/spreadsheetml/2009/9/main" objectType="Drop" dropLines="13" dropStyle="combo" dx="16" fmlaLink="$Q$1148" fmlaRange="'WORKINGS MATRIX'!$D$200:$D$212" noThreeD="1" sel="1" val="0"/>
</file>

<file path=xl/ctrlProps/ctrlProp715.xml><?xml version="1.0" encoding="utf-8"?>
<formControlPr xmlns="http://schemas.microsoft.com/office/spreadsheetml/2009/9/main" objectType="Drop" dropLines="32" dropStyle="combo" dx="16" fmlaLink="$R1148" fmlaRange="'WORKINGS MATRIX'!$E$200:$E$231" noThreeD="1" sel="1" val="0"/>
</file>

<file path=xl/ctrlProps/ctrlProp716.xml><?xml version="1.0" encoding="utf-8"?>
<formControlPr xmlns="http://schemas.microsoft.com/office/spreadsheetml/2009/9/main" objectType="Drop" dropLines="20" dropStyle="combo" dx="16" fmlaLink="$P$1149" fmlaRange="'WORKINGS MATRIX'!$C$200:$C$301" noThreeD="1" sel="1" val="0"/>
</file>

<file path=xl/ctrlProps/ctrlProp717.xml><?xml version="1.0" encoding="utf-8"?>
<formControlPr xmlns="http://schemas.microsoft.com/office/spreadsheetml/2009/9/main" objectType="Drop" dropLines="13" dropStyle="combo" dx="16" fmlaLink="$Q$1149" fmlaRange="'WORKINGS MATRIX'!$D$200:$D$212" noThreeD="1" sel="1" val="0"/>
</file>

<file path=xl/ctrlProps/ctrlProp718.xml><?xml version="1.0" encoding="utf-8"?>
<formControlPr xmlns="http://schemas.microsoft.com/office/spreadsheetml/2009/9/main" objectType="Drop" dropLines="32" dropStyle="combo" dx="16" fmlaLink="$R1149" fmlaRange="'WORKINGS MATRIX'!$E$200:$E$231" noThreeD="1" sel="1" val="0"/>
</file>

<file path=xl/ctrlProps/ctrlProp719.xml><?xml version="1.0" encoding="utf-8"?>
<formControlPr xmlns="http://schemas.microsoft.com/office/spreadsheetml/2009/9/main" objectType="Drop" dropLines="20" dropStyle="combo" dx="16" fmlaLink="$P$1247" fmlaRange="'WORKINGS MATRIX'!$C$200:$C$301" noThreeD="1" sel="1" val="0"/>
</file>

<file path=xl/ctrlProps/ctrlProp720.xml><?xml version="1.0" encoding="utf-8"?>
<formControlPr xmlns="http://schemas.microsoft.com/office/spreadsheetml/2009/9/main" objectType="Drop" dropLines="13" dropStyle="combo" dx="16" fmlaLink="$Q$1247" fmlaRange="'WORKINGS MATRIX'!$D$200:$D$212" noThreeD="1" sel="1" val="0"/>
</file>

<file path=xl/ctrlProps/ctrlProp721.xml><?xml version="1.0" encoding="utf-8"?>
<formControlPr xmlns="http://schemas.microsoft.com/office/spreadsheetml/2009/9/main" objectType="Drop" dropLines="32" dropStyle="combo" dx="16" fmlaLink="$R1247" fmlaRange="'WORKINGS MATRIX'!$E$200:$E$231" noThreeD="1" sel="1" val="0"/>
</file>

<file path=xl/ctrlProps/ctrlProp722.xml><?xml version="1.0" encoding="utf-8"?>
<formControlPr xmlns="http://schemas.microsoft.com/office/spreadsheetml/2009/9/main" objectType="Drop" dropLines="20" dropStyle="combo" dx="16" fmlaLink="$P$1248" fmlaRange="'WORKINGS MATRIX'!$C$200:$C$301" noThreeD="1" sel="1" val="0"/>
</file>

<file path=xl/ctrlProps/ctrlProp723.xml><?xml version="1.0" encoding="utf-8"?>
<formControlPr xmlns="http://schemas.microsoft.com/office/spreadsheetml/2009/9/main" objectType="Drop" dropLines="13" dropStyle="combo" dx="16" fmlaLink="$Q$1248" fmlaRange="'WORKINGS MATRIX'!$D$200:$D$212" noThreeD="1" sel="1" val="0"/>
</file>

<file path=xl/ctrlProps/ctrlProp724.xml><?xml version="1.0" encoding="utf-8"?>
<formControlPr xmlns="http://schemas.microsoft.com/office/spreadsheetml/2009/9/main" objectType="Drop" dropLines="32" dropStyle="combo" dx="16" fmlaLink="$R1248" fmlaRange="'WORKINGS MATRIX'!$E$200:$E$231" noThreeD="1" sel="1" val="0"/>
</file>

<file path=xl/ctrlProps/ctrlProp725.xml><?xml version="1.0" encoding="utf-8"?>
<formControlPr xmlns="http://schemas.microsoft.com/office/spreadsheetml/2009/9/main" objectType="Drop" dropLines="20" dropStyle="combo" dx="16" fmlaLink="$P$1249" fmlaRange="'WORKINGS MATRIX'!$C$200:$C$301" noThreeD="1" sel="1" val="0"/>
</file>

<file path=xl/ctrlProps/ctrlProp726.xml><?xml version="1.0" encoding="utf-8"?>
<formControlPr xmlns="http://schemas.microsoft.com/office/spreadsheetml/2009/9/main" objectType="Drop" dropLines="13" dropStyle="combo" dx="16" fmlaLink="$Q$1249" fmlaRange="'WORKINGS MATRIX'!$D$200:$D$212" noThreeD="1" sel="1" val="0"/>
</file>

<file path=xl/ctrlProps/ctrlProp727.xml><?xml version="1.0" encoding="utf-8"?>
<formControlPr xmlns="http://schemas.microsoft.com/office/spreadsheetml/2009/9/main" objectType="Drop" dropLines="32" dropStyle="combo" dx="16" fmlaLink="$R1249" fmlaRange="'WORKINGS MATRIX'!$E$200:$E$231" noThreeD="1" sel="1" val="0"/>
</file>

<file path=xl/ctrlProps/ctrlProp728.xml><?xml version="1.0" encoding="utf-8"?>
<formControlPr xmlns="http://schemas.microsoft.com/office/spreadsheetml/2009/9/main" objectType="Drop" dropLines="20" dropStyle="combo" dx="16" fmlaLink="$P$1347" fmlaRange="'WORKINGS MATRIX'!$C$200:$C$301" noThreeD="1" sel="1" val="0"/>
</file>

<file path=xl/ctrlProps/ctrlProp729.xml><?xml version="1.0" encoding="utf-8"?>
<formControlPr xmlns="http://schemas.microsoft.com/office/spreadsheetml/2009/9/main" objectType="Drop" dropLines="13" dropStyle="combo" dx="16" fmlaLink="$Q$1347" fmlaRange="'WORKINGS MATRIX'!$D$200:$D$212" noThreeD="1" sel="1" val="0"/>
</file>

<file path=xl/ctrlProps/ctrlProp730.xml><?xml version="1.0" encoding="utf-8"?>
<formControlPr xmlns="http://schemas.microsoft.com/office/spreadsheetml/2009/9/main" objectType="Drop" dropLines="32" dropStyle="combo" dx="16" fmlaLink="$R1347" fmlaRange="'WORKINGS MATRIX'!$E$200:$E$231" noThreeD="1" sel="1" val="0"/>
</file>

<file path=xl/ctrlProps/ctrlProp731.xml><?xml version="1.0" encoding="utf-8"?>
<formControlPr xmlns="http://schemas.microsoft.com/office/spreadsheetml/2009/9/main" objectType="Drop" dropLines="20" dropStyle="combo" dx="16" fmlaLink="$P$1348" fmlaRange="'WORKINGS MATRIX'!$C$200:$C$301" noThreeD="1" sel="1" val="0"/>
</file>

<file path=xl/ctrlProps/ctrlProp732.xml><?xml version="1.0" encoding="utf-8"?>
<formControlPr xmlns="http://schemas.microsoft.com/office/spreadsheetml/2009/9/main" objectType="Drop" dropLines="13" dropStyle="combo" dx="16" fmlaLink="$Q$1348" fmlaRange="'WORKINGS MATRIX'!$D$200:$D$212" noThreeD="1" sel="1" val="0"/>
</file>

<file path=xl/ctrlProps/ctrlProp733.xml><?xml version="1.0" encoding="utf-8"?>
<formControlPr xmlns="http://schemas.microsoft.com/office/spreadsheetml/2009/9/main" objectType="Drop" dropLines="32" dropStyle="combo" dx="16" fmlaLink="$R1348" fmlaRange="'WORKINGS MATRIX'!$E$200:$E$231" noThreeD="1" sel="1" val="0"/>
</file>

<file path=xl/ctrlProps/ctrlProp734.xml><?xml version="1.0" encoding="utf-8"?>
<formControlPr xmlns="http://schemas.microsoft.com/office/spreadsheetml/2009/9/main" objectType="Drop" dropLines="20" dropStyle="combo" dx="16" fmlaLink="$P$1349" fmlaRange="'WORKINGS MATRIX'!$C$200:$C$301" noThreeD="1" sel="1" val="0"/>
</file>

<file path=xl/ctrlProps/ctrlProp735.xml><?xml version="1.0" encoding="utf-8"?>
<formControlPr xmlns="http://schemas.microsoft.com/office/spreadsheetml/2009/9/main" objectType="Drop" dropLines="13" dropStyle="combo" dx="16" fmlaLink="$Q$1349" fmlaRange="'WORKINGS MATRIX'!$D$200:$D$212" noThreeD="1" sel="1" val="0"/>
</file>

<file path=xl/ctrlProps/ctrlProp736.xml><?xml version="1.0" encoding="utf-8"?>
<formControlPr xmlns="http://schemas.microsoft.com/office/spreadsheetml/2009/9/main" objectType="Drop" dropLines="32" dropStyle="combo" dx="16" fmlaLink="$R1349" fmlaRange="'WORKINGS MATRIX'!$E$200:$E$231" noThreeD="1" sel="1" val="0"/>
</file>

<file path=xl/ctrlProps/ctrlProp737.xml><?xml version="1.0" encoding="utf-8"?>
<formControlPr xmlns="http://schemas.microsoft.com/office/spreadsheetml/2009/9/main" objectType="Drop" dropLines="20" dropStyle="combo" dx="16" fmlaLink="$P$1447" fmlaRange="'WORKINGS MATRIX'!$C$200:$C$301" noThreeD="1" sel="1" val="0"/>
</file>

<file path=xl/ctrlProps/ctrlProp738.xml><?xml version="1.0" encoding="utf-8"?>
<formControlPr xmlns="http://schemas.microsoft.com/office/spreadsheetml/2009/9/main" objectType="Drop" dropLines="13" dropStyle="combo" dx="16" fmlaLink="$Q$1447" fmlaRange="'WORKINGS MATRIX'!$D$200:$D$212" noThreeD="1" sel="1" val="0"/>
</file>

<file path=xl/ctrlProps/ctrlProp739.xml><?xml version="1.0" encoding="utf-8"?>
<formControlPr xmlns="http://schemas.microsoft.com/office/spreadsheetml/2009/9/main" objectType="Drop" dropLines="32" dropStyle="combo" dx="16" fmlaLink="$R1447" fmlaRange="'WORKINGS MATRIX'!$E$200:$E$231" noThreeD="1" sel="1" val="0"/>
</file>

<file path=xl/ctrlProps/ctrlProp740.xml><?xml version="1.0" encoding="utf-8"?>
<formControlPr xmlns="http://schemas.microsoft.com/office/spreadsheetml/2009/9/main" objectType="Drop" dropLines="20" dropStyle="combo" dx="16" fmlaLink="$P$1448" fmlaRange="'WORKINGS MATRIX'!$C$200:$C$301" noThreeD="1" sel="1" val="0"/>
</file>

<file path=xl/ctrlProps/ctrlProp741.xml><?xml version="1.0" encoding="utf-8"?>
<formControlPr xmlns="http://schemas.microsoft.com/office/spreadsheetml/2009/9/main" objectType="Drop" dropLines="13" dropStyle="combo" dx="16" fmlaLink="$Q$1448" fmlaRange="'WORKINGS MATRIX'!$D$200:$D$212" noThreeD="1" sel="1" val="0"/>
</file>

<file path=xl/ctrlProps/ctrlProp742.xml><?xml version="1.0" encoding="utf-8"?>
<formControlPr xmlns="http://schemas.microsoft.com/office/spreadsheetml/2009/9/main" objectType="Drop" dropLines="32" dropStyle="combo" dx="16" fmlaLink="$R1448" fmlaRange="'WORKINGS MATRIX'!$E$200:$E$231" noThreeD="1" sel="1" val="0"/>
</file>

<file path=xl/ctrlProps/ctrlProp743.xml><?xml version="1.0" encoding="utf-8"?>
<formControlPr xmlns="http://schemas.microsoft.com/office/spreadsheetml/2009/9/main" objectType="Drop" dropLines="20" dropStyle="combo" dx="16" fmlaLink="$P$1449" fmlaRange="'WORKINGS MATRIX'!$C$200:$C$301" noThreeD="1" sel="1" val="0"/>
</file>

<file path=xl/ctrlProps/ctrlProp744.xml><?xml version="1.0" encoding="utf-8"?>
<formControlPr xmlns="http://schemas.microsoft.com/office/spreadsheetml/2009/9/main" objectType="Drop" dropLines="13" dropStyle="combo" dx="16" fmlaLink="$Q$1449" fmlaRange="'WORKINGS MATRIX'!$D$200:$D$212" noThreeD="1" sel="1" val="0"/>
</file>

<file path=xl/ctrlProps/ctrlProp745.xml><?xml version="1.0" encoding="utf-8"?>
<formControlPr xmlns="http://schemas.microsoft.com/office/spreadsheetml/2009/9/main" objectType="Drop" dropLines="32" dropStyle="combo" dx="16" fmlaLink="$R1449" fmlaRange="'WORKINGS MATRIX'!$E$200:$E$231" noThreeD="1" sel="1" val="0"/>
</file>

<file path=xl/ctrlProps/ctrlProp746.xml><?xml version="1.0" encoding="utf-8"?>
<formControlPr xmlns="http://schemas.microsoft.com/office/spreadsheetml/2009/9/main" objectType="Drop" dropLines="13" dropStyle="combo" dx="16" fmlaLink="H76" fmlaRange="'WORKINGS MATRIX'!$Q$66:$Q$86" noThreeD="1" sel="1" val="0"/>
</file>

<file path=xl/ctrlProps/ctrlProp747.xml><?xml version="1.0" encoding="utf-8"?>
<formControlPr xmlns="http://schemas.microsoft.com/office/spreadsheetml/2009/9/main" objectType="Drop" dropLines="25" dropStyle="combo" dx="16" fmlaLink="H78" fmlaRange="'WORKINGS MATRIX'!$B$199:$B$259" noThreeD="1" sel="1" val="0"/>
</file>

<file path=xl/ctrlProps/ctrlProp748.xml><?xml version="1.0" encoding="utf-8"?>
<formControlPr xmlns="http://schemas.microsoft.com/office/spreadsheetml/2009/9/main" objectType="Drop" dropLines="13" dropStyle="combo" dx="16" fmlaLink="H176" fmlaRange="'WORKINGS MATRIX'!$Q$66:$Q$86" noThreeD="1" sel="1" val="0"/>
</file>

<file path=xl/ctrlProps/ctrlProp749.xml><?xml version="1.0" encoding="utf-8"?>
<formControlPr xmlns="http://schemas.microsoft.com/office/spreadsheetml/2009/9/main" objectType="Drop" dropLines="25" dropStyle="combo" dx="16" fmlaLink="H178" fmlaRange="'WORKINGS MATRIX'!$B$199:$B$259" noThreeD="1" sel="1" val="0"/>
</file>

<file path=xl/ctrlProps/ctrlProp750.xml><?xml version="1.0" encoding="utf-8"?>
<formControlPr xmlns="http://schemas.microsoft.com/office/spreadsheetml/2009/9/main" objectType="Drop" dropLines="13" dropStyle="combo" dx="16" fmlaLink="H276" fmlaRange="'WORKINGS MATRIX'!$Q$66:$Q$86" noThreeD="1" sel="1" val="0"/>
</file>

<file path=xl/ctrlProps/ctrlProp751.xml><?xml version="1.0" encoding="utf-8"?>
<formControlPr xmlns="http://schemas.microsoft.com/office/spreadsheetml/2009/9/main" objectType="Drop" dropLines="25" dropStyle="combo" dx="16" fmlaLink="H278" fmlaRange="'WORKINGS MATRIX'!$B$199:$B$259" noThreeD="1" sel="1" val="0"/>
</file>

<file path=xl/ctrlProps/ctrlProp752.xml><?xml version="1.0" encoding="utf-8"?>
<formControlPr xmlns="http://schemas.microsoft.com/office/spreadsheetml/2009/9/main" objectType="Drop" dropLines="13" dropStyle="combo" dx="16" fmlaLink="H476" fmlaRange="'WORKINGS MATRIX'!$Q$66:$Q$86" noThreeD="1" sel="1" val="0"/>
</file>

<file path=xl/ctrlProps/ctrlProp753.xml><?xml version="1.0" encoding="utf-8"?>
<formControlPr xmlns="http://schemas.microsoft.com/office/spreadsheetml/2009/9/main" objectType="Drop" dropLines="25" dropStyle="combo" dx="16" fmlaLink="H478" fmlaRange="'WORKINGS MATRIX'!$B$199:$B$259" noThreeD="1" sel="1" val="0"/>
</file>

<file path=xl/ctrlProps/ctrlProp754.xml><?xml version="1.0" encoding="utf-8"?>
<formControlPr xmlns="http://schemas.microsoft.com/office/spreadsheetml/2009/9/main" objectType="Drop" dropLines="13" dropStyle="combo" dx="16" fmlaLink="H576" fmlaRange="'WORKINGS MATRIX'!$Q$66:$Q$86" noThreeD="1" sel="1" val="0"/>
</file>

<file path=xl/ctrlProps/ctrlProp755.xml><?xml version="1.0" encoding="utf-8"?>
<formControlPr xmlns="http://schemas.microsoft.com/office/spreadsheetml/2009/9/main" objectType="Drop" dropLines="25" dropStyle="combo" dx="16" fmlaLink="H578" fmlaRange="'WORKINGS MATRIX'!$B$199:$B$259" noThreeD="1" sel="1" val="0"/>
</file>

<file path=xl/ctrlProps/ctrlProp756.xml><?xml version="1.0" encoding="utf-8"?>
<formControlPr xmlns="http://schemas.microsoft.com/office/spreadsheetml/2009/9/main" objectType="Drop" dropLines="13" dropStyle="combo" dx="16" fmlaLink="H676" fmlaRange="'WORKINGS MATRIX'!$Q$66:$Q$86" noThreeD="1" sel="1" val="0"/>
</file>

<file path=xl/ctrlProps/ctrlProp757.xml><?xml version="1.0" encoding="utf-8"?>
<formControlPr xmlns="http://schemas.microsoft.com/office/spreadsheetml/2009/9/main" objectType="Drop" dropLines="25" dropStyle="combo" dx="16" fmlaLink="H678" fmlaRange="'WORKINGS MATRIX'!$B$199:$B$259" noThreeD="1" sel="1" val="0"/>
</file>

<file path=xl/ctrlProps/ctrlProp758.xml><?xml version="1.0" encoding="utf-8"?>
<formControlPr xmlns="http://schemas.microsoft.com/office/spreadsheetml/2009/9/main" objectType="Drop" dropLines="13" dropStyle="combo" dx="16" fmlaLink="H776" fmlaRange="'WORKINGS MATRIX'!$Q$66:$Q$86" noThreeD="1" sel="1" val="0"/>
</file>

<file path=xl/ctrlProps/ctrlProp759.xml><?xml version="1.0" encoding="utf-8"?>
<formControlPr xmlns="http://schemas.microsoft.com/office/spreadsheetml/2009/9/main" objectType="Drop" dropLines="25" dropStyle="combo" dx="16" fmlaLink="H778" fmlaRange="'WORKINGS MATRIX'!$B$199:$B$259" noThreeD="1" sel="1" val="0"/>
</file>

<file path=xl/ctrlProps/ctrlProp760.xml><?xml version="1.0" encoding="utf-8"?>
<formControlPr xmlns="http://schemas.microsoft.com/office/spreadsheetml/2009/9/main" objectType="Drop" dropLines="13" dropStyle="combo" dx="16" fmlaLink="H876" fmlaRange="'WORKINGS MATRIX'!$Q$66:$Q$86" noThreeD="1" sel="1" val="0"/>
</file>

<file path=xl/ctrlProps/ctrlProp761.xml><?xml version="1.0" encoding="utf-8"?>
<formControlPr xmlns="http://schemas.microsoft.com/office/spreadsheetml/2009/9/main" objectType="Drop" dropLines="25" dropStyle="combo" dx="16" fmlaLink="H878" fmlaRange="'WORKINGS MATRIX'!$B$199:$B$259" noThreeD="1" sel="1" val="0"/>
</file>

<file path=xl/ctrlProps/ctrlProp762.xml><?xml version="1.0" encoding="utf-8"?>
<formControlPr xmlns="http://schemas.microsoft.com/office/spreadsheetml/2009/9/main" objectType="Drop" dropLines="13" dropStyle="combo" dx="16" fmlaLink="H976" fmlaRange="'WORKINGS MATRIX'!$Q$66:$Q$86" noThreeD="1" sel="1" val="0"/>
</file>

<file path=xl/ctrlProps/ctrlProp763.xml><?xml version="1.0" encoding="utf-8"?>
<formControlPr xmlns="http://schemas.microsoft.com/office/spreadsheetml/2009/9/main" objectType="Drop" dropLines="25" dropStyle="combo" dx="16" fmlaLink="H978" fmlaRange="'WORKINGS MATRIX'!$B$199:$B$259" noThreeD="1" sel="1" val="0"/>
</file>

<file path=xl/ctrlProps/ctrlProp764.xml><?xml version="1.0" encoding="utf-8"?>
<formControlPr xmlns="http://schemas.microsoft.com/office/spreadsheetml/2009/9/main" objectType="Drop" dropLines="13" dropStyle="combo" dx="16" fmlaLink="H1076" fmlaRange="'WORKINGS MATRIX'!$Q$66:$Q$86" noThreeD="1" sel="1" val="0"/>
</file>

<file path=xl/ctrlProps/ctrlProp765.xml><?xml version="1.0" encoding="utf-8"?>
<formControlPr xmlns="http://schemas.microsoft.com/office/spreadsheetml/2009/9/main" objectType="Drop" dropLines="25" dropStyle="combo" dx="16" fmlaLink="H1078" fmlaRange="'WORKINGS MATRIX'!$B$199:$B$259" noThreeD="1" sel="1" val="0"/>
</file>

<file path=xl/ctrlProps/ctrlProp766.xml><?xml version="1.0" encoding="utf-8"?>
<formControlPr xmlns="http://schemas.microsoft.com/office/spreadsheetml/2009/9/main" objectType="Drop" dropLines="13" dropStyle="combo" dx="16" fmlaLink="H1176" fmlaRange="'WORKINGS MATRIX'!$Q$66:$Q$86" noThreeD="1" sel="1" val="0"/>
</file>

<file path=xl/ctrlProps/ctrlProp767.xml><?xml version="1.0" encoding="utf-8"?>
<formControlPr xmlns="http://schemas.microsoft.com/office/spreadsheetml/2009/9/main" objectType="Drop" dropLines="25" dropStyle="combo" dx="16" fmlaLink="H1178" fmlaRange="'WORKINGS MATRIX'!$B$199:$B$259" noThreeD="1" sel="1" val="0"/>
</file>

<file path=xl/ctrlProps/ctrlProp768.xml><?xml version="1.0" encoding="utf-8"?>
<formControlPr xmlns="http://schemas.microsoft.com/office/spreadsheetml/2009/9/main" objectType="Drop" dropLines="13" dropStyle="combo" dx="16" fmlaLink="H1276" fmlaRange="'WORKINGS MATRIX'!$Q$66:$Q$86" noThreeD="1" sel="1" val="0"/>
</file>

<file path=xl/ctrlProps/ctrlProp769.xml><?xml version="1.0" encoding="utf-8"?>
<formControlPr xmlns="http://schemas.microsoft.com/office/spreadsheetml/2009/9/main" objectType="Drop" dropLines="25" dropStyle="combo" dx="16" fmlaLink="H1278" fmlaRange="'WORKINGS MATRIX'!$B$199:$B$259" noThreeD="1" sel="1" val="0"/>
</file>

<file path=xl/ctrlProps/ctrlProp770.xml><?xml version="1.0" encoding="utf-8"?>
<formControlPr xmlns="http://schemas.microsoft.com/office/spreadsheetml/2009/9/main" objectType="Drop" dropLines="13" dropStyle="combo" dx="16" fmlaLink="H1376" fmlaRange="'WORKINGS MATRIX'!$Q$66:$Q$86" noThreeD="1" sel="1" val="0"/>
</file>

<file path=xl/ctrlProps/ctrlProp771.xml><?xml version="1.0" encoding="utf-8"?>
<formControlPr xmlns="http://schemas.microsoft.com/office/spreadsheetml/2009/9/main" objectType="Drop" dropLines="25" dropStyle="combo" dx="16" fmlaLink="H1378" fmlaRange="'WORKINGS MATRIX'!$B$199:$B$259" noThreeD="1" sel="1" val="0"/>
</file>

<file path=xl/ctrlProps/ctrlProp772.xml><?xml version="1.0" encoding="utf-8"?>
<formControlPr xmlns="http://schemas.microsoft.com/office/spreadsheetml/2009/9/main" objectType="Drop" dropLines="13" dropStyle="combo" dx="16" fmlaLink="H1476" fmlaRange="'WORKINGS MATRIX'!$Q$66:$Q$86" noThreeD="1" sel="1" val="0"/>
</file>

<file path=xl/ctrlProps/ctrlProp773.xml><?xml version="1.0" encoding="utf-8"?>
<formControlPr xmlns="http://schemas.microsoft.com/office/spreadsheetml/2009/9/main" objectType="Drop" dropLines="25" dropStyle="combo" dx="16" fmlaLink="H1478" fmlaRange="'WORKINGS MATRIX'!$B$199:$B$259" noThreeD="1" sel="1" val="0"/>
</file>

<file path=xl/ctrlProps/ctrlProp774.xml><?xml version="1.0" encoding="utf-8"?>
<formControlPr xmlns="http://schemas.microsoft.com/office/spreadsheetml/2009/9/main" objectType="Drop" dropLines="13" dropStyle="combo" dx="16" fmlaLink="H1576" fmlaRange="'WORKINGS MATRIX'!$Q$66:$Q$86" noThreeD="1" sel="1" val="0"/>
</file>

<file path=xl/ctrlProps/ctrlProp775.xml><?xml version="1.0" encoding="utf-8"?>
<formControlPr xmlns="http://schemas.microsoft.com/office/spreadsheetml/2009/9/main" objectType="Drop" dropLines="25" dropStyle="combo" dx="16" fmlaLink="H1578" fmlaRange="'WORKINGS MATRIX'!$B$199:$B$259" noThreeD="1" sel="1" val="0"/>
</file>

<file path=xl/ctrlProps/ctrlProp776.xml><?xml version="1.0" encoding="utf-8"?>
<formControlPr xmlns="http://schemas.microsoft.com/office/spreadsheetml/2009/9/main" objectType="Drop" dropLines="13" dropStyle="combo" dx="16" fmlaLink="H1676" fmlaRange="'WORKINGS MATRIX'!$Q$66:$Q$86" noThreeD="1" sel="1" val="0"/>
</file>

<file path=xl/ctrlProps/ctrlProp777.xml><?xml version="1.0" encoding="utf-8"?>
<formControlPr xmlns="http://schemas.microsoft.com/office/spreadsheetml/2009/9/main" objectType="Drop" dropLines="25" dropStyle="combo" dx="16" fmlaLink="H1678" fmlaRange="'WORKINGS MATRIX'!$B$199:$B$259" noThreeD="1" sel="1" val="0"/>
</file>

<file path=xl/ctrlProps/ctrlProp778.xml><?xml version="1.0" encoding="utf-8"?>
<formControlPr xmlns="http://schemas.microsoft.com/office/spreadsheetml/2009/9/main" objectType="Drop" dropLines="13" dropStyle="combo" dx="16" fmlaLink="H1776" fmlaRange="'WORKINGS MATRIX'!$Q$66:$Q$86" noThreeD="1" sel="1" val="0"/>
</file>

<file path=xl/ctrlProps/ctrlProp779.xml><?xml version="1.0" encoding="utf-8"?>
<formControlPr xmlns="http://schemas.microsoft.com/office/spreadsheetml/2009/9/main" objectType="Drop" dropLines="25" dropStyle="combo" dx="16" fmlaLink="H1778" fmlaRange="'WORKINGS MATRIX'!$B$199:$B$259" noThreeD="1" sel="1" val="0"/>
</file>

<file path=xl/ctrlProps/ctrlProp780.xml><?xml version="1.0" encoding="utf-8"?>
<formControlPr xmlns="http://schemas.microsoft.com/office/spreadsheetml/2009/9/main" objectType="Drop" dropLines="13" dropStyle="combo" dx="16" fmlaLink="H1876" fmlaRange="'WORKINGS MATRIX'!$Q$66:$Q$86" noThreeD="1" sel="1" val="0"/>
</file>

<file path=xl/ctrlProps/ctrlProp781.xml><?xml version="1.0" encoding="utf-8"?>
<formControlPr xmlns="http://schemas.microsoft.com/office/spreadsheetml/2009/9/main" objectType="Drop" dropLines="25" dropStyle="combo" dx="16" fmlaLink="H1878" fmlaRange="'WORKINGS MATRIX'!$B$199:$B$259" noThreeD="1" sel="1" val="0"/>
</file>

<file path=xl/ctrlProps/ctrlProp782.xml><?xml version="1.0" encoding="utf-8"?>
<formControlPr xmlns="http://schemas.microsoft.com/office/spreadsheetml/2009/9/main" objectType="Drop" dropLines="13" dropStyle="combo" dx="16" fmlaLink="H1976" fmlaRange="'WORKINGS MATRIX'!$Q$66:$Q$86" noThreeD="1" sel="1" val="0"/>
</file>

<file path=xl/ctrlProps/ctrlProp783.xml><?xml version="1.0" encoding="utf-8"?>
<formControlPr xmlns="http://schemas.microsoft.com/office/spreadsheetml/2009/9/main" objectType="Drop" dropLines="25" dropStyle="combo" dx="16" fmlaLink="H1978" fmlaRange="'WORKINGS MATRIX'!$B$199:$B$259" noThreeD="1" sel="1" val="0"/>
</file>

<file path=xl/ctrlProps/ctrlProp784.xml><?xml version="1.0" encoding="utf-8"?>
<formControlPr xmlns="http://schemas.microsoft.com/office/spreadsheetml/2009/9/main" objectType="Button" lockText="1"/>
</file>

<file path=xl/ctrlProps/ctrlProp785.xml><?xml version="1.0" encoding="utf-8"?>
<formControlPr xmlns="http://schemas.microsoft.com/office/spreadsheetml/2009/9/main" objectType="Button" lockText="1"/>
</file>

<file path=xl/ctrlProps/ctrlProp786.xml><?xml version="1.0" encoding="utf-8"?>
<formControlPr xmlns="http://schemas.microsoft.com/office/spreadsheetml/2009/9/main" objectType="Drop" dropLines="3" dropStyle="combo" dx="16" fmlaLink="H72" fmlaRange="'WORKINGS MATRIX'!$L$87:$L$89" noThreeD="1" sel="2" val="0"/>
</file>

<file path=xl/ctrlProps/ctrlProp787.xml><?xml version="1.0" encoding="utf-8"?>
<formControlPr xmlns="http://schemas.microsoft.com/office/spreadsheetml/2009/9/main" objectType="Drop" dropLines="3" dropStyle="combo" dx="16" fmlaLink="H172" fmlaRange="'WORKINGS MATRIX'!$L$87:$L$89" noThreeD="1" sel="1" val="0"/>
</file>

<file path=xl/ctrlProps/ctrlProp788.xml><?xml version="1.0" encoding="utf-8"?>
<formControlPr xmlns="http://schemas.microsoft.com/office/spreadsheetml/2009/9/main" objectType="Drop" dropLines="3" dropStyle="combo" dx="16" fmlaLink="H272" fmlaRange="'WORKINGS MATRIX'!$L$87:$L$89" noThreeD="1" sel="1" val="0"/>
</file>

<file path=xl/ctrlProps/ctrlProp789.xml><?xml version="1.0" encoding="utf-8"?>
<formControlPr xmlns="http://schemas.microsoft.com/office/spreadsheetml/2009/9/main" objectType="Drop" dropLines="3" dropStyle="combo" dx="16" fmlaLink="H472" fmlaRange="'WORKINGS MATRIX'!$L$87:$L$89" noThreeD="1" sel="1" val="0"/>
</file>

<file path=xl/ctrlProps/ctrlProp790.xml><?xml version="1.0" encoding="utf-8"?>
<formControlPr xmlns="http://schemas.microsoft.com/office/spreadsheetml/2009/9/main" objectType="Drop" dropLines="3" dropStyle="combo" dx="16" fmlaLink="H572" fmlaRange="'WORKINGS MATRIX'!$L$87:$L$89" noThreeD="1" sel="1" val="0"/>
</file>

<file path=xl/ctrlProps/ctrlProp791.xml><?xml version="1.0" encoding="utf-8"?>
<formControlPr xmlns="http://schemas.microsoft.com/office/spreadsheetml/2009/9/main" objectType="Drop" dropLines="3" dropStyle="combo" dx="16" fmlaLink="H672" fmlaRange="'WORKINGS MATRIX'!$L$87:$L$89" noThreeD="1" sel="1" val="0"/>
</file>

<file path=xl/ctrlProps/ctrlProp792.xml><?xml version="1.0" encoding="utf-8"?>
<formControlPr xmlns="http://schemas.microsoft.com/office/spreadsheetml/2009/9/main" objectType="Drop" dropLines="3" dropStyle="combo" dx="16" fmlaLink="H772" fmlaRange="'WORKINGS MATRIX'!$L$87:$L$89" noThreeD="1" sel="1" val="0"/>
</file>

<file path=xl/ctrlProps/ctrlProp793.xml><?xml version="1.0" encoding="utf-8"?>
<formControlPr xmlns="http://schemas.microsoft.com/office/spreadsheetml/2009/9/main" objectType="Drop" dropLines="3" dropStyle="combo" dx="16" fmlaLink="H872" fmlaRange="'WORKINGS MATRIX'!$L$87:$L$89" noThreeD="1" sel="1" val="0"/>
</file>

<file path=xl/ctrlProps/ctrlProp794.xml><?xml version="1.0" encoding="utf-8"?>
<formControlPr xmlns="http://schemas.microsoft.com/office/spreadsheetml/2009/9/main" objectType="Drop" dropLines="3" dropStyle="combo" dx="16" fmlaLink="H972" fmlaRange="'WORKINGS MATRIX'!$L$87:$L$89" noThreeD="1" sel="1" val="0"/>
</file>

<file path=xl/ctrlProps/ctrlProp795.xml><?xml version="1.0" encoding="utf-8"?>
<formControlPr xmlns="http://schemas.microsoft.com/office/spreadsheetml/2009/9/main" objectType="Drop" dropLines="3" dropStyle="combo" dx="16" fmlaLink="H1072" fmlaRange="'WORKINGS MATRIX'!$L$87:$L$89" noThreeD="1" sel="1" val="0"/>
</file>

<file path=xl/ctrlProps/ctrlProp796.xml><?xml version="1.0" encoding="utf-8"?>
<formControlPr xmlns="http://schemas.microsoft.com/office/spreadsheetml/2009/9/main" objectType="Drop" dropLines="3" dropStyle="combo" dx="16" fmlaLink="H1172" fmlaRange="'WORKINGS MATRIX'!$L$87:$L$89" noThreeD="1" sel="1" val="0"/>
</file>

<file path=xl/ctrlProps/ctrlProp797.xml><?xml version="1.0" encoding="utf-8"?>
<formControlPr xmlns="http://schemas.microsoft.com/office/spreadsheetml/2009/9/main" objectType="Drop" dropLines="3" dropStyle="combo" dx="16" fmlaLink="H1272" fmlaRange="'WORKINGS MATRIX'!$L$87:$L$89" noThreeD="1" sel="1" val="0"/>
</file>

<file path=xl/ctrlProps/ctrlProp798.xml><?xml version="1.0" encoding="utf-8"?>
<formControlPr xmlns="http://schemas.microsoft.com/office/spreadsheetml/2009/9/main" objectType="Drop" dropLines="3" dropStyle="combo" dx="16" fmlaLink="H1372" fmlaRange="'WORKINGS MATRIX'!$L$87:$L$89" noThreeD="1" sel="1" val="0"/>
</file>

<file path=xl/ctrlProps/ctrlProp799.xml><?xml version="1.0" encoding="utf-8"?>
<formControlPr xmlns="http://schemas.microsoft.com/office/spreadsheetml/2009/9/main" objectType="Drop" dropLines="3" dropStyle="combo" dx="16" fmlaLink="H1472" fmlaRange="'WORKINGS MATRIX'!$L$87:$L$89" noThreeD="1" sel="1" val="0"/>
</file>

<file path=xl/ctrlProps/ctrlProp800.xml><?xml version="1.0" encoding="utf-8"?>
<formControlPr xmlns="http://schemas.microsoft.com/office/spreadsheetml/2009/9/main" objectType="Drop" dropLines="3" dropStyle="combo" dx="16" fmlaLink="H1572" fmlaRange="'WORKINGS MATRIX'!$L$87:$L$89" noThreeD="1" sel="1" val="0"/>
</file>

<file path=xl/ctrlProps/ctrlProp801.xml><?xml version="1.0" encoding="utf-8"?>
<formControlPr xmlns="http://schemas.microsoft.com/office/spreadsheetml/2009/9/main" objectType="Drop" dropLines="3" dropStyle="combo" dx="16" fmlaLink="H1672" fmlaRange="'WORKINGS MATRIX'!$L$87:$L$89" noThreeD="1" sel="1" val="0"/>
</file>

<file path=xl/ctrlProps/ctrlProp802.xml><?xml version="1.0" encoding="utf-8"?>
<formControlPr xmlns="http://schemas.microsoft.com/office/spreadsheetml/2009/9/main" objectType="Drop" dropLines="3" dropStyle="combo" dx="16" fmlaLink="H1772" fmlaRange="'WORKINGS MATRIX'!$L$87:$L$89" noThreeD="1" sel="1" val="0"/>
</file>

<file path=xl/ctrlProps/ctrlProp803.xml><?xml version="1.0" encoding="utf-8"?>
<formControlPr xmlns="http://schemas.microsoft.com/office/spreadsheetml/2009/9/main" objectType="Drop" dropLines="3" dropStyle="combo" dx="16" fmlaLink="H1872" fmlaRange="'WORKINGS MATRIX'!$L$87:$L$89" noThreeD="1" sel="1" val="0"/>
</file>

<file path=xl/ctrlProps/ctrlProp804.xml><?xml version="1.0" encoding="utf-8"?>
<formControlPr xmlns="http://schemas.microsoft.com/office/spreadsheetml/2009/9/main" objectType="Drop" dropLines="3" dropStyle="combo" dx="16" fmlaLink="H1972" fmlaRange="'WORKINGS MATRIX'!$L$87:$L$89" noThreeD="1" sel="1" val="0"/>
</file>

<file path=xl/ctrlProps/ctrlProp805.xml><?xml version="1.0" encoding="utf-8"?>
<formControlPr xmlns="http://schemas.microsoft.com/office/spreadsheetml/2009/9/main" objectType="Drop" dropLines="13" dropStyle="combo" dx="16" fmlaLink="F47" fmlaRange="SETUP!$B$10:$B$22" noThreeD="1" sel="1" val="0"/>
</file>

<file path=xl/ctrlProps/ctrlProp806.xml><?xml version="1.0" encoding="utf-8"?>
<formControlPr xmlns="http://schemas.microsoft.com/office/spreadsheetml/2009/9/main" objectType="Drop" dropLines="13" dropStyle="combo" dx="16" fmlaLink="F48" fmlaRange="SETUP!$B$10:$B$22" noThreeD="1" sel="1" val="0"/>
</file>

<file path=xl/ctrlProps/ctrlProp807.xml><?xml version="1.0" encoding="utf-8"?>
<formControlPr xmlns="http://schemas.microsoft.com/office/spreadsheetml/2009/9/main" objectType="Drop" dropLines="13" dropStyle="combo" dx="16" fmlaLink="F49" fmlaRange="SETUP!$B$10:$B$22" noThreeD="1" sel="1" val="0"/>
</file>

<file path=xl/ctrlProps/ctrlProp808.xml><?xml version="1.0" encoding="utf-8"?>
<formControlPr xmlns="http://schemas.microsoft.com/office/spreadsheetml/2009/9/main" objectType="Drop" dropLines="13" dropStyle="combo" dx="16" fmlaLink="K48" fmlaRange="'WORKINGS MATRIX'!$C$80:$C$102" noThreeD="1" sel="23" val="10"/>
</file>

<file path=xl/ctrlProps/ctrlProp809.xml><?xml version="1.0" encoding="utf-8"?>
<formControlPr xmlns="http://schemas.microsoft.com/office/spreadsheetml/2009/9/main" objectType="Drop" dropLines="13" dropStyle="combo" dx="16" fmlaLink="K49" fmlaRange="'WORKINGS MATRIX'!$C$80:$C$102" noThreeD="1" sel="23" val="10"/>
</file>

<file path=xl/ctrlProps/ctrlProp810.xml><?xml version="1.0" encoding="utf-8"?>
<formControlPr xmlns="http://schemas.microsoft.com/office/spreadsheetml/2009/9/main" objectType="Drop" dropLines="13" dropStyle="combo" dx="16" fmlaLink="K47" fmlaRange="'WORKINGS MATRIX'!$C$80:$C$102" noThreeD="1" sel="23" val="10"/>
</file>

<file path=xl/ctrlProps/ctrlProp811.xml><?xml version="1.0" encoding="utf-8"?>
<formControlPr xmlns="http://schemas.microsoft.com/office/spreadsheetml/2009/9/main" objectType="Drop" dropStyle="combo" dx="16" fmlaLink="C47" fmlaRange="'WORKINGS MATRIX'!$F$5:$F$12" noThreeD="1" sel="8" val="0"/>
</file>

<file path=xl/ctrlProps/ctrlProp812.xml><?xml version="1.0" encoding="utf-8"?>
<formControlPr xmlns="http://schemas.microsoft.com/office/spreadsheetml/2009/9/main" objectType="Drop" dropStyle="combo" dx="16" fmlaLink="C48" fmlaRange="'WORKINGS MATRIX'!$F$5:$F$12" noThreeD="1" sel="8" val="0"/>
</file>

<file path=xl/ctrlProps/ctrlProp813.xml><?xml version="1.0" encoding="utf-8"?>
<formControlPr xmlns="http://schemas.microsoft.com/office/spreadsheetml/2009/9/main" objectType="Drop" dropStyle="combo" dx="16" fmlaLink="C49" fmlaRange="'WORKINGS MATRIX'!$F$5:$F$12" noThreeD="1" sel="8" val="0"/>
</file>

<file path=xl/ctrlProps/ctrlProp814.xml><?xml version="1.0" encoding="utf-8"?>
<formControlPr xmlns="http://schemas.microsoft.com/office/spreadsheetml/2009/9/main" objectType="Drop" dropLines="20" dropStyle="combo" dx="16" fmlaLink="$P$52" fmlaRange="'WORKINGS MATRIX'!$C$200:$C$301" noThreeD="1" sel="1" val="0"/>
</file>

<file path=xl/ctrlProps/ctrlProp815.xml><?xml version="1.0" encoding="utf-8"?>
<formControlPr xmlns="http://schemas.microsoft.com/office/spreadsheetml/2009/9/main" objectType="Drop" dropLines="13" dropStyle="combo" dx="16" fmlaLink="$Q$52" fmlaRange="'WORKINGS MATRIX'!$D$200:$D$212" noThreeD="1" sel="1" val="0"/>
</file>

<file path=xl/ctrlProps/ctrlProp816.xml><?xml version="1.0" encoding="utf-8"?>
<formControlPr xmlns="http://schemas.microsoft.com/office/spreadsheetml/2009/9/main" objectType="Drop" dropLines="32" dropStyle="combo" dx="16" fmlaLink="$R$52" fmlaRange="'WORKINGS MATRIX'!$E$200:$E$231" noThreeD="1" sel="1" val="0"/>
</file>

<file path=xl/ctrlProps/ctrlProp817.xml><?xml version="1.0" encoding="utf-8"?>
<formControlPr xmlns="http://schemas.microsoft.com/office/spreadsheetml/2009/9/main" objectType="Drop" dropLines="20" dropStyle="combo" dx="16" fmlaLink="$P$53" fmlaRange="'WORKINGS MATRIX'!$C$200:$C$301" noThreeD="1" sel="1" val="0"/>
</file>

<file path=xl/ctrlProps/ctrlProp818.xml><?xml version="1.0" encoding="utf-8"?>
<formControlPr xmlns="http://schemas.microsoft.com/office/spreadsheetml/2009/9/main" objectType="Drop" dropLines="13" dropStyle="combo" dx="16" fmlaLink="$Q$53" fmlaRange="'WORKINGS MATRIX'!$D$200:$D$212" noThreeD="1" sel="1" val="0"/>
</file>

<file path=xl/ctrlProps/ctrlProp819.xml><?xml version="1.0" encoding="utf-8"?>
<formControlPr xmlns="http://schemas.microsoft.com/office/spreadsheetml/2009/9/main" objectType="Drop" dropLines="32" dropStyle="combo" dx="16" fmlaLink="$R$53" fmlaRange="'WORKINGS MATRIX'!$E$200:$E$231" noThreeD="1" sel="1" val="0"/>
</file>

<file path=xl/ctrlProps/ctrlProp820.xml><?xml version="1.0" encoding="utf-8"?>
<formControlPr xmlns="http://schemas.microsoft.com/office/spreadsheetml/2009/9/main" objectType="Drop" dropLines="20" dropStyle="combo" dx="16" fmlaLink="$P$54" fmlaRange="'WORKINGS MATRIX'!$C$200:$C$301" noThreeD="1" sel="1" val="0"/>
</file>

<file path=xl/ctrlProps/ctrlProp821.xml><?xml version="1.0" encoding="utf-8"?>
<formControlPr xmlns="http://schemas.microsoft.com/office/spreadsheetml/2009/9/main" objectType="Drop" dropLines="13" dropStyle="combo" dx="16" fmlaLink="$Q$54" fmlaRange="'WORKINGS MATRIX'!$D$200:$D$212" noThreeD="1" sel="1" val="0"/>
</file>

<file path=xl/ctrlProps/ctrlProp822.xml><?xml version="1.0" encoding="utf-8"?>
<formControlPr xmlns="http://schemas.microsoft.com/office/spreadsheetml/2009/9/main" objectType="Drop" dropLines="32" dropStyle="combo" dx="16" fmlaLink="$R$54" fmlaRange="'WORKINGS MATRIX'!$E$200:$E$231" noThreeD="1" sel="1" val="0"/>
</file>

<file path=xl/ctrlProps/ctrlProp823.xml><?xml version="1.0" encoding="utf-8"?>
<formControlPr xmlns="http://schemas.microsoft.com/office/spreadsheetml/2009/9/main" objectType="Drop" dropLines="20" dropStyle="combo" dx="16" fmlaLink="$P$47" fmlaRange="'WORKINGS MATRIX'!$C$200:$C$301" noThreeD="1" sel="1" val="0"/>
</file>

<file path=xl/ctrlProps/ctrlProp824.xml><?xml version="1.0" encoding="utf-8"?>
<formControlPr xmlns="http://schemas.microsoft.com/office/spreadsheetml/2009/9/main" objectType="Drop" dropLines="13" dropStyle="combo" dx="16" fmlaLink="$Q$47" fmlaRange="'WORKINGS MATRIX'!$D$200:$D$212" noThreeD="1" sel="1" val="0"/>
</file>

<file path=xl/ctrlProps/ctrlProp825.xml><?xml version="1.0" encoding="utf-8"?>
<formControlPr xmlns="http://schemas.microsoft.com/office/spreadsheetml/2009/9/main" objectType="Drop" dropLines="32" dropStyle="combo" dx="16" fmlaLink="$R47" fmlaRange="'WORKINGS MATRIX'!$E$200:$E$231" noThreeD="1" sel="1" val="0"/>
</file>

<file path=xl/ctrlProps/ctrlProp826.xml><?xml version="1.0" encoding="utf-8"?>
<formControlPr xmlns="http://schemas.microsoft.com/office/spreadsheetml/2009/9/main" objectType="Drop" dropLines="20" dropStyle="combo" dx="16" fmlaLink="$P$48" fmlaRange="'WORKINGS MATRIX'!$C$200:$C$301" noThreeD="1" sel="1" val="0"/>
</file>

<file path=xl/ctrlProps/ctrlProp827.xml><?xml version="1.0" encoding="utf-8"?>
<formControlPr xmlns="http://schemas.microsoft.com/office/spreadsheetml/2009/9/main" objectType="Drop" dropLines="13" dropStyle="combo" dx="16" fmlaLink="$Q$48" fmlaRange="'WORKINGS MATRIX'!$D$200:$D$212" noThreeD="1" sel="1" val="0"/>
</file>

<file path=xl/ctrlProps/ctrlProp828.xml><?xml version="1.0" encoding="utf-8"?>
<formControlPr xmlns="http://schemas.microsoft.com/office/spreadsheetml/2009/9/main" objectType="Drop" dropLines="32" dropStyle="combo" dx="16" fmlaLink="$R48" fmlaRange="'WORKINGS MATRIX'!$E$200:$E$231" noThreeD="1" sel="1" val="0"/>
</file>

<file path=xl/ctrlProps/ctrlProp829.xml><?xml version="1.0" encoding="utf-8"?>
<formControlPr xmlns="http://schemas.microsoft.com/office/spreadsheetml/2009/9/main" objectType="Drop" dropLines="20" dropStyle="combo" dx="16" fmlaLink="$P$49" fmlaRange="'WORKINGS MATRIX'!$C$200:$C$301" noThreeD="1" sel="1" val="0"/>
</file>

<file path=xl/ctrlProps/ctrlProp830.xml><?xml version="1.0" encoding="utf-8"?>
<formControlPr xmlns="http://schemas.microsoft.com/office/spreadsheetml/2009/9/main" objectType="Drop" dropLines="13" dropStyle="combo" dx="16" fmlaLink="$Q$49" fmlaRange="'WORKINGS MATRIX'!$D$200:$D$212" noThreeD="1" sel="1" val="0"/>
</file>

<file path=xl/ctrlProps/ctrlProp831.xml><?xml version="1.0" encoding="utf-8"?>
<formControlPr xmlns="http://schemas.microsoft.com/office/spreadsheetml/2009/9/main" objectType="Drop" dropLines="32" dropStyle="combo" dx="16" fmlaLink="$R49" fmlaRange="'WORKINGS MATRIX'!$E$200:$E$231" noThreeD="1" sel="1" val="0"/>
</file>

<file path=xl/ctrlProps/ctrlProp832.xml><?xml version="1.0" encoding="utf-8"?>
<formControlPr xmlns="http://schemas.microsoft.com/office/spreadsheetml/2009/9/main" objectType="Drop" dropLines="13" dropStyle="combo" dx="16" fmlaLink="F347" fmlaRange="SETUP!$E$10:$E$22" noThreeD="1" sel="1" val="0"/>
</file>

<file path=xl/ctrlProps/ctrlProp833.xml><?xml version="1.0" encoding="utf-8"?>
<formControlPr xmlns="http://schemas.microsoft.com/office/spreadsheetml/2009/9/main" objectType="Drop" dropLines="13" dropStyle="combo" dx="16" fmlaLink="F348" fmlaRange="SETUP!$E$10:$E$22" noThreeD="1" sel="1" val="0"/>
</file>

<file path=xl/ctrlProps/ctrlProp834.xml><?xml version="1.0" encoding="utf-8"?>
<formControlPr xmlns="http://schemas.microsoft.com/office/spreadsheetml/2009/9/main" objectType="Drop" dropLines="13" dropStyle="combo" dx="16" fmlaLink="F349" fmlaRange="SETUP!$E$10:$E$22" noThreeD="1" sel="1" val="0"/>
</file>

<file path=xl/ctrlProps/ctrlProp835.xml><?xml version="1.0" encoding="utf-8"?>
<formControlPr xmlns="http://schemas.microsoft.com/office/spreadsheetml/2009/9/main" objectType="Drop" dropLines="13" dropStyle="combo" dx="16" fmlaLink="K348" fmlaRange="'WORKINGS MATRIX'!$C$80:$C$102" noThreeD="1" sel="23" val="10"/>
</file>

<file path=xl/ctrlProps/ctrlProp836.xml><?xml version="1.0" encoding="utf-8"?>
<formControlPr xmlns="http://schemas.microsoft.com/office/spreadsheetml/2009/9/main" objectType="Drop" dropLines="13" dropStyle="combo" dx="16" fmlaLink="K349" fmlaRange="'WORKINGS MATRIX'!$C$80:$C$102" noThreeD="1" sel="23" val="10"/>
</file>

<file path=xl/ctrlProps/ctrlProp837.xml><?xml version="1.0" encoding="utf-8"?>
<formControlPr xmlns="http://schemas.microsoft.com/office/spreadsheetml/2009/9/main" objectType="Drop" dropLines="13" dropStyle="combo" dx="16" fmlaLink="K347" fmlaRange="'WORKINGS MATRIX'!$C$80:$C$102" noThreeD="1" sel="23" val="10"/>
</file>

<file path=xl/ctrlProps/ctrlProp838.xml><?xml version="1.0" encoding="utf-8"?>
<formControlPr xmlns="http://schemas.microsoft.com/office/spreadsheetml/2009/9/main" objectType="Drop" dropStyle="combo" dx="16" fmlaLink="C347" fmlaRange="'WORKINGS MATRIX'!$F$5:$F$12" noThreeD="1" sel="8" val="0"/>
</file>

<file path=xl/ctrlProps/ctrlProp839.xml><?xml version="1.0" encoding="utf-8"?>
<formControlPr xmlns="http://schemas.microsoft.com/office/spreadsheetml/2009/9/main" objectType="Drop" dropStyle="combo" dx="16" fmlaLink="C348" fmlaRange="'WORKINGS MATRIX'!$F$5:$F$12" noThreeD="1" sel="8" val="0"/>
</file>

<file path=xl/ctrlProps/ctrlProp840.xml><?xml version="1.0" encoding="utf-8"?>
<formControlPr xmlns="http://schemas.microsoft.com/office/spreadsheetml/2009/9/main" objectType="Drop" dropStyle="combo" dx="16" fmlaLink="C349" fmlaRange="'WORKINGS MATRIX'!$F$5:$F$12" noThreeD="1" sel="8" val="0"/>
</file>

<file path=xl/ctrlProps/ctrlProp841.xml><?xml version="1.0" encoding="utf-8"?>
<formControlPr xmlns="http://schemas.microsoft.com/office/spreadsheetml/2009/9/main" objectType="Drop" dropLines="10" dropStyle="combo" dx="16" fmlaLink="D376" fmlaRange="'WORKINGS MATRIX'!$O$41:$O$50" noThreeD="1" sel="10" val="0"/>
</file>

<file path=xl/ctrlProps/ctrlProp842.xml><?xml version="1.0" encoding="utf-8"?>
<formControlPr xmlns="http://schemas.microsoft.com/office/spreadsheetml/2009/9/main" objectType="Drop" dropLines="20" dropStyle="combo" dx="16" fmlaLink="$P$352" fmlaRange="'WORKINGS MATRIX'!$C$200:$C$301" noThreeD="1" sel="1" val="0"/>
</file>

<file path=xl/ctrlProps/ctrlProp843.xml><?xml version="1.0" encoding="utf-8"?>
<formControlPr xmlns="http://schemas.microsoft.com/office/spreadsheetml/2009/9/main" objectType="Drop" dropLines="13" dropStyle="combo" dx="16" fmlaLink="$Q$352" fmlaRange="'WORKINGS MATRIX'!$D$200:$D$212" noThreeD="1" sel="1" val="0"/>
</file>

<file path=xl/ctrlProps/ctrlProp844.xml><?xml version="1.0" encoding="utf-8"?>
<formControlPr xmlns="http://schemas.microsoft.com/office/spreadsheetml/2009/9/main" objectType="Drop" dropLines="32" dropStyle="combo" dx="16" fmlaLink="$R$352" fmlaRange="'WORKINGS MATRIX'!$E$200:$E$231" noThreeD="1" sel="1" val="0"/>
</file>

<file path=xl/ctrlProps/ctrlProp845.xml><?xml version="1.0" encoding="utf-8"?>
<formControlPr xmlns="http://schemas.microsoft.com/office/spreadsheetml/2009/9/main" objectType="Drop" dropLines="20" dropStyle="combo" dx="16" fmlaLink="$P$353" fmlaRange="'WORKINGS MATRIX'!$C$200:$C$301" noThreeD="1" sel="1" val="0"/>
</file>

<file path=xl/ctrlProps/ctrlProp846.xml><?xml version="1.0" encoding="utf-8"?>
<formControlPr xmlns="http://schemas.microsoft.com/office/spreadsheetml/2009/9/main" objectType="Drop" dropLines="13" dropStyle="combo" dx="16" fmlaLink="$Q$353" fmlaRange="'WORKINGS MATRIX'!$D$200:$D$212" noThreeD="1" sel="1" val="0"/>
</file>

<file path=xl/ctrlProps/ctrlProp847.xml><?xml version="1.0" encoding="utf-8"?>
<formControlPr xmlns="http://schemas.microsoft.com/office/spreadsheetml/2009/9/main" objectType="Drop" dropLines="32" dropStyle="combo" dx="16" fmlaLink="$R$353" fmlaRange="'WORKINGS MATRIX'!$E$200:$E$231" noThreeD="1" sel="1" val="0"/>
</file>

<file path=xl/ctrlProps/ctrlProp848.xml><?xml version="1.0" encoding="utf-8"?>
<formControlPr xmlns="http://schemas.microsoft.com/office/spreadsheetml/2009/9/main" objectType="Drop" dropLines="20" dropStyle="combo" dx="16" fmlaLink="$P$354" fmlaRange="'WORKINGS MATRIX'!$C$200:$C$301" noThreeD="1" sel="1" val="0"/>
</file>

<file path=xl/ctrlProps/ctrlProp849.xml><?xml version="1.0" encoding="utf-8"?>
<formControlPr xmlns="http://schemas.microsoft.com/office/spreadsheetml/2009/9/main" objectType="Drop" dropLines="13" dropStyle="combo" dx="16" fmlaLink="$Q$354" fmlaRange="'WORKINGS MATRIX'!$D$200:$D$212" noThreeD="1" sel="1" val="0"/>
</file>

<file path=xl/ctrlProps/ctrlProp850.xml><?xml version="1.0" encoding="utf-8"?>
<formControlPr xmlns="http://schemas.microsoft.com/office/spreadsheetml/2009/9/main" objectType="Drop" dropLines="32" dropStyle="combo" dx="16" fmlaLink="$R$354" fmlaRange="'WORKINGS MATRIX'!$E$200:$E$231" noThreeD="1" sel="1" val="0"/>
</file>

<file path=xl/ctrlProps/ctrlProp851.xml><?xml version="1.0" encoding="utf-8"?>
<formControlPr xmlns="http://schemas.microsoft.com/office/spreadsheetml/2009/9/main" objectType="Drop" dropLines="20" dropStyle="combo" dx="16" fmlaLink="$P$377" fmlaRange="'WORKINGS MATRIX'!$C$200:$C$301" noThreeD="1" sel="1" val="0"/>
</file>

<file path=xl/ctrlProps/ctrlProp852.xml><?xml version="1.0" encoding="utf-8"?>
<formControlPr xmlns="http://schemas.microsoft.com/office/spreadsheetml/2009/9/main" objectType="Drop" dropLines="13" dropStyle="combo" dx="16" fmlaLink="$Q$377" fmlaRange="'WORKINGS MATRIX'!$D$200:$D$212" noThreeD="1" sel="1" val="0"/>
</file>

<file path=xl/ctrlProps/ctrlProp853.xml><?xml version="1.0" encoding="utf-8"?>
<formControlPr xmlns="http://schemas.microsoft.com/office/spreadsheetml/2009/9/main" objectType="Drop" dropLines="32" dropStyle="combo" dx="16" fmlaLink="$R$377" fmlaRange="'WORKINGS MATRIX'!$E$200:$E$231" noThreeD="1" sel="1" val="0"/>
</file>

<file path=xl/ctrlProps/ctrlProp854.xml><?xml version="1.0" encoding="utf-8"?>
<formControlPr xmlns="http://schemas.microsoft.com/office/spreadsheetml/2009/9/main" objectType="Drop" dropLines="20" dropStyle="combo" dx="16" fmlaLink="$P$378" fmlaRange="'WORKINGS MATRIX'!$C$200:$C$301" noThreeD="1" sel="1" val="0"/>
</file>

<file path=xl/ctrlProps/ctrlProp855.xml><?xml version="1.0" encoding="utf-8"?>
<formControlPr xmlns="http://schemas.microsoft.com/office/spreadsheetml/2009/9/main" objectType="Drop" dropLines="13" dropStyle="combo" dx="16" fmlaLink="$Q$378" fmlaRange="'WORKINGS MATRIX'!$D$200:$D$212" noThreeD="1" sel="1" val="0"/>
</file>

<file path=xl/ctrlProps/ctrlProp856.xml><?xml version="1.0" encoding="utf-8"?>
<formControlPr xmlns="http://schemas.microsoft.com/office/spreadsheetml/2009/9/main" objectType="Drop" dropLines="32" dropStyle="combo" dx="16" fmlaLink="$R$378" fmlaRange="'WORKINGS MATRIX'!$E$200:$E$231" noThreeD="1" sel="1" val="0"/>
</file>

<file path=xl/ctrlProps/ctrlProp857.xml><?xml version="1.0" encoding="utf-8"?>
<formControlPr xmlns="http://schemas.microsoft.com/office/spreadsheetml/2009/9/main" objectType="Drop" dropLines="20" dropStyle="combo" dx="16" fmlaLink="$P$375" fmlaRange="'WORKINGS MATRIX'!$C$200:$C$301" noThreeD="1" sel="1" val="0"/>
</file>

<file path=xl/ctrlProps/ctrlProp858.xml><?xml version="1.0" encoding="utf-8"?>
<formControlPr xmlns="http://schemas.microsoft.com/office/spreadsheetml/2009/9/main" objectType="Drop" dropLines="13" dropStyle="combo" dx="16" fmlaLink="$Q$375" fmlaRange="'WORKINGS MATRIX'!$D$200:$D$212" noThreeD="1" sel="1" val="0"/>
</file>

<file path=xl/ctrlProps/ctrlProp859.xml><?xml version="1.0" encoding="utf-8"?>
<formControlPr xmlns="http://schemas.microsoft.com/office/spreadsheetml/2009/9/main" objectType="Drop" dropLines="32" dropStyle="combo" dx="16" fmlaLink="$R$375" fmlaRange="'WORKINGS MATRIX'!$E$200:$E$231" noThreeD="1" sel="1" val="0"/>
</file>

<file path=xl/ctrlProps/ctrlProp860.xml><?xml version="1.0" encoding="utf-8"?>
<formControlPr xmlns="http://schemas.microsoft.com/office/spreadsheetml/2009/9/main" objectType="Drop" dropLines="20" dropStyle="combo" dx="16" fmlaLink="$P$376" fmlaRange="'WORKINGS MATRIX'!$C$200:$C$301" noThreeD="1" sel="1" val="0"/>
</file>

<file path=xl/ctrlProps/ctrlProp861.xml><?xml version="1.0" encoding="utf-8"?>
<formControlPr xmlns="http://schemas.microsoft.com/office/spreadsheetml/2009/9/main" objectType="Drop" dropLines="13" dropStyle="combo" dx="16" fmlaLink="$Q$376" fmlaRange="'WORKINGS MATRIX'!$D$200:$D$212" noThreeD="1" sel="1" val="0"/>
</file>

<file path=xl/ctrlProps/ctrlProp862.xml><?xml version="1.0" encoding="utf-8"?>
<formControlPr xmlns="http://schemas.microsoft.com/office/spreadsheetml/2009/9/main" objectType="Drop" dropLines="32" dropStyle="combo" dx="16" fmlaLink="$R$376" fmlaRange="'WORKINGS MATRIX'!$E$200:$E$231" noThreeD="1" sel="1" val="0"/>
</file>

<file path=xl/ctrlProps/ctrlProp863.xml><?xml version="1.0" encoding="utf-8"?>
<formControlPr xmlns="http://schemas.microsoft.com/office/spreadsheetml/2009/9/main" objectType="Drop" dropLines="20" dropStyle="combo" dx="16" fmlaLink="$P$347" fmlaRange="'WORKINGS MATRIX'!$C$200:$C$301" noThreeD="1" sel="1" val="0"/>
</file>

<file path=xl/ctrlProps/ctrlProp864.xml><?xml version="1.0" encoding="utf-8"?>
<formControlPr xmlns="http://schemas.microsoft.com/office/spreadsheetml/2009/9/main" objectType="Drop" dropLines="13" dropStyle="combo" dx="16" fmlaLink="$Q$347" fmlaRange="'WORKINGS MATRIX'!$D$200:$D$212" noThreeD="1" sel="1" val="0"/>
</file>

<file path=xl/ctrlProps/ctrlProp865.xml><?xml version="1.0" encoding="utf-8"?>
<formControlPr xmlns="http://schemas.microsoft.com/office/spreadsheetml/2009/9/main" objectType="Drop" dropLines="32" dropStyle="combo" dx="16" fmlaLink="$R347" fmlaRange="'WORKINGS MATRIX'!$E$200:$E$231" noThreeD="1" sel="1" val="0"/>
</file>

<file path=xl/ctrlProps/ctrlProp866.xml><?xml version="1.0" encoding="utf-8"?>
<formControlPr xmlns="http://schemas.microsoft.com/office/spreadsheetml/2009/9/main" objectType="Drop" dropLines="20" dropStyle="combo" dx="16" fmlaLink="$P$348" fmlaRange="'WORKINGS MATRIX'!$C$200:$C$301" noThreeD="1" sel="1" val="0"/>
</file>

<file path=xl/ctrlProps/ctrlProp867.xml><?xml version="1.0" encoding="utf-8"?>
<formControlPr xmlns="http://schemas.microsoft.com/office/spreadsheetml/2009/9/main" objectType="Drop" dropLines="13" dropStyle="combo" dx="16" fmlaLink="$Q$348" fmlaRange="'WORKINGS MATRIX'!$D$200:$D$212" noThreeD="1" sel="1" val="0"/>
</file>

<file path=xl/ctrlProps/ctrlProp868.xml><?xml version="1.0" encoding="utf-8"?>
<formControlPr xmlns="http://schemas.microsoft.com/office/spreadsheetml/2009/9/main" objectType="Drop" dropLines="32" dropStyle="combo" dx="16" fmlaLink="$R348" fmlaRange="'WORKINGS MATRIX'!$E$200:$E$231" noThreeD="1" sel="1" val="0"/>
</file>

<file path=xl/ctrlProps/ctrlProp869.xml><?xml version="1.0" encoding="utf-8"?>
<formControlPr xmlns="http://schemas.microsoft.com/office/spreadsheetml/2009/9/main" objectType="Drop" dropLines="20" dropStyle="combo" dx="16" fmlaLink="$P$349" fmlaRange="'WORKINGS MATRIX'!$C$200:$C$301" noThreeD="1" sel="1" val="0"/>
</file>

<file path=xl/ctrlProps/ctrlProp870.xml><?xml version="1.0" encoding="utf-8"?>
<formControlPr xmlns="http://schemas.microsoft.com/office/spreadsheetml/2009/9/main" objectType="Drop" dropLines="13" dropStyle="combo" dx="16" fmlaLink="$Q$349" fmlaRange="'WORKINGS MATRIX'!$D$200:$D$212" noThreeD="1" sel="1" val="0"/>
</file>

<file path=xl/ctrlProps/ctrlProp871.xml><?xml version="1.0" encoding="utf-8"?>
<formControlPr xmlns="http://schemas.microsoft.com/office/spreadsheetml/2009/9/main" objectType="Drop" dropLines="32" dropStyle="combo" dx="16" fmlaLink="$R349" fmlaRange="'WORKINGS MATRIX'!$E$200:$E$231" noThreeD="1" sel="1" val="0"/>
</file>

<file path=xl/ctrlProps/ctrlProp872.xml><?xml version="1.0" encoding="utf-8"?>
<formControlPr xmlns="http://schemas.microsoft.com/office/spreadsheetml/2009/9/main" objectType="Drop" dropLines="13" dropStyle="combo" dx="16" fmlaLink="H376" fmlaRange="'WORKINGS MATRIX'!$Q$66:$Q$86" noThreeD="1" sel="1" val="0"/>
</file>

<file path=xl/ctrlProps/ctrlProp873.xml><?xml version="1.0" encoding="utf-8"?>
<formControlPr xmlns="http://schemas.microsoft.com/office/spreadsheetml/2009/9/main" objectType="Drop" dropLines="25" dropStyle="combo" dx="16" fmlaLink="H378" fmlaRange="'WORKINGS MATRIX'!$B$199:$B$259" noThreeD="1" sel="1" val="0"/>
</file>

<file path=xl/ctrlProps/ctrlProp874.xml><?xml version="1.0" encoding="utf-8"?>
<formControlPr xmlns="http://schemas.microsoft.com/office/spreadsheetml/2009/9/main" objectType="Drop" dropLines="3" dropStyle="combo" dx="16" fmlaLink="H372" fmlaRange="'WORKINGS MATRIX'!$L$87:$L$89" noThreeD="1" sel="1" val="0"/>
</file>

<file path=xl/ctrlProps/ctrlProp875.xml><?xml version="1.0" encoding="utf-8"?>
<formControlPr xmlns="http://schemas.microsoft.com/office/spreadsheetml/2009/9/main" objectType="Button" lockText="1"/>
</file>

<file path=xl/ctrlProps/ctrlProp876.xml><?xml version="1.0" encoding="utf-8"?>
<formControlPr xmlns="http://schemas.microsoft.com/office/spreadsheetml/2009/9/main" objectType="Button" lockText="1"/>
</file>

<file path=xl/ctrlProps/ctrlProp877.xml><?xml version="1.0" encoding="utf-8"?>
<formControlPr xmlns="http://schemas.microsoft.com/office/spreadsheetml/2009/9/main" objectType="Button" lockText="1"/>
</file>

<file path=xl/ctrlProps/ctrlProp878.xml><?xml version="1.0" encoding="utf-8"?>
<formControlPr xmlns="http://schemas.microsoft.com/office/spreadsheetml/2009/9/main" objectType="Button" lockText="1"/>
</file>

<file path=xl/ctrlProps/ctrlProp879.xml><?xml version="1.0" encoding="utf-8"?>
<formControlPr xmlns="http://schemas.microsoft.com/office/spreadsheetml/2009/9/main" objectType="Button" lockText="1"/>
</file>

<file path=xl/ctrlProps/ctrlProp880.xml><?xml version="1.0" encoding="utf-8"?>
<formControlPr xmlns="http://schemas.microsoft.com/office/spreadsheetml/2009/9/main" objectType="Button" lockText="1"/>
</file>

<file path=xl/ctrlProps/ctrlProp881.xml><?xml version="1.0" encoding="utf-8"?>
<formControlPr xmlns="http://schemas.microsoft.com/office/spreadsheetml/2009/9/main" objectType="Button" lockText="1"/>
</file>

<file path=xl/ctrlProps/ctrlProp882.xml><?xml version="1.0" encoding="utf-8"?>
<formControlPr xmlns="http://schemas.microsoft.com/office/spreadsheetml/2009/9/main" objectType="Button" lockText="1"/>
</file>

<file path=xl/ctrlProps/ctrlProp883.xml><?xml version="1.0" encoding="utf-8"?>
<formControlPr xmlns="http://schemas.microsoft.com/office/spreadsheetml/2009/9/main" objectType="Drop" dropLines="5" dropStyle="combo" dx="16" fmlaLink="$D$3904" fmlaRange="'WORKINGS MATRIX'!$B$451:$B$455" noThreeD="1" sel="2" val="0"/>
</file>

<file path=xl/ctrlProps/ctrlProp884.xml><?xml version="1.0" encoding="utf-8"?>
<formControlPr xmlns="http://schemas.microsoft.com/office/spreadsheetml/2009/9/main" objectType="CheckBox" lockText="1" noThreeD="1"/>
</file>

<file path=xl/ctrlProps/ctrlProp885.xml><?xml version="1.0" encoding="utf-8"?>
<formControlPr xmlns="http://schemas.microsoft.com/office/spreadsheetml/2009/9/main" objectType="CheckBox" lockText="1" noThreeD="1"/>
</file>

<file path=xl/ctrlProps/ctrlProp886.xml><?xml version="1.0" encoding="utf-8"?>
<formControlPr xmlns="http://schemas.microsoft.com/office/spreadsheetml/2009/9/main" objectType="CheckBox" lockText="1" noThreeD="1"/>
</file>

<file path=xl/ctrlProps/ctrlProp887.xml><?xml version="1.0" encoding="utf-8"?>
<formControlPr xmlns="http://schemas.microsoft.com/office/spreadsheetml/2009/9/main" objectType="CheckBox" fmlaLink="$J$30" lockText="1" noThreeD="1"/>
</file>

<file path=xl/ctrlProps/ctrlProp888.xml><?xml version="1.0" encoding="utf-8"?>
<formControlPr xmlns="http://schemas.microsoft.com/office/spreadsheetml/2009/9/main" objectType="CheckBox" lockText="1" noThreeD="1"/>
</file>

<file path=xl/ctrlProps/ctrlProp889.xml><?xml version="1.0" encoding="utf-8"?>
<formControlPr xmlns="http://schemas.microsoft.com/office/spreadsheetml/2009/9/main" objectType="CheckBox" lockText="1" noThreeD="1"/>
</file>

<file path=xl/ctrlProps/ctrlProp890.xml><?xml version="1.0" encoding="utf-8"?>
<formControlPr xmlns="http://schemas.microsoft.com/office/spreadsheetml/2009/9/main" objectType="CheckBox" lockText="1" noThreeD="1"/>
</file>

<file path=xl/ctrlProps/ctrlProp891.xml><?xml version="1.0" encoding="utf-8"?>
<formControlPr xmlns="http://schemas.microsoft.com/office/spreadsheetml/2009/9/main" objectType="CheckBox" fmlaLink="$E$78" lockText="1" noThreeD="1"/>
</file>

<file path=xl/ctrlProps/ctrlProp892.xml><?xml version="1.0" encoding="utf-8"?>
<formControlPr xmlns="http://schemas.microsoft.com/office/spreadsheetml/2009/9/main" objectType="CheckBox" fmlaLink="$H$78" lockText="1" noThreeD="1"/>
</file>

<file path=xl/ctrlProps/ctrlProp893.xml><?xml version="1.0" encoding="utf-8"?>
<formControlPr xmlns="http://schemas.microsoft.com/office/spreadsheetml/2009/9/main" objectType="CheckBox" fmlaLink="$K$78" lockText="1" noThreeD="1"/>
</file>

<file path=xl/ctrlProps/ctrlProp894.xml><?xml version="1.0" encoding="utf-8"?>
<formControlPr xmlns="http://schemas.microsoft.com/office/spreadsheetml/2009/9/main" objectType="CheckBox" fmlaLink="$N$78" lockText="1" noThreeD="1"/>
</file>

<file path=xl/ctrlProps/ctrlProp895.xml><?xml version="1.0" encoding="utf-8"?>
<formControlPr xmlns="http://schemas.microsoft.com/office/spreadsheetml/2009/9/main" objectType="CheckBox" fmlaLink="$Q$78" lockText="1" noThreeD="1"/>
</file>

<file path=xl/ctrlProps/ctrlProp896.xml><?xml version="1.0" encoding="utf-8"?>
<formControlPr xmlns="http://schemas.microsoft.com/office/spreadsheetml/2009/9/main" objectType="CheckBox" fmlaLink="$E$81" lockText="1" noThreeD="1"/>
</file>

<file path=xl/ctrlProps/ctrlProp897.xml><?xml version="1.0" encoding="utf-8"?>
<formControlPr xmlns="http://schemas.microsoft.com/office/spreadsheetml/2009/9/main" objectType="CheckBox" fmlaLink="$H$81" lockText="1" noThreeD="1"/>
</file>

<file path=xl/ctrlProps/ctrlProp898.xml><?xml version="1.0" encoding="utf-8"?>
<formControlPr xmlns="http://schemas.microsoft.com/office/spreadsheetml/2009/9/main" objectType="CheckBox" fmlaLink="$K$81" lockText="1" noThreeD="1"/>
</file>

<file path=xl/ctrlProps/ctrlProp899.xml><?xml version="1.0" encoding="utf-8"?>
<formControlPr xmlns="http://schemas.microsoft.com/office/spreadsheetml/2009/9/main" objectType="CheckBox" fmlaLink="$N$81" lockText="1" noThreeD="1"/>
</file>

<file path=xl/ctrlProps/ctrlProp900.xml><?xml version="1.0" encoding="utf-8"?>
<formControlPr xmlns="http://schemas.microsoft.com/office/spreadsheetml/2009/9/main" objectType="CheckBox" fmlaLink="$Q$81" lockText="1" noThreeD="1"/>
</file>

<file path=xl/ctrlProps/ctrlProp901.xml><?xml version="1.0" encoding="utf-8"?>
<formControlPr xmlns="http://schemas.microsoft.com/office/spreadsheetml/2009/9/main" objectType="CheckBox" fmlaLink="$E$84" lockText="1" noThreeD="1"/>
</file>

<file path=xl/ctrlProps/ctrlProp902.xml><?xml version="1.0" encoding="utf-8"?>
<formControlPr xmlns="http://schemas.microsoft.com/office/spreadsheetml/2009/9/main" objectType="CheckBox" fmlaLink="$H$84" lockText="1" noThreeD="1"/>
</file>

<file path=xl/ctrlProps/ctrlProp903.xml><?xml version="1.0" encoding="utf-8"?>
<formControlPr xmlns="http://schemas.microsoft.com/office/spreadsheetml/2009/9/main" objectType="CheckBox" fmlaLink="$K$84" lockText="1" noThreeD="1"/>
</file>

<file path=xl/ctrlProps/ctrlProp904.xml><?xml version="1.0" encoding="utf-8"?>
<formControlPr xmlns="http://schemas.microsoft.com/office/spreadsheetml/2009/9/main" objectType="CheckBox" fmlaLink="$N$84" lockText="1" noThreeD="1"/>
</file>

<file path=xl/ctrlProps/ctrlProp905.xml><?xml version="1.0" encoding="utf-8"?>
<formControlPr xmlns="http://schemas.microsoft.com/office/spreadsheetml/2009/9/main" objectType="CheckBox" fmlaLink="$Q$84" lockText="1" noThreeD="1"/>
</file>

<file path=xl/ctrlProps/ctrlProp906.xml><?xml version="1.0" encoding="utf-8"?>
<formControlPr xmlns="http://schemas.microsoft.com/office/spreadsheetml/2009/9/main" objectType="CheckBox" fmlaLink="E75" lockText="1" noThreeD="1"/>
</file>

<file path=xl/ctrlProps/ctrlProp907.xml><?xml version="1.0" encoding="utf-8"?>
<formControlPr xmlns="http://schemas.microsoft.com/office/spreadsheetml/2009/9/main" objectType="CheckBox" fmlaLink="$K$75" lockText="1" noThreeD="1"/>
</file>

<file path=xl/ctrlProps/ctrlProp908.xml><?xml version="1.0" encoding="utf-8"?>
<formControlPr xmlns="http://schemas.microsoft.com/office/spreadsheetml/2009/9/main" objectType="CheckBox" fmlaLink="$N$75" lockText="1" noThreeD="1"/>
</file>

<file path=xl/ctrlProps/ctrlProp909.xml><?xml version="1.0" encoding="utf-8"?>
<formControlPr xmlns="http://schemas.microsoft.com/office/spreadsheetml/2009/9/main" objectType="CheckBox" fmlaLink="$Q$75" lockText="1" noThreeD="1"/>
</file>

<file path=xl/ctrlProps/ctrlProp910.xml><?xml version="1.0" encoding="utf-8"?>
<formControlPr xmlns="http://schemas.microsoft.com/office/spreadsheetml/2009/9/main" objectType="CheckBox" fmlaLink="$H$75" lockText="1" noThreeD="1"/>
</file>

<file path=xl/ctrlProps/ctrlProp911.xml><?xml version="1.0" encoding="utf-8"?>
<formControlPr xmlns="http://schemas.microsoft.com/office/spreadsheetml/2009/9/main" objectType="CheckBox" fmlaLink="$E$91" lockText="1" noThreeD="1"/>
</file>

<file path=xl/ctrlProps/ctrlProp912.xml><?xml version="1.0" encoding="utf-8"?>
<formControlPr xmlns="http://schemas.microsoft.com/office/spreadsheetml/2009/9/main" objectType="CheckBox" fmlaLink="$H$91" lockText="1" noThreeD="1"/>
</file>

<file path=xl/ctrlProps/ctrlProp913.xml><?xml version="1.0" encoding="utf-8"?>
<formControlPr xmlns="http://schemas.microsoft.com/office/spreadsheetml/2009/9/main" objectType="CheckBox" fmlaLink="$K$91" lockText="1" noThreeD="1"/>
</file>

<file path=xl/ctrlProps/ctrlProp914.xml><?xml version="1.0" encoding="utf-8"?>
<formControlPr xmlns="http://schemas.microsoft.com/office/spreadsheetml/2009/9/main" objectType="CheckBox" fmlaLink="$N$91" lockText="1" noThreeD="1"/>
</file>

<file path=xl/ctrlProps/ctrlProp915.xml><?xml version="1.0" encoding="utf-8"?>
<formControlPr xmlns="http://schemas.microsoft.com/office/spreadsheetml/2009/9/main" objectType="CheckBox" fmlaLink="$Q$91" lockText="1" noThreeD="1"/>
</file>

<file path=xl/ctrlProps/ctrlProp916.xml><?xml version="1.0" encoding="utf-8"?>
<formControlPr xmlns="http://schemas.microsoft.com/office/spreadsheetml/2009/9/main" objectType="CheckBox" lockText="1" noThreeD="1"/>
</file>

<file path=xl/ctrlProps/ctrlProp917.xml><?xml version="1.0" encoding="utf-8"?>
<formControlPr xmlns="http://schemas.microsoft.com/office/spreadsheetml/2009/9/main" objectType="CheckBox" fmlaLink="$H$94" lockText="1" noThreeD="1"/>
</file>

<file path=xl/ctrlProps/ctrlProp918.xml><?xml version="1.0" encoding="utf-8"?>
<formControlPr xmlns="http://schemas.microsoft.com/office/spreadsheetml/2009/9/main" objectType="CheckBox" fmlaLink="$K$94" lockText="1" noThreeD="1"/>
</file>

<file path=xl/ctrlProps/ctrlProp919.xml><?xml version="1.0" encoding="utf-8"?>
<formControlPr xmlns="http://schemas.microsoft.com/office/spreadsheetml/2009/9/main" objectType="CheckBox" fmlaLink="$N$94" lockText="1" noThreeD="1"/>
</file>

<file path=xl/ctrlProps/ctrlProp920.xml><?xml version="1.0" encoding="utf-8"?>
<formControlPr xmlns="http://schemas.microsoft.com/office/spreadsheetml/2009/9/main" objectType="CheckBox" fmlaLink="$Q$94" lockText="1" noThreeD="1"/>
</file>

<file path=xl/ctrlProps/ctrlProp921.xml><?xml version="1.0" encoding="utf-8"?>
<formControlPr xmlns="http://schemas.microsoft.com/office/spreadsheetml/2009/9/main" objectType="CheckBox" fmlaLink="$E$97" lockText="1" noThreeD="1"/>
</file>

<file path=xl/ctrlProps/ctrlProp922.xml><?xml version="1.0" encoding="utf-8"?>
<formControlPr xmlns="http://schemas.microsoft.com/office/spreadsheetml/2009/9/main" objectType="CheckBox" lockText="1" noThreeD="1"/>
</file>

<file path=xl/ctrlProps/ctrlProp923.xml><?xml version="1.0" encoding="utf-8"?>
<formControlPr xmlns="http://schemas.microsoft.com/office/spreadsheetml/2009/9/main" objectType="CheckBox" fmlaLink="$K$97" lockText="1" noThreeD="1"/>
</file>

<file path=xl/ctrlProps/ctrlProp924.xml><?xml version="1.0" encoding="utf-8"?>
<formControlPr xmlns="http://schemas.microsoft.com/office/spreadsheetml/2009/9/main" objectType="CheckBox" fmlaLink="$N$97" lockText="1" noThreeD="1"/>
</file>

<file path=xl/ctrlProps/ctrlProp925.xml><?xml version="1.0" encoding="utf-8"?>
<formControlPr xmlns="http://schemas.microsoft.com/office/spreadsheetml/2009/9/main" objectType="CheckBox" fmlaLink="$Q$97" lockText="1" noThreeD="1"/>
</file>

<file path=xl/ctrlProps/ctrlProp926.xml><?xml version="1.0" encoding="utf-8"?>
<formControlPr xmlns="http://schemas.microsoft.com/office/spreadsheetml/2009/9/main" objectType="CheckBox" fmlaLink="$E$100" lockText="1" noThreeD="1"/>
</file>

<file path=xl/ctrlProps/ctrlProp927.xml><?xml version="1.0" encoding="utf-8"?>
<formControlPr xmlns="http://schemas.microsoft.com/office/spreadsheetml/2009/9/main" objectType="CheckBox" fmlaLink="$H$100" lockText="1" noThreeD="1"/>
</file>

<file path=xl/ctrlProps/ctrlProp928.xml><?xml version="1.0" encoding="utf-8"?>
<formControlPr xmlns="http://schemas.microsoft.com/office/spreadsheetml/2009/9/main" objectType="CheckBox" fmlaLink="$K$100" lockText="1" noThreeD="1"/>
</file>

<file path=xl/ctrlProps/ctrlProp929.xml><?xml version="1.0" encoding="utf-8"?>
<formControlPr xmlns="http://schemas.microsoft.com/office/spreadsheetml/2009/9/main" objectType="CheckBox" fmlaLink="$N$100" lockText="1" noThreeD="1"/>
</file>

<file path=xl/ctrlProps/ctrlProp930.xml><?xml version="1.0" encoding="utf-8"?>
<formControlPr xmlns="http://schemas.microsoft.com/office/spreadsheetml/2009/9/main" objectType="CheckBox" fmlaLink="$Q$100" lockText="1" noThreeD="1"/>
</file>

<file path=xl/ctrlProps/ctrlProp931.xml><?xml version="1.0" encoding="utf-8"?>
<formControlPr xmlns="http://schemas.microsoft.com/office/spreadsheetml/2009/9/main" objectType="CheckBox" fmlaLink="$E$94" lockText="1" noThreeD="1"/>
</file>

<file path=xl/ctrlProps/ctrlProp932.xml><?xml version="1.0" encoding="utf-8"?>
<formControlPr xmlns="http://schemas.microsoft.com/office/spreadsheetml/2009/9/main" objectType="CheckBox" fmlaLink="$H$97" lockText="1" noThreeD="1"/>
</file>

<file path=xl/ctrlProps/ctrlProp933.xml><?xml version="1.0" encoding="utf-8"?>
<formControlPr xmlns="http://schemas.microsoft.com/office/spreadsheetml/2009/9/main" objectType="CheckBox" fmlaLink="E107" lockText="1" noThreeD="1"/>
</file>

<file path=xl/ctrlProps/ctrlProp934.xml><?xml version="1.0" encoding="utf-8"?>
<formControlPr xmlns="http://schemas.microsoft.com/office/spreadsheetml/2009/9/main" objectType="CheckBox" fmlaLink="$H$107" lockText="1" noThreeD="1"/>
</file>

<file path=xl/ctrlProps/ctrlProp935.xml><?xml version="1.0" encoding="utf-8"?>
<formControlPr xmlns="http://schemas.microsoft.com/office/spreadsheetml/2009/9/main" objectType="CheckBox" fmlaLink="$K$107" lockText="1" noThreeD="1"/>
</file>

<file path=xl/ctrlProps/ctrlProp936.xml><?xml version="1.0" encoding="utf-8"?>
<formControlPr xmlns="http://schemas.microsoft.com/office/spreadsheetml/2009/9/main" objectType="CheckBox" fmlaLink="$N107" lockText="1" noThreeD="1"/>
</file>

<file path=xl/ctrlProps/ctrlProp937.xml><?xml version="1.0" encoding="utf-8"?>
<formControlPr xmlns="http://schemas.microsoft.com/office/spreadsheetml/2009/9/main" objectType="CheckBox" fmlaLink="$Q$107" lockText="1" noThreeD="1"/>
</file>

<file path=xl/ctrlProps/ctrlProp938.xml><?xml version="1.0" encoding="utf-8"?>
<formControlPr xmlns="http://schemas.microsoft.com/office/spreadsheetml/2009/9/main" objectType="CheckBox" fmlaLink="$H$110" lockText="1" noThreeD="1"/>
</file>

<file path=xl/ctrlProps/ctrlProp939.xml><?xml version="1.0" encoding="utf-8"?>
<formControlPr xmlns="http://schemas.microsoft.com/office/spreadsheetml/2009/9/main" objectType="CheckBox" fmlaLink="$K$110" lockText="1" noThreeD="1"/>
</file>

<file path=xl/ctrlProps/ctrlProp940.xml><?xml version="1.0" encoding="utf-8"?>
<formControlPr xmlns="http://schemas.microsoft.com/office/spreadsheetml/2009/9/main" objectType="CheckBox" fmlaLink="$Q$110" lockText="1" noThreeD="1"/>
</file>

<file path=xl/ctrlProps/ctrlProp941.xml><?xml version="1.0" encoding="utf-8"?>
<formControlPr xmlns="http://schemas.microsoft.com/office/spreadsheetml/2009/9/main" objectType="CheckBox" fmlaLink="$E$116" lockText="1" noThreeD="1"/>
</file>

<file path=xl/ctrlProps/ctrlProp942.xml><?xml version="1.0" encoding="utf-8"?>
<formControlPr xmlns="http://schemas.microsoft.com/office/spreadsheetml/2009/9/main" objectType="CheckBox" fmlaLink="$H$116" lockText="1" noThreeD="1"/>
</file>

<file path=xl/ctrlProps/ctrlProp943.xml><?xml version="1.0" encoding="utf-8"?>
<formControlPr xmlns="http://schemas.microsoft.com/office/spreadsheetml/2009/9/main" objectType="CheckBox" fmlaLink="$K$116" lockText="1" noThreeD="1"/>
</file>

<file path=xl/ctrlProps/ctrlProp944.xml><?xml version="1.0" encoding="utf-8"?>
<formControlPr xmlns="http://schemas.microsoft.com/office/spreadsheetml/2009/9/main" objectType="CheckBox" fmlaLink="$N$116" lockText="1" noThreeD="1"/>
</file>

<file path=xl/ctrlProps/ctrlProp945.xml><?xml version="1.0" encoding="utf-8"?>
<formControlPr xmlns="http://schemas.microsoft.com/office/spreadsheetml/2009/9/main" objectType="CheckBox" fmlaLink="$Q$116" lockText="1" noThreeD="1"/>
</file>

<file path=xl/ctrlProps/ctrlProp946.xml><?xml version="1.0" encoding="utf-8"?>
<formControlPr xmlns="http://schemas.microsoft.com/office/spreadsheetml/2009/9/main" objectType="CheckBox" fmlaLink="$E$113" lockText="1" noThreeD="1"/>
</file>

<file path=xl/ctrlProps/ctrlProp947.xml><?xml version="1.0" encoding="utf-8"?>
<formControlPr xmlns="http://schemas.microsoft.com/office/spreadsheetml/2009/9/main" objectType="CheckBox" fmlaLink="$H$113" lockText="1" noThreeD="1"/>
</file>

<file path=xl/ctrlProps/ctrlProp948.xml><?xml version="1.0" encoding="utf-8"?>
<formControlPr xmlns="http://schemas.microsoft.com/office/spreadsheetml/2009/9/main" objectType="CheckBox" fmlaLink="$K$114" lockText="1" noThreeD="1"/>
</file>

<file path=xl/ctrlProps/ctrlProp949.xml><?xml version="1.0" encoding="utf-8"?>
<formControlPr xmlns="http://schemas.microsoft.com/office/spreadsheetml/2009/9/main" objectType="CheckBox" fmlaLink="$N$113" lockText="1" noThreeD="1"/>
</file>

<file path=xl/ctrlProps/ctrlProp950.xml><?xml version="1.0" encoding="utf-8"?>
<formControlPr xmlns="http://schemas.microsoft.com/office/spreadsheetml/2009/9/main" objectType="CheckBox" fmlaLink="$Q$113" lockText="1" noThreeD="1"/>
</file>

<file path=xl/ctrlProps/ctrlProp951.xml><?xml version="1.0" encoding="utf-8"?>
<formControlPr xmlns="http://schemas.microsoft.com/office/spreadsheetml/2009/9/main" objectType="CheckBox" fmlaLink="$E$119" lockText="1" noThreeD="1"/>
</file>

<file path=xl/ctrlProps/ctrlProp952.xml><?xml version="1.0" encoding="utf-8"?>
<formControlPr xmlns="http://schemas.microsoft.com/office/spreadsheetml/2009/9/main" objectType="CheckBox" fmlaLink="$H$119" lockText="1" noThreeD="1"/>
</file>

<file path=xl/ctrlProps/ctrlProp953.xml><?xml version="1.0" encoding="utf-8"?>
<formControlPr xmlns="http://schemas.microsoft.com/office/spreadsheetml/2009/9/main" objectType="CheckBox" fmlaLink="$K$119" lockText="1" noThreeD="1"/>
</file>

<file path=xl/ctrlProps/ctrlProp954.xml><?xml version="1.0" encoding="utf-8"?>
<formControlPr xmlns="http://schemas.microsoft.com/office/spreadsheetml/2009/9/main" objectType="CheckBox" fmlaLink="$N$119" lockText="1" noThreeD="1"/>
</file>

<file path=xl/ctrlProps/ctrlProp955.xml><?xml version="1.0" encoding="utf-8"?>
<formControlPr xmlns="http://schemas.microsoft.com/office/spreadsheetml/2009/9/main" objectType="CheckBox" fmlaLink="$Q$119" lockText="1" noThreeD="1"/>
</file>

<file path=xl/ctrlProps/ctrlProp956.xml><?xml version="1.0" encoding="utf-8"?>
<formControlPr xmlns="http://schemas.microsoft.com/office/spreadsheetml/2009/9/main" objectType="CheckBox" fmlaLink="$E$110" lockText="1" noThreeD="1"/>
</file>

<file path=xl/ctrlProps/ctrlProp957.xml><?xml version="1.0" encoding="utf-8"?>
<formControlPr xmlns="http://schemas.microsoft.com/office/spreadsheetml/2009/9/main" objectType="CheckBox" fmlaLink="$N$110" lockText="1" noThreeD="1"/>
</file>

<file path=xl/ctrlProps/ctrlProp958.xml><?xml version="1.0" encoding="utf-8"?>
<formControlPr xmlns="http://schemas.microsoft.com/office/spreadsheetml/2009/9/main" objectType="CheckBox" fmlaLink="$E$144" lockText="1" noThreeD="1"/>
</file>

<file path=xl/ctrlProps/ctrlProp959.xml><?xml version="1.0" encoding="utf-8"?>
<formControlPr xmlns="http://schemas.microsoft.com/office/spreadsheetml/2009/9/main" objectType="CheckBox" fmlaLink="$H$144" lockText="1" noThreeD="1"/>
</file>

<file path=xl/ctrlProps/ctrlProp960.xml><?xml version="1.0" encoding="utf-8"?>
<formControlPr xmlns="http://schemas.microsoft.com/office/spreadsheetml/2009/9/main" objectType="CheckBox" fmlaLink="$K$144" lockText="1" noThreeD="1"/>
</file>

<file path=xl/ctrlProps/ctrlProp961.xml><?xml version="1.0" encoding="utf-8"?>
<formControlPr xmlns="http://schemas.microsoft.com/office/spreadsheetml/2009/9/main" objectType="CheckBox" fmlaLink="$N$144" lockText="1" noThreeD="1"/>
</file>

<file path=xl/ctrlProps/ctrlProp962.xml><?xml version="1.0" encoding="utf-8"?>
<formControlPr xmlns="http://schemas.microsoft.com/office/spreadsheetml/2009/9/main" objectType="CheckBox" fmlaLink="$Q$144" lockText="1" noThreeD="1"/>
</file>

<file path=xl/ctrlProps/ctrlProp963.xml><?xml version="1.0" encoding="utf-8"?>
<formControlPr xmlns="http://schemas.microsoft.com/office/spreadsheetml/2009/9/main" objectType="CheckBox" fmlaLink="$Q$147" lockText="1" noThreeD="1"/>
</file>

<file path=xl/ctrlProps/ctrlProp964.xml><?xml version="1.0" encoding="utf-8"?>
<formControlPr xmlns="http://schemas.microsoft.com/office/spreadsheetml/2009/9/main" objectType="CheckBox" fmlaLink="$N$147" lockText="1" noThreeD="1"/>
</file>

<file path=xl/ctrlProps/ctrlProp965.xml><?xml version="1.0" encoding="utf-8"?>
<formControlPr xmlns="http://schemas.microsoft.com/office/spreadsheetml/2009/9/main" objectType="CheckBox" fmlaLink="$K$147" lockText="1" noThreeD="1"/>
</file>

<file path=xl/ctrlProps/ctrlProp966.xml><?xml version="1.0" encoding="utf-8"?>
<formControlPr xmlns="http://schemas.microsoft.com/office/spreadsheetml/2009/9/main" objectType="CheckBox" fmlaLink="$H$147" lockText="1" noThreeD="1"/>
</file>

<file path=xl/ctrlProps/ctrlProp967.xml><?xml version="1.0" encoding="utf-8"?>
<formControlPr xmlns="http://schemas.microsoft.com/office/spreadsheetml/2009/9/main" objectType="CheckBox" fmlaLink="$E$147" lockText="1" noThreeD="1"/>
</file>

<file path=xl/ctrlProps/ctrlProp968.xml><?xml version="1.0" encoding="utf-8"?>
<formControlPr xmlns="http://schemas.microsoft.com/office/spreadsheetml/2009/9/main" objectType="CheckBox" fmlaLink="$E$150" lockText="1" noThreeD="1"/>
</file>

<file path=xl/ctrlProps/ctrlProp969.xml><?xml version="1.0" encoding="utf-8"?>
<formControlPr xmlns="http://schemas.microsoft.com/office/spreadsheetml/2009/9/main" objectType="CheckBox" fmlaLink="$H$150" lockText="1" noThreeD="1"/>
</file>

<file path=xl/ctrlProps/ctrlProp970.xml><?xml version="1.0" encoding="utf-8"?>
<formControlPr xmlns="http://schemas.microsoft.com/office/spreadsheetml/2009/9/main" objectType="CheckBox" fmlaLink="$K$150" lockText="1" noThreeD="1"/>
</file>

<file path=xl/ctrlProps/ctrlProp971.xml><?xml version="1.0" encoding="utf-8"?>
<formControlPr xmlns="http://schemas.microsoft.com/office/spreadsheetml/2009/9/main" objectType="CheckBox" fmlaLink="$N$150" lockText="1" noThreeD="1"/>
</file>

<file path=xl/ctrlProps/ctrlProp972.xml><?xml version="1.0" encoding="utf-8"?>
<formControlPr xmlns="http://schemas.microsoft.com/office/spreadsheetml/2009/9/main" objectType="CheckBox" fmlaLink="$Q$150"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60</xdr:col>
      <xdr:colOff>238125</xdr:colOff>
      <xdr:row>4251</xdr:row>
      <xdr:rowOff>190500</xdr:rowOff>
    </xdr:from>
    <xdr:to>
      <xdr:col>63</xdr:col>
      <xdr:colOff>295275</xdr:colOff>
      <xdr:row>4251</xdr:row>
      <xdr:rowOff>209550</xdr:rowOff>
    </xdr:to>
    <xdr:sp macro="" textlink="">
      <xdr:nvSpPr>
        <xdr:cNvPr id="1071" name="Line 47">
          <a:extLst>
            <a:ext uri="{FF2B5EF4-FFF2-40B4-BE49-F238E27FC236}">
              <a16:creationId xmlns:a16="http://schemas.microsoft.com/office/drawing/2014/main" id="{00000000-0008-0000-0000-00002F040000}"/>
            </a:ext>
          </a:extLst>
        </xdr:cNvPr>
        <xdr:cNvSpPr>
          <a:spLocks noChangeShapeType="1"/>
        </xdr:cNvSpPr>
      </xdr:nvSpPr>
      <xdr:spPr bwMode="auto">
        <a:xfrm>
          <a:off x="43186350" y="812815875"/>
          <a:ext cx="1885950" cy="19050"/>
        </a:xfrm>
        <a:prstGeom prst="line">
          <a:avLst/>
        </a:prstGeom>
        <a:noFill/>
        <a:ln w="22225">
          <a:solidFill>
            <a:srgbClr val="FF0000"/>
          </a:solidFill>
          <a:round/>
          <a:headEnd/>
          <a:tailEnd type="stealth" w="med" len="med"/>
        </a:ln>
      </xdr:spPr>
    </xdr:sp>
    <xdr:clientData/>
  </xdr:twoCellAnchor>
  <xdr:twoCellAnchor>
    <xdr:from>
      <xdr:col>60</xdr:col>
      <xdr:colOff>190500</xdr:colOff>
      <xdr:row>4262</xdr:row>
      <xdr:rowOff>238125</xdr:rowOff>
    </xdr:from>
    <xdr:to>
      <xdr:col>61</xdr:col>
      <xdr:colOff>523875</xdr:colOff>
      <xdr:row>4262</xdr:row>
      <xdr:rowOff>238125</xdr:rowOff>
    </xdr:to>
    <xdr:sp macro="" textlink="">
      <xdr:nvSpPr>
        <xdr:cNvPr id="1073" name="Line 49">
          <a:extLst>
            <a:ext uri="{FF2B5EF4-FFF2-40B4-BE49-F238E27FC236}">
              <a16:creationId xmlns:a16="http://schemas.microsoft.com/office/drawing/2014/main" id="{00000000-0008-0000-0000-000031040000}"/>
            </a:ext>
          </a:extLst>
        </xdr:cNvPr>
        <xdr:cNvSpPr>
          <a:spLocks noChangeShapeType="1"/>
        </xdr:cNvSpPr>
      </xdr:nvSpPr>
      <xdr:spPr bwMode="auto">
        <a:xfrm>
          <a:off x="43138725" y="816387750"/>
          <a:ext cx="942975" cy="0"/>
        </a:xfrm>
        <a:prstGeom prst="line">
          <a:avLst/>
        </a:prstGeom>
        <a:noFill/>
        <a:ln w="22225">
          <a:solidFill>
            <a:srgbClr val="FF0000"/>
          </a:solidFill>
          <a:round/>
          <a:headEnd/>
          <a:tailEnd type="stealth" w="med" len="med"/>
        </a:ln>
      </xdr:spPr>
    </xdr:sp>
    <xdr:clientData/>
  </xdr:twoCellAnchor>
  <xdr:twoCellAnchor editAs="oneCell">
    <xdr:from>
      <xdr:col>95</xdr:col>
      <xdr:colOff>603250</xdr:colOff>
      <xdr:row>34</xdr:row>
      <xdr:rowOff>28575</xdr:rowOff>
    </xdr:from>
    <xdr:to>
      <xdr:col>111</xdr:col>
      <xdr:colOff>575309</xdr:colOff>
      <xdr:row>56</xdr:row>
      <xdr:rowOff>73207</xdr:rowOff>
    </xdr:to>
    <xdr:pic>
      <xdr:nvPicPr>
        <xdr:cNvPr id="14" name="Picture 13" descr="macro warning.JPG">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 cstate="print"/>
        <a:stretch>
          <a:fillRect/>
        </a:stretch>
      </xdr:blipFill>
      <xdr:spPr>
        <a:xfrm>
          <a:off x="71764525" y="6877050"/>
          <a:ext cx="9733280" cy="601662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4</xdr:col>
          <xdr:colOff>30480</xdr:colOff>
          <xdr:row>46</xdr:row>
          <xdr:rowOff>0</xdr:rowOff>
        </xdr:from>
        <xdr:to>
          <xdr:col>5</xdr:col>
          <xdr:colOff>834390</xdr:colOff>
          <xdr:row>46</xdr:row>
          <xdr:rowOff>307340</xdr:rowOff>
        </xdr:to>
        <xdr:sp macro="" textlink="">
          <xdr:nvSpPr>
            <xdr:cNvPr id="1025" name="Drop Dow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47</xdr:row>
          <xdr:rowOff>0</xdr:rowOff>
        </xdr:from>
        <xdr:to>
          <xdr:col>5</xdr:col>
          <xdr:colOff>838200</xdr:colOff>
          <xdr:row>48</xdr:row>
          <xdr:rowOff>0</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48</xdr:row>
          <xdr:rowOff>0</xdr:rowOff>
        </xdr:from>
        <xdr:to>
          <xdr:col>5</xdr:col>
          <xdr:colOff>834390</xdr:colOff>
          <xdr:row>48</xdr:row>
          <xdr:rowOff>307340</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47</xdr:row>
          <xdr:rowOff>0</xdr:rowOff>
        </xdr:from>
        <xdr:to>
          <xdr:col>10</xdr:col>
          <xdr:colOff>1824990</xdr:colOff>
          <xdr:row>47</xdr:row>
          <xdr:rowOff>307340</xdr:rowOff>
        </xdr:to>
        <xdr:sp macro="" textlink="">
          <xdr:nvSpPr>
            <xdr:cNvPr id="1030" name="Drop Dow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48</xdr:row>
          <xdr:rowOff>0</xdr:rowOff>
        </xdr:from>
        <xdr:to>
          <xdr:col>10</xdr:col>
          <xdr:colOff>1824990</xdr:colOff>
          <xdr:row>48</xdr:row>
          <xdr:rowOff>307340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0</xdr:rowOff>
        </xdr:from>
        <xdr:to>
          <xdr:col>10</xdr:col>
          <xdr:colOff>1824990</xdr:colOff>
          <xdr:row>46</xdr:row>
          <xdr:rowOff>307340</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46</xdr:row>
          <xdr:rowOff>0</xdr:rowOff>
        </xdr:from>
        <xdr:to>
          <xdr:col>3</xdr:col>
          <xdr:colOff>872490</xdr:colOff>
          <xdr:row>46</xdr:row>
          <xdr:rowOff>300990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47</xdr:row>
          <xdr:rowOff>0</xdr:rowOff>
        </xdr:from>
        <xdr:to>
          <xdr:col>3</xdr:col>
          <xdr:colOff>840740</xdr:colOff>
          <xdr:row>47</xdr:row>
          <xdr:rowOff>300990</xdr:rowOff>
        </xdr:to>
        <xdr:sp macro="" textlink="">
          <xdr:nvSpPr>
            <xdr:cNvPr id="1036" name="Drop Down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48</xdr:row>
          <xdr:rowOff>0</xdr:rowOff>
        </xdr:from>
        <xdr:to>
          <xdr:col>3</xdr:col>
          <xdr:colOff>840740</xdr:colOff>
          <xdr:row>49</xdr:row>
          <xdr:rowOff>0</xdr:rowOff>
        </xdr:to>
        <xdr:sp macro="" textlink="">
          <xdr:nvSpPr>
            <xdr:cNvPr id="1037" name="Drop Down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1630680</xdr:colOff>
          <xdr:row>32</xdr:row>
          <xdr:rowOff>190500</xdr:rowOff>
        </xdr:from>
        <xdr:to>
          <xdr:col>3</xdr:col>
          <xdr:colOff>650240</xdr:colOff>
          <xdr:row>32</xdr:row>
          <xdr:rowOff>453390</xdr:rowOff>
        </xdr:to>
        <xdr:sp macro="" textlink="">
          <xdr:nvSpPr>
            <xdr:cNvPr id="1984" name="Drop Down 960" hidden="1">
              <a:extLst>
                <a:ext uri="{63B3BB69-23CF-44E3-9099-C40C66FF867C}">
                  <a14:compatExt spid="_x0000_s1984"/>
                </a:ext>
                <a:ext uri="{FF2B5EF4-FFF2-40B4-BE49-F238E27FC236}">
                  <a16:creationId xmlns:a16="http://schemas.microsoft.com/office/drawing/2014/main" id="{00000000-0008-0000-0000-0000C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3332</xdr:row>
          <xdr:rowOff>7620</xdr:rowOff>
        </xdr:from>
        <xdr:to>
          <xdr:col>6</xdr:col>
          <xdr:colOff>453390</xdr:colOff>
          <xdr:row>3333</xdr:row>
          <xdr:rowOff>2540</xdr:rowOff>
        </xdr:to>
        <xdr:sp macro="" textlink="">
          <xdr:nvSpPr>
            <xdr:cNvPr id="1992" name="Drop Down 968" hidden="1">
              <a:extLst>
                <a:ext uri="{63B3BB69-23CF-44E3-9099-C40C66FF867C}">
                  <a14:compatExt spid="_x0000_s1992"/>
                </a:ext>
                <a:ext uri="{FF2B5EF4-FFF2-40B4-BE49-F238E27FC236}">
                  <a16:creationId xmlns:a16="http://schemas.microsoft.com/office/drawing/2014/main" id="{00000000-0008-0000-0000-0000C8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30480</xdr:colOff>
          <xdr:row>16</xdr:row>
          <xdr:rowOff>7620</xdr:rowOff>
        </xdr:from>
        <xdr:to>
          <xdr:col>12</xdr:col>
          <xdr:colOff>0</xdr:colOff>
          <xdr:row>17</xdr:row>
          <xdr:rowOff>144780</xdr:rowOff>
        </xdr:to>
        <xdr:sp macro="" textlink="">
          <xdr:nvSpPr>
            <xdr:cNvPr id="1994" name="Button 970" hidden="1">
              <a:extLst>
                <a:ext uri="{63B3BB69-23CF-44E3-9099-C40C66FF867C}">
                  <a14:compatExt spid="_x0000_s1994"/>
                </a:ext>
                <a:ext uri="{FF2B5EF4-FFF2-40B4-BE49-F238E27FC236}">
                  <a16:creationId xmlns:a16="http://schemas.microsoft.com/office/drawing/2014/main" id="{00000000-0008-0000-0000-0000CA07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B4</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12</xdr:row>
          <xdr:rowOff>7620</xdr:rowOff>
        </xdr:from>
        <xdr:to>
          <xdr:col>11</xdr:col>
          <xdr:colOff>1333500</xdr:colOff>
          <xdr:row>13</xdr:row>
          <xdr:rowOff>137160</xdr:rowOff>
        </xdr:to>
        <xdr:sp macro="" textlink="">
          <xdr:nvSpPr>
            <xdr:cNvPr id="1997" name="Button 973" hidden="1">
              <a:extLst>
                <a:ext uri="{63B3BB69-23CF-44E3-9099-C40C66FF867C}">
                  <a14:compatExt spid="_x0000_s1997"/>
                </a:ext>
                <a:ext uri="{FF2B5EF4-FFF2-40B4-BE49-F238E27FC236}">
                  <a16:creationId xmlns:a16="http://schemas.microsoft.com/office/drawing/2014/main" id="{00000000-0008-0000-0000-0000CD07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B3</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3446</xdr:row>
          <xdr:rowOff>0</xdr:rowOff>
        </xdr:from>
        <xdr:to>
          <xdr:col>5</xdr:col>
          <xdr:colOff>0</xdr:colOff>
          <xdr:row>3448</xdr:row>
          <xdr:rowOff>2540</xdr:rowOff>
        </xdr:to>
        <xdr:sp macro="" textlink="">
          <xdr:nvSpPr>
            <xdr:cNvPr id="1998" name="Drop Down 974" hidden="1">
              <a:extLst>
                <a:ext uri="{63B3BB69-23CF-44E3-9099-C40C66FF867C}">
                  <a14:compatExt spid="_x0000_s1998"/>
                </a:ext>
                <a:ext uri="{FF2B5EF4-FFF2-40B4-BE49-F238E27FC236}">
                  <a16:creationId xmlns:a16="http://schemas.microsoft.com/office/drawing/2014/main" id="{00000000-0008-0000-0000-0000C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146</xdr:row>
          <xdr:rowOff>0</xdr:rowOff>
        </xdr:from>
        <xdr:to>
          <xdr:col>5</xdr:col>
          <xdr:colOff>834390</xdr:colOff>
          <xdr:row>147</xdr:row>
          <xdr:rowOff>2540</xdr:rowOff>
        </xdr:to>
        <xdr:sp macro="" textlink="">
          <xdr:nvSpPr>
            <xdr:cNvPr id="2000" name="Drop Down 976" hidden="1">
              <a:extLst>
                <a:ext uri="{63B3BB69-23CF-44E3-9099-C40C66FF867C}">
                  <a14:compatExt spid="_x0000_s2000"/>
                </a:ext>
                <a:ext uri="{FF2B5EF4-FFF2-40B4-BE49-F238E27FC236}">
                  <a16:creationId xmlns:a16="http://schemas.microsoft.com/office/drawing/2014/main" id="{00000000-0008-0000-0000-0000D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147</xdr:row>
          <xdr:rowOff>0</xdr:rowOff>
        </xdr:from>
        <xdr:to>
          <xdr:col>5</xdr:col>
          <xdr:colOff>838200</xdr:colOff>
          <xdr:row>147</xdr:row>
          <xdr:rowOff>307340</xdr:rowOff>
        </xdr:to>
        <xdr:sp macro="" textlink="">
          <xdr:nvSpPr>
            <xdr:cNvPr id="2001" name="Drop Down 977" hidden="1">
              <a:extLst>
                <a:ext uri="{63B3BB69-23CF-44E3-9099-C40C66FF867C}">
                  <a14:compatExt spid="_x0000_s2001"/>
                </a:ext>
                <a:ext uri="{FF2B5EF4-FFF2-40B4-BE49-F238E27FC236}">
                  <a16:creationId xmlns:a16="http://schemas.microsoft.com/office/drawing/2014/main" id="{00000000-0008-0000-0000-0000D1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148</xdr:row>
          <xdr:rowOff>0</xdr:rowOff>
        </xdr:from>
        <xdr:to>
          <xdr:col>6</xdr:col>
          <xdr:colOff>0</xdr:colOff>
          <xdr:row>148</xdr:row>
          <xdr:rowOff>307340</xdr:rowOff>
        </xdr:to>
        <xdr:sp macro="" textlink="">
          <xdr:nvSpPr>
            <xdr:cNvPr id="2002" name="Drop Down 978" hidden="1">
              <a:extLst>
                <a:ext uri="{63B3BB69-23CF-44E3-9099-C40C66FF867C}">
                  <a14:compatExt spid="_x0000_s2002"/>
                </a:ext>
                <a:ext uri="{FF2B5EF4-FFF2-40B4-BE49-F238E27FC236}">
                  <a16:creationId xmlns:a16="http://schemas.microsoft.com/office/drawing/2014/main" id="{00000000-0008-0000-0000-0000D2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147</xdr:row>
          <xdr:rowOff>0</xdr:rowOff>
        </xdr:from>
        <xdr:to>
          <xdr:col>10</xdr:col>
          <xdr:colOff>1824990</xdr:colOff>
          <xdr:row>147</xdr:row>
          <xdr:rowOff>307340</xdr:rowOff>
        </xdr:to>
        <xdr:sp macro="" textlink="">
          <xdr:nvSpPr>
            <xdr:cNvPr id="2005" name="Drop Down 981" hidden="1">
              <a:extLst>
                <a:ext uri="{63B3BB69-23CF-44E3-9099-C40C66FF867C}">
                  <a14:compatExt spid="_x0000_s2005"/>
                </a:ext>
                <a:ext uri="{FF2B5EF4-FFF2-40B4-BE49-F238E27FC236}">
                  <a16:creationId xmlns:a16="http://schemas.microsoft.com/office/drawing/2014/main" id="{00000000-0008-0000-0000-0000D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148</xdr:row>
          <xdr:rowOff>0</xdr:rowOff>
        </xdr:from>
        <xdr:to>
          <xdr:col>10</xdr:col>
          <xdr:colOff>1824990</xdr:colOff>
          <xdr:row>148</xdr:row>
          <xdr:rowOff>307340</xdr:rowOff>
        </xdr:to>
        <xdr:sp macro="" textlink="">
          <xdr:nvSpPr>
            <xdr:cNvPr id="2006" name="Drop Down 982" hidden="1">
              <a:extLst>
                <a:ext uri="{63B3BB69-23CF-44E3-9099-C40C66FF867C}">
                  <a14:compatExt spid="_x0000_s2006"/>
                </a:ext>
                <a:ext uri="{FF2B5EF4-FFF2-40B4-BE49-F238E27FC236}">
                  <a16:creationId xmlns:a16="http://schemas.microsoft.com/office/drawing/2014/main" id="{00000000-0008-0000-0000-0000D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146</xdr:row>
          <xdr:rowOff>0</xdr:rowOff>
        </xdr:from>
        <xdr:to>
          <xdr:col>10</xdr:col>
          <xdr:colOff>1824990</xdr:colOff>
          <xdr:row>146</xdr:row>
          <xdr:rowOff>307340</xdr:rowOff>
        </xdr:to>
        <xdr:sp macro="" textlink="">
          <xdr:nvSpPr>
            <xdr:cNvPr id="2009" name="Drop Down 985" hidden="1">
              <a:extLst>
                <a:ext uri="{63B3BB69-23CF-44E3-9099-C40C66FF867C}">
                  <a14:compatExt spid="_x0000_s2009"/>
                </a:ext>
                <a:ext uri="{FF2B5EF4-FFF2-40B4-BE49-F238E27FC236}">
                  <a16:creationId xmlns:a16="http://schemas.microsoft.com/office/drawing/2014/main" id="{00000000-0008-0000-0000-0000D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146</xdr:row>
          <xdr:rowOff>0</xdr:rowOff>
        </xdr:from>
        <xdr:to>
          <xdr:col>3</xdr:col>
          <xdr:colOff>876300</xdr:colOff>
          <xdr:row>146</xdr:row>
          <xdr:rowOff>300990</xdr:rowOff>
        </xdr:to>
        <xdr:sp macro="" textlink="">
          <xdr:nvSpPr>
            <xdr:cNvPr id="2010" name="Drop Down 986" hidden="1">
              <a:extLst>
                <a:ext uri="{63B3BB69-23CF-44E3-9099-C40C66FF867C}">
                  <a14:compatExt spid="_x0000_s2010"/>
                </a:ext>
                <a:ext uri="{FF2B5EF4-FFF2-40B4-BE49-F238E27FC236}">
                  <a16:creationId xmlns:a16="http://schemas.microsoft.com/office/drawing/2014/main" id="{00000000-0008-0000-0000-0000D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147</xdr:row>
          <xdr:rowOff>0</xdr:rowOff>
        </xdr:from>
        <xdr:to>
          <xdr:col>3</xdr:col>
          <xdr:colOff>840740</xdr:colOff>
          <xdr:row>147</xdr:row>
          <xdr:rowOff>307340</xdr:rowOff>
        </xdr:to>
        <xdr:sp macro="" textlink="">
          <xdr:nvSpPr>
            <xdr:cNvPr id="2011" name="Drop Down 987" hidden="1">
              <a:extLst>
                <a:ext uri="{63B3BB69-23CF-44E3-9099-C40C66FF867C}">
                  <a14:compatExt spid="_x0000_s2011"/>
                </a:ext>
                <a:ext uri="{FF2B5EF4-FFF2-40B4-BE49-F238E27FC236}">
                  <a16:creationId xmlns:a16="http://schemas.microsoft.com/office/drawing/2014/main" id="{00000000-0008-0000-0000-0000DB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148</xdr:row>
          <xdr:rowOff>0</xdr:rowOff>
        </xdr:from>
        <xdr:to>
          <xdr:col>4</xdr:col>
          <xdr:colOff>0</xdr:colOff>
          <xdr:row>148</xdr:row>
          <xdr:rowOff>307340</xdr:rowOff>
        </xdr:to>
        <xdr:sp macro="" textlink="">
          <xdr:nvSpPr>
            <xdr:cNvPr id="2012" name="Drop Down 988" hidden="1">
              <a:extLst>
                <a:ext uri="{63B3BB69-23CF-44E3-9099-C40C66FF867C}">
                  <a14:compatExt spid="_x0000_s2012"/>
                </a:ext>
                <a:ext uri="{FF2B5EF4-FFF2-40B4-BE49-F238E27FC236}">
                  <a16:creationId xmlns:a16="http://schemas.microsoft.com/office/drawing/2014/main" id="{00000000-0008-0000-0000-0000DC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246</xdr:row>
          <xdr:rowOff>0</xdr:rowOff>
        </xdr:from>
        <xdr:to>
          <xdr:col>5</xdr:col>
          <xdr:colOff>834390</xdr:colOff>
          <xdr:row>247</xdr:row>
          <xdr:rowOff>2540</xdr:rowOff>
        </xdr:to>
        <xdr:sp macro="" textlink="">
          <xdr:nvSpPr>
            <xdr:cNvPr id="2036" name="Drop Down 1012" hidden="1">
              <a:extLst>
                <a:ext uri="{63B3BB69-23CF-44E3-9099-C40C66FF867C}">
                  <a14:compatExt spid="_x0000_s2036"/>
                </a:ext>
                <a:ext uri="{FF2B5EF4-FFF2-40B4-BE49-F238E27FC236}">
                  <a16:creationId xmlns:a16="http://schemas.microsoft.com/office/drawing/2014/main" id="{00000000-0008-0000-0000-0000F4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247</xdr:row>
          <xdr:rowOff>0</xdr:rowOff>
        </xdr:from>
        <xdr:to>
          <xdr:col>5</xdr:col>
          <xdr:colOff>802640</xdr:colOff>
          <xdr:row>247</xdr:row>
          <xdr:rowOff>307340</xdr:rowOff>
        </xdr:to>
        <xdr:sp macro="" textlink="">
          <xdr:nvSpPr>
            <xdr:cNvPr id="2037" name="Drop Down 1013" hidden="1">
              <a:extLst>
                <a:ext uri="{63B3BB69-23CF-44E3-9099-C40C66FF867C}">
                  <a14:compatExt spid="_x0000_s2037"/>
                </a:ext>
                <a:ext uri="{FF2B5EF4-FFF2-40B4-BE49-F238E27FC236}">
                  <a16:creationId xmlns:a16="http://schemas.microsoft.com/office/drawing/2014/main" id="{00000000-0008-0000-0000-0000F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248</xdr:row>
          <xdr:rowOff>0</xdr:rowOff>
        </xdr:from>
        <xdr:to>
          <xdr:col>5</xdr:col>
          <xdr:colOff>834390</xdr:colOff>
          <xdr:row>249</xdr:row>
          <xdr:rowOff>0</xdr:rowOff>
        </xdr:to>
        <xdr:sp macro="" textlink="">
          <xdr:nvSpPr>
            <xdr:cNvPr id="2038" name="Drop Down 1014" hidden="1">
              <a:extLst>
                <a:ext uri="{63B3BB69-23CF-44E3-9099-C40C66FF867C}">
                  <a14:compatExt spid="_x0000_s2038"/>
                </a:ext>
                <a:ext uri="{FF2B5EF4-FFF2-40B4-BE49-F238E27FC236}">
                  <a16:creationId xmlns:a16="http://schemas.microsoft.com/office/drawing/2014/main" id="{00000000-0008-0000-0000-0000F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247</xdr:row>
          <xdr:rowOff>0</xdr:rowOff>
        </xdr:from>
        <xdr:to>
          <xdr:col>10</xdr:col>
          <xdr:colOff>1824990</xdr:colOff>
          <xdr:row>247</xdr:row>
          <xdr:rowOff>307340</xdr:rowOff>
        </xdr:to>
        <xdr:sp macro="" textlink="">
          <xdr:nvSpPr>
            <xdr:cNvPr id="2041" name="Drop Down 1017" hidden="1">
              <a:extLst>
                <a:ext uri="{63B3BB69-23CF-44E3-9099-C40C66FF867C}">
                  <a14:compatExt spid="_x0000_s2041"/>
                </a:ext>
                <a:ext uri="{FF2B5EF4-FFF2-40B4-BE49-F238E27FC236}">
                  <a16:creationId xmlns:a16="http://schemas.microsoft.com/office/drawing/2014/main" id="{00000000-0008-0000-0000-0000F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248</xdr:row>
          <xdr:rowOff>0</xdr:rowOff>
        </xdr:from>
        <xdr:to>
          <xdr:col>10</xdr:col>
          <xdr:colOff>1824990</xdr:colOff>
          <xdr:row>248</xdr:row>
          <xdr:rowOff>307340</xdr:rowOff>
        </xdr:to>
        <xdr:sp macro="" textlink="">
          <xdr:nvSpPr>
            <xdr:cNvPr id="2042" name="Drop Down 1018" hidden="1">
              <a:extLst>
                <a:ext uri="{63B3BB69-23CF-44E3-9099-C40C66FF867C}">
                  <a14:compatExt spid="_x0000_s2042"/>
                </a:ext>
                <a:ext uri="{FF2B5EF4-FFF2-40B4-BE49-F238E27FC236}">
                  <a16:creationId xmlns:a16="http://schemas.microsoft.com/office/drawing/2014/main" id="{00000000-0008-0000-0000-0000F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246</xdr:row>
          <xdr:rowOff>0</xdr:rowOff>
        </xdr:from>
        <xdr:to>
          <xdr:col>10</xdr:col>
          <xdr:colOff>1824990</xdr:colOff>
          <xdr:row>246</xdr:row>
          <xdr:rowOff>307340</xdr:rowOff>
        </xdr:to>
        <xdr:sp macro="" textlink="">
          <xdr:nvSpPr>
            <xdr:cNvPr id="2045" name="Drop Down 1021" hidden="1">
              <a:extLst>
                <a:ext uri="{63B3BB69-23CF-44E3-9099-C40C66FF867C}">
                  <a14:compatExt spid="_x0000_s2045"/>
                </a:ext>
                <a:ext uri="{FF2B5EF4-FFF2-40B4-BE49-F238E27FC236}">
                  <a16:creationId xmlns:a16="http://schemas.microsoft.com/office/drawing/2014/main" id="{00000000-0008-0000-0000-0000FD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246</xdr:row>
          <xdr:rowOff>0</xdr:rowOff>
        </xdr:from>
        <xdr:to>
          <xdr:col>4</xdr:col>
          <xdr:colOff>0</xdr:colOff>
          <xdr:row>246</xdr:row>
          <xdr:rowOff>307340</xdr:rowOff>
        </xdr:to>
        <xdr:sp macro="" textlink="">
          <xdr:nvSpPr>
            <xdr:cNvPr id="2046" name="Drop Down 1022" hidden="1">
              <a:extLst>
                <a:ext uri="{63B3BB69-23CF-44E3-9099-C40C66FF867C}">
                  <a14:compatExt spid="_x0000_s2046"/>
                </a:ext>
                <a:ext uri="{FF2B5EF4-FFF2-40B4-BE49-F238E27FC236}">
                  <a16:creationId xmlns:a16="http://schemas.microsoft.com/office/drawing/2014/main" id="{00000000-0008-0000-0000-0000F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247</xdr:row>
          <xdr:rowOff>0</xdr:rowOff>
        </xdr:from>
        <xdr:to>
          <xdr:col>3</xdr:col>
          <xdr:colOff>876300</xdr:colOff>
          <xdr:row>247</xdr:row>
          <xdr:rowOff>307340</xdr:rowOff>
        </xdr:to>
        <xdr:sp macro="" textlink="">
          <xdr:nvSpPr>
            <xdr:cNvPr id="2047" name="Drop Down 1023" hidden="1">
              <a:extLst>
                <a:ext uri="{63B3BB69-23CF-44E3-9099-C40C66FF867C}">
                  <a14:compatExt spid="_x0000_s2047"/>
                </a:ext>
                <a:ext uri="{FF2B5EF4-FFF2-40B4-BE49-F238E27FC236}">
                  <a16:creationId xmlns:a16="http://schemas.microsoft.com/office/drawing/2014/main" id="{00000000-0008-0000-0000-0000FF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248</xdr:row>
          <xdr:rowOff>0</xdr:rowOff>
        </xdr:from>
        <xdr:to>
          <xdr:col>4</xdr:col>
          <xdr:colOff>34290</xdr:colOff>
          <xdr:row>249</xdr:row>
          <xdr:rowOff>0</xdr:rowOff>
        </xdr:to>
        <xdr:sp macro="" textlink="">
          <xdr:nvSpPr>
            <xdr:cNvPr id="2048" name="Drop Down 1024" hidden="1">
              <a:extLst>
                <a:ext uri="{63B3BB69-23CF-44E3-9099-C40C66FF867C}">
                  <a14:compatExt spid="_x0000_s2048"/>
                </a:ext>
                <a:ext uri="{FF2B5EF4-FFF2-40B4-BE49-F238E27FC236}">
                  <a16:creationId xmlns:a16="http://schemas.microsoft.com/office/drawing/2014/main" id="{00000000-0008-0000-0000-00000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20</xdr:row>
          <xdr:rowOff>7620</xdr:rowOff>
        </xdr:from>
        <xdr:to>
          <xdr:col>11</xdr:col>
          <xdr:colOff>1333500</xdr:colOff>
          <xdr:row>21</xdr:row>
          <xdr:rowOff>137160</xdr:rowOff>
        </xdr:to>
        <xdr:sp macro="" textlink="">
          <xdr:nvSpPr>
            <xdr:cNvPr id="2108" name="Button 1084" hidden="1">
              <a:extLst>
                <a:ext uri="{63B3BB69-23CF-44E3-9099-C40C66FF867C}">
                  <a14:compatExt spid="_x0000_s2108"/>
                </a:ext>
                <a:ext uri="{FF2B5EF4-FFF2-40B4-BE49-F238E27FC236}">
                  <a16:creationId xmlns:a16="http://schemas.microsoft.com/office/drawing/2014/main" id="{00000000-0008-0000-0000-00003C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B5</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446</xdr:row>
          <xdr:rowOff>0</xdr:rowOff>
        </xdr:from>
        <xdr:to>
          <xdr:col>5</xdr:col>
          <xdr:colOff>802640</xdr:colOff>
          <xdr:row>447</xdr:row>
          <xdr:rowOff>0</xdr:rowOff>
        </xdr:to>
        <xdr:sp macro="" textlink="">
          <xdr:nvSpPr>
            <xdr:cNvPr id="2110" name="Drop Down 1086" hidden="1">
              <a:extLst>
                <a:ext uri="{63B3BB69-23CF-44E3-9099-C40C66FF867C}">
                  <a14:compatExt spid="_x0000_s2110"/>
                </a:ext>
                <a:ext uri="{FF2B5EF4-FFF2-40B4-BE49-F238E27FC236}">
                  <a16:creationId xmlns:a16="http://schemas.microsoft.com/office/drawing/2014/main" id="{00000000-0008-0000-0000-00003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447</xdr:row>
          <xdr:rowOff>0</xdr:rowOff>
        </xdr:from>
        <xdr:to>
          <xdr:col>5</xdr:col>
          <xdr:colOff>802640</xdr:colOff>
          <xdr:row>448</xdr:row>
          <xdr:rowOff>2540</xdr:rowOff>
        </xdr:to>
        <xdr:sp macro="" textlink="">
          <xdr:nvSpPr>
            <xdr:cNvPr id="2111" name="Drop Down 1087" hidden="1">
              <a:extLst>
                <a:ext uri="{63B3BB69-23CF-44E3-9099-C40C66FF867C}">
                  <a14:compatExt spid="_x0000_s2111"/>
                </a:ext>
                <a:ext uri="{FF2B5EF4-FFF2-40B4-BE49-F238E27FC236}">
                  <a16:creationId xmlns:a16="http://schemas.microsoft.com/office/drawing/2014/main" id="{00000000-0008-0000-0000-00003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448</xdr:row>
          <xdr:rowOff>0</xdr:rowOff>
        </xdr:from>
        <xdr:to>
          <xdr:col>5</xdr:col>
          <xdr:colOff>802640</xdr:colOff>
          <xdr:row>448</xdr:row>
          <xdr:rowOff>304800</xdr:rowOff>
        </xdr:to>
        <xdr:sp macro="" textlink="">
          <xdr:nvSpPr>
            <xdr:cNvPr id="2112" name="Drop Down 1088" hidden="1">
              <a:extLst>
                <a:ext uri="{63B3BB69-23CF-44E3-9099-C40C66FF867C}">
                  <a14:compatExt spid="_x0000_s2112"/>
                </a:ext>
                <a:ext uri="{FF2B5EF4-FFF2-40B4-BE49-F238E27FC236}">
                  <a16:creationId xmlns:a16="http://schemas.microsoft.com/office/drawing/2014/main" id="{00000000-0008-0000-0000-00004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447</xdr:row>
          <xdr:rowOff>0</xdr:rowOff>
        </xdr:from>
        <xdr:to>
          <xdr:col>10</xdr:col>
          <xdr:colOff>1824990</xdr:colOff>
          <xdr:row>447</xdr:row>
          <xdr:rowOff>307340</xdr:rowOff>
        </xdr:to>
        <xdr:sp macro="" textlink="">
          <xdr:nvSpPr>
            <xdr:cNvPr id="2115" name="Drop Down 1091" hidden="1">
              <a:extLst>
                <a:ext uri="{63B3BB69-23CF-44E3-9099-C40C66FF867C}">
                  <a14:compatExt spid="_x0000_s2115"/>
                </a:ext>
                <a:ext uri="{FF2B5EF4-FFF2-40B4-BE49-F238E27FC236}">
                  <a16:creationId xmlns:a16="http://schemas.microsoft.com/office/drawing/2014/main" id="{00000000-0008-0000-0000-00004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448</xdr:row>
          <xdr:rowOff>0</xdr:rowOff>
        </xdr:from>
        <xdr:to>
          <xdr:col>10</xdr:col>
          <xdr:colOff>1824990</xdr:colOff>
          <xdr:row>448</xdr:row>
          <xdr:rowOff>307340</xdr:rowOff>
        </xdr:to>
        <xdr:sp macro="" textlink="">
          <xdr:nvSpPr>
            <xdr:cNvPr id="2116" name="Drop Down 1092" hidden="1">
              <a:extLst>
                <a:ext uri="{63B3BB69-23CF-44E3-9099-C40C66FF867C}">
                  <a14:compatExt spid="_x0000_s2116"/>
                </a:ext>
                <a:ext uri="{FF2B5EF4-FFF2-40B4-BE49-F238E27FC236}">
                  <a16:creationId xmlns:a16="http://schemas.microsoft.com/office/drawing/2014/main" id="{00000000-0008-0000-0000-00004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446</xdr:row>
          <xdr:rowOff>0</xdr:rowOff>
        </xdr:from>
        <xdr:to>
          <xdr:col>10</xdr:col>
          <xdr:colOff>1824990</xdr:colOff>
          <xdr:row>446</xdr:row>
          <xdr:rowOff>307340</xdr:rowOff>
        </xdr:to>
        <xdr:sp macro="" textlink="">
          <xdr:nvSpPr>
            <xdr:cNvPr id="2119" name="Drop Down 1095" hidden="1">
              <a:extLst>
                <a:ext uri="{63B3BB69-23CF-44E3-9099-C40C66FF867C}">
                  <a14:compatExt spid="_x0000_s2119"/>
                </a:ext>
                <a:ext uri="{FF2B5EF4-FFF2-40B4-BE49-F238E27FC236}">
                  <a16:creationId xmlns:a16="http://schemas.microsoft.com/office/drawing/2014/main" id="{00000000-0008-0000-0000-00004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446</xdr:row>
          <xdr:rowOff>0</xdr:rowOff>
        </xdr:from>
        <xdr:to>
          <xdr:col>3</xdr:col>
          <xdr:colOff>609600</xdr:colOff>
          <xdr:row>446</xdr:row>
          <xdr:rowOff>307340</xdr:rowOff>
        </xdr:to>
        <xdr:sp macro="" textlink="">
          <xdr:nvSpPr>
            <xdr:cNvPr id="2120" name="Drop Down 1096" hidden="1">
              <a:extLst>
                <a:ext uri="{63B3BB69-23CF-44E3-9099-C40C66FF867C}">
                  <a14:compatExt spid="_x0000_s2120"/>
                </a:ext>
                <a:ext uri="{FF2B5EF4-FFF2-40B4-BE49-F238E27FC236}">
                  <a16:creationId xmlns:a16="http://schemas.microsoft.com/office/drawing/2014/main" id="{00000000-0008-0000-0000-00004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447</xdr:row>
          <xdr:rowOff>0</xdr:rowOff>
        </xdr:from>
        <xdr:to>
          <xdr:col>3</xdr:col>
          <xdr:colOff>605790</xdr:colOff>
          <xdr:row>447</xdr:row>
          <xdr:rowOff>307340</xdr:rowOff>
        </xdr:to>
        <xdr:sp macro="" textlink="">
          <xdr:nvSpPr>
            <xdr:cNvPr id="2121" name="Drop Down 1097" hidden="1">
              <a:extLst>
                <a:ext uri="{63B3BB69-23CF-44E3-9099-C40C66FF867C}">
                  <a14:compatExt spid="_x0000_s2121"/>
                </a:ext>
                <a:ext uri="{FF2B5EF4-FFF2-40B4-BE49-F238E27FC236}">
                  <a16:creationId xmlns:a16="http://schemas.microsoft.com/office/drawing/2014/main" id="{00000000-0008-0000-0000-00004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448</xdr:row>
          <xdr:rowOff>0</xdr:rowOff>
        </xdr:from>
        <xdr:to>
          <xdr:col>3</xdr:col>
          <xdr:colOff>605790</xdr:colOff>
          <xdr:row>448</xdr:row>
          <xdr:rowOff>307340</xdr:rowOff>
        </xdr:to>
        <xdr:sp macro="" textlink="">
          <xdr:nvSpPr>
            <xdr:cNvPr id="2122" name="Drop Down 1098" hidden="1">
              <a:extLst>
                <a:ext uri="{63B3BB69-23CF-44E3-9099-C40C66FF867C}">
                  <a14:compatExt spid="_x0000_s2122"/>
                </a:ext>
                <a:ext uri="{FF2B5EF4-FFF2-40B4-BE49-F238E27FC236}">
                  <a16:creationId xmlns:a16="http://schemas.microsoft.com/office/drawing/2014/main" id="{00000000-0008-0000-0000-00004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546</xdr:row>
          <xdr:rowOff>0</xdr:rowOff>
        </xdr:from>
        <xdr:to>
          <xdr:col>6</xdr:col>
          <xdr:colOff>2540</xdr:colOff>
          <xdr:row>547</xdr:row>
          <xdr:rowOff>2540</xdr:rowOff>
        </xdr:to>
        <xdr:sp macro="" textlink="">
          <xdr:nvSpPr>
            <xdr:cNvPr id="2146" name="Drop Down 1122" hidden="1">
              <a:extLst>
                <a:ext uri="{63B3BB69-23CF-44E3-9099-C40C66FF867C}">
                  <a14:compatExt spid="_x0000_s2146"/>
                </a:ext>
                <a:ext uri="{FF2B5EF4-FFF2-40B4-BE49-F238E27FC236}">
                  <a16:creationId xmlns:a16="http://schemas.microsoft.com/office/drawing/2014/main" id="{00000000-0008-0000-0000-00006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547</xdr:row>
          <xdr:rowOff>0</xdr:rowOff>
        </xdr:from>
        <xdr:to>
          <xdr:col>6</xdr:col>
          <xdr:colOff>0</xdr:colOff>
          <xdr:row>547</xdr:row>
          <xdr:rowOff>307340</xdr:rowOff>
        </xdr:to>
        <xdr:sp macro="" textlink="">
          <xdr:nvSpPr>
            <xdr:cNvPr id="2147" name="Drop Down 1123" hidden="1">
              <a:extLst>
                <a:ext uri="{63B3BB69-23CF-44E3-9099-C40C66FF867C}">
                  <a14:compatExt spid="_x0000_s2147"/>
                </a:ext>
                <a:ext uri="{FF2B5EF4-FFF2-40B4-BE49-F238E27FC236}">
                  <a16:creationId xmlns:a16="http://schemas.microsoft.com/office/drawing/2014/main" id="{00000000-0008-0000-0000-00006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548</xdr:row>
          <xdr:rowOff>0</xdr:rowOff>
        </xdr:from>
        <xdr:to>
          <xdr:col>6</xdr:col>
          <xdr:colOff>0</xdr:colOff>
          <xdr:row>548</xdr:row>
          <xdr:rowOff>307340</xdr:rowOff>
        </xdr:to>
        <xdr:sp macro="" textlink="">
          <xdr:nvSpPr>
            <xdr:cNvPr id="2148" name="Drop Down 1124" hidden="1">
              <a:extLst>
                <a:ext uri="{63B3BB69-23CF-44E3-9099-C40C66FF867C}">
                  <a14:compatExt spid="_x0000_s2148"/>
                </a:ext>
                <a:ext uri="{FF2B5EF4-FFF2-40B4-BE49-F238E27FC236}">
                  <a16:creationId xmlns:a16="http://schemas.microsoft.com/office/drawing/2014/main" id="{00000000-0008-0000-0000-00006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547</xdr:row>
          <xdr:rowOff>0</xdr:rowOff>
        </xdr:from>
        <xdr:to>
          <xdr:col>10</xdr:col>
          <xdr:colOff>1824990</xdr:colOff>
          <xdr:row>547</xdr:row>
          <xdr:rowOff>307340</xdr:rowOff>
        </xdr:to>
        <xdr:sp macro="" textlink="">
          <xdr:nvSpPr>
            <xdr:cNvPr id="2151" name="Drop Down 1127" hidden="1">
              <a:extLst>
                <a:ext uri="{63B3BB69-23CF-44E3-9099-C40C66FF867C}">
                  <a14:compatExt spid="_x0000_s2151"/>
                </a:ext>
                <a:ext uri="{FF2B5EF4-FFF2-40B4-BE49-F238E27FC236}">
                  <a16:creationId xmlns:a16="http://schemas.microsoft.com/office/drawing/2014/main" id="{00000000-0008-0000-0000-00006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548</xdr:row>
          <xdr:rowOff>0</xdr:rowOff>
        </xdr:from>
        <xdr:to>
          <xdr:col>10</xdr:col>
          <xdr:colOff>1824990</xdr:colOff>
          <xdr:row>548</xdr:row>
          <xdr:rowOff>307340</xdr:rowOff>
        </xdr:to>
        <xdr:sp macro="" textlink="">
          <xdr:nvSpPr>
            <xdr:cNvPr id="2152" name="Drop Down 1128" hidden="1">
              <a:extLst>
                <a:ext uri="{63B3BB69-23CF-44E3-9099-C40C66FF867C}">
                  <a14:compatExt spid="_x0000_s2152"/>
                </a:ext>
                <a:ext uri="{FF2B5EF4-FFF2-40B4-BE49-F238E27FC236}">
                  <a16:creationId xmlns:a16="http://schemas.microsoft.com/office/drawing/2014/main" id="{00000000-0008-0000-0000-00006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546</xdr:row>
          <xdr:rowOff>0</xdr:rowOff>
        </xdr:from>
        <xdr:to>
          <xdr:col>10</xdr:col>
          <xdr:colOff>1824990</xdr:colOff>
          <xdr:row>546</xdr:row>
          <xdr:rowOff>307340</xdr:rowOff>
        </xdr:to>
        <xdr:sp macro="" textlink="">
          <xdr:nvSpPr>
            <xdr:cNvPr id="2155" name="Drop Down 1131" hidden="1">
              <a:extLst>
                <a:ext uri="{63B3BB69-23CF-44E3-9099-C40C66FF867C}">
                  <a14:compatExt spid="_x0000_s2155"/>
                </a:ext>
                <a:ext uri="{FF2B5EF4-FFF2-40B4-BE49-F238E27FC236}">
                  <a16:creationId xmlns:a16="http://schemas.microsoft.com/office/drawing/2014/main" id="{00000000-0008-0000-0000-00006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546</xdr:row>
          <xdr:rowOff>0</xdr:rowOff>
        </xdr:from>
        <xdr:to>
          <xdr:col>4</xdr:col>
          <xdr:colOff>2540</xdr:colOff>
          <xdr:row>547</xdr:row>
          <xdr:rowOff>38100</xdr:rowOff>
        </xdr:to>
        <xdr:sp macro="" textlink="">
          <xdr:nvSpPr>
            <xdr:cNvPr id="2156" name="Drop Down 1132" hidden="1">
              <a:extLst>
                <a:ext uri="{63B3BB69-23CF-44E3-9099-C40C66FF867C}">
                  <a14:compatExt spid="_x0000_s2156"/>
                </a:ext>
                <a:ext uri="{FF2B5EF4-FFF2-40B4-BE49-F238E27FC236}">
                  <a16:creationId xmlns:a16="http://schemas.microsoft.com/office/drawing/2014/main" id="{00000000-0008-0000-0000-00006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547</xdr:row>
          <xdr:rowOff>0</xdr:rowOff>
        </xdr:from>
        <xdr:to>
          <xdr:col>3</xdr:col>
          <xdr:colOff>872490</xdr:colOff>
          <xdr:row>548</xdr:row>
          <xdr:rowOff>2540</xdr:rowOff>
        </xdr:to>
        <xdr:sp macro="" textlink="">
          <xdr:nvSpPr>
            <xdr:cNvPr id="2157" name="Drop Down 1133" hidden="1">
              <a:extLst>
                <a:ext uri="{63B3BB69-23CF-44E3-9099-C40C66FF867C}">
                  <a14:compatExt spid="_x0000_s2157"/>
                </a:ext>
                <a:ext uri="{FF2B5EF4-FFF2-40B4-BE49-F238E27FC236}">
                  <a16:creationId xmlns:a16="http://schemas.microsoft.com/office/drawing/2014/main" id="{00000000-0008-0000-0000-00006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548</xdr:row>
          <xdr:rowOff>0</xdr:rowOff>
        </xdr:from>
        <xdr:to>
          <xdr:col>4</xdr:col>
          <xdr:colOff>2540</xdr:colOff>
          <xdr:row>549</xdr:row>
          <xdr:rowOff>0</xdr:rowOff>
        </xdr:to>
        <xdr:sp macro="" textlink="">
          <xdr:nvSpPr>
            <xdr:cNvPr id="2158" name="Drop Down 1134" hidden="1">
              <a:extLst>
                <a:ext uri="{63B3BB69-23CF-44E3-9099-C40C66FF867C}">
                  <a14:compatExt spid="_x0000_s2158"/>
                </a:ext>
                <a:ext uri="{FF2B5EF4-FFF2-40B4-BE49-F238E27FC236}">
                  <a16:creationId xmlns:a16="http://schemas.microsoft.com/office/drawing/2014/main" id="{00000000-0008-0000-0000-00006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646</xdr:row>
          <xdr:rowOff>0</xdr:rowOff>
        </xdr:from>
        <xdr:to>
          <xdr:col>5</xdr:col>
          <xdr:colOff>802640</xdr:colOff>
          <xdr:row>646</xdr:row>
          <xdr:rowOff>307340</xdr:rowOff>
        </xdr:to>
        <xdr:sp macro="" textlink="">
          <xdr:nvSpPr>
            <xdr:cNvPr id="2182" name="Drop Down 1158" hidden="1">
              <a:extLst>
                <a:ext uri="{63B3BB69-23CF-44E3-9099-C40C66FF867C}">
                  <a14:compatExt spid="_x0000_s2182"/>
                </a:ext>
                <a:ext uri="{FF2B5EF4-FFF2-40B4-BE49-F238E27FC236}">
                  <a16:creationId xmlns:a16="http://schemas.microsoft.com/office/drawing/2014/main" id="{00000000-0008-0000-0000-00008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647</xdr:row>
          <xdr:rowOff>0</xdr:rowOff>
        </xdr:from>
        <xdr:to>
          <xdr:col>5</xdr:col>
          <xdr:colOff>802640</xdr:colOff>
          <xdr:row>647</xdr:row>
          <xdr:rowOff>307340</xdr:rowOff>
        </xdr:to>
        <xdr:sp macro="" textlink="">
          <xdr:nvSpPr>
            <xdr:cNvPr id="2183" name="Drop Down 1159" hidden="1">
              <a:extLst>
                <a:ext uri="{63B3BB69-23CF-44E3-9099-C40C66FF867C}">
                  <a14:compatExt spid="_x0000_s2183"/>
                </a:ext>
                <a:ext uri="{FF2B5EF4-FFF2-40B4-BE49-F238E27FC236}">
                  <a16:creationId xmlns:a16="http://schemas.microsoft.com/office/drawing/2014/main" id="{00000000-0008-0000-0000-00008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648</xdr:row>
          <xdr:rowOff>0</xdr:rowOff>
        </xdr:from>
        <xdr:to>
          <xdr:col>5</xdr:col>
          <xdr:colOff>802640</xdr:colOff>
          <xdr:row>649</xdr:row>
          <xdr:rowOff>2540</xdr:rowOff>
        </xdr:to>
        <xdr:sp macro="" textlink="">
          <xdr:nvSpPr>
            <xdr:cNvPr id="2184" name="Drop Down 1160" hidden="1">
              <a:extLst>
                <a:ext uri="{63B3BB69-23CF-44E3-9099-C40C66FF867C}">
                  <a14:compatExt spid="_x0000_s2184"/>
                </a:ext>
                <a:ext uri="{FF2B5EF4-FFF2-40B4-BE49-F238E27FC236}">
                  <a16:creationId xmlns:a16="http://schemas.microsoft.com/office/drawing/2014/main" id="{00000000-0008-0000-0000-00008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647</xdr:row>
          <xdr:rowOff>0</xdr:rowOff>
        </xdr:from>
        <xdr:to>
          <xdr:col>10</xdr:col>
          <xdr:colOff>1824990</xdr:colOff>
          <xdr:row>647</xdr:row>
          <xdr:rowOff>307340</xdr:rowOff>
        </xdr:to>
        <xdr:sp macro="" textlink="">
          <xdr:nvSpPr>
            <xdr:cNvPr id="2187" name="Drop Down 1163" hidden="1">
              <a:extLst>
                <a:ext uri="{63B3BB69-23CF-44E3-9099-C40C66FF867C}">
                  <a14:compatExt spid="_x0000_s2187"/>
                </a:ext>
                <a:ext uri="{FF2B5EF4-FFF2-40B4-BE49-F238E27FC236}">
                  <a16:creationId xmlns:a16="http://schemas.microsoft.com/office/drawing/2014/main" id="{00000000-0008-0000-0000-00008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648</xdr:row>
          <xdr:rowOff>0</xdr:rowOff>
        </xdr:from>
        <xdr:to>
          <xdr:col>10</xdr:col>
          <xdr:colOff>1824990</xdr:colOff>
          <xdr:row>648</xdr:row>
          <xdr:rowOff>307340</xdr:rowOff>
        </xdr:to>
        <xdr:sp macro="" textlink="">
          <xdr:nvSpPr>
            <xdr:cNvPr id="2188" name="Drop Down 1164" hidden="1">
              <a:extLst>
                <a:ext uri="{63B3BB69-23CF-44E3-9099-C40C66FF867C}">
                  <a14:compatExt spid="_x0000_s2188"/>
                </a:ext>
                <a:ext uri="{FF2B5EF4-FFF2-40B4-BE49-F238E27FC236}">
                  <a16:creationId xmlns:a16="http://schemas.microsoft.com/office/drawing/2014/main" id="{00000000-0008-0000-0000-00008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646</xdr:row>
          <xdr:rowOff>0</xdr:rowOff>
        </xdr:from>
        <xdr:to>
          <xdr:col>10</xdr:col>
          <xdr:colOff>1824990</xdr:colOff>
          <xdr:row>646</xdr:row>
          <xdr:rowOff>307340</xdr:rowOff>
        </xdr:to>
        <xdr:sp macro="" textlink="">
          <xdr:nvSpPr>
            <xdr:cNvPr id="2191" name="Drop Down 1167" hidden="1">
              <a:extLst>
                <a:ext uri="{63B3BB69-23CF-44E3-9099-C40C66FF867C}">
                  <a14:compatExt spid="_x0000_s2191"/>
                </a:ext>
                <a:ext uri="{FF2B5EF4-FFF2-40B4-BE49-F238E27FC236}">
                  <a16:creationId xmlns:a16="http://schemas.microsoft.com/office/drawing/2014/main" id="{00000000-0008-0000-0000-00008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646</xdr:row>
          <xdr:rowOff>0</xdr:rowOff>
        </xdr:from>
        <xdr:to>
          <xdr:col>4</xdr:col>
          <xdr:colOff>2540</xdr:colOff>
          <xdr:row>647</xdr:row>
          <xdr:rowOff>0</xdr:rowOff>
        </xdr:to>
        <xdr:sp macro="" textlink="">
          <xdr:nvSpPr>
            <xdr:cNvPr id="2192" name="Drop Down 1168" hidden="1">
              <a:extLst>
                <a:ext uri="{63B3BB69-23CF-44E3-9099-C40C66FF867C}">
                  <a14:compatExt spid="_x0000_s2192"/>
                </a:ext>
                <a:ext uri="{FF2B5EF4-FFF2-40B4-BE49-F238E27FC236}">
                  <a16:creationId xmlns:a16="http://schemas.microsoft.com/office/drawing/2014/main" id="{00000000-0008-0000-0000-00009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647</xdr:row>
          <xdr:rowOff>0</xdr:rowOff>
        </xdr:from>
        <xdr:to>
          <xdr:col>4</xdr:col>
          <xdr:colOff>34290</xdr:colOff>
          <xdr:row>648</xdr:row>
          <xdr:rowOff>2540</xdr:rowOff>
        </xdr:to>
        <xdr:sp macro="" textlink="">
          <xdr:nvSpPr>
            <xdr:cNvPr id="2193" name="Drop Down 1169" hidden="1">
              <a:extLst>
                <a:ext uri="{63B3BB69-23CF-44E3-9099-C40C66FF867C}">
                  <a14:compatExt spid="_x0000_s2193"/>
                </a:ext>
                <a:ext uri="{FF2B5EF4-FFF2-40B4-BE49-F238E27FC236}">
                  <a16:creationId xmlns:a16="http://schemas.microsoft.com/office/drawing/2014/main" id="{00000000-0008-0000-0000-00009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648</xdr:row>
          <xdr:rowOff>0</xdr:rowOff>
        </xdr:from>
        <xdr:to>
          <xdr:col>3</xdr:col>
          <xdr:colOff>872490</xdr:colOff>
          <xdr:row>649</xdr:row>
          <xdr:rowOff>2540</xdr:rowOff>
        </xdr:to>
        <xdr:sp macro="" textlink="">
          <xdr:nvSpPr>
            <xdr:cNvPr id="2194" name="Drop Down 1170" hidden="1">
              <a:extLst>
                <a:ext uri="{63B3BB69-23CF-44E3-9099-C40C66FF867C}">
                  <a14:compatExt spid="_x0000_s2194"/>
                </a:ext>
                <a:ext uri="{FF2B5EF4-FFF2-40B4-BE49-F238E27FC236}">
                  <a16:creationId xmlns:a16="http://schemas.microsoft.com/office/drawing/2014/main" id="{00000000-0008-0000-0000-00009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746</xdr:row>
          <xdr:rowOff>0</xdr:rowOff>
        </xdr:from>
        <xdr:to>
          <xdr:col>6</xdr:col>
          <xdr:colOff>0</xdr:colOff>
          <xdr:row>747</xdr:row>
          <xdr:rowOff>0</xdr:rowOff>
        </xdr:to>
        <xdr:sp macro="" textlink="">
          <xdr:nvSpPr>
            <xdr:cNvPr id="2218" name="Drop Down 1194" hidden="1">
              <a:extLst>
                <a:ext uri="{63B3BB69-23CF-44E3-9099-C40C66FF867C}">
                  <a14:compatExt spid="_x0000_s2218"/>
                </a:ext>
                <a:ext uri="{FF2B5EF4-FFF2-40B4-BE49-F238E27FC236}">
                  <a16:creationId xmlns:a16="http://schemas.microsoft.com/office/drawing/2014/main" id="{00000000-0008-0000-0000-0000A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747</xdr:row>
          <xdr:rowOff>0</xdr:rowOff>
        </xdr:from>
        <xdr:to>
          <xdr:col>6</xdr:col>
          <xdr:colOff>0</xdr:colOff>
          <xdr:row>748</xdr:row>
          <xdr:rowOff>0</xdr:rowOff>
        </xdr:to>
        <xdr:sp macro="" textlink="">
          <xdr:nvSpPr>
            <xdr:cNvPr id="2219" name="Drop Down 1195" hidden="1">
              <a:extLst>
                <a:ext uri="{63B3BB69-23CF-44E3-9099-C40C66FF867C}">
                  <a14:compatExt spid="_x0000_s2219"/>
                </a:ext>
                <a:ext uri="{FF2B5EF4-FFF2-40B4-BE49-F238E27FC236}">
                  <a16:creationId xmlns:a16="http://schemas.microsoft.com/office/drawing/2014/main" id="{00000000-0008-0000-0000-0000A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748</xdr:row>
          <xdr:rowOff>0</xdr:rowOff>
        </xdr:from>
        <xdr:to>
          <xdr:col>6</xdr:col>
          <xdr:colOff>0</xdr:colOff>
          <xdr:row>749</xdr:row>
          <xdr:rowOff>2540</xdr:rowOff>
        </xdr:to>
        <xdr:sp macro="" textlink="">
          <xdr:nvSpPr>
            <xdr:cNvPr id="2220" name="Drop Down 1196" hidden="1">
              <a:extLst>
                <a:ext uri="{63B3BB69-23CF-44E3-9099-C40C66FF867C}">
                  <a14:compatExt spid="_x0000_s2220"/>
                </a:ext>
                <a:ext uri="{FF2B5EF4-FFF2-40B4-BE49-F238E27FC236}">
                  <a16:creationId xmlns:a16="http://schemas.microsoft.com/office/drawing/2014/main" id="{00000000-0008-0000-0000-0000A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747</xdr:row>
          <xdr:rowOff>0</xdr:rowOff>
        </xdr:from>
        <xdr:to>
          <xdr:col>10</xdr:col>
          <xdr:colOff>1824990</xdr:colOff>
          <xdr:row>747</xdr:row>
          <xdr:rowOff>307340</xdr:rowOff>
        </xdr:to>
        <xdr:sp macro="" textlink="">
          <xdr:nvSpPr>
            <xdr:cNvPr id="2223" name="Drop Down 1199" hidden="1">
              <a:extLst>
                <a:ext uri="{63B3BB69-23CF-44E3-9099-C40C66FF867C}">
                  <a14:compatExt spid="_x0000_s2223"/>
                </a:ext>
                <a:ext uri="{FF2B5EF4-FFF2-40B4-BE49-F238E27FC236}">
                  <a16:creationId xmlns:a16="http://schemas.microsoft.com/office/drawing/2014/main" id="{00000000-0008-0000-0000-0000A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748</xdr:row>
          <xdr:rowOff>0</xdr:rowOff>
        </xdr:from>
        <xdr:to>
          <xdr:col>10</xdr:col>
          <xdr:colOff>1824990</xdr:colOff>
          <xdr:row>748</xdr:row>
          <xdr:rowOff>307340</xdr:rowOff>
        </xdr:to>
        <xdr:sp macro="" textlink="">
          <xdr:nvSpPr>
            <xdr:cNvPr id="2224" name="Drop Down 1200" hidden="1">
              <a:extLst>
                <a:ext uri="{63B3BB69-23CF-44E3-9099-C40C66FF867C}">
                  <a14:compatExt spid="_x0000_s2224"/>
                </a:ext>
                <a:ext uri="{FF2B5EF4-FFF2-40B4-BE49-F238E27FC236}">
                  <a16:creationId xmlns:a16="http://schemas.microsoft.com/office/drawing/2014/main" id="{00000000-0008-0000-0000-0000B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746</xdr:row>
          <xdr:rowOff>0</xdr:rowOff>
        </xdr:from>
        <xdr:to>
          <xdr:col>10</xdr:col>
          <xdr:colOff>1824990</xdr:colOff>
          <xdr:row>746</xdr:row>
          <xdr:rowOff>307340</xdr:rowOff>
        </xdr:to>
        <xdr:sp macro="" textlink="">
          <xdr:nvSpPr>
            <xdr:cNvPr id="2227" name="Drop Down 1203" hidden="1">
              <a:extLst>
                <a:ext uri="{63B3BB69-23CF-44E3-9099-C40C66FF867C}">
                  <a14:compatExt spid="_x0000_s2227"/>
                </a:ext>
                <a:ext uri="{FF2B5EF4-FFF2-40B4-BE49-F238E27FC236}">
                  <a16:creationId xmlns:a16="http://schemas.microsoft.com/office/drawing/2014/main" id="{00000000-0008-0000-0000-0000B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746</xdr:row>
          <xdr:rowOff>0</xdr:rowOff>
        </xdr:from>
        <xdr:to>
          <xdr:col>4</xdr:col>
          <xdr:colOff>0</xdr:colOff>
          <xdr:row>746</xdr:row>
          <xdr:rowOff>307340</xdr:rowOff>
        </xdr:to>
        <xdr:sp macro="" textlink="">
          <xdr:nvSpPr>
            <xdr:cNvPr id="2228" name="Drop Down 1204" hidden="1">
              <a:extLst>
                <a:ext uri="{63B3BB69-23CF-44E3-9099-C40C66FF867C}">
                  <a14:compatExt spid="_x0000_s2228"/>
                </a:ext>
                <a:ext uri="{FF2B5EF4-FFF2-40B4-BE49-F238E27FC236}">
                  <a16:creationId xmlns:a16="http://schemas.microsoft.com/office/drawing/2014/main" id="{00000000-0008-0000-0000-0000B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747</xdr:row>
          <xdr:rowOff>0</xdr:rowOff>
        </xdr:from>
        <xdr:to>
          <xdr:col>3</xdr:col>
          <xdr:colOff>840740</xdr:colOff>
          <xdr:row>748</xdr:row>
          <xdr:rowOff>2540</xdr:rowOff>
        </xdr:to>
        <xdr:sp macro="" textlink="">
          <xdr:nvSpPr>
            <xdr:cNvPr id="2229" name="Drop Down 1205" hidden="1">
              <a:extLst>
                <a:ext uri="{63B3BB69-23CF-44E3-9099-C40C66FF867C}">
                  <a14:compatExt spid="_x0000_s2229"/>
                </a:ext>
                <a:ext uri="{FF2B5EF4-FFF2-40B4-BE49-F238E27FC236}">
                  <a16:creationId xmlns:a16="http://schemas.microsoft.com/office/drawing/2014/main" id="{00000000-0008-0000-0000-0000B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748</xdr:row>
          <xdr:rowOff>0</xdr:rowOff>
        </xdr:from>
        <xdr:to>
          <xdr:col>4</xdr:col>
          <xdr:colOff>2540</xdr:colOff>
          <xdr:row>749</xdr:row>
          <xdr:rowOff>2540</xdr:rowOff>
        </xdr:to>
        <xdr:sp macro="" textlink="">
          <xdr:nvSpPr>
            <xdr:cNvPr id="2230" name="Drop Down 1206" hidden="1">
              <a:extLst>
                <a:ext uri="{63B3BB69-23CF-44E3-9099-C40C66FF867C}">
                  <a14:compatExt spid="_x0000_s2230"/>
                </a:ext>
                <a:ext uri="{FF2B5EF4-FFF2-40B4-BE49-F238E27FC236}">
                  <a16:creationId xmlns:a16="http://schemas.microsoft.com/office/drawing/2014/main" id="{00000000-0008-0000-0000-0000B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846</xdr:row>
          <xdr:rowOff>0</xdr:rowOff>
        </xdr:from>
        <xdr:to>
          <xdr:col>5</xdr:col>
          <xdr:colOff>802640</xdr:colOff>
          <xdr:row>847</xdr:row>
          <xdr:rowOff>0</xdr:rowOff>
        </xdr:to>
        <xdr:sp macro="" textlink="">
          <xdr:nvSpPr>
            <xdr:cNvPr id="2254" name="Drop Down 1230" hidden="1">
              <a:extLst>
                <a:ext uri="{63B3BB69-23CF-44E3-9099-C40C66FF867C}">
                  <a14:compatExt spid="_x0000_s2254"/>
                </a:ext>
                <a:ext uri="{FF2B5EF4-FFF2-40B4-BE49-F238E27FC236}">
                  <a16:creationId xmlns:a16="http://schemas.microsoft.com/office/drawing/2014/main" id="{00000000-0008-0000-0000-0000C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847</xdr:row>
          <xdr:rowOff>0</xdr:rowOff>
        </xdr:from>
        <xdr:to>
          <xdr:col>6</xdr:col>
          <xdr:colOff>0</xdr:colOff>
          <xdr:row>848</xdr:row>
          <xdr:rowOff>0</xdr:rowOff>
        </xdr:to>
        <xdr:sp macro="" textlink="">
          <xdr:nvSpPr>
            <xdr:cNvPr id="2255" name="Drop Down 1231" hidden="1">
              <a:extLst>
                <a:ext uri="{63B3BB69-23CF-44E3-9099-C40C66FF867C}">
                  <a14:compatExt spid="_x0000_s2255"/>
                </a:ext>
                <a:ext uri="{FF2B5EF4-FFF2-40B4-BE49-F238E27FC236}">
                  <a16:creationId xmlns:a16="http://schemas.microsoft.com/office/drawing/2014/main" id="{00000000-0008-0000-0000-0000C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848</xdr:row>
          <xdr:rowOff>0</xdr:rowOff>
        </xdr:from>
        <xdr:to>
          <xdr:col>5</xdr:col>
          <xdr:colOff>802640</xdr:colOff>
          <xdr:row>849</xdr:row>
          <xdr:rowOff>0</xdr:rowOff>
        </xdr:to>
        <xdr:sp macro="" textlink="">
          <xdr:nvSpPr>
            <xdr:cNvPr id="2256" name="Drop Down 1232" hidden="1">
              <a:extLst>
                <a:ext uri="{63B3BB69-23CF-44E3-9099-C40C66FF867C}">
                  <a14:compatExt spid="_x0000_s2256"/>
                </a:ext>
                <a:ext uri="{FF2B5EF4-FFF2-40B4-BE49-F238E27FC236}">
                  <a16:creationId xmlns:a16="http://schemas.microsoft.com/office/drawing/2014/main" id="{00000000-0008-0000-0000-0000D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847</xdr:row>
          <xdr:rowOff>0</xdr:rowOff>
        </xdr:from>
        <xdr:to>
          <xdr:col>10</xdr:col>
          <xdr:colOff>1824990</xdr:colOff>
          <xdr:row>847</xdr:row>
          <xdr:rowOff>307340</xdr:rowOff>
        </xdr:to>
        <xdr:sp macro="" textlink="">
          <xdr:nvSpPr>
            <xdr:cNvPr id="2259" name="Drop Down 1235" hidden="1">
              <a:extLst>
                <a:ext uri="{63B3BB69-23CF-44E3-9099-C40C66FF867C}">
                  <a14:compatExt spid="_x0000_s2259"/>
                </a:ext>
                <a:ext uri="{FF2B5EF4-FFF2-40B4-BE49-F238E27FC236}">
                  <a16:creationId xmlns:a16="http://schemas.microsoft.com/office/drawing/2014/main" id="{00000000-0008-0000-0000-0000D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848</xdr:row>
          <xdr:rowOff>0</xdr:rowOff>
        </xdr:from>
        <xdr:to>
          <xdr:col>10</xdr:col>
          <xdr:colOff>1824990</xdr:colOff>
          <xdr:row>848</xdr:row>
          <xdr:rowOff>307340</xdr:rowOff>
        </xdr:to>
        <xdr:sp macro="" textlink="">
          <xdr:nvSpPr>
            <xdr:cNvPr id="2260" name="Drop Down 1236" hidden="1">
              <a:extLst>
                <a:ext uri="{63B3BB69-23CF-44E3-9099-C40C66FF867C}">
                  <a14:compatExt spid="_x0000_s2260"/>
                </a:ext>
                <a:ext uri="{FF2B5EF4-FFF2-40B4-BE49-F238E27FC236}">
                  <a16:creationId xmlns:a16="http://schemas.microsoft.com/office/drawing/2014/main" id="{00000000-0008-0000-0000-0000D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846</xdr:row>
          <xdr:rowOff>0</xdr:rowOff>
        </xdr:from>
        <xdr:to>
          <xdr:col>10</xdr:col>
          <xdr:colOff>1824990</xdr:colOff>
          <xdr:row>846</xdr:row>
          <xdr:rowOff>307340</xdr:rowOff>
        </xdr:to>
        <xdr:sp macro="" textlink="">
          <xdr:nvSpPr>
            <xdr:cNvPr id="2263" name="Drop Down 1239" hidden="1">
              <a:extLst>
                <a:ext uri="{63B3BB69-23CF-44E3-9099-C40C66FF867C}">
                  <a14:compatExt spid="_x0000_s2263"/>
                </a:ext>
                <a:ext uri="{FF2B5EF4-FFF2-40B4-BE49-F238E27FC236}">
                  <a16:creationId xmlns:a16="http://schemas.microsoft.com/office/drawing/2014/main" id="{00000000-0008-0000-0000-0000D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846</xdr:row>
          <xdr:rowOff>0</xdr:rowOff>
        </xdr:from>
        <xdr:to>
          <xdr:col>3</xdr:col>
          <xdr:colOff>840740</xdr:colOff>
          <xdr:row>846</xdr:row>
          <xdr:rowOff>300990</xdr:rowOff>
        </xdr:to>
        <xdr:sp macro="" textlink="">
          <xdr:nvSpPr>
            <xdr:cNvPr id="2264" name="Drop Down 1240" hidden="1">
              <a:extLst>
                <a:ext uri="{63B3BB69-23CF-44E3-9099-C40C66FF867C}">
                  <a14:compatExt spid="_x0000_s2264"/>
                </a:ext>
                <a:ext uri="{FF2B5EF4-FFF2-40B4-BE49-F238E27FC236}">
                  <a16:creationId xmlns:a16="http://schemas.microsoft.com/office/drawing/2014/main" id="{00000000-0008-0000-0000-0000D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847</xdr:row>
          <xdr:rowOff>0</xdr:rowOff>
        </xdr:from>
        <xdr:to>
          <xdr:col>3</xdr:col>
          <xdr:colOff>840740</xdr:colOff>
          <xdr:row>847</xdr:row>
          <xdr:rowOff>307340</xdr:rowOff>
        </xdr:to>
        <xdr:sp macro="" textlink="">
          <xdr:nvSpPr>
            <xdr:cNvPr id="2265" name="Drop Down 1241" hidden="1">
              <a:extLst>
                <a:ext uri="{63B3BB69-23CF-44E3-9099-C40C66FF867C}">
                  <a14:compatExt spid="_x0000_s2265"/>
                </a:ext>
                <a:ext uri="{FF2B5EF4-FFF2-40B4-BE49-F238E27FC236}">
                  <a16:creationId xmlns:a16="http://schemas.microsoft.com/office/drawing/2014/main" id="{00000000-0008-0000-0000-0000D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848</xdr:row>
          <xdr:rowOff>0</xdr:rowOff>
        </xdr:from>
        <xdr:to>
          <xdr:col>3</xdr:col>
          <xdr:colOff>872490</xdr:colOff>
          <xdr:row>849</xdr:row>
          <xdr:rowOff>2540</xdr:rowOff>
        </xdr:to>
        <xdr:sp macro="" textlink="">
          <xdr:nvSpPr>
            <xdr:cNvPr id="2266" name="Drop Down 1242" hidden="1">
              <a:extLst>
                <a:ext uri="{63B3BB69-23CF-44E3-9099-C40C66FF867C}">
                  <a14:compatExt spid="_x0000_s2266"/>
                </a:ext>
                <a:ext uri="{FF2B5EF4-FFF2-40B4-BE49-F238E27FC236}">
                  <a16:creationId xmlns:a16="http://schemas.microsoft.com/office/drawing/2014/main" id="{00000000-0008-0000-0000-0000D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946</xdr:row>
          <xdr:rowOff>0</xdr:rowOff>
        </xdr:from>
        <xdr:to>
          <xdr:col>5</xdr:col>
          <xdr:colOff>802640</xdr:colOff>
          <xdr:row>947</xdr:row>
          <xdr:rowOff>0</xdr:rowOff>
        </xdr:to>
        <xdr:sp macro="" textlink="">
          <xdr:nvSpPr>
            <xdr:cNvPr id="2290" name="Drop Down 1266" hidden="1">
              <a:extLst>
                <a:ext uri="{63B3BB69-23CF-44E3-9099-C40C66FF867C}">
                  <a14:compatExt spid="_x0000_s2290"/>
                </a:ext>
                <a:ext uri="{FF2B5EF4-FFF2-40B4-BE49-F238E27FC236}">
                  <a16:creationId xmlns:a16="http://schemas.microsoft.com/office/drawing/2014/main" id="{00000000-0008-0000-0000-0000F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947</xdr:row>
          <xdr:rowOff>0</xdr:rowOff>
        </xdr:from>
        <xdr:to>
          <xdr:col>6</xdr:col>
          <xdr:colOff>0</xdr:colOff>
          <xdr:row>948</xdr:row>
          <xdr:rowOff>0</xdr:rowOff>
        </xdr:to>
        <xdr:sp macro="" textlink="">
          <xdr:nvSpPr>
            <xdr:cNvPr id="2291" name="Drop Down 1267" hidden="1">
              <a:extLst>
                <a:ext uri="{63B3BB69-23CF-44E3-9099-C40C66FF867C}">
                  <a14:compatExt spid="_x0000_s2291"/>
                </a:ext>
                <a:ext uri="{FF2B5EF4-FFF2-40B4-BE49-F238E27FC236}">
                  <a16:creationId xmlns:a16="http://schemas.microsoft.com/office/drawing/2014/main" id="{00000000-0008-0000-0000-0000F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948</xdr:row>
          <xdr:rowOff>0</xdr:rowOff>
        </xdr:from>
        <xdr:to>
          <xdr:col>6</xdr:col>
          <xdr:colOff>0</xdr:colOff>
          <xdr:row>949</xdr:row>
          <xdr:rowOff>0</xdr:rowOff>
        </xdr:to>
        <xdr:sp macro="" textlink="">
          <xdr:nvSpPr>
            <xdr:cNvPr id="2292" name="Drop Down 1268" hidden="1">
              <a:extLst>
                <a:ext uri="{63B3BB69-23CF-44E3-9099-C40C66FF867C}">
                  <a14:compatExt spid="_x0000_s2292"/>
                </a:ext>
                <a:ext uri="{FF2B5EF4-FFF2-40B4-BE49-F238E27FC236}">
                  <a16:creationId xmlns:a16="http://schemas.microsoft.com/office/drawing/2014/main" id="{00000000-0008-0000-0000-0000F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947</xdr:row>
          <xdr:rowOff>0</xdr:rowOff>
        </xdr:from>
        <xdr:to>
          <xdr:col>10</xdr:col>
          <xdr:colOff>1824990</xdr:colOff>
          <xdr:row>947</xdr:row>
          <xdr:rowOff>307340</xdr:rowOff>
        </xdr:to>
        <xdr:sp macro="" textlink="">
          <xdr:nvSpPr>
            <xdr:cNvPr id="2295" name="Drop Down 1271" hidden="1">
              <a:extLst>
                <a:ext uri="{63B3BB69-23CF-44E3-9099-C40C66FF867C}">
                  <a14:compatExt spid="_x0000_s2295"/>
                </a:ext>
                <a:ext uri="{FF2B5EF4-FFF2-40B4-BE49-F238E27FC236}">
                  <a16:creationId xmlns:a16="http://schemas.microsoft.com/office/drawing/2014/main" id="{00000000-0008-0000-0000-0000F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948</xdr:row>
          <xdr:rowOff>0</xdr:rowOff>
        </xdr:from>
        <xdr:to>
          <xdr:col>10</xdr:col>
          <xdr:colOff>1824990</xdr:colOff>
          <xdr:row>948</xdr:row>
          <xdr:rowOff>307340</xdr:rowOff>
        </xdr:to>
        <xdr:sp macro="" textlink="">
          <xdr:nvSpPr>
            <xdr:cNvPr id="2296" name="Drop Down 1272" hidden="1">
              <a:extLst>
                <a:ext uri="{63B3BB69-23CF-44E3-9099-C40C66FF867C}">
                  <a14:compatExt spid="_x0000_s2296"/>
                </a:ext>
                <a:ext uri="{FF2B5EF4-FFF2-40B4-BE49-F238E27FC236}">
                  <a16:creationId xmlns:a16="http://schemas.microsoft.com/office/drawing/2014/main" id="{00000000-0008-0000-0000-0000F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946</xdr:row>
          <xdr:rowOff>0</xdr:rowOff>
        </xdr:from>
        <xdr:to>
          <xdr:col>10</xdr:col>
          <xdr:colOff>1824990</xdr:colOff>
          <xdr:row>946</xdr:row>
          <xdr:rowOff>307340</xdr:rowOff>
        </xdr:to>
        <xdr:sp macro="" textlink="">
          <xdr:nvSpPr>
            <xdr:cNvPr id="2299" name="Drop Down 1275" hidden="1">
              <a:extLst>
                <a:ext uri="{63B3BB69-23CF-44E3-9099-C40C66FF867C}">
                  <a14:compatExt spid="_x0000_s2299"/>
                </a:ext>
                <a:ext uri="{FF2B5EF4-FFF2-40B4-BE49-F238E27FC236}">
                  <a16:creationId xmlns:a16="http://schemas.microsoft.com/office/drawing/2014/main" id="{00000000-0008-0000-0000-0000F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946</xdr:row>
          <xdr:rowOff>0</xdr:rowOff>
        </xdr:from>
        <xdr:to>
          <xdr:col>3</xdr:col>
          <xdr:colOff>840740</xdr:colOff>
          <xdr:row>946</xdr:row>
          <xdr:rowOff>307340</xdr:rowOff>
        </xdr:to>
        <xdr:sp macro="" textlink="">
          <xdr:nvSpPr>
            <xdr:cNvPr id="2300" name="Drop Down 1276" hidden="1">
              <a:extLst>
                <a:ext uri="{63B3BB69-23CF-44E3-9099-C40C66FF867C}">
                  <a14:compatExt spid="_x0000_s2300"/>
                </a:ext>
                <a:ext uri="{FF2B5EF4-FFF2-40B4-BE49-F238E27FC236}">
                  <a16:creationId xmlns:a16="http://schemas.microsoft.com/office/drawing/2014/main" id="{00000000-0008-0000-0000-0000F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947</xdr:row>
          <xdr:rowOff>0</xdr:rowOff>
        </xdr:from>
        <xdr:to>
          <xdr:col>3</xdr:col>
          <xdr:colOff>834390</xdr:colOff>
          <xdr:row>948</xdr:row>
          <xdr:rowOff>2540</xdr:rowOff>
        </xdr:to>
        <xdr:sp macro="" textlink="">
          <xdr:nvSpPr>
            <xdr:cNvPr id="2301" name="Drop Down 1277" hidden="1">
              <a:extLst>
                <a:ext uri="{63B3BB69-23CF-44E3-9099-C40C66FF867C}">
                  <a14:compatExt spid="_x0000_s2301"/>
                </a:ext>
                <a:ext uri="{FF2B5EF4-FFF2-40B4-BE49-F238E27FC236}">
                  <a16:creationId xmlns:a16="http://schemas.microsoft.com/office/drawing/2014/main" id="{00000000-0008-0000-0000-0000F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948</xdr:row>
          <xdr:rowOff>0</xdr:rowOff>
        </xdr:from>
        <xdr:to>
          <xdr:col>4</xdr:col>
          <xdr:colOff>2540</xdr:colOff>
          <xdr:row>949</xdr:row>
          <xdr:rowOff>2540</xdr:rowOff>
        </xdr:to>
        <xdr:sp macro="" textlink="">
          <xdr:nvSpPr>
            <xdr:cNvPr id="2302" name="Drop Down 1278" hidden="1">
              <a:extLst>
                <a:ext uri="{63B3BB69-23CF-44E3-9099-C40C66FF867C}">
                  <a14:compatExt spid="_x0000_s2302"/>
                </a:ext>
                <a:ext uri="{FF2B5EF4-FFF2-40B4-BE49-F238E27FC236}">
                  <a16:creationId xmlns:a16="http://schemas.microsoft.com/office/drawing/2014/main" id="{00000000-0008-0000-0000-0000F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1046</xdr:row>
          <xdr:rowOff>0</xdr:rowOff>
        </xdr:from>
        <xdr:to>
          <xdr:col>6</xdr:col>
          <xdr:colOff>0</xdr:colOff>
          <xdr:row>1047</xdr:row>
          <xdr:rowOff>2540</xdr:rowOff>
        </xdr:to>
        <xdr:sp macro="" textlink="">
          <xdr:nvSpPr>
            <xdr:cNvPr id="2326" name="Drop Down 1302" hidden="1">
              <a:extLst>
                <a:ext uri="{63B3BB69-23CF-44E3-9099-C40C66FF867C}">
                  <a14:compatExt spid="_x0000_s2326"/>
                </a:ext>
                <a:ext uri="{FF2B5EF4-FFF2-40B4-BE49-F238E27FC236}">
                  <a16:creationId xmlns:a16="http://schemas.microsoft.com/office/drawing/2014/main" id="{00000000-0008-0000-0000-00001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1047</xdr:row>
          <xdr:rowOff>0</xdr:rowOff>
        </xdr:from>
        <xdr:to>
          <xdr:col>5</xdr:col>
          <xdr:colOff>838200</xdr:colOff>
          <xdr:row>1048</xdr:row>
          <xdr:rowOff>2540</xdr:rowOff>
        </xdr:to>
        <xdr:sp macro="" textlink="">
          <xdr:nvSpPr>
            <xdr:cNvPr id="2327" name="Drop Down 1303" hidden="1">
              <a:extLst>
                <a:ext uri="{63B3BB69-23CF-44E3-9099-C40C66FF867C}">
                  <a14:compatExt spid="_x0000_s2327"/>
                </a:ext>
                <a:ext uri="{FF2B5EF4-FFF2-40B4-BE49-F238E27FC236}">
                  <a16:creationId xmlns:a16="http://schemas.microsoft.com/office/drawing/2014/main" id="{00000000-0008-0000-0000-00001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1048</xdr:row>
          <xdr:rowOff>0</xdr:rowOff>
        </xdr:from>
        <xdr:to>
          <xdr:col>6</xdr:col>
          <xdr:colOff>0</xdr:colOff>
          <xdr:row>1048</xdr:row>
          <xdr:rowOff>307340</xdr:rowOff>
        </xdr:to>
        <xdr:sp macro="" textlink="">
          <xdr:nvSpPr>
            <xdr:cNvPr id="2328" name="Drop Down 1304" hidden="1">
              <a:extLst>
                <a:ext uri="{63B3BB69-23CF-44E3-9099-C40C66FF867C}">
                  <a14:compatExt spid="_x0000_s2328"/>
                </a:ext>
                <a:ext uri="{FF2B5EF4-FFF2-40B4-BE49-F238E27FC236}">
                  <a16:creationId xmlns:a16="http://schemas.microsoft.com/office/drawing/2014/main" id="{00000000-0008-0000-0000-00001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1047</xdr:row>
          <xdr:rowOff>0</xdr:rowOff>
        </xdr:from>
        <xdr:to>
          <xdr:col>10</xdr:col>
          <xdr:colOff>1824990</xdr:colOff>
          <xdr:row>1047</xdr:row>
          <xdr:rowOff>307340</xdr:rowOff>
        </xdr:to>
        <xdr:sp macro="" textlink="">
          <xdr:nvSpPr>
            <xdr:cNvPr id="2331" name="Drop Down 1307" hidden="1">
              <a:extLst>
                <a:ext uri="{63B3BB69-23CF-44E3-9099-C40C66FF867C}">
                  <a14:compatExt spid="_x0000_s2331"/>
                </a:ext>
                <a:ext uri="{FF2B5EF4-FFF2-40B4-BE49-F238E27FC236}">
                  <a16:creationId xmlns:a16="http://schemas.microsoft.com/office/drawing/2014/main" id="{00000000-0008-0000-0000-00001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1048</xdr:row>
          <xdr:rowOff>0</xdr:rowOff>
        </xdr:from>
        <xdr:to>
          <xdr:col>10</xdr:col>
          <xdr:colOff>1824990</xdr:colOff>
          <xdr:row>1048</xdr:row>
          <xdr:rowOff>307340</xdr:rowOff>
        </xdr:to>
        <xdr:sp macro="" textlink="">
          <xdr:nvSpPr>
            <xdr:cNvPr id="2332" name="Drop Down 1308" hidden="1">
              <a:extLst>
                <a:ext uri="{63B3BB69-23CF-44E3-9099-C40C66FF867C}">
                  <a14:compatExt spid="_x0000_s2332"/>
                </a:ext>
                <a:ext uri="{FF2B5EF4-FFF2-40B4-BE49-F238E27FC236}">
                  <a16:creationId xmlns:a16="http://schemas.microsoft.com/office/drawing/2014/main" id="{00000000-0008-0000-0000-00001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1046</xdr:row>
          <xdr:rowOff>0</xdr:rowOff>
        </xdr:from>
        <xdr:to>
          <xdr:col>10</xdr:col>
          <xdr:colOff>1824990</xdr:colOff>
          <xdr:row>1046</xdr:row>
          <xdr:rowOff>307340</xdr:rowOff>
        </xdr:to>
        <xdr:sp macro="" textlink="">
          <xdr:nvSpPr>
            <xdr:cNvPr id="2335" name="Drop Down 1311" hidden="1">
              <a:extLst>
                <a:ext uri="{63B3BB69-23CF-44E3-9099-C40C66FF867C}">
                  <a14:compatExt spid="_x0000_s2335"/>
                </a:ext>
                <a:ext uri="{FF2B5EF4-FFF2-40B4-BE49-F238E27FC236}">
                  <a16:creationId xmlns:a16="http://schemas.microsoft.com/office/drawing/2014/main" id="{00000000-0008-0000-0000-00001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1046</xdr:row>
          <xdr:rowOff>0</xdr:rowOff>
        </xdr:from>
        <xdr:to>
          <xdr:col>4</xdr:col>
          <xdr:colOff>0</xdr:colOff>
          <xdr:row>1047</xdr:row>
          <xdr:rowOff>2540</xdr:rowOff>
        </xdr:to>
        <xdr:sp macro="" textlink="">
          <xdr:nvSpPr>
            <xdr:cNvPr id="2336" name="Drop Down 1312" hidden="1">
              <a:extLst>
                <a:ext uri="{63B3BB69-23CF-44E3-9099-C40C66FF867C}">
                  <a14:compatExt spid="_x0000_s2336"/>
                </a:ext>
                <a:ext uri="{FF2B5EF4-FFF2-40B4-BE49-F238E27FC236}">
                  <a16:creationId xmlns:a16="http://schemas.microsoft.com/office/drawing/2014/main" id="{00000000-0008-0000-0000-00002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1047</xdr:row>
          <xdr:rowOff>0</xdr:rowOff>
        </xdr:from>
        <xdr:to>
          <xdr:col>3</xdr:col>
          <xdr:colOff>872490</xdr:colOff>
          <xdr:row>1048</xdr:row>
          <xdr:rowOff>34290</xdr:rowOff>
        </xdr:to>
        <xdr:sp macro="" textlink="">
          <xdr:nvSpPr>
            <xdr:cNvPr id="2337" name="Drop Down 1313" hidden="1">
              <a:extLst>
                <a:ext uri="{63B3BB69-23CF-44E3-9099-C40C66FF867C}">
                  <a14:compatExt spid="_x0000_s2337"/>
                </a:ext>
                <a:ext uri="{FF2B5EF4-FFF2-40B4-BE49-F238E27FC236}">
                  <a16:creationId xmlns:a16="http://schemas.microsoft.com/office/drawing/2014/main" id="{00000000-0008-0000-0000-00002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1048</xdr:row>
          <xdr:rowOff>0</xdr:rowOff>
        </xdr:from>
        <xdr:to>
          <xdr:col>3</xdr:col>
          <xdr:colOff>872490</xdr:colOff>
          <xdr:row>1049</xdr:row>
          <xdr:rowOff>34290</xdr:rowOff>
        </xdr:to>
        <xdr:sp macro="" textlink="">
          <xdr:nvSpPr>
            <xdr:cNvPr id="2338" name="Drop Down 1314" hidden="1">
              <a:extLst>
                <a:ext uri="{63B3BB69-23CF-44E3-9099-C40C66FF867C}">
                  <a14:compatExt spid="_x0000_s2338"/>
                </a:ext>
                <a:ext uri="{FF2B5EF4-FFF2-40B4-BE49-F238E27FC236}">
                  <a16:creationId xmlns:a16="http://schemas.microsoft.com/office/drawing/2014/main" id="{00000000-0008-0000-0000-00002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1146</xdr:row>
          <xdr:rowOff>0</xdr:rowOff>
        </xdr:from>
        <xdr:to>
          <xdr:col>5</xdr:col>
          <xdr:colOff>800100</xdr:colOff>
          <xdr:row>1146</xdr:row>
          <xdr:rowOff>304800</xdr:rowOff>
        </xdr:to>
        <xdr:sp macro="" textlink="">
          <xdr:nvSpPr>
            <xdr:cNvPr id="2362" name="Drop Down 1338" hidden="1">
              <a:extLst>
                <a:ext uri="{63B3BB69-23CF-44E3-9099-C40C66FF867C}">
                  <a14:compatExt spid="_x0000_s2362"/>
                </a:ext>
                <a:ext uri="{FF2B5EF4-FFF2-40B4-BE49-F238E27FC236}">
                  <a16:creationId xmlns:a16="http://schemas.microsoft.com/office/drawing/2014/main" id="{00000000-0008-0000-0000-00003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1147</xdr:row>
          <xdr:rowOff>0</xdr:rowOff>
        </xdr:from>
        <xdr:to>
          <xdr:col>5</xdr:col>
          <xdr:colOff>800100</xdr:colOff>
          <xdr:row>1147</xdr:row>
          <xdr:rowOff>307340</xdr:rowOff>
        </xdr:to>
        <xdr:sp macro="" textlink="">
          <xdr:nvSpPr>
            <xdr:cNvPr id="2363" name="Drop Down 1339" hidden="1">
              <a:extLst>
                <a:ext uri="{63B3BB69-23CF-44E3-9099-C40C66FF867C}">
                  <a14:compatExt spid="_x0000_s2363"/>
                </a:ext>
                <a:ext uri="{FF2B5EF4-FFF2-40B4-BE49-F238E27FC236}">
                  <a16:creationId xmlns:a16="http://schemas.microsoft.com/office/drawing/2014/main" id="{00000000-0008-0000-0000-00003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1148</xdr:row>
          <xdr:rowOff>0</xdr:rowOff>
        </xdr:from>
        <xdr:to>
          <xdr:col>5</xdr:col>
          <xdr:colOff>802640</xdr:colOff>
          <xdr:row>1148</xdr:row>
          <xdr:rowOff>307340</xdr:rowOff>
        </xdr:to>
        <xdr:sp macro="" textlink="">
          <xdr:nvSpPr>
            <xdr:cNvPr id="2364" name="Drop Down 1340" hidden="1">
              <a:extLst>
                <a:ext uri="{63B3BB69-23CF-44E3-9099-C40C66FF867C}">
                  <a14:compatExt spid="_x0000_s2364"/>
                </a:ext>
                <a:ext uri="{FF2B5EF4-FFF2-40B4-BE49-F238E27FC236}">
                  <a16:creationId xmlns:a16="http://schemas.microsoft.com/office/drawing/2014/main" id="{00000000-0008-0000-0000-00003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1147</xdr:row>
          <xdr:rowOff>0</xdr:rowOff>
        </xdr:from>
        <xdr:to>
          <xdr:col>10</xdr:col>
          <xdr:colOff>1824990</xdr:colOff>
          <xdr:row>1147</xdr:row>
          <xdr:rowOff>307340</xdr:rowOff>
        </xdr:to>
        <xdr:sp macro="" textlink="">
          <xdr:nvSpPr>
            <xdr:cNvPr id="2367" name="Drop Down 1343" hidden="1">
              <a:extLst>
                <a:ext uri="{63B3BB69-23CF-44E3-9099-C40C66FF867C}">
                  <a14:compatExt spid="_x0000_s2367"/>
                </a:ext>
                <a:ext uri="{FF2B5EF4-FFF2-40B4-BE49-F238E27FC236}">
                  <a16:creationId xmlns:a16="http://schemas.microsoft.com/office/drawing/2014/main" id="{00000000-0008-0000-0000-00003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1148</xdr:row>
          <xdr:rowOff>0</xdr:rowOff>
        </xdr:from>
        <xdr:to>
          <xdr:col>10</xdr:col>
          <xdr:colOff>1824990</xdr:colOff>
          <xdr:row>1148</xdr:row>
          <xdr:rowOff>307340</xdr:rowOff>
        </xdr:to>
        <xdr:sp macro="" textlink="">
          <xdr:nvSpPr>
            <xdr:cNvPr id="2368" name="Drop Down 1344" hidden="1">
              <a:extLst>
                <a:ext uri="{63B3BB69-23CF-44E3-9099-C40C66FF867C}">
                  <a14:compatExt spid="_x0000_s2368"/>
                </a:ext>
                <a:ext uri="{FF2B5EF4-FFF2-40B4-BE49-F238E27FC236}">
                  <a16:creationId xmlns:a16="http://schemas.microsoft.com/office/drawing/2014/main" id="{00000000-0008-0000-0000-00004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1146</xdr:row>
          <xdr:rowOff>0</xdr:rowOff>
        </xdr:from>
        <xdr:to>
          <xdr:col>10</xdr:col>
          <xdr:colOff>1824990</xdr:colOff>
          <xdr:row>1146</xdr:row>
          <xdr:rowOff>307340</xdr:rowOff>
        </xdr:to>
        <xdr:sp macro="" textlink="">
          <xdr:nvSpPr>
            <xdr:cNvPr id="2371" name="Drop Down 1347" hidden="1">
              <a:extLst>
                <a:ext uri="{63B3BB69-23CF-44E3-9099-C40C66FF867C}">
                  <a14:compatExt spid="_x0000_s2371"/>
                </a:ext>
                <a:ext uri="{FF2B5EF4-FFF2-40B4-BE49-F238E27FC236}">
                  <a16:creationId xmlns:a16="http://schemas.microsoft.com/office/drawing/2014/main" id="{00000000-0008-0000-0000-00004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1146</xdr:row>
          <xdr:rowOff>0</xdr:rowOff>
        </xdr:from>
        <xdr:to>
          <xdr:col>4</xdr:col>
          <xdr:colOff>0</xdr:colOff>
          <xdr:row>1146</xdr:row>
          <xdr:rowOff>307340</xdr:rowOff>
        </xdr:to>
        <xdr:sp macro="" textlink="">
          <xdr:nvSpPr>
            <xdr:cNvPr id="2372" name="Drop Down 1348" hidden="1">
              <a:extLst>
                <a:ext uri="{63B3BB69-23CF-44E3-9099-C40C66FF867C}">
                  <a14:compatExt spid="_x0000_s2372"/>
                </a:ext>
                <a:ext uri="{FF2B5EF4-FFF2-40B4-BE49-F238E27FC236}">
                  <a16:creationId xmlns:a16="http://schemas.microsoft.com/office/drawing/2014/main" id="{00000000-0008-0000-0000-00004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1147</xdr:row>
          <xdr:rowOff>0</xdr:rowOff>
        </xdr:from>
        <xdr:to>
          <xdr:col>3</xdr:col>
          <xdr:colOff>872490</xdr:colOff>
          <xdr:row>1147</xdr:row>
          <xdr:rowOff>307340</xdr:rowOff>
        </xdr:to>
        <xdr:sp macro="" textlink="">
          <xdr:nvSpPr>
            <xdr:cNvPr id="2373" name="Drop Down 1349" hidden="1">
              <a:extLst>
                <a:ext uri="{63B3BB69-23CF-44E3-9099-C40C66FF867C}">
                  <a14:compatExt spid="_x0000_s2373"/>
                </a:ext>
                <a:ext uri="{FF2B5EF4-FFF2-40B4-BE49-F238E27FC236}">
                  <a16:creationId xmlns:a16="http://schemas.microsoft.com/office/drawing/2014/main" id="{00000000-0008-0000-0000-00004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1148</xdr:row>
          <xdr:rowOff>0</xdr:rowOff>
        </xdr:from>
        <xdr:to>
          <xdr:col>3</xdr:col>
          <xdr:colOff>840740</xdr:colOff>
          <xdr:row>1148</xdr:row>
          <xdr:rowOff>307340</xdr:rowOff>
        </xdr:to>
        <xdr:sp macro="" textlink="">
          <xdr:nvSpPr>
            <xdr:cNvPr id="2374" name="Drop Down 1350" hidden="1">
              <a:extLst>
                <a:ext uri="{63B3BB69-23CF-44E3-9099-C40C66FF867C}">
                  <a14:compatExt spid="_x0000_s2374"/>
                </a:ext>
                <a:ext uri="{FF2B5EF4-FFF2-40B4-BE49-F238E27FC236}">
                  <a16:creationId xmlns:a16="http://schemas.microsoft.com/office/drawing/2014/main" id="{00000000-0008-0000-0000-00004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1246</xdr:row>
          <xdr:rowOff>0</xdr:rowOff>
        </xdr:from>
        <xdr:to>
          <xdr:col>5</xdr:col>
          <xdr:colOff>802640</xdr:colOff>
          <xdr:row>1246</xdr:row>
          <xdr:rowOff>307340</xdr:rowOff>
        </xdr:to>
        <xdr:sp macro="" textlink="">
          <xdr:nvSpPr>
            <xdr:cNvPr id="2398" name="Drop Down 1374" hidden="1">
              <a:extLst>
                <a:ext uri="{63B3BB69-23CF-44E3-9099-C40C66FF867C}">
                  <a14:compatExt spid="_x0000_s2398"/>
                </a:ext>
                <a:ext uri="{FF2B5EF4-FFF2-40B4-BE49-F238E27FC236}">
                  <a16:creationId xmlns:a16="http://schemas.microsoft.com/office/drawing/2014/main" id="{00000000-0008-0000-0000-00005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1247</xdr:row>
          <xdr:rowOff>0</xdr:rowOff>
        </xdr:from>
        <xdr:to>
          <xdr:col>5</xdr:col>
          <xdr:colOff>802640</xdr:colOff>
          <xdr:row>1248</xdr:row>
          <xdr:rowOff>0</xdr:rowOff>
        </xdr:to>
        <xdr:sp macro="" textlink="">
          <xdr:nvSpPr>
            <xdr:cNvPr id="2399" name="Drop Down 1375" hidden="1">
              <a:extLst>
                <a:ext uri="{63B3BB69-23CF-44E3-9099-C40C66FF867C}">
                  <a14:compatExt spid="_x0000_s2399"/>
                </a:ext>
                <a:ext uri="{FF2B5EF4-FFF2-40B4-BE49-F238E27FC236}">
                  <a16:creationId xmlns:a16="http://schemas.microsoft.com/office/drawing/2014/main" id="{00000000-0008-0000-0000-00005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1248</xdr:row>
          <xdr:rowOff>0</xdr:rowOff>
        </xdr:from>
        <xdr:to>
          <xdr:col>5</xdr:col>
          <xdr:colOff>802640</xdr:colOff>
          <xdr:row>1248</xdr:row>
          <xdr:rowOff>307340</xdr:rowOff>
        </xdr:to>
        <xdr:sp macro="" textlink="">
          <xdr:nvSpPr>
            <xdr:cNvPr id="2400" name="Drop Down 1376" hidden="1">
              <a:extLst>
                <a:ext uri="{63B3BB69-23CF-44E3-9099-C40C66FF867C}">
                  <a14:compatExt spid="_x0000_s2400"/>
                </a:ext>
                <a:ext uri="{FF2B5EF4-FFF2-40B4-BE49-F238E27FC236}">
                  <a16:creationId xmlns:a16="http://schemas.microsoft.com/office/drawing/2014/main" id="{00000000-0008-0000-0000-00006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1247</xdr:row>
          <xdr:rowOff>0</xdr:rowOff>
        </xdr:from>
        <xdr:to>
          <xdr:col>10</xdr:col>
          <xdr:colOff>1824990</xdr:colOff>
          <xdr:row>1247</xdr:row>
          <xdr:rowOff>307340</xdr:rowOff>
        </xdr:to>
        <xdr:sp macro="" textlink="">
          <xdr:nvSpPr>
            <xdr:cNvPr id="2403" name="Drop Down 1379" hidden="1">
              <a:extLst>
                <a:ext uri="{63B3BB69-23CF-44E3-9099-C40C66FF867C}">
                  <a14:compatExt spid="_x0000_s2403"/>
                </a:ext>
                <a:ext uri="{FF2B5EF4-FFF2-40B4-BE49-F238E27FC236}">
                  <a16:creationId xmlns:a16="http://schemas.microsoft.com/office/drawing/2014/main" id="{00000000-0008-0000-0000-00006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1248</xdr:row>
          <xdr:rowOff>0</xdr:rowOff>
        </xdr:from>
        <xdr:to>
          <xdr:col>10</xdr:col>
          <xdr:colOff>1824990</xdr:colOff>
          <xdr:row>1248</xdr:row>
          <xdr:rowOff>307340</xdr:rowOff>
        </xdr:to>
        <xdr:sp macro="" textlink="">
          <xdr:nvSpPr>
            <xdr:cNvPr id="2404" name="Drop Down 1380" hidden="1">
              <a:extLst>
                <a:ext uri="{63B3BB69-23CF-44E3-9099-C40C66FF867C}">
                  <a14:compatExt spid="_x0000_s2404"/>
                </a:ext>
                <a:ext uri="{FF2B5EF4-FFF2-40B4-BE49-F238E27FC236}">
                  <a16:creationId xmlns:a16="http://schemas.microsoft.com/office/drawing/2014/main" id="{00000000-0008-0000-0000-00006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1246</xdr:row>
          <xdr:rowOff>0</xdr:rowOff>
        </xdr:from>
        <xdr:to>
          <xdr:col>10</xdr:col>
          <xdr:colOff>1824990</xdr:colOff>
          <xdr:row>1246</xdr:row>
          <xdr:rowOff>307340</xdr:rowOff>
        </xdr:to>
        <xdr:sp macro="" textlink="">
          <xdr:nvSpPr>
            <xdr:cNvPr id="2407" name="Drop Down 1383" hidden="1">
              <a:extLst>
                <a:ext uri="{63B3BB69-23CF-44E3-9099-C40C66FF867C}">
                  <a14:compatExt spid="_x0000_s2407"/>
                </a:ext>
                <a:ext uri="{FF2B5EF4-FFF2-40B4-BE49-F238E27FC236}">
                  <a16:creationId xmlns:a16="http://schemas.microsoft.com/office/drawing/2014/main" id="{00000000-0008-0000-0000-00006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1246</xdr:row>
          <xdr:rowOff>0</xdr:rowOff>
        </xdr:from>
        <xdr:to>
          <xdr:col>3</xdr:col>
          <xdr:colOff>840740</xdr:colOff>
          <xdr:row>1247</xdr:row>
          <xdr:rowOff>0</xdr:rowOff>
        </xdr:to>
        <xdr:sp macro="" textlink="">
          <xdr:nvSpPr>
            <xdr:cNvPr id="2408" name="Drop Down 1384" hidden="1">
              <a:extLst>
                <a:ext uri="{63B3BB69-23CF-44E3-9099-C40C66FF867C}">
                  <a14:compatExt spid="_x0000_s2408"/>
                </a:ext>
                <a:ext uri="{FF2B5EF4-FFF2-40B4-BE49-F238E27FC236}">
                  <a16:creationId xmlns:a16="http://schemas.microsoft.com/office/drawing/2014/main" id="{00000000-0008-0000-0000-00006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1247</xdr:row>
          <xdr:rowOff>0</xdr:rowOff>
        </xdr:from>
        <xdr:to>
          <xdr:col>3</xdr:col>
          <xdr:colOff>872490</xdr:colOff>
          <xdr:row>1248</xdr:row>
          <xdr:rowOff>0</xdr:rowOff>
        </xdr:to>
        <xdr:sp macro="" textlink="">
          <xdr:nvSpPr>
            <xdr:cNvPr id="2409" name="Drop Down 1385" hidden="1">
              <a:extLst>
                <a:ext uri="{63B3BB69-23CF-44E3-9099-C40C66FF867C}">
                  <a14:compatExt spid="_x0000_s2409"/>
                </a:ext>
                <a:ext uri="{FF2B5EF4-FFF2-40B4-BE49-F238E27FC236}">
                  <a16:creationId xmlns:a16="http://schemas.microsoft.com/office/drawing/2014/main" id="{00000000-0008-0000-0000-00006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1248</xdr:row>
          <xdr:rowOff>0</xdr:rowOff>
        </xdr:from>
        <xdr:to>
          <xdr:col>3</xdr:col>
          <xdr:colOff>840740</xdr:colOff>
          <xdr:row>1248</xdr:row>
          <xdr:rowOff>307340</xdr:rowOff>
        </xdr:to>
        <xdr:sp macro="" textlink="">
          <xdr:nvSpPr>
            <xdr:cNvPr id="2410" name="Drop Down 1386" hidden="1">
              <a:extLst>
                <a:ext uri="{63B3BB69-23CF-44E3-9099-C40C66FF867C}">
                  <a14:compatExt spid="_x0000_s2410"/>
                </a:ext>
                <a:ext uri="{FF2B5EF4-FFF2-40B4-BE49-F238E27FC236}">
                  <a16:creationId xmlns:a16="http://schemas.microsoft.com/office/drawing/2014/main" id="{00000000-0008-0000-0000-00006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1346</xdr:row>
          <xdr:rowOff>0</xdr:rowOff>
        </xdr:from>
        <xdr:to>
          <xdr:col>5</xdr:col>
          <xdr:colOff>802640</xdr:colOff>
          <xdr:row>1347</xdr:row>
          <xdr:rowOff>0</xdr:rowOff>
        </xdr:to>
        <xdr:sp macro="" textlink="">
          <xdr:nvSpPr>
            <xdr:cNvPr id="2434" name="Drop Down 1410" hidden="1">
              <a:extLst>
                <a:ext uri="{63B3BB69-23CF-44E3-9099-C40C66FF867C}">
                  <a14:compatExt spid="_x0000_s2434"/>
                </a:ext>
                <a:ext uri="{FF2B5EF4-FFF2-40B4-BE49-F238E27FC236}">
                  <a16:creationId xmlns:a16="http://schemas.microsoft.com/office/drawing/2014/main" id="{00000000-0008-0000-0000-00008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1347</xdr:row>
          <xdr:rowOff>0</xdr:rowOff>
        </xdr:from>
        <xdr:to>
          <xdr:col>5</xdr:col>
          <xdr:colOff>802640</xdr:colOff>
          <xdr:row>1348</xdr:row>
          <xdr:rowOff>0</xdr:rowOff>
        </xdr:to>
        <xdr:sp macro="" textlink="">
          <xdr:nvSpPr>
            <xdr:cNvPr id="2435" name="Drop Down 1411" hidden="1">
              <a:extLst>
                <a:ext uri="{63B3BB69-23CF-44E3-9099-C40C66FF867C}">
                  <a14:compatExt spid="_x0000_s2435"/>
                </a:ext>
                <a:ext uri="{FF2B5EF4-FFF2-40B4-BE49-F238E27FC236}">
                  <a16:creationId xmlns:a16="http://schemas.microsoft.com/office/drawing/2014/main" id="{00000000-0008-0000-0000-00008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1348</xdr:row>
          <xdr:rowOff>0</xdr:rowOff>
        </xdr:from>
        <xdr:to>
          <xdr:col>5</xdr:col>
          <xdr:colOff>802640</xdr:colOff>
          <xdr:row>1349</xdr:row>
          <xdr:rowOff>34290</xdr:rowOff>
        </xdr:to>
        <xdr:sp macro="" textlink="">
          <xdr:nvSpPr>
            <xdr:cNvPr id="2436" name="Drop Down 1412" hidden="1">
              <a:extLst>
                <a:ext uri="{63B3BB69-23CF-44E3-9099-C40C66FF867C}">
                  <a14:compatExt spid="_x0000_s2436"/>
                </a:ext>
                <a:ext uri="{FF2B5EF4-FFF2-40B4-BE49-F238E27FC236}">
                  <a16:creationId xmlns:a16="http://schemas.microsoft.com/office/drawing/2014/main" id="{00000000-0008-0000-0000-00008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1347</xdr:row>
          <xdr:rowOff>0</xdr:rowOff>
        </xdr:from>
        <xdr:to>
          <xdr:col>10</xdr:col>
          <xdr:colOff>1824990</xdr:colOff>
          <xdr:row>1347</xdr:row>
          <xdr:rowOff>307340</xdr:rowOff>
        </xdr:to>
        <xdr:sp macro="" textlink="">
          <xdr:nvSpPr>
            <xdr:cNvPr id="2439" name="Drop Down 1415" hidden="1">
              <a:extLst>
                <a:ext uri="{63B3BB69-23CF-44E3-9099-C40C66FF867C}">
                  <a14:compatExt spid="_x0000_s2439"/>
                </a:ext>
                <a:ext uri="{FF2B5EF4-FFF2-40B4-BE49-F238E27FC236}">
                  <a16:creationId xmlns:a16="http://schemas.microsoft.com/office/drawing/2014/main" id="{00000000-0008-0000-0000-00008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1348</xdr:row>
          <xdr:rowOff>0</xdr:rowOff>
        </xdr:from>
        <xdr:to>
          <xdr:col>10</xdr:col>
          <xdr:colOff>1824990</xdr:colOff>
          <xdr:row>1348</xdr:row>
          <xdr:rowOff>307340</xdr:rowOff>
        </xdr:to>
        <xdr:sp macro="" textlink="">
          <xdr:nvSpPr>
            <xdr:cNvPr id="2440" name="Drop Down 1416" hidden="1">
              <a:extLst>
                <a:ext uri="{63B3BB69-23CF-44E3-9099-C40C66FF867C}">
                  <a14:compatExt spid="_x0000_s2440"/>
                </a:ext>
                <a:ext uri="{FF2B5EF4-FFF2-40B4-BE49-F238E27FC236}">
                  <a16:creationId xmlns:a16="http://schemas.microsoft.com/office/drawing/2014/main" id="{00000000-0008-0000-0000-00008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1346</xdr:row>
          <xdr:rowOff>0</xdr:rowOff>
        </xdr:from>
        <xdr:to>
          <xdr:col>10</xdr:col>
          <xdr:colOff>1824990</xdr:colOff>
          <xdr:row>1346</xdr:row>
          <xdr:rowOff>307340</xdr:rowOff>
        </xdr:to>
        <xdr:sp macro="" textlink="">
          <xdr:nvSpPr>
            <xdr:cNvPr id="2443" name="Drop Down 1419" hidden="1">
              <a:extLst>
                <a:ext uri="{63B3BB69-23CF-44E3-9099-C40C66FF867C}">
                  <a14:compatExt spid="_x0000_s2443"/>
                </a:ext>
                <a:ext uri="{FF2B5EF4-FFF2-40B4-BE49-F238E27FC236}">
                  <a16:creationId xmlns:a16="http://schemas.microsoft.com/office/drawing/2014/main" id="{00000000-0008-0000-0000-00008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1346</xdr:row>
          <xdr:rowOff>0</xdr:rowOff>
        </xdr:from>
        <xdr:to>
          <xdr:col>4</xdr:col>
          <xdr:colOff>0</xdr:colOff>
          <xdr:row>1346</xdr:row>
          <xdr:rowOff>307340</xdr:rowOff>
        </xdr:to>
        <xdr:sp macro="" textlink="">
          <xdr:nvSpPr>
            <xdr:cNvPr id="2444" name="Drop Down 1420" hidden="1">
              <a:extLst>
                <a:ext uri="{63B3BB69-23CF-44E3-9099-C40C66FF867C}">
                  <a14:compatExt spid="_x0000_s2444"/>
                </a:ext>
                <a:ext uri="{FF2B5EF4-FFF2-40B4-BE49-F238E27FC236}">
                  <a16:creationId xmlns:a16="http://schemas.microsoft.com/office/drawing/2014/main" id="{00000000-0008-0000-0000-00008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1347</xdr:row>
          <xdr:rowOff>0</xdr:rowOff>
        </xdr:from>
        <xdr:to>
          <xdr:col>3</xdr:col>
          <xdr:colOff>872490</xdr:colOff>
          <xdr:row>1348</xdr:row>
          <xdr:rowOff>2540</xdr:rowOff>
        </xdr:to>
        <xdr:sp macro="" textlink="">
          <xdr:nvSpPr>
            <xdr:cNvPr id="2445" name="Drop Down 1421" hidden="1">
              <a:extLst>
                <a:ext uri="{63B3BB69-23CF-44E3-9099-C40C66FF867C}">
                  <a14:compatExt spid="_x0000_s2445"/>
                </a:ext>
                <a:ext uri="{FF2B5EF4-FFF2-40B4-BE49-F238E27FC236}">
                  <a16:creationId xmlns:a16="http://schemas.microsoft.com/office/drawing/2014/main" id="{00000000-0008-0000-0000-00008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1348</xdr:row>
          <xdr:rowOff>0</xdr:rowOff>
        </xdr:from>
        <xdr:to>
          <xdr:col>3</xdr:col>
          <xdr:colOff>840740</xdr:colOff>
          <xdr:row>1349</xdr:row>
          <xdr:rowOff>0</xdr:rowOff>
        </xdr:to>
        <xdr:sp macro="" textlink="">
          <xdr:nvSpPr>
            <xdr:cNvPr id="2446" name="Drop Down 1422" hidden="1">
              <a:extLst>
                <a:ext uri="{63B3BB69-23CF-44E3-9099-C40C66FF867C}">
                  <a14:compatExt spid="_x0000_s2446"/>
                </a:ext>
                <a:ext uri="{FF2B5EF4-FFF2-40B4-BE49-F238E27FC236}">
                  <a16:creationId xmlns:a16="http://schemas.microsoft.com/office/drawing/2014/main" id="{00000000-0008-0000-0000-00008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1446</xdr:row>
          <xdr:rowOff>0</xdr:rowOff>
        </xdr:from>
        <xdr:to>
          <xdr:col>6</xdr:col>
          <xdr:colOff>0</xdr:colOff>
          <xdr:row>1447</xdr:row>
          <xdr:rowOff>0</xdr:rowOff>
        </xdr:to>
        <xdr:sp macro="" textlink="">
          <xdr:nvSpPr>
            <xdr:cNvPr id="2470" name="Drop Down 1446" hidden="1">
              <a:extLst>
                <a:ext uri="{63B3BB69-23CF-44E3-9099-C40C66FF867C}">
                  <a14:compatExt spid="_x0000_s2470"/>
                </a:ext>
                <a:ext uri="{FF2B5EF4-FFF2-40B4-BE49-F238E27FC236}">
                  <a16:creationId xmlns:a16="http://schemas.microsoft.com/office/drawing/2014/main" id="{00000000-0008-0000-0000-0000A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1447</xdr:row>
          <xdr:rowOff>0</xdr:rowOff>
        </xdr:from>
        <xdr:to>
          <xdr:col>6</xdr:col>
          <xdr:colOff>0</xdr:colOff>
          <xdr:row>1448</xdr:row>
          <xdr:rowOff>0</xdr:rowOff>
        </xdr:to>
        <xdr:sp macro="" textlink="">
          <xdr:nvSpPr>
            <xdr:cNvPr id="2471" name="Drop Down 1447" hidden="1">
              <a:extLst>
                <a:ext uri="{63B3BB69-23CF-44E3-9099-C40C66FF867C}">
                  <a14:compatExt spid="_x0000_s2471"/>
                </a:ext>
                <a:ext uri="{FF2B5EF4-FFF2-40B4-BE49-F238E27FC236}">
                  <a16:creationId xmlns:a16="http://schemas.microsoft.com/office/drawing/2014/main" id="{00000000-0008-0000-0000-0000A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1448</xdr:row>
          <xdr:rowOff>0</xdr:rowOff>
        </xdr:from>
        <xdr:to>
          <xdr:col>6</xdr:col>
          <xdr:colOff>0</xdr:colOff>
          <xdr:row>1449</xdr:row>
          <xdr:rowOff>0</xdr:rowOff>
        </xdr:to>
        <xdr:sp macro="" textlink="">
          <xdr:nvSpPr>
            <xdr:cNvPr id="2472" name="Drop Down 1448" hidden="1">
              <a:extLst>
                <a:ext uri="{63B3BB69-23CF-44E3-9099-C40C66FF867C}">
                  <a14:compatExt spid="_x0000_s2472"/>
                </a:ext>
                <a:ext uri="{FF2B5EF4-FFF2-40B4-BE49-F238E27FC236}">
                  <a16:creationId xmlns:a16="http://schemas.microsoft.com/office/drawing/2014/main" id="{00000000-0008-0000-0000-0000A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1447</xdr:row>
          <xdr:rowOff>0</xdr:rowOff>
        </xdr:from>
        <xdr:to>
          <xdr:col>10</xdr:col>
          <xdr:colOff>1824990</xdr:colOff>
          <xdr:row>1447</xdr:row>
          <xdr:rowOff>307340</xdr:rowOff>
        </xdr:to>
        <xdr:sp macro="" textlink="">
          <xdr:nvSpPr>
            <xdr:cNvPr id="2475" name="Drop Down 1451" hidden="1">
              <a:extLst>
                <a:ext uri="{63B3BB69-23CF-44E3-9099-C40C66FF867C}">
                  <a14:compatExt spid="_x0000_s2475"/>
                </a:ext>
                <a:ext uri="{FF2B5EF4-FFF2-40B4-BE49-F238E27FC236}">
                  <a16:creationId xmlns:a16="http://schemas.microsoft.com/office/drawing/2014/main" id="{00000000-0008-0000-0000-0000A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1448</xdr:row>
          <xdr:rowOff>0</xdr:rowOff>
        </xdr:from>
        <xdr:to>
          <xdr:col>10</xdr:col>
          <xdr:colOff>1824990</xdr:colOff>
          <xdr:row>1448</xdr:row>
          <xdr:rowOff>307340</xdr:rowOff>
        </xdr:to>
        <xdr:sp macro="" textlink="">
          <xdr:nvSpPr>
            <xdr:cNvPr id="2476" name="Drop Down 1452" hidden="1">
              <a:extLst>
                <a:ext uri="{63B3BB69-23CF-44E3-9099-C40C66FF867C}">
                  <a14:compatExt spid="_x0000_s2476"/>
                </a:ext>
                <a:ext uri="{FF2B5EF4-FFF2-40B4-BE49-F238E27FC236}">
                  <a16:creationId xmlns:a16="http://schemas.microsoft.com/office/drawing/2014/main" id="{00000000-0008-0000-0000-0000A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1446</xdr:row>
          <xdr:rowOff>0</xdr:rowOff>
        </xdr:from>
        <xdr:to>
          <xdr:col>10</xdr:col>
          <xdr:colOff>1824990</xdr:colOff>
          <xdr:row>1446</xdr:row>
          <xdr:rowOff>307340</xdr:rowOff>
        </xdr:to>
        <xdr:sp macro="" textlink="">
          <xdr:nvSpPr>
            <xdr:cNvPr id="2479" name="Drop Down 1455" hidden="1">
              <a:extLst>
                <a:ext uri="{63B3BB69-23CF-44E3-9099-C40C66FF867C}">
                  <a14:compatExt spid="_x0000_s2479"/>
                </a:ext>
                <a:ext uri="{FF2B5EF4-FFF2-40B4-BE49-F238E27FC236}">
                  <a16:creationId xmlns:a16="http://schemas.microsoft.com/office/drawing/2014/main" id="{00000000-0008-0000-0000-0000A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1446</xdr:row>
          <xdr:rowOff>0</xdr:rowOff>
        </xdr:from>
        <xdr:to>
          <xdr:col>4</xdr:col>
          <xdr:colOff>0</xdr:colOff>
          <xdr:row>1446</xdr:row>
          <xdr:rowOff>307340</xdr:rowOff>
        </xdr:to>
        <xdr:sp macro="" textlink="">
          <xdr:nvSpPr>
            <xdr:cNvPr id="2480" name="Drop Down 1456" hidden="1">
              <a:extLst>
                <a:ext uri="{63B3BB69-23CF-44E3-9099-C40C66FF867C}">
                  <a14:compatExt spid="_x0000_s2480"/>
                </a:ext>
                <a:ext uri="{FF2B5EF4-FFF2-40B4-BE49-F238E27FC236}">
                  <a16:creationId xmlns:a16="http://schemas.microsoft.com/office/drawing/2014/main" id="{00000000-0008-0000-0000-0000B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1447</xdr:row>
          <xdr:rowOff>0</xdr:rowOff>
        </xdr:from>
        <xdr:to>
          <xdr:col>3</xdr:col>
          <xdr:colOff>840740</xdr:colOff>
          <xdr:row>1448</xdr:row>
          <xdr:rowOff>0</xdr:rowOff>
        </xdr:to>
        <xdr:sp macro="" textlink="">
          <xdr:nvSpPr>
            <xdr:cNvPr id="2481" name="Drop Down 1457" hidden="1">
              <a:extLst>
                <a:ext uri="{63B3BB69-23CF-44E3-9099-C40C66FF867C}">
                  <a14:compatExt spid="_x0000_s2481"/>
                </a:ext>
                <a:ext uri="{FF2B5EF4-FFF2-40B4-BE49-F238E27FC236}">
                  <a16:creationId xmlns:a16="http://schemas.microsoft.com/office/drawing/2014/main" id="{00000000-0008-0000-0000-0000B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1448</xdr:row>
          <xdr:rowOff>0</xdr:rowOff>
        </xdr:from>
        <xdr:to>
          <xdr:col>3</xdr:col>
          <xdr:colOff>840740</xdr:colOff>
          <xdr:row>1449</xdr:row>
          <xdr:rowOff>0</xdr:rowOff>
        </xdr:to>
        <xdr:sp macro="" textlink="">
          <xdr:nvSpPr>
            <xdr:cNvPr id="2482" name="Drop Down 1458" hidden="1">
              <a:extLst>
                <a:ext uri="{63B3BB69-23CF-44E3-9099-C40C66FF867C}">
                  <a14:compatExt spid="_x0000_s2482"/>
                </a:ext>
                <a:ext uri="{FF2B5EF4-FFF2-40B4-BE49-F238E27FC236}">
                  <a16:creationId xmlns:a16="http://schemas.microsoft.com/office/drawing/2014/main" id="{00000000-0008-0000-0000-0000B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75</xdr:row>
          <xdr:rowOff>0</xdr:rowOff>
        </xdr:from>
        <xdr:to>
          <xdr:col>5</xdr:col>
          <xdr:colOff>0</xdr:colOff>
          <xdr:row>75</xdr:row>
          <xdr:rowOff>224790</xdr:rowOff>
        </xdr:to>
        <xdr:sp macro="" textlink="">
          <xdr:nvSpPr>
            <xdr:cNvPr id="2506" name="Drop Down 1482" hidden="1">
              <a:extLst>
                <a:ext uri="{63B3BB69-23CF-44E3-9099-C40C66FF867C}">
                  <a14:compatExt spid="_x0000_s2506"/>
                </a:ext>
                <a:ext uri="{FF2B5EF4-FFF2-40B4-BE49-F238E27FC236}">
                  <a16:creationId xmlns:a16="http://schemas.microsoft.com/office/drawing/2014/main" id="{00000000-0008-0000-0000-0000C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175</xdr:row>
          <xdr:rowOff>0</xdr:rowOff>
        </xdr:from>
        <xdr:to>
          <xdr:col>5</xdr:col>
          <xdr:colOff>0</xdr:colOff>
          <xdr:row>175</xdr:row>
          <xdr:rowOff>224790</xdr:rowOff>
        </xdr:to>
        <xdr:sp macro="" textlink="">
          <xdr:nvSpPr>
            <xdr:cNvPr id="2507" name="Drop Down 1483" hidden="1">
              <a:extLst>
                <a:ext uri="{63B3BB69-23CF-44E3-9099-C40C66FF867C}">
                  <a14:compatExt spid="_x0000_s2507"/>
                </a:ext>
                <a:ext uri="{FF2B5EF4-FFF2-40B4-BE49-F238E27FC236}">
                  <a16:creationId xmlns:a16="http://schemas.microsoft.com/office/drawing/2014/main" id="{00000000-0008-0000-0000-0000C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275</xdr:row>
          <xdr:rowOff>0</xdr:rowOff>
        </xdr:from>
        <xdr:to>
          <xdr:col>5</xdr:col>
          <xdr:colOff>0</xdr:colOff>
          <xdr:row>275</xdr:row>
          <xdr:rowOff>224790</xdr:rowOff>
        </xdr:to>
        <xdr:sp macro="" textlink="">
          <xdr:nvSpPr>
            <xdr:cNvPr id="2508" name="Drop Down 1484" hidden="1">
              <a:extLst>
                <a:ext uri="{63B3BB69-23CF-44E3-9099-C40C66FF867C}">
                  <a14:compatExt spid="_x0000_s2508"/>
                </a:ext>
                <a:ext uri="{FF2B5EF4-FFF2-40B4-BE49-F238E27FC236}">
                  <a16:creationId xmlns:a16="http://schemas.microsoft.com/office/drawing/2014/main" id="{00000000-0008-0000-0000-0000C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475</xdr:row>
          <xdr:rowOff>0</xdr:rowOff>
        </xdr:from>
        <xdr:to>
          <xdr:col>5</xdr:col>
          <xdr:colOff>0</xdr:colOff>
          <xdr:row>475</xdr:row>
          <xdr:rowOff>224790</xdr:rowOff>
        </xdr:to>
        <xdr:sp macro="" textlink="">
          <xdr:nvSpPr>
            <xdr:cNvPr id="2510" name="Drop Down 1486" hidden="1">
              <a:extLst>
                <a:ext uri="{63B3BB69-23CF-44E3-9099-C40C66FF867C}">
                  <a14:compatExt spid="_x0000_s2510"/>
                </a:ext>
                <a:ext uri="{FF2B5EF4-FFF2-40B4-BE49-F238E27FC236}">
                  <a16:creationId xmlns:a16="http://schemas.microsoft.com/office/drawing/2014/main" id="{00000000-0008-0000-0000-0000C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575</xdr:row>
          <xdr:rowOff>0</xdr:rowOff>
        </xdr:from>
        <xdr:to>
          <xdr:col>5</xdr:col>
          <xdr:colOff>0</xdr:colOff>
          <xdr:row>575</xdr:row>
          <xdr:rowOff>224790</xdr:rowOff>
        </xdr:to>
        <xdr:sp macro="" textlink="">
          <xdr:nvSpPr>
            <xdr:cNvPr id="2511" name="Drop Down 1487" hidden="1">
              <a:extLst>
                <a:ext uri="{63B3BB69-23CF-44E3-9099-C40C66FF867C}">
                  <a14:compatExt spid="_x0000_s2511"/>
                </a:ext>
                <a:ext uri="{FF2B5EF4-FFF2-40B4-BE49-F238E27FC236}">
                  <a16:creationId xmlns:a16="http://schemas.microsoft.com/office/drawing/2014/main" id="{00000000-0008-0000-0000-0000C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675</xdr:row>
          <xdr:rowOff>0</xdr:rowOff>
        </xdr:from>
        <xdr:to>
          <xdr:col>5</xdr:col>
          <xdr:colOff>0</xdr:colOff>
          <xdr:row>675</xdr:row>
          <xdr:rowOff>224790</xdr:rowOff>
        </xdr:to>
        <xdr:sp macro="" textlink="">
          <xdr:nvSpPr>
            <xdr:cNvPr id="2512" name="Drop Down 1488" hidden="1">
              <a:extLst>
                <a:ext uri="{63B3BB69-23CF-44E3-9099-C40C66FF867C}">
                  <a14:compatExt spid="_x0000_s2512"/>
                </a:ext>
                <a:ext uri="{FF2B5EF4-FFF2-40B4-BE49-F238E27FC236}">
                  <a16:creationId xmlns:a16="http://schemas.microsoft.com/office/drawing/2014/main" id="{00000000-0008-0000-0000-0000D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775</xdr:row>
          <xdr:rowOff>0</xdr:rowOff>
        </xdr:from>
        <xdr:to>
          <xdr:col>5</xdr:col>
          <xdr:colOff>0</xdr:colOff>
          <xdr:row>775</xdr:row>
          <xdr:rowOff>224790</xdr:rowOff>
        </xdr:to>
        <xdr:sp macro="" textlink="">
          <xdr:nvSpPr>
            <xdr:cNvPr id="2513" name="Drop Down 1489" hidden="1">
              <a:extLst>
                <a:ext uri="{63B3BB69-23CF-44E3-9099-C40C66FF867C}">
                  <a14:compatExt spid="_x0000_s2513"/>
                </a:ext>
                <a:ext uri="{FF2B5EF4-FFF2-40B4-BE49-F238E27FC236}">
                  <a16:creationId xmlns:a16="http://schemas.microsoft.com/office/drawing/2014/main" id="{00000000-0008-0000-0000-0000D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875</xdr:row>
          <xdr:rowOff>0</xdr:rowOff>
        </xdr:from>
        <xdr:to>
          <xdr:col>5</xdr:col>
          <xdr:colOff>0</xdr:colOff>
          <xdr:row>875</xdr:row>
          <xdr:rowOff>224790</xdr:rowOff>
        </xdr:to>
        <xdr:sp macro="" textlink="">
          <xdr:nvSpPr>
            <xdr:cNvPr id="2514" name="Drop Down 1490" hidden="1">
              <a:extLst>
                <a:ext uri="{63B3BB69-23CF-44E3-9099-C40C66FF867C}">
                  <a14:compatExt spid="_x0000_s2514"/>
                </a:ext>
                <a:ext uri="{FF2B5EF4-FFF2-40B4-BE49-F238E27FC236}">
                  <a16:creationId xmlns:a16="http://schemas.microsoft.com/office/drawing/2014/main" id="{00000000-0008-0000-0000-0000D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975</xdr:row>
          <xdr:rowOff>0</xdr:rowOff>
        </xdr:from>
        <xdr:to>
          <xdr:col>5</xdr:col>
          <xdr:colOff>0</xdr:colOff>
          <xdr:row>975</xdr:row>
          <xdr:rowOff>224790</xdr:rowOff>
        </xdr:to>
        <xdr:sp macro="" textlink="">
          <xdr:nvSpPr>
            <xdr:cNvPr id="2515" name="Drop Down 1491" hidden="1">
              <a:extLst>
                <a:ext uri="{63B3BB69-23CF-44E3-9099-C40C66FF867C}">
                  <a14:compatExt spid="_x0000_s2515"/>
                </a:ext>
                <a:ext uri="{FF2B5EF4-FFF2-40B4-BE49-F238E27FC236}">
                  <a16:creationId xmlns:a16="http://schemas.microsoft.com/office/drawing/2014/main" id="{00000000-0008-0000-0000-0000D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1075</xdr:row>
          <xdr:rowOff>0</xdr:rowOff>
        </xdr:from>
        <xdr:to>
          <xdr:col>5</xdr:col>
          <xdr:colOff>0</xdr:colOff>
          <xdr:row>1075</xdr:row>
          <xdr:rowOff>224790</xdr:rowOff>
        </xdr:to>
        <xdr:sp macro="" textlink="">
          <xdr:nvSpPr>
            <xdr:cNvPr id="2516" name="Drop Down 1492" hidden="1">
              <a:extLst>
                <a:ext uri="{63B3BB69-23CF-44E3-9099-C40C66FF867C}">
                  <a14:compatExt spid="_x0000_s2516"/>
                </a:ext>
                <a:ext uri="{FF2B5EF4-FFF2-40B4-BE49-F238E27FC236}">
                  <a16:creationId xmlns:a16="http://schemas.microsoft.com/office/drawing/2014/main" id="{00000000-0008-0000-0000-0000D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1175</xdr:row>
          <xdr:rowOff>0</xdr:rowOff>
        </xdr:from>
        <xdr:to>
          <xdr:col>5</xdr:col>
          <xdr:colOff>0</xdr:colOff>
          <xdr:row>1175</xdr:row>
          <xdr:rowOff>224790</xdr:rowOff>
        </xdr:to>
        <xdr:sp macro="" textlink="">
          <xdr:nvSpPr>
            <xdr:cNvPr id="2517" name="Drop Down 1493" hidden="1">
              <a:extLst>
                <a:ext uri="{63B3BB69-23CF-44E3-9099-C40C66FF867C}">
                  <a14:compatExt spid="_x0000_s2517"/>
                </a:ext>
                <a:ext uri="{FF2B5EF4-FFF2-40B4-BE49-F238E27FC236}">
                  <a16:creationId xmlns:a16="http://schemas.microsoft.com/office/drawing/2014/main" id="{00000000-0008-0000-0000-0000D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1275</xdr:row>
          <xdr:rowOff>0</xdr:rowOff>
        </xdr:from>
        <xdr:to>
          <xdr:col>5</xdr:col>
          <xdr:colOff>0</xdr:colOff>
          <xdr:row>1275</xdr:row>
          <xdr:rowOff>224790</xdr:rowOff>
        </xdr:to>
        <xdr:sp macro="" textlink="">
          <xdr:nvSpPr>
            <xdr:cNvPr id="2518" name="Drop Down 1494" hidden="1">
              <a:extLst>
                <a:ext uri="{63B3BB69-23CF-44E3-9099-C40C66FF867C}">
                  <a14:compatExt spid="_x0000_s2518"/>
                </a:ext>
                <a:ext uri="{FF2B5EF4-FFF2-40B4-BE49-F238E27FC236}">
                  <a16:creationId xmlns:a16="http://schemas.microsoft.com/office/drawing/2014/main" id="{00000000-0008-0000-0000-0000D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1375</xdr:row>
          <xdr:rowOff>0</xdr:rowOff>
        </xdr:from>
        <xdr:to>
          <xdr:col>5</xdr:col>
          <xdr:colOff>0</xdr:colOff>
          <xdr:row>1375</xdr:row>
          <xdr:rowOff>224790</xdr:rowOff>
        </xdr:to>
        <xdr:sp macro="" textlink="">
          <xdr:nvSpPr>
            <xdr:cNvPr id="2519" name="Drop Down 1495" hidden="1">
              <a:extLst>
                <a:ext uri="{63B3BB69-23CF-44E3-9099-C40C66FF867C}">
                  <a14:compatExt spid="_x0000_s2519"/>
                </a:ext>
                <a:ext uri="{FF2B5EF4-FFF2-40B4-BE49-F238E27FC236}">
                  <a16:creationId xmlns:a16="http://schemas.microsoft.com/office/drawing/2014/main" id="{00000000-0008-0000-0000-0000D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1475</xdr:row>
          <xdr:rowOff>0</xdr:rowOff>
        </xdr:from>
        <xdr:to>
          <xdr:col>5</xdr:col>
          <xdr:colOff>0</xdr:colOff>
          <xdr:row>1475</xdr:row>
          <xdr:rowOff>224790</xdr:rowOff>
        </xdr:to>
        <xdr:sp macro="" textlink="">
          <xdr:nvSpPr>
            <xdr:cNvPr id="2520" name="Drop Down 1496" hidden="1">
              <a:extLst>
                <a:ext uri="{63B3BB69-23CF-44E3-9099-C40C66FF867C}">
                  <a14:compatExt spid="_x0000_s2520"/>
                </a:ext>
                <a:ext uri="{FF2B5EF4-FFF2-40B4-BE49-F238E27FC236}">
                  <a16:creationId xmlns:a16="http://schemas.microsoft.com/office/drawing/2014/main" id="{00000000-0008-0000-0000-0000D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1546</xdr:row>
          <xdr:rowOff>0</xdr:rowOff>
        </xdr:from>
        <xdr:to>
          <xdr:col>6</xdr:col>
          <xdr:colOff>0</xdr:colOff>
          <xdr:row>1547</xdr:row>
          <xdr:rowOff>0</xdr:rowOff>
        </xdr:to>
        <xdr:sp macro="" textlink="">
          <xdr:nvSpPr>
            <xdr:cNvPr id="2521" name="Drop Down 1497" hidden="1">
              <a:extLst>
                <a:ext uri="{63B3BB69-23CF-44E3-9099-C40C66FF867C}">
                  <a14:compatExt spid="_x0000_s2521"/>
                </a:ext>
                <a:ext uri="{FF2B5EF4-FFF2-40B4-BE49-F238E27FC236}">
                  <a16:creationId xmlns:a16="http://schemas.microsoft.com/office/drawing/2014/main" id="{00000000-0008-0000-0000-0000D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1547</xdr:row>
          <xdr:rowOff>0</xdr:rowOff>
        </xdr:from>
        <xdr:to>
          <xdr:col>6</xdr:col>
          <xdr:colOff>2540</xdr:colOff>
          <xdr:row>1547</xdr:row>
          <xdr:rowOff>307340</xdr:rowOff>
        </xdr:to>
        <xdr:sp macro="" textlink="">
          <xdr:nvSpPr>
            <xdr:cNvPr id="2522" name="Drop Down 1498" hidden="1">
              <a:extLst>
                <a:ext uri="{63B3BB69-23CF-44E3-9099-C40C66FF867C}">
                  <a14:compatExt spid="_x0000_s2522"/>
                </a:ext>
                <a:ext uri="{FF2B5EF4-FFF2-40B4-BE49-F238E27FC236}">
                  <a16:creationId xmlns:a16="http://schemas.microsoft.com/office/drawing/2014/main" id="{00000000-0008-0000-0000-0000D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1548</xdr:row>
          <xdr:rowOff>0</xdr:rowOff>
        </xdr:from>
        <xdr:to>
          <xdr:col>6</xdr:col>
          <xdr:colOff>2540</xdr:colOff>
          <xdr:row>1548</xdr:row>
          <xdr:rowOff>307340</xdr:rowOff>
        </xdr:to>
        <xdr:sp macro="" textlink="">
          <xdr:nvSpPr>
            <xdr:cNvPr id="2523" name="Drop Down 1499" hidden="1">
              <a:extLst>
                <a:ext uri="{63B3BB69-23CF-44E3-9099-C40C66FF867C}">
                  <a14:compatExt spid="_x0000_s2523"/>
                </a:ext>
                <a:ext uri="{FF2B5EF4-FFF2-40B4-BE49-F238E27FC236}">
                  <a16:creationId xmlns:a16="http://schemas.microsoft.com/office/drawing/2014/main" id="{00000000-0008-0000-0000-0000D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1547</xdr:row>
          <xdr:rowOff>0</xdr:rowOff>
        </xdr:from>
        <xdr:to>
          <xdr:col>10</xdr:col>
          <xdr:colOff>1824990</xdr:colOff>
          <xdr:row>1547</xdr:row>
          <xdr:rowOff>307340</xdr:rowOff>
        </xdr:to>
        <xdr:sp macro="" textlink="">
          <xdr:nvSpPr>
            <xdr:cNvPr id="2526" name="Drop Down 1502" hidden="1">
              <a:extLst>
                <a:ext uri="{63B3BB69-23CF-44E3-9099-C40C66FF867C}">
                  <a14:compatExt spid="_x0000_s2526"/>
                </a:ext>
                <a:ext uri="{FF2B5EF4-FFF2-40B4-BE49-F238E27FC236}">
                  <a16:creationId xmlns:a16="http://schemas.microsoft.com/office/drawing/2014/main" id="{00000000-0008-0000-0000-0000D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1548</xdr:row>
          <xdr:rowOff>0</xdr:rowOff>
        </xdr:from>
        <xdr:to>
          <xdr:col>10</xdr:col>
          <xdr:colOff>1824990</xdr:colOff>
          <xdr:row>1548</xdr:row>
          <xdr:rowOff>307340</xdr:rowOff>
        </xdr:to>
        <xdr:sp macro="" textlink="">
          <xdr:nvSpPr>
            <xdr:cNvPr id="2527" name="Drop Down 1503" hidden="1">
              <a:extLst>
                <a:ext uri="{63B3BB69-23CF-44E3-9099-C40C66FF867C}">
                  <a14:compatExt spid="_x0000_s2527"/>
                </a:ext>
                <a:ext uri="{FF2B5EF4-FFF2-40B4-BE49-F238E27FC236}">
                  <a16:creationId xmlns:a16="http://schemas.microsoft.com/office/drawing/2014/main" id="{00000000-0008-0000-0000-0000D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1546</xdr:row>
          <xdr:rowOff>0</xdr:rowOff>
        </xdr:from>
        <xdr:to>
          <xdr:col>10</xdr:col>
          <xdr:colOff>1824990</xdr:colOff>
          <xdr:row>1546</xdr:row>
          <xdr:rowOff>307340</xdr:rowOff>
        </xdr:to>
        <xdr:sp macro="" textlink="">
          <xdr:nvSpPr>
            <xdr:cNvPr id="2530" name="Drop Down 1506" hidden="1">
              <a:extLst>
                <a:ext uri="{63B3BB69-23CF-44E3-9099-C40C66FF867C}">
                  <a14:compatExt spid="_x0000_s2530"/>
                </a:ext>
                <a:ext uri="{FF2B5EF4-FFF2-40B4-BE49-F238E27FC236}">
                  <a16:creationId xmlns:a16="http://schemas.microsoft.com/office/drawing/2014/main" id="{00000000-0008-0000-0000-0000E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1546</xdr:row>
          <xdr:rowOff>0</xdr:rowOff>
        </xdr:from>
        <xdr:to>
          <xdr:col>3</xdr:col>
          <xdr:colOff>834390</xdr:colOff>
          <xdr:row>1546</xdr:row>
          <xdr:rowOff>307340</xdr:rowOff>
        </xdr:to>
        <xdr:sp macro="" textlink="">
          <xdr:nvSpPr>
            <xdr:cNvPr id="2531" name="Drop Down 1507" hidden="1">
              <a:extLst>
                <a:ext uri="{63B3BB69-23CF-44E3-9099-C40C66FF867C}">
                  <a14:compatExt spid="_x0000_s2531"/>
                </a:ext>
                <a:ext uri="{FF2B5EF4-FFF2-40B4-BE49-F238E27FC236}">
                  <a16:creationId xmlns:a16="http://schemas.microsoft.com/office/drawing/2014/main" id="{00000000-0008-0000-0000-0000E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1547</xdr:row>
          <xdr:rowOff>0</xdr:rowOff>
        </xdr:from>
        <xdr:to>
          <xdr:col>3</xdr:col>
          <xdr:colOff>840740</xdr:colOff>
          <xdr:row>1547</xdr:row>
          <xdr:rowOff>307340</xdr:rowOff>
        </xdr:to>
        <xdr:sp macro="" textlink="">
          <xdr:nvSpPr>
            <xdr:cNvPr id="2532" name="Drop Down 1508" hidden="1">
              <a:extLst>
                <a:ext uri="{63B3BB69-23CF-44E3-9099-C40C66FF867C}">
                  <a14:compatExt spid="_x0000_s2532"/>
                </a:ext>
                <a:ext uri="{FF2B5EF4-FFF2-40B4-BE49-F238E27FC236}">
                  <a16:creationId xmlns:a16="http://schemas.microsoft.com/office/drawing/2014/main" id="{00000000-0008-0000-0000-0000E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1548</xdr:row>
          <xdr:rowOff>0</xdr:rowOff>
        </xdr:from>
        <xdr:to>
          <xdr:col>3</xdr:col>
          <xdr:colOff>840740</xdr:colOff>
          <xdr:row>1549</xdr:row>
          <xdr:rowOff>0</xdr:rowOff>
        </xdr:to>
        <xdr:sp macro="" textlink="">
          <xdr:nvSpPr>
            <xdr:cNvPr id="2533" name="Drop Down 1509" hidden="1">
              <a:extLst>
                <a:ext uri="{63B3BB69-23CF-44E3-9099-C40C66FF867C}">
                  <a14:compatExt spid="_x0000_s2533"/>
                </a:ext>
                <a:ext uri="{FF2B5EF4-FFF2-40B4-BE49-F238E27FC236}">
                  <a16:creationId xmlns:a16="http://schemas.microsoft.com/office/drawing/2014/main" id="{00000000-0008-0000-0000-0000E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1575</xdr:row>
          <xdr:rowOff>0</xdr:rowOff>
        </xdr:from>
        <xdr:to>
          <xdr:col>5</xdr:col>
          <xdr:colOff>0</xdr:colOff>
          <xdr:row>1575</xdr:row>
          <xdr:rowOff>224790</xdr:rowOff>
        </xdr:to>
        <xdr:sp macro="" textlink="">
          <xdr:nvSpPr>
            <xdr:cNvPr id="2557" name="Drop Down 1533" hidden="1">
              <a:extLst>
                <a:ext uri="{63B3BB69-23CF-44E3-9099-C40C66FF867C}">
                  <a14:compatExt spid="_x0000_s2557"/>
                </a:ext>
                <a:ext uri="{FF2B5EF4-FFF2-40B4-BE49-F238E27FC236}">
                  <a16:creationId xmlns:a16="http://schemas.microsoft.com/office/drawing/2014/main" id="{00000000-0008-0000-0000-0000F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1646</xdr:row>
          <xdr:rowOff>0</xdr:rowOff>
        </xdr:from>
        <xdr:to>
          <xdr:col>6</xdr:col>
          <xdr:colOff>0</xdr:colOff>
          <xdr:row>1646</xdr:row>
          <xdr:rowOff>307340</xdr:rowOff>
        </xdr:to>
        <xdr:sp macro="" textlink="">
          <xdr:nvSpPr>
            <xdr:cNvPr id="2558" name="Drop Down 1534" hidden="1">
              <a:extLst>
                <a:ext uri="{63B3BB69-23CF-44E3-9099-C40C66FF867C}">
                  <a14:compatExt spid="_x0000_s2558"/>
                </a:ext>
                <a:ext uri="{FF2B5EF4-FFF2-40B4-BE49-F238E27FC236}">
                  <a16:creationId xmlns:a16="http://schemas.microsoft.com/office/drawing/2014/main" id="{00000000-0008-0000-0000-0000F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1647</xdr:row>
          <xdr:rowOff>0</xdr:rowOff>
        </xdr:from>
        <xdr:to>
          <xdr:col>6</xdr:col>
          <xdr:colOff>0</xdr:colOff>
          <xdr:row>1647</xdr:row>
          <xdr:rowOff>307340</xdr:rowOff>
        </xdr:to>
        <xdr:sp macro="" textlink="">
          <xdr:nvSpPr>
            <xdr:cNvPr id="2559" name="Drop Down 1535" hidden="1">
              <a:extLst>
                <a:ext uri="{63B3BB69-23CF-44E3-9099-C40C66FF867C}">
                  <a14:compatExt spid="_x0000_s2559"/>
                </a:ext>
                <a:ext uri="{FF2B5EF4-FFF2-40B4-BE49-F238E27FC236}">
                  <a16:creationId xmlns:a16="http://schemas.microsoft.com/office/drawing/2014/main" id="{00000000-0008-0000-0000-0000F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1648</xdr:row>
          <xdr:rowOff>0</xdr:rowOff>
        </xdr:from>
        <xdr:to>
          <xdr:col>6</xdr:col>
          <xdr:colOff>0</xdr:colOff>
          <xdr:row>1648</xdr:row>
          <xdr:rowOff>307340</xdr:rowOff>
        </xdr:to>
        <xdr:sp macro="" textlink="">
          <xdr:nvSpPr>
            <xdr:cNvPr id="2560" name="Drop Down 1536" hidden="1">
              <a:extLst>
                <a:ext uri="{63B3BB69-23CF-44E3-9099-C40C66FF867C}">
                  <a14:compatExt spid="_x0000_s2560"/>
                </a:ext>
                <a:ext uri="{FF2B5EF4-FFF2-40B4-BE49-F238E27FC236}">
                  <a16:creationId xmlns:a16="http://schemas.microsoft.com/office/drawing/2014/main" id="{00000000-0008-0000-0000-000000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1647</xdr:row>
          <xdr:rowOff>0</xdr:rowOff>
        </xdr:from>
        <xdr:to>
          <xdr:col>10</xdr:col>
          <xdr:colOff>1824990</xdr:colOff>
          <xdr:row>1647</xdr:row>
          <xdr:rowOff>307340</xdr:rowOff>
        </xdr:to>
        <xdr:sp macro="" textlink="">
          <xdr:nvSpPr>
            <xdr:cNvPr id="2563" name="Drop Down 1539" hidden="1">
              <a:extLst>
                <a:ext uri="{63B3BB69-23CF-44E3-9099-C40C66FF867C}">
                  <a14:compatExt spid="_x0000_s2563"/>
                </a:ext>
                <a:ext uri="{FF2B5EF4-FFF2-40B4-BE49-F238E27FC236}">
                  <a16:creationId xmlns:a16="http://schemas.microsoft.com/office/drawing/2014/main" id="{00000000-0008-0000-0000-00000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1648</xdr:row>
          <xdr:rowOff>0</xdr:rowOff>
        </xdr:from>
        <xdr:to>
          <xdr:col>10</xdr:col>
          <xdr:colOff>1824990</xdr:colOff>
          <xdr:row>1648</xdr:row>
          <xdr:rowOff>307340</xdr:rowOff>
        </xdr:to>
        <xdr:sp macro="" textlink="">
          <xdr:nvSpPr>
            <xdr:cNvPr id="2564" name="Drop Down 1540" hidden="1">
              <a:extLst>
                <a:ext uri="{63B3BB69-23CF-44E3-9099-C40C66FF867C}">
                  <a14:compatExt spid="_x0000_s2564"/>
                </a:ext>
                <a:ext uri="{FF2B5EF4-FFF2-40B4-BE49-F238E27FC236}">
                  <a16:creationId xmlns:a16="http://schemas.microsoft.com/office/drawing/2014/main" id="{00000000-0008-0000-0000-00000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1646</xdr:row>
          <xdr:rowOff>0</xdr:rowOff>
        </xdr:from>
        <xdr:to>
          <xdr:col>10</xdr:col>
          <xdr:colOff>1824990</xdr:colOff>
          <xdr:row>1646</xdr:row>
          <xdr:rowOff>307340</xdr:rowOff>
        </xdr:to>
        <xdr:sp macro="" textlink="">
          <xdr:nvSpPr>
            <xdr:cNvPr id="2567" name="Drop Down 1543" hidden="1">
              <a:extLst>
                <a:ext uri="{63B3BB69-23CF-44E3-9099-C40C66FF867C}">
                  <a14:compatExt spid="_x0000_s2567"/>
                </a:ext>
                <a:ext uri="{FF2B5EF4-FFF2-40B4-BE49-F238E27FC236}">
                  <a16:creationId xmlns:a16="http://schemas.microsoft.com/office/drawing/2014/main" id="{00000000-0008-0000-0000-00000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1646</xdr:row>
          <xdr:rowOff>0</xdr:rowOff>
        </xdr:from>
        <xdr:to>
          <xdr:col>3</xdr:col>
          <xdr:colOff>834390</xdr:colOff>
          <xdr:row>1646</xdr:row>
          <xdr:rowOff>307340</xdr:rowOff>
        </xdr:to>
        <xdr:sp macro="" textlink="">
          <xdr:nvSpPr>
            <xdr:cNvPr id="2568" name="Drop Down 1544" hidden="1">
              <a:extLst>
                <a:ext uri="{63B3BB69-23CF-44E3-9099-C40C66FF867C}">
                  <a14:compatExt spid="_x0000_s2568"/>
                </a:ext>
                <a:ext uri="{FF2B5EF4-FFF2-40B4-BE49-F238E27FC236}">
                  <a16:creationId xmlns:a16="http://schemas.microsoft.com/office/drawing/2014/main" id="{00000000-0008-0000-0000-00000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1647</xdr:row>
          <xdr:rowOff>0</xdr:rowOff>
        </xdr:from>
        <xdr:to>
          <xdr:col>3</xdr:col>
          <xdr:colOff>834390</xdr:colOff>
          <xdr:row>1647</xdr:row>
          <xdr:rowOff>307340</xdr:rowOff>
        </xdr:to>
        <xdr:sp macro="" textlink="">
          <xdr:nvSpPr>
            <xdr:cNvPr id="2569" name="Drop Down 1545" hidden="1">
              <a:extLst>
                <a:ext uri="{63B3BB69-23CF-44E3-9099-C40C66FF867C}">
                  <a14:compatExt spid="_x0000_s2569"/>
                </a:ext>
                <a:ext uri="{FF2B5EF4-FFF2-40B4-BE49-F238E27FC236}">
                  <a16:creationId xmlns:a16="http://schemas.microsoft.com/office/drawing/2014/main" id="{00000000-0008-0000-0000-00000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1648</xdr:row>
          <xdr:rowOff>0</xdr:rowOff>
        </xdr:from>
        <xdr:to>
          <xdr:col>3</xdr:col>
          <xdr:colOff>840740</xdr:colOff>
          <xdr:row>1648</xdr:row>
          <xdr:rowOff>307340</xdr:rowOff>
        </xdr:to>
        <xdr:sp macro="" textlink="">
          <xdr:nvSpPr>
            <xdr:cNvPr id="2570" name="Drop Down 1546" hidden="1">
              <a:extLst>
                <a:ext uri="{63B3BB69-23CF-44E3-9099-C40C66FF867C}">
                  <a14:compatExt spid="_x0000_s2570"/>
                </a:ext>
                <a:ext uri="{FF2B5EF4-FFF2-40B4-BE49-F238E27FC236}">
                  <a16:creationId xmlns:a16="http://schemas.microsoft.com/office/drawing/2014/main" id="{00000000-0008-0000-0000-00000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1675</xdr:row>
          <xdr:rowOff>0</xdr:rowOff>
        </xdr:from>
        <xdr:to>
          <xdr:col>5</xdr:col>
          <xdr:colOff>0</xdr:colOff>
          <xdr:row>1675</xdr:row>
          <xdr:rowOff>224790</xdr:rowOff>
        </xdr:to>
        <xdr:sp macro="" textlink="">
          <xdr:nvSpPr>
            <xdr:cNvPr id="2594" name="Drop Down 1570" hidden="1">
              <a:extLst>
                <a:ext uri="{63B3BB69-23CF-44E3-9099-C40C66FF867C}">
                  <a14:compatExt spid="_x0000_s2594"/>
                </a:ext>
                <a:ext uri="{FF2B5EF4-FFF2-40B4-BE49-F238E27FC236}">
                  <a16:creationId xmlns:a16="http://schemas.microsoft.com/office/drawing/2014/main" id="{00000000-0008-0000-0000-00002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1746</xdr:row>
          <xdr:rowOff>0</xdr:rowOff>
        </xdr:from>
        <xdr:to>
          <xdr:col>5</xdr:col>
          <xdr:colOff>802640</xdr:colOff>
          <xdr:row>1746</xdr:row>
          <xdr:rowOff>307340</xdr:rowOff>
        </xdr:to>
        <xdr:sp macro="" textlink="">
          <xdr:nvSpPr>
            <xdr:cNvPr id="2595" name="Drop Down 1571" hidden="1">
              <a:extLst>
                <a:ext uri="{63B3BB69-23CF-44E3-9099-C40C66FF867C}">
                  <a14:compatExt spid="_x0000_s2595"/>
                </a:ext>
                <a:ext uri="{FF2B5EF4-FFF2-40B4-BE49-F238E27FC236}">
                  <a16:creationId xmlns:a16="http://schemas.microsoft.com/office/drawing/2014/main" id="{00000000-0008-0000-0000-00002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1747</xdr:row>
          <xdr:rowOff>0</xdr:rowOff>
        </xdr:from>
        <xdr:to>
          <xdr:col>5</xdr:col>
          <xdr:colOff>802640</xdr:colOff>
          <xdr:row>1747</xdr:row>
          <xdr:rowOff>307340</xdr:rowOff>
        </xdr:to>
        <xdr:sp macro="" textlink="">
          <xdr:nvSpPr>
            <xdr:cNvPr id="2596" name="Drop Down 1572" hidden="1">
              <a:extLst>
                <a:ext uri="{63B3BB69-23CF-44E3-9099-C40C66FF867C}">
                  <a14:compatExt spid="_x0000_s2596"/>
                </a:ext>
                <a:ext uri="{FF2B5EF4-FFF2-40B4-BE49-F238E27FC236}">
                  <a16:creationId xmlns:a16="http://schemas.microsoft.com/office/drawing/2014/main" id="{00000000-0008-0000-0000-00002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1748</xdr:row>
          <xdr:rowOff>0</xdr:rowOff>
        </xdr:from>
        <xdr:to>
          <xdr:col>5</xdr:col>
          <xdr:colOff>802640</xdr:colOff>
          <xdr:row>1748</xdr:row>
          <xdr:rowOff>307340</xdr:rowOff>
        </xdr:to>
        <xdr:sp macro="" textlink="">
          <xdr:nvSpPr>
            <xdr:cNvPr id="2597" name="Drop Down 1573" hidden="1">
              <a:extLst>
                <a:ext uri="{63B3BB69-23CF-44E3-9099-C40C66FF867C}">
                  <a14:compatExt spid="_x0000_s2597"/>
                </a:ext>
                <a:ext uri="{FF2B5EF4-FFF2-40B4-BE49-F238E27FC236}">
                  <a16:creationId xmlns:a16="http://schemas.microsoft.com/office/drawing/2014/main" id="{00000000-0008-0000-0000-000025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1747</xdr:row>
          <xdr:rowOff>0</xdr:rowOff>
        </xdr:from>
        <xdr:to>
          <xdr:col>10</xdr:col>
          <xdr:colOff>1824990</xdr:colOff>
          <xdr:row>1747</xdr:row>
          <xdr:rowOff>307340</xdr:rowOff>
        </xdr:to>
        <xdr:sp macro="" textlink="">
          <xdr:nvSpPr>
            <xdr:cNvPr id="2600" name="Drop Down 1576" hidden="1">
              <a:extLst>
                <a:ext uri="{63B3BB69-23CF-44E3-9099-C40C66FF867C}">
                  <a14:compatExt spid="_x0000_s2600"/>
                </a:ext>
                <a:ext uri="{FF2B5EF4-FFF2-40B4-BE49-F238E27FC236}">
                  <a16:creationId xmlns:a16="http://schemas.microsoft.com/office/drawing/2014/main" id="{00000000-0008-0000-0000-00002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1748</xdr:row>
          <xdr:rowOff>0</xdr:rowOff>
        </xdr:from>
        <xdr:to>
          <xdr:col>10</xdr:col>
          <xdr:colOff>1824990</xdr:colOff>
          <xdr:row>1748</xdr:row>
          <xdr:rowOff>307340</xdr:rowOff>
        </xdr:to>
        <xdr:sp macro="" textlink="">
          <xdr:nvSpPr>
            <xdr:cNvPr id="2601" name="Drop Down 1577" hidden="1">
              <a:extLst>
                <a:ext uri="{63B3BB69-23CF-44E3-9099-C40C66FF867C}">
                  <a14:compatExt spid="_x0000_s2601"/>
                </a:ext>
                <a:ext uri="{FF2B5EF4-FFF2-40B4-BE49-F238E27FC236}">
                  <a16:creationId xmlns:a16="http://schemas.microsoft.com/office/drawing/2014/main" id="{00000000-0008-0000-0000-00002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1746</xdr:row>
          <xdr:rowOff>0</xdr:rowOff>
        </xdr:from>
        <xdr:to>
          <xdr:col>10</xdr:col>
          <xdr:colOff>1824990</xdr:colOff>
          <xdr:row>1746</xdr:row>
          <xdr:rowOff>307340</xdr:rowOff>
        </xdr:to>
        <xdr:sp macro="" textlink="">
          <xdr:nvSpPr>
            <xdr:cNvPr id="2604" name="Drop Down 1580" hidden="1">
              <a:extLst>
                <a:ext uri="{63B3BB69-23CF-44E3-9099-C40C66FF867C}">
                  <a14:compatExt spid="_x0000_s2604"/>
                </a:ext>
                <a:ext uri="{FF2B5EF4-FFF2-40B4-BE49-F238E27FC236}">
                  <a16:creationId xmlns:a16="http://schemas.microsoft.com/office/drawing/2014/main" id="{00000000-0008-0000-0000-00002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1746</xdr:row>
          <xdr:rowOff>0</xdr:rowOff>
        </xdr:from>
        <xdr:to>
          <xdr:col>3</xdr:col>
          <xdr:colOff>840740</xdr:colOff>
          <xdr:row>1746</xdr:row>
          <xdr:rowOff>300990</xdr:rowOff>
        </xdr:to>
        <xdr:sp macro="" textlink="">
          <xdr:nvSpPr>
            <xdr:cNvPr id="2605" name="Drop Down 1581" hidden="1">
              <a:extLst>
                <a:ext uri="{63B3BB69-23CF-44E3-9099-C40C66FF867C}">
                  <a14:compatExt spid="_x0000_s2605"/>
                </a:ext>
                <a:ext uri="{FF2B5EF4-FFF2-40B4-BE49-F238E27FC236}">
                  <a16:creationId xmlns:a16="http://schemas.microsoft.com/office/drawing/2014/main" id="{00000000-0008-0000-0000-00002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1747</xdr:row>
          <xdr:rowOff>0</xdr:rowOff>
        </xdr:from>
        <xdr:to>
          <xdr:col>3</xdr:col>
          <xdr:colOff>840740</xdr:colOff>
          <xdr:row>1748</xdr:row>
          <xdr:rowOff>0</xdr:rowOff>
        </xdr:to>
        <xdr:sp macro="" textlink="">
          <xdr:nvSpPr>
            <xdr:cNvPr id="2606" name="Drop Down 1582" hidden="1">
              <a:extLst>
                <a:ext uri="{63B3BB69-23CF-44E3-9099-C40C66FF867C}">
                  <a14:compatExt spid="_x0000_s2606"/>
                </a:ext>
                <a:ext uri="{FF2B5EF4-FFF2-40B4-BE49-F238E27FC236}">
                  <a16:creationId xmlns:a16="http://schemas.microsoft.com/office/drawing/2014/main" id="{00000000-0008-0000-0000-00002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1748</xdr:row>
          <xdr:rowOff>0</xdr:rowOff>
        </xdr:from>
        <xdr:to>
          <xdr:col>3</xdr:col>
          <xdr:colOff>834390</xdr:colOff>
          <xdr:row>1749</xdr:row>
          <xdr:rowOff>2540</xdr:rowOff>
        </xdr:to>
        <xdr:sp macro="" textlink="">
          <xdr:nvSpPr>
            <xdr:cNvPr id="2607" name="Drop Down 1583" hidden="1">
              <a:extLst>
                <a:ext uri="{63B3BB69-23CF-44E3-9099-C40C66FF867C}">
                  <a14:compatExt spid="_x0000_s2607"/>
                </a:ext>
                <a:ext uri="{FF2B5EF4-FFF2-40B4-BE49-F238E27FC236}">
                  <a16:creationId xmlns:a16="http://schemas.microsoft.com/office/drawing/2014/main" id="{00000000-0008-0000-0000-00002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1775</xdr:row>
          <xdr:rowOff>0</xdr:rowOff>
        </xdr:from>
        <xdr:to>
          <xdr:col>5</xdr:col>
          <xdr:colOff>0</xdr:colOff>
          <xdr:row>1775</xdr:row>
          <xdr:rowOff>224790</xdr:rowOff>
        </xdr:to>
        <xdr:sp macro="" textlink="">
          <xdr:nvSpPr>
            <xdr:cNvPr id="2631" name="Drop Down 1607" hidden="1">
              <a:extLst>
                <a:ext uri="{63B3BB69-23CF-44E3-9099-C40C66FF867C}">
                  <a14:compatExt spid="_x0000_s2631"/>
                </a:ext>
                <a:ext uri="{FF2B5EF4-FFF2-40B4-BE49-F238E27FC236}">
                  <a16:creationId xmlns:a16="http://schemas.microsoft.com/office/drawing/2014/main" id="{00000000-0008-0000-0000-00004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1846</xdr:row>
          <xdr:rowOff>0</xdr:rowOff>
        </xdr:from>
        <xdr:to>
          <xdr:col>5</xdr:col>
          <xdr:colOff>802640</xdr:colOff>
          <xdr:row>1846</xdr:row>
          <xdr:rowOff>307340</xdr:rowOff>
        </xdr:to>
        <xdr:sp macro="" textlink="">
          <xdr:nvSpPr>
            <xdr:cNvPr id="2632" name="Drop Down 1608" hidden="1">
              <a:extLst>
                <a:ext uri="{63B3BB69-23CF-44E3-9099-C40C66FF867C}">
                  <a14:compatExt spid="_x0000_s2632"/>
                </a:ext>
                <a:ext uri="{FF2B5EF4-FFF2-40B4-BE49-F238E27FC236}">
                  <a16:creationId xmlns:a16="http://schemas.microsoft.com/office/drawing/2014/main" id="{00000000-0008-0000-0000-00004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1847</xdr:row>
          <xdr:rowOff>0</xdr:rowOff>
        </xdr:from>
        <xdr:to>
          <xdr:col>5</xdr:col>
          <xdr:colOff>802640</xdr:colOff>
          <xdr:row>1847</xdr:row>
          <xdr:rowOff>307340</xdr:rowOff>
        </xdr:to>
        <xdr:sp macro="" textlink="">
          <xdr:nvSpPr>
            <xdr:cNvPr id="2633" name="Drop Down 1609" hidden="1">
              <a:extLst>
                <a:ext uri="{63B3BB69-23CF-44E3-9099-C40C66FF867C}">
                  <a14:compatExt spid="_x0000_s2633"/>
                </a:ext>
                <a:ext uri="{FF2B5EF4-FFF2-40B4-BE49-F238E27FC236}">
                  <a16:creationId xmlns:a16="http://schemas.microsoft.com/office/drawing/2014/main" id="{00000000-0008-0000-0000-00004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1848</xdr:row>
          <xdr:rowOff>0</xdr:rowOff>
        </xdr:from>
        <xdr:to>
          <xdr:col>6</xdr:col>
          <xdr:colOff>0</xdr:colOff>
          <xdr:row>1848</xdr:row>
          <xdr:rowOff>307340</xdr:rowOff>
        </xdr:to>
        <xdr:sp macro="" textlink="">
          <xdr:nvSpPr>
            <xdr:cNvPr id="2634" name="Drop Down 1610" hidden="1">
              <a:extLst>
                <a:ext uri="{63B3BB69-23CF-44E3-9099-C40C66FF867C}">
                  <a14:compatExt spid="_x0000_s2634"/>
                </a:ext>
                <a:ext uri="{FF2B5EF4-FFF2-40B4-BE49-F238E27FC236}">
                  <a16:creationId xmlns:a16="http://schemas.microsoft.com/office/drawing/2014/main" id="{00000000-0008-0000-0000-00004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1847</xdr:row>
          <xdr:rowOff>0</xdr:rowOff>
        </xdr:from>
        <xdr:to>
          <xdr:col>10</xdr:col>
          <xdr:colOff>1824990</xdr:colOff>
          <xdr:row>1847</xdr:row>
          <xdr:rowOff>307340</xdr:rowOff>
        </xdr:to>
        <xdr:sp macro="" textlink="">
          <xdr:nvSpPr>
            <xdr:cNvPr id="2637" name="Drop Down 1613" hidden="1">
              <a:extLst>
                <a:ext uri="{63B3BB69-23CF-44E3-9099-C40C66FF867C}">
                  <a14:compatExt spid="_x0000_s2637"/>
                </a:ext>
                <a:ext uri="{FF2B5EF4-FFF2-40B4-BE49-F238E27FC236}">
                  <a16:creationId xmlns:a16="http://schemas.microsoft.com/office/drawing/2014/main" id="{00000000-0008-0000-0000-00004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1848</xdr:row>
          <xdr:rowOff>0</xdr:rowOff>
        </xdr:from>
        <xdr:to>
          <xdr:col>10</xdr:col>
          <xdr:colOff>1824990</xdr:colOff>
          <xdr:row>1848</xdr:row>
          <xdr:rowOff>307340</xdr:rowOff>
        </xdr:to>
        <xdr:sp macro="" textlink="">
          <xdr:nvSpPr>
            <xdr:cNvPr id="2638" name="Drop Down 1614" hidden="1">
              <a:extLst>
                <a:ext uri="{63B3BB69-23CF-44E3-9099-C40C66FF867C}">
                  <a14:compatExt spid="_x0000_s2638"/>
                </a:ext>
                <a:ext uri="{FF2B5EF4-FFF2-40B4-BE49-F238E27FC236}">
                  <a16:creationId xmlns:a16="http://schemas.microsoft.com/office/drawing/2014/main" id="{00000000-0008-0000-0000-00004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1846</xdr:row>
          <xdr:rowOff>0</xdr:rowOff>
        </xdr:from>
        <xdr:to>
          <xdr:col>10</xdr:col>
          <xdr:colOff>1824990</xdr:colOff>
          <xdr:row>1846</xdr:row>
          <xdr:rowOff>307340</xdr:rowOff>
        </xdr:to>
        <xdr:sp macro="" textlink="">
          <xdr:nvSpPr>
            <xdr:cNvPr id="2641" name="Drop Down 1617" hidden="1">
              <a:extLst>
                <a:ext uri="{63B3BB69-23CF-44E3-9099-C40C66FF867C}">
                  <a14:compatExt spid="_x0000_s2641"/>
                </a:ext>
                <a:ext uri="{FF2B5EF4-FFF2-40B4-BE49-F238E27FC236}">
                  <a16:creationId xmlns:a16="http://schemas.microsoft.com/office/drawing/2014/main" id="{00000000-0008-0000-0000-00005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1846</xdr:row>
          <xdr:rowOff>0</xdr:rowOff>
        </xdr:from>
        <xdr:to>
          <xdr:col>3</xdr:col>
          <xdr:colOff>840740</xdr:colOff>
          <xdr:row>1846</xdr:row>
          <xdr:rowOff>307340</xdr:rowOff>
        </xdr:to>
        <xdr:sp macro="" textlink="">
          <xdr:nvSpPr>
            <xdr:cNvPr id="2642" name="Drop Down 1618" hidden="1">
              <a:extLst>
                <a:ext uri="{63B3BB69-23CF-44E3-9099-C40C66FF867C}">
                  <a14:compatExt spid="_x0000_s2642"/>
                </a:ext>
                <a:ext uri="{FF2B5EF4-FFF2-40B4-BE49-F238E27FC236}">
                  <a16:creationId xmlns:a16="http://schemas.microsoft.com/office/drawing/2014/main" id="{00000000-0008-0000-0000-00005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1847</xdr:row>
          <xdr:rowOff>0</xdr:rowOff>
        </xdr:from>
        <xdr:to>
          <xdr:col>3</xdr:col>
          <xdr:colOff>834390</xdr:colOff>
          <xdr:row>1848</xdr:row>
          <xdr:rowOff>0</xdr:rowOff>
        </xdr:to>
        <xdr:sp macro="" textlink="">
          <xdr:nvSpPr>
            <xdr:cNvPr id="2643" name="Drop Down 1619" hidden="1">
              <a:extLst>
                <a:ext uri="{63B3BB69-23CF-44E3-9099-C40C66FF867C}">
                  <a14:compatExt spid="_x0000_s2643"/>
                </a:ext>
                <a:ext uri="{FF2B5EF4-FFF2-40B4-BE49-F238E27FC236}">
                  <a16:creationId xmlns:a16="http://schemas.microsoft.com/office/drawing/2014/main" id="{00000000-0008-0000-0000-00005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1848</xdr:row>
          <xdr:rowOff>0</xdr:rowOff>
        </xdr:from>
        <xdr:to>
          <xdr:col>3</xdr:col>
          <xdr:colOff>840740</xdr:colOff>
          <xdr:row>1848</xdr:row>
          <xdr:rowOff>307340</xdr:rowOff>
        </xdr:to>
        <xdr:sp macro="" textlink="">
          <xdr:nvSpPr>
            <xdr:cNvPr id="2644" name="Drop Down 1620" hidden="1">
              <a:extLst>
                <a:ext uri="{63B3BB69-23CF-44E3-9099-C40C66FF867C}">
                  <a14:compatExt spid="_x0000_s2644"/>
                </a:ext>
                <a:ext uri="{FF2B5EF4-FFF2-40B4-BE49-F238E27FC236}">
                  <a16:creationId xmlns:a16="http://schemas.microsoft.com/office/drawing/2014/main" id="{00000000-0008-0000-0000-00005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1875</xdr:row>
          <xdr:rowOff>0</xdr:rowOff>
        </xdr:from>
        <xdr:to>
          <xdr:col>5</xdr:col>
          <xdr:colOff>0</xdr:colOff>
          <xdr:row>1875</xdr:row>
          <xdr:rowOff>224790</xdr:rowOff>
        </xdr:to>
        <xdr:sp macro="" textlink="">
          <xdr:nvSpPr>
            <xdr:cNvPr id="2668" name="Drop Down 1644" hidden="1">
              <a:extLst>
                <a:ext uri="{63B3BB69-23CF-44E3-9099-C40C66FF867C}">
                  <a14:compatExt spid="_x0000_s2668"/>
                </a:ext>
                <a:ext uri="{FF2B5EF4-FFF2-40B4-BE49-F238E27FC236}">
                  <a16:creationId xmlns:a16="http://schemas.microsoft.com/office/drawing/2014/main" id="{00000000-0008-0000-0000-00006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1946</xdr:row>
          <xdr:rowOff>0</xdr:rowOff>
        </xdr:from>
        <xdr:to>
          <xdr:col>5</xdr:col>
          <xdr:colOff>802640</xdr:colOff>
          <xdr:row>1946</xdr:row>
          <xdr:rowOff>307340</xdr:rowOff>
        </xdr:to>
        <xdr:sp macro="" textlink="">
          <xdr:nvSpPr>
            <xdr:cNvPr id="2669" name="Drop Down 1645" hidden="1">
              <a:extLst>
                <a:ext uri="{63B3BB69-23CF-44E3-9099-C40C66FF867C}">
                  <a14:compatExt spid="_x0000_s2669"/>
                </a:ext>
                <a:ext uri="{FF2B5EF4-FFF2-40B4-BE49-F238E27FC236}">
                  <a16:creationId xmlns:a16="http://schemas.microsoft.com/office/drawing/2014/main" id="{00000000-0008-0000-0000-00006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1947</xdr:row>
          <xdr:rowOff>0</xdr:rowOff>
        </xdr:from>
        <xdr:to>
          <xdr:col>5</xdr:col>
          <xdr:colOff>802640</xdr:colOff>
          <xdr:row>1947</xdr:row>
          <xdr:rowOff>307340</xdr:rowOff>
        </xdr:to>
        <xdr:sp macro="" textlink="">
          <xdr:nvSpPr>
            <xdr:cNvPr id="2670" name="Drop Down 1646" hidden="1">
              <a:extLst>
                <a:ext uri="{63B3BB69-23CF-44E3-9099-C40C66FF867C}">
                  <a14:compatExt spid="_x0000_s2670"/>
                </a:ext>
                <a:ext uri="{FF2B5EF4-FFF2-40B4-BE49-F238E27FC236}">
                  <a16:creationId xmlns:a16="http://schemas.microsoft.com/office/drawing/2014/main" id="{00000000-0008-0000-0000-00006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1948</xdr:row>
          <xdr:rowOff>0</xdr:rowOff>
        </xdr:from>
        <xdr:to>
          <xdr:col>5</xdr:col>
          <xdr:colOff>802640</xdr:colOff>
          <xdr:row>1948</xdr:row>
          <xdr:rowOff>307340</xdr:rowOff>
        </xdr:to>
        <xdr:sp macro="" textlink="">
          <xdr:nvSpPr>
            <xdr:cNvPr id="2671" name="Drop Down 1647" hidden="1">
              <a:extLst>
                <a:ext uri="{63B3BB69-23CF-44E3-9099-C40C66FF867C}">
                  <a14:compatExt spid="_x0000_s2671"/>
                </a:ext>
                <a:ext uri="{FF2B5EF4-FFF2-40B4-BE49-F238E27FC236}">
                  <a16:creationId xmlns:a16="http://schemas.microsoft.com/office/drawing/2014/main" id="{00000000-0008-0000-0000-00006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1947</xdr:row>
          <xdr:rowOff>0</xdr:rowOff>
        </xdr:from>
        <xdr:to>
          <xdr:col>10</xdr:col>
          <xdr:colOff>1824990</xdr:colOff>
          <xdr:row>1947</xdr:row>
          <xdr:rowOff>307340</xdr:rowOff>
        </xdr:to>
        <xdr:sp macro="" textlink="">
          <xdr:nvSpPr>
            <xdr:cNvPr id="2674" name="Drop Down 1650" hidden="1">
              <a:extLst>
                <a:ext uri="{63B3BB69-23CF-44E3-9099-C40C66FF867C}">
                  <a14:compatExt spid="_x0000_s2674"/>
                </a:ext>
                <a:ext uri="{FF2B5EF4-FFF2-40B4-BE49-F238E27FC236}">
                  <a16:creationId xmlns:a16="http://schemas.microsoft.com/office/drawing/2014/main" id="{00000000-0008-0000-0000-00007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1948</xdr:row>
          <xdr:rowOff>0</xdr:rowOff>
        </xdr:from>
        <xdr:to>
          <xdr:col>10</xdr:col>
          <xdr:colOff>1824990</xdr:colOff>
          <xdr:row>1948</xdr:row>
          <xdr:rowOff>307340</xdr:rowOff>
        </xdr:to>
        <xdr:sp macro="" textlink="">
          <xdr:nvSpPr>
            <xdr:cNvPr id="2675" name="Drop Down 1651" hidden="1">
              <a:extLst>
                <a:ext uri="{63B3BB69-23CF-44E3-9099-C40C66FF867C}">
                  <a14:compatExt spid="_x0000_s2675"/>
                </a:ext>
                <a:ext uri="{FF2B5EF4-FFF2-40B4-BE49-F238E27FC236}">
                  <a16:creationId xmlns:a16="http://schemas.microsoft.com/office/drawing/2014/main" id="{00000000-0008-0000-0000-00007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1946</xdr:row>
          <xdr:rowOff>0</xdr:rowOff>
        </xdr:from>
        <xdr:to>
          <xdr:col>10</xdr:col>
          <xdr:colOff>1824990</xdr:colOff>
          <xdr:row>1946</xdr:row>
          <xdr:rowOff>307340</xdr:rowOff>
        </xdr:to>
        <xdr:sp macro="" textlink="">
          <xdr:nvSpPr>
            <xdr:cNvPr id="2678" name="Drop Down 1654" hidden="1">
              <a:extLst>
                <a:ext uri="{63B3BB69-23CF-44E3-9099-C40C66FF867C}">
                  <a14:compatExt spid="_x0000_s2678"/>
                </a:ext>
                <a:ext uri="{FF2B5EF4-FFF2-40B4-BE49-F238E27FC236}">
                  <a16:creationId xmlns:a16="http://schemas.microsoft.com/office/drawing/2014/main" id="{00000000-0008-0000-0000-000076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1946</xdr:row>
          <xdr:rowOff>0</xdr:rowOff>
        </xdr:from>
        <xdr:to>
          <xdr:col>4</xdr:col>
          <xdr:colOff>0</xdr:colOff>
          <xdr:row>1946</xdr:row>
          <xdr:rowOff>300990</xdr:rowOff>
        </xdr:to>
        <xdr:sp macro="" textlink="">
          <xdr:nvSpPr>
            <xdr:cNvPr id="2679" name="Drop Down 1655" hidden="1">
              <a:extLst>
                <a:ext uri="{63B3BB69-23CF-44E3-9099-C40C66FF867C}">
                  <a14:compatExt spid="_x0000_s2679"/>
                </a:ext>
                <a:ext uri="{FF2B5EF4-FFF2-40B4-BE49-F238E27FC236}">
                  <a16:creationId xmlns:a16="http://schemas.microsoft.com/office/drawing/2014/main" id="{00000000-0008-0000-0000-00007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1947</xdr:row>
          <xdr:rowOff>0</xdr:rowOff>
        </xdr:from>
        <xdr:to>
          <xdr:col>3</xdr:col>
          <xdr:colOff>840740</xdr:colOff>
          <xdr:row>1947</xdr:row>
          <xdr:rowOff>307340</xdr:rowOff>
        </xdr:to>
        <xdr:sp macro="" textlink="">
          <xdr:nvSpPr>
            <xdr:cNvPr id="2680" name="Drop Down 1656" hidden="1">
              <a:extLst>
                <a:ext uri="{63B3BB69-23CF-44E3-9099-C40C66FF867C}">
                  <a14:compatExt spid="_x0000_s2680"/>
                </a:ext>
                <a:ext uri="{FF2B5EF4-FFF2-40B4-BE49-F238E27FC236}">
                  <a16:creationId xmlns:a16="http://schemas.microsoft.com/office/drawing/2014/main" id="{00000000-0008-0000-0000-00007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1948</xdr:row>
          <xdr:rowOff>0</xdr:rowOff>
        </xdr:from>
        <xdr:to>
          <xdr:col>3</xdr:col>
          <xdr:colOff>834390</xdr:colOff>
          <xdr:row>1949</xdr:row>
          <xdr:rowOff>0</xdr:rowOff>
        </xdr:to>
        <xdr:sp macro="" textlink="">
          <xdr:nvSpPr>
            <xdr:cNvPr id="2681" name="Drop Down 1657" hidden="1">
              <a:extLst>
                <a:ext uri="{63B3BB69-23CF-44E3-9099-C40C66FF867C}">
                  <a14:compatExt spid="_x0000_s2681"/>
                </a:ext>
                <a:ext uri="{FF2B5EF4-FFF2-40B4-BE49-F238E27FC236}">
                  <a16:creationId xmlns:a16="http://schemas.microsoft.com/office/drawing/2014/main" id="{00000000-0008-0000-0000-00007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1975</xdr:row>
          <xdr:rowOff>0</xdr:rowOff>
        </xdr:from>
        <xdr:to>
          <xdr:col>5</xdr:col>
          <xdr:colOff>0</xdr:colOff>
          <xdr:row>1975</xdr:row>
          <xdr:rowOff>224790</xdr:rowOff>
        </xdr:to>
        <xdr:sp macro="" textlink="">
          <xdr:nvSpPr>
            <xdr:cNvPr id="2705" name="Drop Down 1681" hidden="1">
              <a:extLst>
                <a:ext uri="{63B3BB69-23CF-44E3-9099-C40C66FF867C}">
                  <a14:compatExt spid="_x0000_s2705"/>
                </a:ext>
                <a:ext uri="{FF2B5EF4-FFF2-40B4-BE49-F238E27FC236}">
                  <a16:creationId xmlns:a16="http://schemas.microsoft.com/office/drawing/2014/main" id="{00000000-0008-0000-0000-00009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0</xdr:row>
          <xdr:rowOff>7620</xdr:rowOff>
        </xdr:from>
        <xdr:to>
          <xdr:col>11</xdr:col>
          <xdr:colOff>1341120</xdr:colOff>
          <xdr:row>1</xdr:row>
          <xdr:rowOff>30480</xdr:rowOff>
        </xdr:to>
        <xdr:sp macro="" textlink="">
          <xdr:nvSpPr>
            <xdr:cNvPr id="3187" name="Button 2163" hidden="1">
              <a:extLst>
                <a:ext uri="{63B3BB69-23CF-44E3-9099-C40C66FF867C}">
                  <a14:compatExt spid="_x0000_s3187"/>
                </a:ext>
                <a:ext uri="{FF2B5EF4-FFF2-40B4-BE49-F238E27FC236}">
                  <a16:creationId xmlns:a16="http://schemas.microsoft.com/office/drawing/2014/main" id="{00000000-0008-0000-0000-0000730C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en-US" sz="1400" b="1" i="0" u="none" strike="noStrike" baseline="0">
                  <a:solidFill>
                    <a:srgbClr val="000080"/>
                  </a:solidFill>
                  <a:latin typeface="Arial"/>
                  <a:cs typeface="Arial"/>
                </a:rPr>
                <a:t>PLEASE READ THE NOTES TO TENDERER BY CLICKING HERE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9</xdr:row>
          <xdr:rowOff>152400</xdr:rowOff>
        </xdr:from>
        <xdr:to>
          <xdr:col>4</xdr:col>
          <xdr:colOff>0</xdr:colOff>
          <xdr:row>11</xdr:row>
          <xdr:rowOff>0</xdr:rowOff>
        </xdr:to>
        <xdr:sp macro="" textlink="">
          <xdr:nvSpPr>
            <xdr:cNvPr id="3188" name="Button 2164" hidden="1">
              <a:extLst>
                <a:ext uri="{63B3BB69-23CF-44E3-9099-C40C66FF867C}">
                  <a14:compatExt spid="_x0000_s3188"/>
                </a:ext>
                <a:ext uri="{FF2B5EF4-FFF2-40B4-BE49-F238E27FC236}">
                  <a16:creationId xmlns:a16="http://schemas.microsoft.com/office/drawing/2014/main" id="{00000000-0008-0000-0000-000074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108</xdr:col>
          <xdr:colOff>0</xdr:colOff>
          <xdr:row>0</xdr:row>
          <xdr:rowOff>0</xdr:rowOff>
        </xdr:from>
        <xdr:to>
          <xdr:col>111</xdr:col>
          <xdr:colOff>457200</xdr:colOff>
          <xdr:row>0</xdr:row>
          <xdr:rowOff>411480</xdr:rowOff>
        </xdr:to>
        <xdr:sp macro="" textlink="">
          <xdr:nvSpPr>
            <xdr:cNvPr id="3198" name="Button 2174" hidden="1">
              <a:extLst>
                <a:ext uri="{63B3BB69-23CF-44E3-9099-C40C66FF867C}">
                  <a14:compatExt spid="_x0000_s3198"/>
                </a:ext>
                <a:ext uri="{FF2B5EF4-FFF2-40B4-BE49-F238E27FC236}">
                  <a16:creationId xmlns:a16="http://schemas.microsoft.com/office/drawing/2014/main" id="{00000000-0008-0000-0000-00007E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1" i="0" u="none" strike="noStrike" baseline="0">
                  <a:solidFill>
                    <a:srgbClr val="000080"/>
                  </a:solidFill>
                  <a:latin typeface="Arial"/>
                  <a:cs typeface="Arial"/>
                </a:rPr>
                <a:t>Setup Print for Notes to Tenderer</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46</xdr:row>
          <xdr:rowOff>0</xdr:rowOff>
        </xdr:from>
        <xdr:to>
          <xdr:col>7</xdr:col>
          <xdr:colOff>612140</xdr:colOff>
          <xdr:row>47</xdr:row>
          <xdr:rowOff>0</xdr:rowOff>
        </xdr:to>
        <xdr:sp macro="" textlink="">
          <xdr:nvSpPr>
            <xdr:cNvPr id="3243" name="Drop Down 2219" hidden="1">
              <a:extLst>
                <a:ext uri="{63B3BB69-23CF-44E3-9099-C40C66FF867C}">
                  <a14:compatExt spid="_x0000_s3243"/>
                </a:ext>
                <a:ext uri="{FF2B5EF4-FFF2-40B4-BE49-F238E27FC236}">
                  <a16:creationId xmlns:a16="http://schemas.microsoft.com/office/drawing/2014/main" id="{00000000-0008-0000-0000-0000A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46</xdr:row>
          <xdr:rowOff>7620</xdr:rowOff>
        </xdr:from>
        <xdr:to>
          <xdr:col>7</xdr:col>
          <xdr:colOff>1259840</xdr:colOff>
          <xdr:row>47</xdr:row>
          <xdr:rowOff>0</xdr:rowOff>
        </xdr:to>
        <xdr:sp macro="" textlink="">
          <xdr:nvSpPr>
            <xdr:cNvPr id="3244" name="Drop Down 2220" hidden="1">
              <a:extLst>
                <a:ext uri="{63B3BB69-23CF-44E3-9099-C40C66FF867C}">
                  <a14:compatExt spid="_x0000_s3244"/>
                </a:ext>
                <a:ext uri="{FF2B5EF4-FFF2-40B4-BE49-F238E27FC236}">
                  <a16:creationId xmlns:a16="http://schemas.microsoft.com/office/drawing/2014/main" id="{00000000-0008-0000-0000-0000A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46</xdr:row>
          <xdr:rowOff>7620</xdr:rowOff>
        </xdr:from>
        <xdr:to>
          <xdr:col>7</xdr:col>
          <xdr:colOff>1831340</xdr:colOff>
          <xdr:row>46</xdr:row>
          <xdr:rowOff>307340</xdr:rowOff>
        </xdr:to>
        <xdr:sp macro="" textlink="">
          <xdr:nvSpPr>
            <xdr:cNvPr id="3245" name="Drop Down 2221" hidden="1">
              <a:extLst>
                <a:ext uri="{63B3BB69-23CF-44E3-9099-C40C66FF867C}">
                  <a14:compatExt spid="_x0000_s3245"/>
                </a:ext>
                <a:ext uri="{FF2B5EF4-FFF2-40B4-BE49-F238E27FC236}">
                  <a16:creationId xmlns:a16="http://schemas.microsoft.com/office/drawing/2014/main" id="{00000000-0008-0000-0000-0000A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47</xdr:row>
          <xdr:rowOff>0</xdr:rowOff>
        </xdr:from>
        <xdr:to>
          <xdr:col>7</xdr:col>
          <xdr:colOff>612140</xdr:colOff>
          <xdr:row>48</xdr:row>
          <xdr:rowOff>0</xdr:rowOff>
        </xdr:to>
        <xdr:sp macro="" textlink="">
          <xdr:nvSpPr>
            <xdr:cNvPr id="3246" name="Drop Down 2222" hidden="1">
              <a:extLst>
                <a:ext uri="{63B3BB69-23CF-44E3-9099-C40C66FF867C}">
                  <a14:compatExt spid="_x0000_s3246"/>
                </a:ext>
                <a:ext uri="{FF2B5EF4-FFF2-40B4-BE49-F238E27FC236}">
                  <a16:creationId xmlns:a16="http://schemas.microsoft.com/office/drawing/2014/main" id="{00000000-0008-0000-0000-0000A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47</xdr:row>
          <xdr:rowOff>7620</xdr:rowOff>
        </xdr:from>
        <xdr:to>
          <xdr:col>7</xdr:col>
          <xdr:colOff>1259840</xdr:colOff>
          <xdr:row>48</xdr:row>
          <xdr:rowOff>0</xdr:rowOff>
        </xdr:to>
        <xdr:sp macro="" textlink="">
          <xdr:nvSpPr>
            <xdr:cNvPr id="3247" name="Drop Down 2223" hidden="1">
              <a:extLst>
                <a:ext uri="{63B3BB69-23CF-44E3-9099-C40C66FF867C}">
                  <a14:compatExt spid="_x0000_s3247"/>
                </a:ext>
                <a:ext uri="{FF2B5EF4-FFF2-40B4-BE49-F238E27FC236}">
                  <a16:creationId xmlns:a16="http://schemas.microsoft.com/office/drawing/2014/main" id="{00000000-0008-0000-0000-0000A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47</xdr:row>
          <xdr:rowOff>7620</xdr:rowOff>
        </xdr:from>
        <xdr:to>
          <xdr:col>7</xdr:col>
          <xdr:colOff>1831340</xdr:colOff>
          <xdr:row>47</xdr:row>
          <xdr:rowOff>307340</xdr:rowOff>
        </xdr:to>
        <xdr:sp macro="" textlink="">
          <xdr:nvSpPr>
            <xdr:cNvPr id="3248" name="Drop Down 2224" hidden="1">
              <a:extLst>
                <a:ext uri="{63B3BB69-23CF-44E3-9099-C40C66FF867C}">
                  <a14:compatExt spid="_x0000_s3248"/>
                </a:ext>
                <a:ext uri="{FF2B5EF4-FFF2-40B4-BE49-F238E27FC236}">
                  <a16:creationId xmlns:a16="http://schemas.microsoft.com/office/drawing/2014/main" id="{00000000-0008-0000-0000-0000B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48</xdr:row>
          <xdr:rowOff>0</xdr:rowOff>
        </xdr:from>
        <xdr:to>
          <xdr:col>7</xdr:col>
          <xdr:colOff>612140</xdr:colOff>
          <xdr:row>49</xdr:row>
          <xdr:rowOff>0</xdr:rowOff>
        </xdr:to>
        <xdr:sp macro="" textlink="">
          <xdr:nvSpPr>
            <xdr:cNvPr id="3249" name="Drop Down 2225" hidden="1">
              <a:extLst>
                <a:ext uri="{63B3BB69-23CF-44E3-9099-C40C66FF867C}">
                  <a14:compatExt spid="_x0000_s3249"/>
                </a:ext>
                <a:ext uri="{FF2B5EF4-FFF2-40B4-BE49-F238E27FC236}">
                  <a16:creationId xmlns:a16="http://schemas.microsoft.com/office/drawing/2014/main" id="{00000000-0008-0000-0000-0000B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48</xdr:row>
          <xdr:rowOff>7620</xdr:rowOff>
        </xdr:from>
        <xdr:to>
          <xdr:col>7</xdr:col>
          <xdr:colOff>1259840</xdr:colOff>
          <xdr:row>49</xdr:row>
          <xdr:rowOff>0</xdr:rowOff>
        </xdr:to>
        <xdr:sp macro="" textlink="">
          <xdr:nvSpPr>
            <xdr:cNvPr id="3250" name="Drop Down 2226" hidden="1">
              <a:extLst>
                <a:ext uri="{63B3BB69-23CF-44E3-9099-C40C66FF867C}">
                  <a14:compatExt spid="_x0000_s3250"/>
                </a:ext>
                <a:ext uri="{FF2B5EF4-FFF2-40B4-BE49-F238E27FC236}">
                  <a16:creationId xmlns:a16="http://schemas.microsoft.com/office/drawing/2014/main" id="{00000000-0008-0000-0000-0000B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48</xdr:row>
          <xdr:rowOff>7620</xdr:rowOff>
        </xdr:from>
        <xdr:to>
          <xdr:col>7</xdr:col>
          <xdr:colOff>1831340</xdr:colOff>
          <xdr:row>48</xdr:row>
          <xdr:rowOff>307340</xdr:rowOff>
        </xdr:to>
        <xdr:sp macro="" textlink="">
          <xdr:nvSpPr>
            <xdr:cNvPr id="3251" name="Drop Down 2227" hidden="1">
              <a:extLst>
                <a:ext uri="{63B3BB69-23CF-44E3-9099-C40C66FF867C}">
                  <a14:compatExt spid="_x0000_s3251"/>
                </a:ext>
                <a:ext uri="{FF2B5EF4-FFF2-40B4-BE49-F238E27FC236}">
                  <a16:creationId xmlns:a16="http://schemas.microsoft.com/office/drawing/2014/main" id="{00000000-0008-0000-0000-0000B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75</xdr:row>
          <xdr:rowOff>0</xdr:rowOff>
        </xdr:from>
        <xdr:to>
          <xdr:col>12</xdr:col>
          <xdr:colOff>720090</xdr:colOff>
          <xdr:row>75</xdr:row>
          <xdr:rowOff>224790</xdr:rowOff>
        </xdr:to>
        <xdr:sp macro="" textlink="">
          <xdr:nvSpPr>
            <xdr:cNvPr id="3258" name="Drop Down 2234" hidden="1">
              <a:extLst>
                <a:ext uri="{63B3BB69-23CF-44E3-9099-C40C66FF867C}">
                  <a14:compatExt spid="_x0000_s3258"/>
                </a:ext>
                <a:ext uri="{FF2B5EF4-FFF2-40B4-BE49-F238E27FC236}">
                  <a16:creationId xmlns:a16="http://schemas.microsoft.com/office/drawing/2014/main" id="{00000000-0008-0000-0000-0000BA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75</xdr:row>
          <xdr:rowOff>7620</xdr:rowOff>
        </xdr:from>
        <xdr:to>
          <xdr:col>12</xdr:col>
          <xdr:colOff>1329690</xdr:colOff>
          <xdr:row>75</xdr:row>
          <xdr:rowOff>224790</xdr:rowOff>
        </xdr:to>
        <xdr:sp macro="" textlink="">
          <xdr:nvSpPr>
            <xdr:cNvPr id="3259" name="Drop Down 2235" hidden="1">
              <a:extLst>
                <a:ext uri="{63B3BB69-23CF-44E3-9099-C40C66FF867C}">
                  <a14:compatExt spid="_x0000_s3259"/>
                </a:ext>
                <a:ext uri="{FF2B5EF4-FFF2-40B4-BE49-F238E27FC236}">
                  <a16:creationId xmlns:a16="http://schemas.microsoft.com/office/drawing/2014/main" id="{00000000-0008-0000-0000-0000B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75</xdr:row>
          <xdr:rowOff>0</xdr:rowOff>
        </xdr:from>
        <xdr:to>
          <xdr:col>13</xdr:col>
          <xdr:colOff>0</xdr:colOff>
          <xdr:row>75</xdr:row>
          <xdr:rowOff>224790</xdr:rowOff>
        </xdr:to>
        <xdr:sp macro="" textlink="">
          <xdr:nvSpPr>
            <xdr:cNvPr id="3260" name="Drop Down 2236" hidden="1">
              <a:extLst>
                <a:ext uri="{63B3BB69-23CF-44E3-9099-C40C66FF867C}">
                  <a14:compatExt spid="_x0000_s3260"/>
                </a:ext>
                <a:ext uri="{FF2B5EF4-FFF2-40B4-BE49-F238E27FC236}">
                  <a16:creationId xmlns:a16="http://schemas.microsoft.com/office/drawing/2014/main" id="{00000000-0008-0000-0000-0000B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xdr:row>
          <xdr:rowOff>0</xdr:rowOff>
        </xdr:from>
        <xdr:to>
          <xdr:col>12</xdr:col>
          <xdr:colOff>688340</xdr:colOff>
          <xdr:row>77</xdr:row>
          <xdr:rowOff>224790</xdr:rowOff>
        </xdr:to>
        <xdr:sp macro="" textlink="">
          <xdr:nvSpPr>
            <xdr:cNvPr id="3261" name="Drop Down 2237" hidden="1">
              <a:extLst>
                <a:ext uri="{63B3BB69-23CF-44E3-9099-C40C66FF867C}">
                  <a14:compatExt spid="_x0000_s3261"/>
                </a:ext>
                <a:ext uri="{FF2B5EF4-FFF2-40B4-BE49-F238E27FC236}">
                  <a16:creationId xmlns:a16="http://schemas.microsoft.com/office/drawing/2014/main" id="{00000000-0008-0000-0000-0000B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xdr:row>
          <xdr:rowOff>7620</xdr:rowOff>
        </xdr:from>
        <xdr:to>
          <xdr:col>12</xdr:col>
          <xdr:colOff>1297940</xdr:colOff>
          <xdr:row>77</xdr:row>
          <xdr:rowOff>224790</xdr:rowOff>
        </xdr:to>
        <xdr:sp macro="" textlink="">
          <xdr:nvSpPr>
            <xdr:cNvPr id="3262" name="Drop Down 2238" hidden="1">
              <a:extLst>
                <a:ext uri="{63B3BB69-23CF-44E3-9099-C40C66FF867C}">
                  <a14:compatExt spid="_x0000_s3262"/>
                </a:ext>
                <a:ext uri="{FF2B5EF4-FFF2-40B4-BE49-F238E27FC236}">
                  <a16:creationId xmlns:a16="http://schemas.microsoft.com/office/drawing/2014/main" id="{00000000-0008-0000-0000-0000B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76</xdr:row>
          <xdr:rowOff>220980</xdr:rowOff>
        </xdr:from>
        <xdr:to>
          <xdr:col>13</xdr:col>
          <xdr:colOff>0</xdr:colOff>
          <xdr:row>77</xdr:row>
          <xdr:rowOff>224790</xdr:rowOff>
        </xdr:to>
        <xdr:sp macro="" textlink="">
          <xdr:nvSpPr>
            <xdr:cNvPr id="3263" name="Drop Down 2239" hidden="1">
              <a:extLst>
                <a:ext uri="{63B3BB69-23CF-44E3-9099-C40C66FF867C}">
                  <a14:compatExt spid="_x0000_s3263"/>
                </a:ext>
                <a:ext uri="{FF2B5EF4-FFF2-40B4-BE49-F238E27FC236}">
                  <a16:creationId xmlns:a16="http://schemas.microsoft.com/office/drawing/2014/main" id="{00000000-0008-0000-0000-0000B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xdr:row>
          <xdr:rowOff>7620</xdr:rowOff>
        </xdr:from>
        <xdr:to>
          <xdr:col>4</xdr:col>
          <xdr:colOff>193040</xdr:colOff>
          <xdr:row>77</xdr:row>
          <xdr:rowOff>224790</xdr:rowOff>
        </xdr:to>
        <xdr:sp macro="" textlink="">
          <xdr:nvSpPr>
            <xdr:cNvPr id="3264" name="Drop Down 2240" hidden="1">
              <a:extLst>
                <a:ext uri="{63B3BB69-23CF-44E3-9099-C40C66FF867C}">
                  <a14:compatExt spid="_x0000_s3264"/>
                </a:ext>
                <a:ext uri="{FF2B5EF4-FFF2-40B4-BE49-F238E27FC236}">
                  <a16:creationId xmlns:a16="http://schemas.microsoft.com/office/drawing/2014/main" id="{00000000-0008-0000-0000-0000C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77</xdr:row>
          <xdr:rowOff>7620</xdr:rowOff>
        </xdr:from>
        <xdr:to>
          <xdr:col>4</xdr:col>
          <xdr:colOff>1024890</xdr:colOff>
          <xdr:row>77</xdr:row>
          <xdr:rowOff>224790</xdr:rowOff>
        </xdr:to>
        <xdr:sp macro="" textlink="">
          <xdr:nvSpPr>
            <xdr:cNvPr id="3265" name="Drop Down 2241" hidden="1">
              <a:extLst>
                <a:ext uri="{63B3BB69-23CF-44E3-9099-C40C66FF867C}">
                  <a14:compatExt spid="_x0000_s3265"/>
                </a:ext>
                <a:ext uri="{FF2B5EF4-FFF2-40B4-BE49-F238E27FC236}">
                  <a16:creationId xmlns:a16="http://schemas.microsoft.com/office/drawing/2014/main" id="{00000000-0008-0000-0000-0000C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1028700</xdr:colOff>
          <xdr:row>77</xdr:row>
          <xdr:rowOff>22860</xdr:rowOff>
        </xdr:from>
        <xdr:to>
          <xdr:col>4</xdr:col>
          <xdr:colOff>1714500</xdr:colOff>
          <xdr:row>77</xdr:row>
          <xdr:rowOff>224790</xdr:rowOff>
        </xdr:to>
        <xdr:sp macro="" textlink="">
          <xdr:nvSpPr>
            <xdr:cNvPr id="3266" name="Drop Down 2242" hidden="1">
              <a:extLst>
                <a:ext uri="{63B3BB69-23CF-44E3-9099-C40C66FF867C}">
                  <a14:compatExt spid="_x0000_s3266"/>
                </a:ext>
                <a:ext uri="{FF2B5EF4-FFF2-40B4-BE49-F238E27FC236}">
                  <a16:creationId xmlns:a16="http://schemas.microsoft.com/office/drawing/2014/main" id="{00000000-0008-0000-0000-0000C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xdr:row>
          <xdr:rowOff>7620</xdr:rowOff>
        </xdr:from>
        <xdr:to>
          <xdr:col>6</xdr:col>
          <xdr:colOff>262890</xdr:colOff>
          <xdr:row>77</xdr:row>
          <xdr:rowOff>224790</xdr:rowOff>
        </xdr:to>
        <xdr:sp macro="" textlink="">
          <xdr:nvSpPr>
            <xdr:cNvPr id="3267" name="Drop Down 2243" hidden="1">
              <a:extLst>
                <a:ext uri="{63B3BB69-23CF-44E3-9099-C40C66FF867C}">
                  <a14:compatExt spid="_x0000_s3267"/>
                </a:ext>
                <a:ext uri="{FF2B5EF4-FFF2-40B4-BE49-F238E27FC236}">
                  <a16:creationId xmlns:a16="http://schemas.microsoft.com/office/drawing/2014/main" id="{00000000-0008-0000-0000-0000C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xdr:row>
          <xdr:rowOff>7620</xdr:rowOff>
        </xdr:from>
        <xdr:to>
          <xdr:col>6</xdr:col>
          <xdr:colOff>1107440</xdr:colOff>
          <xdr:row>77</xdr:row>
          <xdr:rowOff>224790</xdr:rowOff>
        </xdr:to>
        <xdr:sp macro="" textlink="">
          <xdr:nvSpPr>
            <xdr:cNvPr id="3268" name="Drop Down 2244" hidden="1">
              <a:extLst>
                <a:ext uri="{63B3BB69-23CF-44E3-9099-C40C66FF867C}">
                  <a14:compatExt spid="_x0000_s3268"/>
                </a:ext>
                <a:ext uri="{FF2B5EF4-FFF2-40B4-BE49-F238E27FC236}">
                  <a16:creationId xmlns:a16="http://schemas.microsoft.com/office/drawing/2014/main" id="{00000000-0008-0000-0000-0000C4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77</xdr:row>
          <xdr:rowOff>0</xdr:rowOff>
        </xdr:from>
        <xdr:to>
          <xdr:col>6</xdr:col>
          <xdr:colOff>1793240</xdr:colOff>
          <xdr:row>77</xdr:row>
          <xdr:rowOff>224790</xdr:rowOff>
        </xdr:to>
        <xdr:sp macro="" textlink="">
          <xdr:nvSpPr>
            <xdr:cNvPr id="3269" name="Drop Down 2245" hidden="1">
              <a:extLst>
                <a:ext uri="{63B3BB69-23CF-44E3-9099-C40C66FF867C}">
                  <a14:compatExt spid="_x0000_s3269"/>
                </a:ext>
                <a:ext uri="{FF2B5EF4-FFF2-40B4-BE49-F238E27FC236}">
                  <a16:creationId xmlns:a16="http://schemas.microsoft.com/office/drawing/2014/main" id="{00000000-0008-0000-0000-0000C5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146</xdr:row>
          <xdr:rowOff>0</xdr:rowOff>
        </xdr:from>
        <xdr:to>
          <xdr:col>7</xdr:col>
          <xdr:colOff>612140</xdr:colOff>
          <xdr:row>147</xdr:row>
          <xdr:rowOff>0</xdr:rowOff>
        </xdr:to>
        <xdr:sp macro="" textlink="">
          <xdr:nvSpPr>
            <xdr:cNvPr id="3327" name="Drop Down 2303" hidden="1">
              <a:extLst>
                <a:ext uri="{63B3BB69-23CF-44E3-9099-C40C66FF867C}">
                  <a14:compatExt spid="_x0000_s3327"/>
                </a:ext>
                <a:ext uri="{FF2B5EF4-FFF2-40B4-BE49-F238E27FC236}">
                  <a16:creationId xmlns:a16="http://schemas.microsoft.com/office/drawing/2014/main" id="{00000000-0008-0000-0000-0000F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146</xdr:row>
          <xdr:rowOff>7620</xdr:rowOff>
        </xdr:from>
        <xdr:to>
          <xdr:col>7</xdr:col>
          <xdr:colOff>1259840</xdr:colOff>
          <xdr:row>147</xdr:row>
          <xdr:rowOff>0</xdr:rowOff>
        </xdr:to>
        <xdr:sp macro="" textlink="">
          <xdr:nvSpPr>
            <xdr:cNvPr id="3328" name="Drop Down 2304" hidden="1">
              <a:extLst>
                <a:ext uri="{63B3BB69-23CF-44E3-9099-C40C66FF867C}">
                  <a14:compatExt spid="_x0000_s3328"/>
                </a:ext>
                <a:ext uri="{FF2B5EF4-FFF2-40B4-BE49-F238E27FC236}">
                  <a16:creationId xmlns:a16="http://schemas.microsoft.com/office/drawing/2014/main" id="{00000000-0008-0000-0000-00000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146</xdr:row>
          <xdr:rowOff>7620</xdr:rowOff>
        </xdr:from>
        <xdr:to>
          <xdr:col>7</xdr:col>
          <xdr:colOff>1831340</xdr:colOff>
          <xdr:row>146</xdr:row>
          <xdr:rowOff>307340</xdr:rowOff>
        </xdr:to>
        <xdr:sp macro="" textlink="">
          <xdr:nvSpPr>
            <xdr:cNvPr id="3329" name="Drop Down 2305" hidden="1">
              <a:extLst>
                <a:ext uri="{63B3BB69-23CF-44E3-9099-C40C66FF867C}">
                  <a14:compatExt spid="_x0000_s3329"/>
                </a:ext>
                <a:ext uri="{FF2B5EF4-FFF2-40B4-BE49-F238E27FC236}">
                  <a16:creationId xmlns:a16="http://schemas.microsoft.com/office/drawing/2014/main" id="{00000000-0008-0000-0000-00000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147</xdr:row>
          <xdr:rowOff>0</xdr:rowOff>
        </xdr:from>
        <xdr:to>
          <xdr:col>7</xdr:col>
          <xdr:colOff>612140</xdr:colOff>
          <xdr:row>148</xdr:row>
          <xdr:rowOff>0</xdr:rowOff>
        </xdr:to>
        <xdr:sp macro="" textlink="">
          <xdr:nvSpPr>
            <xdr:cNvPr id="3330" name="Drop Down 2306" hidden="1">
              <a:extLst>
                <a:ext uri="{63B3BB69-23CF-44E3-9099-C40C66FF867C}">
                  <a14:compatExt spid="_x0000_s3330"/>
                </a:ext>
                <a:ext uri="{FF2B5EF4-FFF2-40B4-BE49-F238E27FC236}">
                  <a16:creationId xmlns:a16="http://schemas.microsoft.com/office/drawing/2014/main" id="{00000000-0008-0000-0000-00000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147</xdr:row>
          <xdr:rowOff>7620</xdr:rowOff>
        </xdr:from>
        <xdr:to>
          <xdr:col>7</xdr:col>
          <xdr:colOff>1259840</xdr:colOff>
          <xdr:row>148</xdr:row>
          <xdr:rowOff>0</xdr:rowOff>
        </xdr:to>
        <xdr:sp macro="" textlink="">
          <xdr:nvSpPr>
            <xdr:cNvPr id="3331" name="Drop Down 2307" hidden="1">
              <a:extLst>
                <a:ext uri="{63B3BB69-23CF-44E3-9099-C40C66FF867C}">
                  <a14:compatExt spid="_x0000_s3331"/>
                </a:ext>
                <a:ext uri="{FF2B5EF4-FFF2-40B4-BE49-F238E27FC236}">
                  <a16:creationId xmlns:a16="http://schemas.microsoft.com/office/drawing/2014/main" id="{00000000-0008-0000-0000-00000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147</xdr:row>
          <xdr:rowOff>7620</xdr:rowOff>
        </xdr:from>
        <xdr:to>
          <xdr:col>7</xdr:col>
          <xdr:colOff>1831340</xdr:colOff>
          <xdr:row>147</xdr:row>
          <xdr:rowOff>307340</xdr:rowOff>
        </xdr:to>
        <xdr:sp macro="" textlink="">
          <xdr:nvSpPr>
            <xdr:cNvPr id="3332" name="Drop Down 2308" hidden="1">
              <a:extLst>
                <a:ext uri="{63B3BB69-23CF-44E3-9099-C40C66FF867C}">
                  <a14:compatExt spid="_x0000_s3332"/>
                </a:ext>
                <a:ext uri="{FF2B5EF4-FFF2-40B4-BE49-F238E27FC236}">
                  <a16:creationId xmlns:a16="http://schemas.microsoft.com/office/drawing/2014/main" id="{00000000-0008-0000-0000-00000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148</xdr:row>
          <xdr:rowOff>0</xdr:rowOff>
        </xdr:from>
        <xdr:to>
          <xdr:col>7</xdr:col>
          <xdr:colOff>612140</xdr:colOff>
          <xdr:row>149</xdr:row>
          <xdr:rowOff>0</xdr:rowOff>
        </xdr:to>
        <xdr:sp macro="" textlink="">
          <xdr:nvSpPr>
            <xdr:cNvPr id="3333" name="Drop Down 2309" hidden="1">
              <a:extLst>
                <a:ext uri="{63B3BB69-23CF-44E3-9099-C40C66FF867C}">
                  <a14:compatExt spid="_x0000_s3333"/>
                </a:ext>
                <a:ext uri="{FF2B5EF4-FFF2-40B4-BE49-F238E27FC236}">
                  <a16:creationId xmlns:a16="http://schemas.microsoft.com/office/drawing/2014/main" id="{00000000-0008-0000-0000-00000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148</xdr:row>
          <xdr:rowOff>7620</xdr:rowOff>
        </xdr:from>
        <xdr:to>
          <xdr:col>7</xdr:col>
          <xdr:colOff>1259840</xdr:colOff>
          <xdr:row>149</xdr:row>
          <xdr:rowOff>0</xdr:rowOff>
        </xdr:to>
        <xdr:sp macro="" textlink="">
          <xdr:nvSpPr>
            <xdr:cNvPr id="3334" name="Drop Down 2310" hidden="1">
              <a:extLst>
                <a:ext uri="{63B3BB69-23CF-44E3-9099-C40C66FF867C}">
                  <a14:compatExt spid="_x0000_s3334"/>
                </a:ext>
                <a:ext uri="{FF2B5EF4-FFF2-40B4-BE49-F238E27FC236}">
                  <a16:creationId xmlns:a16="http://schemas.microsoft.com/office/drawing/2014/main" id="{00000000-0008-0000-0000-00000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148</xdr:row>
          <xdr:rowOff>7620</xdr:rowOff>
        </xdr:from>
        <xdr:to>
          <xdr:col>7</xdr:col>
          <xdr:colOff>1831340</xdr:colOff>
          <xdr:row>148</xdr:row>
          <xdr:rowOff>307340</xdr:rowOff>
        </xdr:to>
        <xdr:sp macro="" textlink="">
          <xdr:nvSpPr>
            <xdr:cNvPr id="3335" name="Drop Down 2311" hidden="1">
              <a:extLst>
                <a:ext uri="{63B3BB69-23CF-44E3-9099-C40C66FF867C}">
                  <a14:compatExt spid="_x0000_s3335"/>
                </a:ext>
                <a:ext uri="{FF2B5EF4-FFF2-40B4-BE49-F238E27FC236}">
                  <a16:creationId xmlns:a16="http://schemas.microsoft.com/office/drawing/2014/main" id="{00000000-0008-0000-0000-00000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xdr:row>
          <xdr:rowOff>7620</xdr:rowOff>
        </xdr:from>
        <xdr:to>
          <xdr:col>4</xdr:col>
          <xdr:colOff>193040</xdr:colOff>
          <xdr:row>177</xdr:row>
          <xdr:rowOff>224790</xdr:rowOff>
        </xdr:to>
        <xdr:sp macro="" textlink="">
          <xdr:nvSpPr>
            <xdr:cNvPr id="3342" name="Drop Down 2318" hidden="1">
              <a:extLst>
                <a:ext uri="{63B3BB69-23CF-44E3-9099-C40C66FF867C}">
                  <a14:compatExt spid="_x0000_s3342"/>
                </a:ext>
                <a:ext uri="{FF2B5EF4-FFF2-40B4-BE49-F238E27FC236}">
                  <a16:creationId xmlns:a16="http://schemas.microsoft.com/office/drawing/2014/main" id="{00000000-0008-0000-0000-00000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177</xdr:row>
          <xdr:rowOff>7620</xdr:rowOff>
        </xdr:from>
        <xdr:to>
          <xdr:col>4</xdr:col>
          <xdr:colOff>1024890</xdr:colOff>
          <xdr:row>177</xdr:row>
          <xdr:rowOff>224790</xdr:rowOff>
        </xdr:to>
        <xdr:sp macro="" textlink="">
          <xdr:nvSpPr>
            <xdr:cNvPr id="3343" name="Drop Down 2319" hidden="1">
              <a:extLst>
                <a:ext uri="{63B3BB69-23CF-44E3-9099-C40C66FF867C}">
                  <a14:compatExt spid="_x0000_s3343"/>
                </a:ext>
                <a:ext uri="{FF2B5EF4-FFF2-40B4-BE49-F238E27FC236}">
                  <a16:creationId xmlns:a16="http://schemas.microsoft.com/office/drawing/2014/main" id="{00000000-0008-0000-0000-00000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177</xdr:row>
          <xdr:rowOff>0</xdr:rowOff>
        </xdr:from>
        <xdr:to>
          <xdr:col>4</xdr:col>
          <xdr:colOff>1752600</xdr:colOff>
          <xdr:row>178</xdr:row>
          <xdr:rowOff>34290</xdr:rowOff>
        </xdr:to>
        <xdr:sp macro="" textlink="">
          <xdr:nvSpPr>
            <xdr:cNvPr id="3344" name="Drop Down 2320" hidden="1">
              <a:extLst>
                <a:ext uri="{63B3BB69-23CF-44E3-9099-C40C66FF867C}">
                  <a14:compatExt spid="_x0000_s3344"/>
                </a:ext>
                <a:ext uri="{FF2B5EF4-FFF2-40B4-BE49-F238E27FC236}">
                  <a16:creationId xmlns:a16="http://schemas.microsoft.com/office/drawing/2014/main" id="{00000000-0008-0000-0000-00001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xdr:row>
          <xdr:rowOff>7620</xdr:rowOff>
        </xdr:from>
        <xdr:to>
          <xdr:col>6</xdr:col>
          <xdr:colOff>262890</xdr:colOff>
          <xdr:row>177</xdr:row>
          <xdr:rowOff>224790</xdr:rowOff>
        </xdr:to>
        <xdr:sp macro="" textlink="">
          <xdr:nvSpPr>
            <xdr:cNvPr id="3345" name="Drop Down 2321" hidden="1">
              <a:extLst>
                <a:ext uri="{63B3BB69-23CF-44E3-9099-C40C66FF867C}">
                  <a14:compatExt spid="_x0000_s3345"/>
                </a:ext>
                <a:ext uri="{FF2B5EF4-FFF2-40B4-BE49-F238E27FC236}">
                  <a16:creationId xmlns:a16="http://schemas.microsoft.com/office/drawing/2014/main" id="{00000000-0008-0000-0000-00001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xdr:row>
          <xdr:rowOff>7620</xdr:rowOff>
        </xdr:from>
        <xdr:to>
          <xdr:col>6</xdr:col>
          <xdr:colOff>1107440</xdr:colOff>
          <xdr:row>177</xdr:row>
          <xdr:rowOff>224790</xdr:rowOff>
        </xdr:to>
        <xdr:sp macro="" textlink="">
          <xdr:nvSpPr>
            <xdr:cNvPr id="3346" name="Drop Down 2322" hidden="1">
              <a:extLst>
                <a:ext uri="{63B3BB69-23CF-44E3-9099-C40C66FF867C}">
                  <a14:compatExt spid="_x0000_s3346"/>
                </a:ext>
                <a:ext uri="{FF2B5EF4-FFF2-40B4-BE49-F238E27FC236}">
                  <a16:creationId xmlns:a16="http://schemas.microsoft.com/office/drawing/2014/main" id="{00000000-0008-0000-0000-00001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177</xdr:row>
          <xdr:rowOff>0</xdr:rowOff>
        </xdr:from>
        <xdr:to>
          <xdr:col>6</xdr:col>
          <xdr:colOff>1793240</xdr:colOff>
          <xdr:row>177</xdr:row>
          <xdr:rowOff>224790</xdr:rowOff>
        </xdr:to>
        <xdr:sp macro="" textlink="">
          <xdr:nvSpPr>
            <xdr:cNvPr id="3347" name="Drop Down 2323" hidden="1">
              <a:extLst>
                <a:ext uri="{63B3BB69-23CF-44E3-9099-C40C66FF867C}">
                  <a14:compatExt spid="_x0000_s3347"/>
                </a:ext>
                <a:ext uri="{FF2B5EF4-FFF2-40B4-BE49-F238E27FC236}">
                  <a16:creationId xmlns:a16="http://schemas.microsoft.com/office/drawing/2014/main" id="{00000000-0008-0000-0000-00001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175</xdr:row>
          <xdr:rowOff>0</xdr:rowOff>
        </xdr:from>
        <xdr:to>
          <xdr:col>12</xdr:col>
          <xdr:colOff>720090</xdr:colOff>
          <xdr:row>175</xdr:row>
          <xdr:rowOff>224790</xdr:rowOff>
        </xdr:to>
        <xdr:sp macro="" textlink="">
          <xdr:nvSpPr>
            <xdr:cNvPr id="3351" name="Drop Down 2327" hidden="1">
              <a:extLst>
                <a:ext uri="{63B3BB69-23CF-44E3-9099-C40C66FF867C}">
                  <a14:compatExt spid="_x0000_s3351"/>
                </a:ext>
                <a:ext uri="{FF2B5EF4-FFF2-40B4-BE49-F238E27FC236}">
                  <a16:creationId xmlns:a16="http://schemas.microsoft.com/office/drawing/2014/main" id="{00000000-0008-0000-0000-00001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175</xdr:row>
          <xdr:rowOff>7620</xdr:rowOff>
        </xdr:from>
        <xdr:to>
          <xdr:col>12</xdr:col>
          <xdr:colOff>1329690</xdr:colOff>
          <xdr:row>175</xdr:row>
          <xdr:rowOff>224790</xdr:rowOff>
        </xdr:to>
        <xdr:sp macro="" textlink="">
          <xdr:nvSpPr>
            <xdr:cNvPr id="3352" name="Drop Down 2328" hidden="1">
              <a:extLst>
                <a:ext uri="{63B3BB69-23CF-44E3-9099-C40C66FF867C}">
                  <a14:compatExt spid="_x0000_s3352"/>
                </a:ext>
                <a:ext uri="{FF2B5EF4-FFF2-40B4-BE49-F238E27FC236}">
                  <a16:creationId xmlns:a16="http://schemas.microsoft.com/office/drawing/2014/main" id="{00000000-0008-0000-0000-00001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175</xdr:row>
          <xdr:rowOff>0</xdr:rowOff>
        </xdr:from>
        <xdr:to>
          <xdr:col>13</xdr:col>
          <xdr:colOff>0</xdr:colOff>
          <xdr:row>175</xdr:row>
          <xdr:rowOff>224790</xdr:rowOff>
        </xdr:to>
        <xdr:sp macro="" textlink="">
          <xdr:nvSpPr>
            <xdr:cNvPr id="3353" name="Drop Down 2329" hidden="1">
              <a:extLst>
                <a:ext uri="{63B3BB69-23CF-44E3-9099-C40C66FF867C}">
                  <a14:compatExt spid="_x0000_s3353"/>
                </a:ext>
                <a:ext uri="{FF2B5EF4-FFF2-40B4-BE49-F238E27FC236}">
                  <a16:creationId xmlns:a16="http://schemas.microsoft.com/office/drawing/2014/main" id="{00000000-0008-0000-0000-00001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xdr:row>
          <xdr:rowOff>0</xdr:rowOff>
        </xdr:from>
        <xdr:to>
          <xdr:col>12</xdr:col>
          <xdr:colOff>688340</xdr:colOff>
          <xdr:row>177</xdr:row>
          <xdr:rowOff>224790</xdr:rowOff>
        </xdr:to>
        <xdr:sp macro="" textlink="">
          <xdr:nvSpPr>
            <xdr:cNvPr id="3354" name="Drop Down 2330" hidden="1">
              <a:extLst>
                <a:ext uri="{63B3BB69-23CF-44E3-9099-C40C66FF867C}">
                  <a14:compatExt spid="_x0000_s3354"/>
                </a:ext>
                <a:ext uri="{FF2B5EF4-FFF2-40B4-BE49-F238E27FC236}">
                  <a16:creationId xmlns:a16="http://schemas.microsoft.com/office/drawing/2014/main" id="{00000000-0008-0000-0000-00001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xdr:row>
          <xdr:rowOff>7620</xdr:rowOff>
        </xdr:from>
        <xdr:to>
          <xdr:col>12</xdr:col>
          <xdr:colOff>1297940</xdr:colOff>
          <xdr:row>177</xdr:row>
          <xdr:rowOff>224790</xdr:rowOff>
        </xdr:to>
        <xdr:sp macro="" textlink="">
          <xdr:nvSpPr>
            <xdr:cNvPr id="3355" name="Drop Down 2331" hidden="1">
              <a:extLst>
                <a:ext uri="{63B3BB69-23CF-44E3-9099-C40C66FF867C}">
                  <a14:compatExt spid="_x0000_s3355"/>
                </a:ext>
                <a:ext uri="{FF2B5EF4-FFF2-40B4-BE49-F238E27FC236}">
                  <a16:creationId xmlns:a16="http://schemas.microsoft.com/office/drawing/2014/main" id="{00000000-0008-0000-0000-00001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176</xdr:row>
          <xdr:rowOff>220980</xdr:rowOff>
        </xdr:from>
        <xdr:to>
          <xdr:col>13</xdr:col>
          <xdr:colOff>0</xdr:colOff>
          <xdr:row>177</xdr:row>
          <xdr:rowOff>224790</xdr:rowOff>
        </xdr:to>
        <xdr:sp macro="" textlink="">
          <xdr:nvSpPr>
            <xdr:cNvPr id="3356" name="Drop Down 2332" hidden="1">
              <a:extLst>
                <a:ext uri="{63B3BB69-23CF-44E3-9099-C40C66FF867C}">
                  <a14:compatExt spid="_x0000_s3356"/>
                </a:ext>
                <a:ext uri="{FF2B5EF4-FFF2-40B4-BE49-F238E27FC236}">
                  <a16:creationId xmlns:a16="http://schemas.microsoft.com/office/drawing/2014/main" id="{00000000-0008-0000-0000-00001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246</xdr:row>
          <xdr:rowOff>0</xdr:rowOff>
        </xdr:from>
        <xdr:to>
          <xdr:col>7</xdr:col>
          <xdr:colOff>612140</xdr:colOff>
          <xdr:row>247</xdr:row>
          <xdr:rowOff>0</xdr:rowOff>
        </xdr:to>
        <xdr:sp macro="" textlink="">
          <xdr:nvSpPr>
            <xdr:cNvPr id="3375" name="Drop Down 2351" hidden="1">
              <a:extLst>
                <a:ext uri="{63B3BB69-23CF-44E3-9099-C40C66FF867C}">
                  <a14:compatExt spid="_x0000_s3375"/>
                </a:ext>
                <a:ext uri="{FF2B5EF4-FFF2-40B4-BE49-F238E27FC236}">
                  <a16:creationId xmlns:a16="http://schemas.microsoft.com/office/drawing/2014/main" id="{00000000-0008-0000-0000-00002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246</xdr:row>
          <xdr:rowOff>7620</xdr:rowOff>
        </xdr:from>
        <xdr:to>
          <xdr:col>7</xdr:col>
          <xdr:colOff>1259840</xdr:colOff>
          <xdr:row>247</xdr:row>
          <xdr:rowOff>0</xdr:rowOff>
        </xdr:to>
        <xdr:sp macro="" textlink="">
          <xdr:nvSpPr>
            <xdr:cNvPr id="3376" name="Drop Down 2352" hidden="1">
              <a:extLst>
                <a:ext uri="{63B3BB69-23CF-44E3-9099-C40C66FF867C}">
                  <a14:compatExt spid="_x0000_s3376"/>
                </a:ext>
                <a:ext uri="{FF2B5EF4-FFF2-40B4-BE49-F238E27FC236}">
                  <a16:creationId xmlns:a16="http://schemas.microsoft.com/office/drawing/2014/main" id="{00000000-0008-0000-0000-00003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246</xdr:row>
          <xdr:rowOff>7620</xdr:rowOff>
        </xdr:from>
        <xdr:to>
          <xdr:col>7</xdr:col>
          <xdr:colOff>1831340</xdr:colOff>
          <xdr:row>246</xdr:row>
          <xdr:rowOff>307340</xdr:rowOff>
        </xdr:to>
        <xdr:sp macro="" textlink="">
          <xdr:nvSpPr>
            <xdr:cNvPr id="3377" name="Drop Down 2353" hidden="1">
              <a:extLst>
                <a:ext uri="{63B3BB69-23CF-44E3-9099-C40C66FF867C}">
                  <a14:compatExt spid="_x0000_s3377"/>
                </a:ext>
                <a:ext uri="{FF2B5EF4-FFF2-40B4-BE49-F238E27FC236}">
                  <a16:creationId xmlns:a16="http://schemas.microsoft.com/office/drawing/2014/main" id="{00000000-0008-0000-0000-00003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247</xdr:row>
          <xdr:rowOff>0</xdr:rowOff>
        </xdr:from>
        <xdr:to>
          <xdr:col>7</xdr:col>
          <xdr:colOff>612140</xdr:colOff>
          <xdr:row>248</xdr:row>
          <xdr:rowOff>0</xdr:rowOff>
        </xdr:to>
        <xdr:sp macro="" textlink="">
          <xdr:nvSpPr>
            <xdr:cNvPr id="3378" name="Drop Down 2354" hidden="1">
              <a:extLst>
                <a:ext uri="{63B3BB69-23CF-44E3-9099-C40C66FF867C}">
                  <a14:compatExt spid="_x0000_s3378"/>
                </a:ext>
                <a:ext uri="{FF2B5EF4-FFF2-40B4-BE49-F238E27FC236}">
                  <a16:creationId xmlns:a16="http://schemas.microsoft.com/office/drawing/2014/main" id="{00000000-0008-0000-0000-00003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247</xdr:row>
          <xdr:rowOff>7620</xdr:rowOff>
        </xdr:from>
        <xdr:to>
          <xdr:col>7</xdr:col>
          <xdr:colOff>1259840</xdr:colOff>
          <xdr:row>248</xdr:row>
          <xdr:rowOff>0</xdr:rowOff>
        </xdr:to>
        <xdr:sp macro="" textlink="">
          <xdr:nvSpPr>
            <xdr:cNvPr id="3379" name="Drop Down 2355" hidden="1">
              <a:extLst>
                <a:ext uri="{63B3BB69-23CF-44E3-9099-C40C66FF867C}">
                  <a14:compatExt spid="_x0000_s3379"/>
                </a:ext>
                <a:ext uri="{FF2B5EF4-FFF2-40B4-BE49-F238E27FC236}">
                  <a16:creationId xmlns:a16="http://schemas.microsoft.com/office/drawing/2014/main" id="{00000000-0008-0000-0000-00003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247</xdr:row>
          <xdr:rowOff>7620</xdr:rowOff>
        </xdr:from>
        <xdr:to>
          <xdr:col>8</xdr:col>
          <xdr:colOff>635</xdr:colOff>
          <xdr:row>247</xdr:row>
          <xdr:rowOff>307340</xdr:rowOff>
        </xdr:to>
        <xdr:sp macro="" textlink="">
          <xdr:nvSpPr>
            <xdr:cNvPr id="3380" name="Drop Down 2356" hidden="1">
              <a:extLst>
                <a:ext uri="{63B3BB69-23CF-44E3-9099-C40C66FF867C}">
                  <a14:compatExt spid="_x0000_s3380"/>
                </a:ext>
                <a:ext uri="{FF2B5EF4-FFF2-40B4-BE49-F238E27FC236}">
                  <a16:creationId xmlns:a16="http://schemas.microsoft.com/office/drawing/2014/main" id="{00000000-0008-0000-0000-00003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248</xdr:row>
          <xdr:rowOff>0</xdr:rowOff>
        </xdr:from>
        <xdr:to>
          <xdr:col>7</xdr:col>
          <xdr:colOff>612140</xdr:colOff>
          <xdr:row>249</xdr:row>
          <xdr:rowOff>0</xdr:rowOff>
        </xdr:to>
        <xdr:sp macro="" textlink="">
          <xdr:nvSpPr>
            <xdr:cNvPr id="3381" name="Drop Down 2357" hidden="1">
              <a:extLst>
                <a:ext uri="{63B3BB69-23CF-44E3-9099-C40C66FF867C}">
                  <a14:compatExt spid="_x0000_s3381"/>
                </a:ext>
                <a:ext uri="{FF2B5EF4-FFF2-40B4-BE49-F238E27FC236}">
                  <a16:creationId xmlns:a16="http://schemas.microsoft.com/office/drawing/2014/main" id="{00000000-0008-0000-0000-00003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248</xdr:row>
          <xdr:rowOff>7620</xdr:rowOff>
        </xdr:from>
        <xdr:to>
          <xdr:col>7</xdr:col>
          <xdr:colOff>1259840</xdr:colOff>
          <xdr:row>249</xdr:row>
          <xdr:rowOff>0</xdr:rowOff>
        </xdr:to>
        <xdr:sp macro="" textlink="">
          <xdr:nvSpPr>
            <xdr:cNvPr id="3382" name="Drop Down 2358" hidden="1">
              <a:extLst>
                <a:ext uri="{63B3BB69-23CF-44E3-9099-C40C66FF867C}">
                  <a14:compatExt spid="_x0000_s3382"/>
                </a:ext>
                <a:ext uri="{FF2B5EF4-FFF2-40B4-BE49-F238E27FC236}">
                  <a16:creationId xmlns:a16="http://schemas.microsoft.com/office/drawing/2014/main" id="{00000000-0008-0000-0000-00003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248</xdr:row>
          <xdr:rowOff>7620</xdr:rowOff>
        </xdr:from>
        <xdr:to>
          <xdr:col>7</xdr:col>
          <xdr:colOff>1831340</xdr:colOff>
          <xdr:row>248</xdr:row>
          <xdr:rowOff>307340</xdr:rowOff>
        </xdr:to>
        <xdr:sp macro="" textlink="">
          <xdr:nvSpPr>
            <xdr:cNvPr id="3383" name="Drop Down 2359" hidden="1">
              <a:extLst>
                <a:ext uri="{63B3BB69-23CF-44E3-9099-C40C66FF867C}">
                  <a14:compatExt spid="_x0000_s3383"/>
                </a:ext>
                <a:ext uri="{FF2B5EF4-FFF2-40B4-BE49-F238E27FC236}">
                  <a16:creationId xmlns:a16="http://schemas.microsoft.com/office/drawing/2014/main" id="{00000000-0008-0000-0000-00003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277</xdr:row>
          <xdr:rowOff>7620</xdr:rowOff>
        </xdr:from>
        <xdr:to>
          <xdr:col>4</xdr:col>
          <xdr:colOff>193040</xdr:colOff>
          <xdr:row>277</xdr:row>
          <xdr:rowOff>224790</xdr:rowOff>
        </xdr:to>
        <xdr:sp macro="" textlink="">
          <xdr:nvSpPr>
            <xdr:cNvPr id="3390" name="Drop Down 2366" hidden="1">
              <a:extLst>
                <a:ext uri="{63B3BB69-23CF-44E3-9099-C40C66FF867C}">
                  <a14:compatExt spid="_x0000_s3390"/>
                </a:ext>
                <a:ext uri="{FF2B5EF4-FFF2-40B4-BE49-F238E27FC236}">
                  <a16:creationId xmlns:a16="http://schemas.microsoft.com/office/drawing/2014/main" id="{00000000-0008-0000-0000-00003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277</xdr:row>
          <xdr:rowOff>7620</xdr:rowOff>
        </xdr:from>
        <xdr:to>
          <xdr:col>4</xdr:col>
          <xdr:colOff>1024890</xdr:colOff>
          <xdr:row>277</xdr:row>
          <xdr:rowOff>224790</xdr:rowOff>
        </xdr:to>
        <xdr:sp macro="" textlink="">
          <xdr:nvSpPr>
            <xdr:cNvPr id="3391" name="Drop Down 2367" hidden="1">
              <a:extLst>
                <a:ext uri="{63B3BB69-23CF-44E3-9099-C40C66FF867C}">
                  <a14:compatExt spid="_x0000_s3391"/>
                </a:ext>
                <a:ext uri="{FF2B5EF4-FFF2-40B4-BE49-F238E27FC236}">
                  <a16:creationId xmlns:a16="http://schemas.microsoft.com/office/drawing/2014/main" id="{00000000-0008-0000-0000-00003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276</xdr:row>
          <xdr:rowOff>228600</xdr:rowOff>
        </xdr:from>
        <xdr:to>
          <xdr:col>4</xdr:col>
          <xdr:colOff>1755140</xdr:colOff>
          <xdr:row>277</xdr:row>
          <xdr:rowOff>228600</xdr:rowOff>
        </xdr:to>
        <xdr:sp macro="" textlink="">
          <xdr:nvSpPr>
            <xdr:cNvPr id="3392" name="Drop Down 2368" hidden="1">
              <a:extLst>
                <a:ext uri="{63B3BB69-23CF-44E3-9099-C40C66FF867C}">
                  <a14:compatExt spid="_x0000_s3392"/>
                </a:ext>
                <a:ext uri="{FF2B5EF4-FFF2-40B4-BE49-F238E27FC236}">
                  <a16:creationId xmlns:a16="http://schemas.microsoft.com/office/drawing/2014/main" id="{00000000-0008-0000-0000-00004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277</xdr:row>
          <xdr:rowOff>7620</xdr:rowOff>
        </xdr:from>
        <xdr:to>
          <xdr:col>6</xdr:col>
          <xdr:colOff>262890</xdr:colOff>
          <xdr:row>277</xdr:row>
          <xdr:rowOff>224790</xdr:rowOff>
        </xdr:to>
        <xdr:sp macro="" textlink="">
          <xdr:nvSpPr>
            <xdr:cNvPr id="3393" name="Drop Down 2369" hidden="1">
              <a:extLst>
                <a:ext uri="{63B3BB69-23CF-44E3-9099-C40C66FF867C}">
                  <a14:compatExt spid="_x0000_s3393"/>
                </a:ext>
                <a:ext uri="{FF2B5EF4-FFF2-40B4-BE49-F238E27FC236}">
                  <a16:creationId xmlns:a16="http://schemas.microsoft.com/office/drawing/2014/main" id="{00000000-0008-0000-0000-00004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277</xdr:row>
          <xdr:rowOff>7620</xdr:rowOff>
        </xdr:from>
        <xdr:to>
          <xdr:col>6</xdr:col>
          <xdr:colOff>1107440</xdr:colOff>
          <xdr:row>277</xdr:row>
          <xdr:rowOff>224790</xdr:rowOff>
        </xdr:to>
        <xdr:sp macro="" textlink="">
          <xdr:nvSpPr>
            <xdr:cNvPr id="3394" name="Drop Down 2370" hidden="1">
              <a:extLst>
                <a:ext uri="{63B3BB69-23CF-44E3-9099-C40C66FF867C}">
                  <a14:compatExt spid="_x0000_s3394"/>
                </a:ext>
                <a:ext uri="{FF2B5EF4-FFF2-40B4-BE49-F238E27FC236}">
                  <a16:creationId xmlns:a16="http://schemas.microsoft.com/office/drawing/2014/main" id="{00000000-0008-0000-0000-00004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277</xdr:row>
          <xdr:rowOff>0</xdr:rowOff>
        </xdr:from>
        <xdr:to>
          <xdr:col>6</xdr:col>
          <xdr:colOff>1793240</xdr:colOff>
          <xdr:row>277</xdr:row>
          <xdr:rowOff>224790</xdr:rowOff>
        </xdr:to>
        <xdr:sp macro="" textlink="">
          <xdr:nvSpPr>
            <xdr:cNvPr id="3395" name="Drop Down 2371" hidden="1">
              <a:extLst>
                <a:ext uri="{63B3BB69-23CF-44E3-9099-C40C66FF867C}">
                  <a14:compatExt spid="_x0000_s3395"/>
                </a:ext>
                <a:ext uri="{FF2B5EF4-FFF2-40B4-BE49-F238E27FC236}">
                  <a16:creationId xmlns:a16="http://schemas.microsoft.com/office/drawing/2014/main" id="{00000000-0008-0000-0000-00004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275</xdr:row>
          <xdr:rowOff>0</xdr:rowOff>
        </xdr:from>
        <xdr:to>
          <xdr:col>12</xdr:col>
          <xdr:colOff>720090</xdr:colOff>
          <xdr:row>275</xdr:row>
          <xdr:rowOff>224790</xdr:rowOff>
        </xdr:to>
        <xdr:sp macro="" textlink="">
          <xdr:nvSpPr>
            <xdr:cNvPr id="3399" name="Drop Down 2375" hidden="1">
              <a:extLst>
                <a:ext uri="{63B3BB69-23CF-44E3-9099-C40C66FF867C}">
                  <a14:compatExt spid="_x0000_s3399"/>
                </a:ext>
                <a:ext uri="{FF2B5EF4-FFF2-40B4-BE49-F238E27FC236}">
                  <a16:creationId xmlns:a16="http://schemas.microsoft.com/office/drawing/2014/main" id="{00000000-0008-0000-0000-00004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275</xdr:row>
          <xdr:rowOff>7620</xdr:rowOff>
        </xdr:from>
        <xdr:to>
          <xdr:col>12</xdr:col>
          <xdr:colOff>1329690</xdr:colOff>
          <xdr:row>275</xdr:row>
          <xdr:rowOff>224790</xdr:rowOff>
        </xdr:to>
        <xdr:sp macro="" textlink="">
          <xdr:nvSpPr>
            <xdr:cNvPr id="3400" name="Drop Down 2376" hidden="1">
              <a:extLst>
                <a:ext uri="{63B3BB69-23CF-44E3-9099-C40C66FF867C}">
                  <a14:compatExt spid="_x0000_s3400"/>
                </a:ext>
                <a:ext uri="{FF2B5EF4-FFF2-40B4-BE49-F238E27FC236}">
                  <a16:creationId xmlns:a16="http://schemas.microsoft.com/office/drawing/2014/main" id="{00000000-0008-0000-0000-00004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275</xdr:row>
          <xdr:rowOff>0</xdr:rowOff>
        </xdr:from>
        <xdr:to>
          <xdr:col>13</xdr:col>
          <xdr:colOff>0</xdr:colOff>
          <xdr:row>275</xdr:row>
          <xdr:rowOff>224790</xdr:rowOff>
        </xdr:to>
        <xdr:sp macro="" textlink="">
          <xdr:nvSpPr>
            <xdr:cNvPr id="3401" name="Drop Down 2377" hidden="1">
              <a:extLst>
                <a:ext uri="{63B3BB69-23CF-44E3-9099-C40C66FF867C}">
                  <a14:compatExt spid="_x0000_s3401"/>
                </a:ext>
                <a:ext uri="{FF2B5EF4-FFF2-40B4-BE49-F238E27FC236}">
                  <a16:creationId xmlns:a16="http://schemas.microsoft.com/office/drawing/2014/main" id="{00000000-0008-0000-0000-00004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277</xdr:row>
          <xdr:rowOff>0</xdr:rowOff>
        </xdr:from>
        <xdr:to>
          <xdr:col>12</xdr:col>
          <xdr:colOff>688340</xdr:colOff>
          <xdr:row>277</xdr:row>
          <xdr:rowOff>224790</xdr:rowOff>
        </xdr:to>
        <xdr:sp macro="" textlink="">
          <xdr:nvSpPr>
            <xdr:cNvPr id="3402" name="Drop Down 2378" hidden="1">
              <a:extLst>
                <a:ext uri="{63B3BB69-23CF-44E3-9099-C40C66FF867C}">
                  <a14:compatExt spid="_x0000_s3402"/>
                </a:ext>
                <a:ext uri="{FF2B5EF4-FFF2-40B4-BE49-F238E27FC236}">
                  <a16:creationId xmlns:a16="http://schemas.microsoft.com/office/drawing/2014/main" id="{00000000-0008-0000-0000-00004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277</xdr:row>
          <xdr:rowOff>7620</xdr:rowOff>
        </xdr:from>
        <xdr:to>
          <xdr:col>12</xdr:col>
          <xdr:colOff>1297940</xdr:colOff>
          <xdr:row>277</xdr:row>
          <xdr:rowOff>224790</xdr:rowOff>
        </xdr:to>
        <xdr:sp macro="" textlink="">
          <xdr:nvSpPr>
            <xdr:cNvPr id="3403" name="Drop Down 2379" hidden="1">
              <a:extLst>
                <a:ext uri="{63B3BB69-23CF-44E3-9099-C40C66FF867C}">
                  <a14:compatExt spid="_x0000_s3403"/>
                </a:ext>
                <a:ext uri="{FF2B5EF4-FFF2-40B4-BE49-F238E27FC236}">
                  <a16:creationId xmlns:a16="http://schemas.microsoft.com/office/drawing/2014/main" id="{00000000-0008-0000-0000-00004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276</xdr:row>
          <xdr:rowOff>220980</xdr:rowOff>
        </xdr:from>
        <xdr:to>
          <xdr:col>13</xdr:col>
          <xdr:colOff>0</xdr:colOff>
          <xdr:row>277</xdr:row>
          <xdr:rowOff>224790</xdr:rowOff>
        </xdr:to>
        <xdr:sp macro="" textlink="">
          <xdr:nvSpPr>
            <xdr:cNvPr id="3404" name="Drop Down 2380" hidden="1">
              <a:extLst>
                <a:ext uri="{63B3BB69-23CF-44E3-9099-C40C66FF867C}">
                  <a14:compatExt spid="_x0000_s3404"/>
                </a:ext>
                <a:ext uri="{FF2B5EF4-FFF2-40B4-BE49-F238E27FC236}">
                  <a16:creationId xmlns:a16="http://schemas.microsoft.com/office/drawing/2014/main" id="{00000000-0008-0000-0000-00004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446</xdr:row>
          <xdr:rowOff>0</xdr:rowOff>
        </xdr:from>
        <xdr:to>
          <xdr:col>7</xdr:col>
          <xdr:colOff>612140</xdr:colOff>
          <xdr:row>447</xdr:row>
          <xdr:rowOff>0</xdr:rowOff>
        </xdr:to>
        <xdr:sp macro="" textlink="">
          <xdr:nvSpPr>
            <xdr:cNvPr id="3471" name="Drop Down 2447" hidden="1">
              <a:extLst>
                <a:ext uri="{63B3BB69-23CF-44E3-9099-C40C66FF867C}">
                  <a14:compatExt spid="_x0000_s3471"/>
                </a:ext>
                <a:ext uri="{FF2B5EF4-FFF2-40B4-BE49-F238E27FC236}">
                  <a16:creationId xmlns:a16="http://schemas.microsoft.com/office/drawing/2014/main" id="{00000000-0008-0000-0000-00008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446</xdr:row>
          <xdr:rowOff>7620</xdr:rowOff>
        </xdr:from>
        <xdr:to>
          <xdr:col>7</xdr:col>
          <xdr:colOff>1259840</xdr:colOff>
          <xdr:row>447</xdr:row>
          <xdr:rowOff>0</xdr:rowOff>
        </xdr:to>
        <xdr:sp macro="" textlink="">
          <xdr:nvSpPr>
            <xdr:cNvPr id="3472" name="Drop Down 2448" hidden="1">
              <a:extLst>
                <a:ext uri="{63B3BB69-23CF-44E3-9099-C40C66FF867C}">
                  <a14:compatExt spid="_x0000_s3472"/>
                </a:ext>
                <a:ext uri="{FF2B5EF4-FFF2-40B4-BE49-F238E27FC236}">
                  <a16:creationId xmlns:a16="http://schemas.microsoft.com/office/drawing/2014/main" id="{00000000-0008-0000-0000-00009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446</xdr:row>
          <xdr:rowOff>7620</xdr:rowOff>
        </xdr:from>
        <xdr:to>
          <xdr:col>7</xdr:col>
          <xdr:colOff>1793240</xdr:colOff>
          <xdr:row>446</xdr:row>
          <xdr:rowOff>307340</xdr:rowOff>
        </xdr:to>
        <xdr:sp macro="" textlink="">
          <xdr:nvSpPr>
            <xdr:cNvPr id="3473" name="Drop Down 2449" hidden="1">
              <a:extLst>
                <a:ext uri="{63B3BB69-23CF-44E3-9099-C40C66FF867C}">
                  <a14:compatExt spid="_x0000_s3473"/>
                </a:ext>
                <a:ext uri="{FF2B5EF4-FFF2-40B4-BE49-F238E27FC236}">
                  <a16:creationId xmlns:a16="http://schemas.microsoft.com/office/drawing/2014/main" id="{00000000-0008-0000-0000-00009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447</xdr:row>
          <xdr:rowOff>0</xdr:rowOff>
        </xdr:from>
        <xdr:to>
          <xdr:col>7</xdr:col>
          <xdr:colOff>612140</xdr:colOff>
          <xdr:row>448</xdr:row>
          <xdr:rowOff>0</xdr:rowOff>
        </xdr:to>
        <xdr:sp macro="" textlink="">
          <xdr:nvSpPr>
            <xdr:cNvPr id="3474" name="Drop Down 2450" hidden="1">
              <a:extLst>
                <a:ext uri="{63B3BB69-23CF-44E3-9099-C40C66FF867C}">
                  <a14:compatExt spid="_x0000_s3474"/>
                </a:ext>
                <a:ext uri="{FF2B5EF4-FFF2-40B4-BE49-F238E27FC236}">
                  <a16:creationId xmlns:a16="http://schemas.microsoft.com/office/drawing/2014/main" id="{00000000-0008-0000-0000-00009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447</xdr:row>
          <xdr:rowOff>7620</xdr:rowOff>
        </xdr:from>
        <xdr:to>
          <xdr:col>7</xdr:col>
          <xdr:colOff>1259840</xdr:colOff>
          <xdr:row>448</xdr:row>
          <xdr:rowOff>0</xdr:rowOff>
        </xdr:to>
        <xdr:sp macro="" textlink="">
          <xdr:nvSpPr>
            <xdr:cNvPr id="3475" name="Drop Down 2451" hidden="1">
              <a:extLst>
                <a:ext uri="{63B3BB69-23CF-44E3-9099-C40C66FF867C}">
                  <a14:compatExt spid="_x0000_s3475"/>
                </a:ext>
                <a:ext uri="{FF2B5EF4-FFF2-40B4-BE49-F238E27FC236}">
                  <a16:creationId xmlns:a16="http://schemas.microsoft.com/office/drawing/2014/main" id="{00000000-0008-0000-0000-00009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447</xdr:row>
          <xdr:rowOff>7620</xdr:rowOff>
        </xdr:from>
        <xdr:to>
          <xdr:col>7</xdr:col>
          <xdr:colOff>1793240</xdr:colOff>
          <xdr:row>447</xdr:row>
          <xdr:rowOff>307340</xdr:rowOff>
        </xdr:to>
        <xdr:sp macro="" textlink="">
          <xdr:nvSpPr>
            <xdr:cNvPr id="3476" name="Drop Down 2452" hidden="1">
              <a:extLst>
                <a:ext uri="{63B3BB69-23CF-44E3-9099-C40C66FF867C}">
                  <a14:compatExt spid="_x0000_s3476"/>
                </a:ext>
                <a:ext uri="{FF2B5EF4-FFF2-40B4-BE49-F238E27FC236}">
                  <a16:creationId xmlns:a16="http://schemas.microsoft.com/office/drawing/2014/main" id="{00000000-0008-0000-0000-00009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448</xdr:row>
          <xdr:rowOff>0</xdr:rowOff>
        </xdr:from>
        <xdr:to>
          <xdr:col>7</xdr:col>
          <xdr:colOff>612140</xdr:colOff>
          <xdr:row>449</xdr:row>
          <xdr:rowOff>0</xdr:rowOff>
        </xdr:to>
        <xdr:sp macro="" textlink="">
          <xdr:nvSpPr>
            <xdr:cNvPr id="3477" name="Drop Down 2453" hidden="1">
              <a:extLst>
                <a:ext uri="{63B3BB69-23CF-44E3-9099-C40C66FF867C}">
                  <a14:compatExt spid="_x0000_s3477"/>
                </a:ext>
                <a:ext uri="{FF2B5EF4-FFF2-40B4-BE49-F238E27FC236}">
                  <a16:creationId xmlns:a16="http://schemas.microsoft.com/office/drawing/2014/main" id="{00000000-0008-0000-0000-00009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448</xdr:row>
          <xdr:rowOff>7620</xdr:rowOff>
        </xdr:from>
        <xdr:to>
          <xdr:col>7</xdr:col>
          <xdr:colOff>1259840</xdr:colOff>
          <xdr:row>449</xdr:row>
          <xdr:rowOff>0</xdr:rowOff>
        </xdr:to>
        <xdr:sp macro="" textlink="">
          <xdr:nvSpPr>
            <xdr:cNvPr id="3478" name="Drop Down 2454" hidden="1">
              <a:extLst>
                <a:ext uri="{63B3BB69-23CF-44E3-9099-C40C66FF867C}">
                  <a14:compatExt spid="_x0000_s3478"/>
                </a:ext>
                <a:ext uri="{FF2B5EF4-FFF2-40B4-BE49-F238E27FC236}">
                  <a16:creationId xmlns:a16="http://schemas.microsoft.com/office/drawing/2014/main" id="{00000000-0008-0000-0000-00009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448</xdr:row>
          <xdr:rowOff>7620</xdr:rowOff>
        </xdr:from>
        <xdr:to>
          <xdr:col>7</xdr:col>
          <xdr:colOff>1793240</xdr:colOff>
          <xdr:row>448</xdr:row>
          <xdr:rowOff>307340</xdr:rowOff>
        </xdr:to>
        <xdr:sp macro="" textlink="">
          <xdr:nvSpPr>
            <xdr:cNvPr id="3479" name="Drop Down 2455" hidden="1">
              <a:extLst>
                <a:ext uri="{63B3BB69-23CF-44E3-9099-C40C66FF867C}">
                  <a14:compatExt spid="_x0000_s3479"/>
                </a:ext>
                <a:ext uri="{FF2B5EF4-FFF2-40B4-BE49-F238E27FC236}">
                  <a16:creationId xmlns:a16="http://schemas.microsoft.com/office/drawing/2014/main" id="{00000000-0008-0000-0000-00009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477</xdr:row>
          <xdr:rowOff>7620</xdr:rowOff>
        </xdr:from>
        <xdr:to>
          <xdr:col>4</xdr:col>
          <xdr:colOff>193040</xdr:colOff>
          <xdr:row>477</xdr:row>
          <xdr:rowOff>224790</xdr:rowOff>
        </xdr:to>
        <xdr:sp macro="" textlink="">
          <xdr:nvSpPr>
            <xdr:cNvPr id="3486" name="Drop Down 2462" hidden="1">
              <a:extLst>
                <a:ext uri="{63B3BB69-23CF-44E3-9099-C40C66FF867C}">
                  <a14:compatExt spid="_x0000_s3486"/>
                </a:ext>
                <a:ext uri="{FF2B5EF4-FFF2-40B4-BE49-F238E27FC236}">
                  <a16:creationId xmlns:a16="http://schemas.microsoft.com/office/drawing/2014/main" id="{00000000-0008-0000-0000-00009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477</xdr:row>
          <xdr:rowOff>7620</xdr:rowOff>
        </xdr:from>
        <xdr:to>
          <xdr:col>4</xdr:col>
          <xdr:colOff>1024890</xdr:colOff>
          <xdr:row>477</xdr:row>
          <xdr:rowOff>224790</xdr:rowOff>
        </xdr:to>
        <xdr:sp macro="" textlink="">
          <xdr:nvSpPr>
            <xdr:cNvPr id="3487" name="Drop Down 2463" hidden="1">
              <a:extLst>
                <a:ext uri="{63B3BB69-23CF-44E3-9099-C40C66FF867C}">
                  <a14:compatExt spid="_x0000_s3487"/>
                </a:ext>
                <a:ext uri="{FF2B5EF4-FFF2-40B4-BE49-F238E27FC236}">
                  <a16:creationId xmlns:a16="http://schemas.microsoft.com/office/drawing/2014/main" id="{00000000-0008-0000-0000-00009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477</xdr:row>
          <xdr:rowOff>0</xdr:rowOff>
        </xdr:from>
        <xdr:to>
          <xdr:col>4</xdr:col>
          <xdr:colOff>1710690</xdr:colOff>
          <xdr:row>477</xdr:row>
          <xdr:rowOff>224790</xdr:rowOff>
        </xdr:to>
        <xdr:sp macro="" textlink="">
          <xdr:nvSpPr>
            <xdr:cNvPr id="3488" name="Drop Down 2464" hidden="1">
              <a:extLst>
                <a:ext uri="{63B3BB69-23CF-44E3-9099-C40C66FF867C}">
                  <a14:compatExt spid="_x0000_s3488"/>
                </a:ext>
                <a:ext uri="{FF2B5EF4-FFF2-40B4-BE49-F238E27FC236}">
                  <a16:creationId xmlns:a16="http://schemas.microsoft.com/office/drawing/2014/main" id="{00000000-0008-0000-0000-0000A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477</xdr:row>
          <xdr:rowOff>7620</xdr:rowOff>
        </xdr:from>
        <xdr:to>
          <xdr:col>6</xdr:col>
          <xdr:colOff>262890</xdr:colOff>
          <xdr:row>477</xdr:row>
          <xdr:rowOff>224790</xdr:rowOff>
        </xdr:to>
        <xdr:sp macro="" textlink="">
          <xdr:nvSpPr>
            <xdr:cNvPr id="3489" name="Drop Down 2465" hidden="1">
              <a:extLst>
                <a:ext uri="{63B3BB69-23CF-44E3-9099-C40C66FF867C}">
                  <a14:compatExt spid="_x0000_s3489"/>
                </a:ext>
                <a:ext uri="{FF2B5EF4-FFF2-40B4-BE49-F238E27FC236}">
                  <a16:creationId xmlns:a16="http://schemas.microsoft.com/office/drawing/2014/main" id="{00000000-0008-0000-0000-0000A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477</xdr:row>
          <xdr:rowOff>7620</xdr:rowOff>
        </xdr:from>
        <xdr:to>
          <xdr:col>6</xdr:col>
          <xdr:colOff>1107440</xdr:colOff>
          <xdr:row>477</xdr:row>
          <xdr:rowOff>224790</xdr:rowOff>
        </xdr:to>
        <xdr:sp macro="" textlink="">
          <xdr:nvSpPr>
            <xdr:cNvPr id="3490" name="Drop Down 2466" hidden="1">
              <a:extLst>
                <a:ext uri="{63B3BB69-23CF-44E3-9099-C40C66FF867C}">
                  <a14:compatExt spid="_x0000_s3490"/>
                </a:ext>
                <a:ext uri="{FF2B5EF4-FFF2-40B4-BE49-F238E27FC236}">
                  <a16:creationId xmlns:a16="http://schemas.microsoft.com/office/drawing/2014/main" id="{00000000-0008-0000-0000-0000A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477</xdr:row>
          <xdr:rowOff>0</xdr:rowOff>
        </xdr:from>
        <xdr:to>
          <xdr:col>6</xdr:col>
          <xdr:colOff>1793240</xdr:colOff>
          <xdr:row>477</xdr:row>
          <xdr:rowOff>224790</xdr:rowOff>
        </xdr:to>
        <xdr:sp macro="" textlink="">
          <xdr:nvSpPr>
            <xdr:cNvPr id="3491" name="Drop Down 2467" hidden="1">
              <a:extLst>
                <a:ext uri="{63B3BB69-23CF-44E3-9099-C40C66FF867C}">
                  <a14:compatExt spid="_x0000_s3491"/>
                </a:ext>
                <a:ext uri="{FF2B5EF4-FFF2-40B4-BE49-F238E27FC236}">
                  <a16:creationId xmlns:a16="http://schemas.microsoft.com/office/drawing/2014/main" id="{00000000-0008-0000-0000-0000A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475</xdr:row>
          <xdr:rowOff>0</xdr:rowOff>
        </xdr:from>
        <xdr:to>
          <xdr:col>12</xdr:col>
          <xdr:colOff>720090</xdr:colOff>
          <xdr:row>475</xdr:row>
          <xdr:rowOff>224790</xdr:rowOff>
        </xdr:to>
        <xdr:sp macro="" textlink="">
          <xdr:nvSpPr>
            <xdr:cNvPr id="3495" name="Drop Down 2471" hidden="1">
              <a:extLst>
                <a:ext uri="{63B3BB69-23CF-44E3-9099-C40C66FF867C}">
                  <a14:compatExt spid="_x0000_s3495"/>
                </a:ext>
                <a:ext uri="{FF2B5EF4-FFF2-40B4-BE49-F238E27FC236}">
                  <a16:creationId xmlns:a16="http://schemas.microsoft.com/office/drawing/2014/main" id="{00000000-0008-0000-0000-0000A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475</xdr:row>
          <xdr:rowOff>7620</xdr:rowOff>
        </xdr:from>
        <xdr:to>
          <xdr:col>12</xdr:col>
          <xdr:colOff>1329690</xdr:colOff>
          <xdr:row>475</xdr:row>
          <xdr:rowOff>224790</xdr:rowOff>
        </xdr:to>
        <xdr:sp macro="" textlink="">
          <xdr:nvSpPr>
            <xdr:cNvPr id="3496" name="Drop Down 2472" hidden="1">
              <a:extLst>
                <a:ext uri="{63B3BB69-23CF-44E3-9099-C40C66FF867C}">
                  <a14:compatExt spid="_x0000_s3496"/>
                </a:ext>
                <a:ext uri="{FF2B5EF4-FFF2-40B4-BE49-F238E27FC236}">
                  <a16:creationId xmlns:a16="http://schemas.microsoft.com/office/drawing/2014/main" id="{00000000-0008-0000-0000-0000A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475</xdr:row>
          <xdr:rowOff>0</xdr:rowOff>
        </xdr:from>
        <xdr:to>
          <xdr:col>13</xdr:col>
          <xdr:colOff>0</xdr:colOff>
          <xdr:row>475</xdr:row>
          <xdr:rowOff>224790</xdr:rowOff>
        </xdr:to>
        <xdr:sp macro="" textlink="">
          <xdr:nvSpPr>
            <xdr:cNvPr id="3497" name="Drop Down 2473" hidden="1">
              <a:extLst>
                <a:ext uri="{63B3BB69-23CF-44E3-9099-C40C66FF867C}">
                  <a14:compatExt spid="_x0000_s3497"/>
                </a:ext>
                <a:ext uri="{FF2B5EF4-FFF2-40B4-BE49-F238E27FC236}">
                  <a16:creationId xmlns:a16="http://schemas.microsoft.com/office/drawing/2014/main" id="{00000000-0008-0000-0000-0000A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477</xdr:row>
          <xdr:rowOff>0</xdr:rowOff>
        </xdr:from>
        <xdr:to>
          <xdr:col>12</xdr:col>
          <xdr:colOff>688340</xdr:colOff>
          <xdr:row>477</xdr:row>
          <xdr:rowOff>224790</xdr:rowOff>
        </xdr:to>
        <xdr:sp macro="" textlink="">
          <xdr:nvSpPr>
            <xdr:cNvPr id="3498" name="Drop Down 2474" hidden="1">
              <a:extLst>
                <a:ext uri="{63B3BB69-23CF-44E3-9099-C40C66FF867C}">
                  <a14:compatExt spid="_x0000_s3498"/>
                </a:ext>
                <a:ext uri="{FF2B5EF4-FFF2-40B4-BE49-F238E27FC236}">
                  <a16:creationId xmlns:a16="http://schemas.microsoft.com/office/drawing/2014/main" id="{00000000-0008-0000-0000-0000A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477</xdr:row>
          <xdr:rowOff>7620</xdr:rowOff>
        </xdr:from>
        <xdr:to>
          <xdr:col>12</xdr:col>
          <xdr:colOff>1297940</xdr:colOff>
          <xdr:row>477</xdr:row>
          <xdr:rowOff>224790</xdr:rowOff>
        </xdr:to>
        <xdr:sp macro="" textlink="">
          <xdr:nvSpPr>
            <xdr:cNvPr id="3499" name="Drop Down 2475" hidden="1">
              <a:extLst>
                <a:ext uri="{63B3BB69-23CF-44E3-9099-C40C66FF867C}">
                  <a14:compatExt spid="_x0000_s3499"/>
                </a:ext>
                <a:ext uri="{FF2B5EF4-FFF2-40B4-BE49-F238E27FC236}">
                  <a16:creationId xmlns:a16="http://schemas.microsoft.com/office/drawing/2014/main" id="{00000000-0008-0000-0000-0000A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476</xdr:row>
          <xdr:rowOff>220980</xdr:rowOff>
        </xdr:from>
        <xdr:to>
          <xdr:col>13</xdr:col>
          <xdr:colOff>0</xdr:colOff>
          <xdr:row>477</xdr:row>
          <xdr:rowOff>224790</xdr:rowOff>
        </xdr:to>
        <xdr:sp macro="" textlink="">
          <xdr:nvSpPr>
            <xdr:cNvPr id="3500" name="Drop Down 2476" hidden="1">
              <a:extLst>
                <a:ext uri="{63B3BB69-23CF-44E3-9099-C40C66FF867C}">
                  <a14:compatExt spid="_x0000_s3500"/>
                </a:ext>
                <a:ext uri="{FF2B5EF4-FFF2-40B4-BE49-F238E27FC236}">
                  <a16:creationId xmlns:a16="http://schemas.microsoft.com/office/drawing/2014/main" id="{00000000-0008-0000-0000-0000A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546</xdr:row>
          <xdr:rowOff>0</xdr:rowOff>
        </xdr:from>
        <xdr:to>
          <xdr:col>7</xdr:col>
          <xdr:colOff>612140</xdr:colOff>
          <xdr:row>547</xdr:row>
          <xdr:rowOff>0</xdr:rowOff>
        </xdr:to>
        <xdr:sp macro="" textlink="">
          <xdr:nvSpPr>
            <xdr:cNvPr id="3519" name="Drop Down 2495" hidden="1">
              <a:extLst>
                <a:ext uri="{63B3BB69-23CF-44E3-9099-C40C66FF867C}">
                  <a14:compatExt spid="_x0000_s3519"/>
                </a:ext>
                <a:ext uri="{FF2B5EF4-FFF2-40B4-BE49-F238E27FC236}">
                  <a16:creationId xmlns:a16="http://schemas.microsoft.com/office/drawing/2014/main" id="{00000000-0008-0000-0000-0000B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546</xdr:row>
          <xdr:rowOff>7620</xdr:rowOff>
        </xdr:from>
        <xdr:to>
          <xdr:col>7</xdr:col>
          <xdr:colOff>1259840</xdr:colOff>
          <xdr:row>547</xdr:row>
          <xdr:rowOff>0</xdr:rowOff>
        </xdr:to>
        <xdr:sp macro="" textlink="">
          <xdr:nvSpPr>
            <xdr:cNvPr id="3520" name="Drop Down 2496" hidden="1">
              <a:extLst>
                <a:ext uri="{63B3BB69-23CF-44E3-9099-C40C66FF867C}">
                  <a14:compatExt spid="_x0000_s3520"/>
                </a:ext>
                <a:ext uri="{FF2B5EF4-FFF2-40B4-BE49-F238E27FC236}">
                  <a16:creationId xmlns:a16="http://schemas.microsoft.com/office/drawing/2014/main" id="{00000000-0008-0000-0000-0000C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546</xdr:row>
          <xdr:rowOff>7620</xdr:rowOff>
        </xdr:from>
        <xdr:to>
          <xdr:col>7</xdr:col>
          <xdr:colOff>1793240</xdr:colOff>
          <xdr:row>546</xdr:row>
          <xdr:rowOff>307340</xdr:rowOff>
        </xdr:to>
        <xdr:sp macro="" textlink="">
          <xdr:nvSpPr>
            <xdr:cNvPr id="3521" name="Drop Down 2497" hidden="1">
              <a:extLst>
                <a:ext uri="{63B3BB69-23CF-44E3-9099-C40C66FF867C}">
                  <a14:compatExt spid="_x0000_s3521"/>
                </a:ext>
                <a:ext uri="{FF2B5EF4-FFF2-40B4-BE49-F238E27FC236}">
                  <a16:creationId xmlns:a16="http://schemas.microsoft.com/office/drawing/2014/main" id="{00000000-0008-0000-0000-0000C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547</xdr:row>
          <xdr:rowOff>0</xdr:rowOff>
        </xdr:from>
        <xdr:to>
          <xdr:col>7</xdr:col>
          <xdr:colOff>612140</xdr:colOff>
          <xdr:row>548</xdr:row>
          <xdr:rowOff>0</xdr:rowOff>
        </xdr:to>
        <xdr:sp macro="" textlink="">
          <xdr:nvSpPr>
            <xdr:cNvPr id="3522" name="Drop Down 2498" hidden="1">
              <a:extLst>
                <a:ext uri="{63B3BB69-23CF-44E3-9099-C40C66FF867C}">
                  <a14:compatExt spid="_x0000_s3522"/>
                </a:ext>
                <a:ext uri="{FF2B5EF4-FFF2-40B4-BE49-F238E27FC236}">
                  <a16:creationId xmlns:a16="http://schemas.microsoft.com/office/drawing/2014/main" id="{00000000-0008-0000-0000-0000C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547</xdr:row>
          <xdr:rowOff>7620</xdr:rowOff>
        </xdr:from>
        <xdr:to>
          <xdr:col>7</xdr:col>
          <xdr:colOff>1259840</xdr:colOff>
          <xdr:row>548</xdr:row>
          <xdr:rowOff>0</xdr:rowOff>
        </xdr:to>
        <xdr:sp macro="" textlink="">
          <xdr:nvSpPr>
            <xdr:cNvPr id="3523" name="Drop Down 2499" hidden="1">
              <a:extLst>
                <a:ext uri="{63B3BB69-23CF-44E3-9099-C40C66FF867C}">
                  <a14:compatExt spid="_x0000_s3523"/>
                </a:ext>
                <a:ext uri="{FF2B5EF4-FFF2-40B4-BE49-F238E27FC236}">
                  <a16:creationId xmlns:a16="http://schemas.microsoft.com/office/drawing/2014/main" id="{00000000-0008-0000-0000-0000C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547</xdr:row>
          <xdr:rowOff>7620</xdr:rowOff>
        </xdr:from>
        <xdr:to>
          <xdr:col>7</xdr:col>
          <xdr:colOff>1793240</xdr:colOff>
          <xdr:row>547</xdr:row>
          <xdr:rowOff>307340</xdr:rowOff>
        </xdr:to>
        <xdr:sp macro="" textlink="">
          <xdr:nvSpPr>
            <xdr:cNvPr id="3524" name="Drop Down 2500" hidden="1">
              <a:extLst>
                <a:ext uri="{63B3BB69-23CF-44E3-9099-C40C66FF867C}">
                  <a14:compatExt spid="_x0000_s3524"/>
                </a:ext>
                <a:ext uri="{FF2B5EF4-FFF2-40B4-BE49-F238E27FC236}">
                  <a16:creationId xmlns:a16="http://schemas.microsoft.com/office/drawing/2014/main" id="{00000000-0008-0000-0000-0000C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548</xdr:row>
          <xdr:rowOff>0</xdr:rowOff>
        </xdr:from>
        <xdr:to>
          <xdr:col>7</xdr:col>
          <xdr:colOff>612140</xdr:colOff>
          <xdr:row>549</xdr:row>
          <xdr:rowOff>0</xdr:rowOff>
        </xdr:to>
        <xdr:sp macro="" textlink="">
          <xdr:nvSpPr>
            <xdr:cNvPr id="3525" name="Drop Down 2501" hidden="1">
              <a:extLst>
                <a:ext uri="{63B3BB69-23CF-44E3-9099-C40C66FF867C}">
                  <a14:compatExt spid="_x0000_s3525"/>
                </a:ext>
                <a:ext uri="{FF2B5EF4-FFF2-40B4-BE49-F238E27FC236}">
                  <a16:creationId xmlns:a16="http://schemas.microsoft.com/office/drawing/2014/main" id="{00000000-0008-0000-0000-0000C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548</xdr:row>
          <xdr:rowOff>7620</xdr:rowOff>
        </xdr:from>
        <xdr:to>
          <xdr:col>7</xdr:col>
          <xdr:colOff>1259840</xdr:colOff>
          <xdr:row>549</xdr:row>
          <xdr:rowOff>0</xdr:rowOff>
        </xdr:to>
        <xdr:sp macro="" textlink="">
          <xdr:nvSpPr>
            <xdr:cNvPr id="3526" name="Drop Down 2502" hidden="1">
              <a:extLst>
                <a:ext uri="{63B3BB69-23CF-44E3-9099-C40C66FF867C}">
                  <a14:compatExt spid="_x0000_s3526"/>
                </a:ext>
                <a:ext uri="{FF2B5EF4-FFF2-40B4-BE49-F238E27FC236}">
                  <a16:creationId xmlns:a16="http://schemas.microsoft.com/office/drawing/2014/main" id="{00000000-0008-0000-0000-0000C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548</xdr:row>
          <xdr:rowOff>7620</xdr:rowOff>
        </xdr:from>
        <xdr:to>
          <xdr:col>7</xdr:col>
          <xdr:colOff>1793240</xdr:colOff>
          <xdr:row>548</xdr:row>
          <xdr:rowOff>307340</xdr:rowOff>
        </xdr:to>
        <xdr:sp macro="" textlink="">
          <xdr:nvSpPr>
            <xdr:cNvPr id="3527" name="Drop Down 2503" hidden="1">
              <a:extLst>
                <a:ext uri="{63B3BB69-23CF-44E3-9099-C40C66FF867C}">
                  <a14:compatExt spid="_x0000_s3527"/>
                </a:ext>
                <a:ext uri="{FF2B5EF4-FFF2-40B4-BE49-F238E27FC236}">
                  <a16:creationId xmlns:a16="http://schemas.microsoft.com/office/drawing/2014/main" id="{00000000-0008-0000-0000-0000C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577</xdr:row>
          <xdr:rowOff>7620</xdr:rowOff>
        </xdr:from>
        <xdr:to>
          <xdr:col>4</xdr:col>
          <xdr:colOff>193040</xdr:colOff>
          <xdr:row>577</xdr:row>
          <xdr:rowOff>224790</xdr:rowOff>
        </xdr:to>
        <xdr:sp macro="" textlink="">
          <xdr:nvSpPr>
            <xdr:cNvPr id="3534" name="Drop Down 2510" hidden="1">
              <a:extLst>
                <a:ext uri="{63B3BB69-23CF-44E3-9099-C40C66FF867C}">
                  <a14:compatExt spid="_x0000_s3534"/>
                </a:ext>
                <a:ext uri="{FF2B5EF4-FFF2-40B4-BE49-F238E27FC236}">
                  <a16:creationId xmlns:a16="http://schemas.microsoft.com/office/drawing/2014/main" id="{00000000-0008-0000-0000-0000C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577</xdr:row>
          <xdr:rowOff>7620</xdr:rowOff>
        </xdr:from>
        <xdr:to>
          <xdr:col>4</xdr:col>
          <xdr:colOff>1024890</xdr:colOff>
          <xdr:row>577</xdr:row>
          <xdr:rowOff>224790</xdr:rowOff>
        </xdr:to>
        <xdr:sp macro="" textlink="">
          <xdr:nvSpPr>
            <xdr:cNvPr id="3535" name="Drop Down 2511" hidden="1">
              <a:extLst>
                <a:ext uri="{63B3BB69-23CF-44E3-9099-C40C66FF867C}">
                  <a14:compatExt spid="_x0000_s3535"/>
                </a:ext>
                <a:ext uri="{FF2B5EF4-FFF2-40B4-BE49-F238E27FC236}">
                  <a16:creationId xmlns:a16="http://schemas.microsoft.com/office/drawing/2014/main" id="{00000000-0008-0000-0000-0000C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577</xdr:row>
          <xdr:rowOff>0</xdr:rowOff>
        </xdr:from>
        <xdr:to>
          <xdr:col>4</xdr:col>
          <xdr:colOff>1710690</xdr:colOff>
          <xdr:row>577</xdr:row>
          <xdr:rowOff>224790</xdr:rowOff>
        </xdr:to>
        <xdr:sp macro="" textlink="">
          <xdr:nvSpPr>
            <xdr:cNvPr id="3536" name="Drop Down 2512" hidden="1">
              <a:extLst>
                <a:ext uri="{63B3BB69-23CF-44E3-9099-C40C66FF867C}">
                  <a14:compatExt spid="_x0000_s3536"/>
                </a:ext>
                <a:ext uri="{FF2B5EF4-FFF2-40B4-BE49-F238E27FC236}">
                  <a16:creationId xmlns:a16="http://schemas.microsoft.com/office/drawing/2014/main" id="{00000000-0008-0000-0000-0000D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577</xdr:row>
          <xdr:rowOff>7620</xdr:rowOff>
        </xdr:from>
        <xdr:to>
          <xdr:col>6</xdr:col>
          <xdr:colOff>262890</xdr:colOff>
          <xdr:row>577</xdr:row>
          <xdr:rowOff>224790</xdr:rowOff>
        </xdr:to>
        <xdr:sp macro="" textlink="">
          <xdr:nvSpPr>
            <xdr:cNvPr id="3537" name="Drop Down 2513" hidden="1">
              <a:extLst>
                <a:ext uri="{63B3BB69-23CF-44E3-9099-C40C66FF867C}">
                  <a14:compatExt spid="_x0000_s3537"/>
                </a:ext>
                <a:ext uri="{FF2B5EF4-FFF2-40B4-BE49-F238E27FC236}">
                  <a16:creationId xmlns:a16="http://schemas.microsoft.com/office/drawing/2014/main" id="{00000000-0008-0000-0000-0000D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577</xdr:row>
          <xdr:rowOff>7620</xdr:rowOff>
        </xdr:from>
        <xdr:to>
          <xdr:col>6</xdr:col>
          <xdr:colOff>1107440</xdr:colOff>
          <xdr:row>577</xdr:row>
          <xdr:rowOff>224790</xdr:rowOff>
        </xdr:to>
        <xdr:sp macro="" textlink="">
          <xdr:nvSpPr>
            <xdr:cNvPr id="3538" name="Drop Down 2514" hidden="1">
              <a:extLst>
                <a:ext uri="{63B3BB69-23CF-44E3-9099-C40C66FF867C}">
                  <a14:compatExt spid="_x0000_s3538"/>
                </a:ext>
                <a:ext uri="{FF2B5EF4-FFF2-40B4-BE49-F238E27FC236}">
                  <a16:creationId xmlns:a16="http://schemas.microsoft.com/office/drawing/2014/main" id="{00000000-0008-0000-0000-0000D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577</xdr:row>
          <xdr:rowOff>0</xdr:rowOff>
        </xdr:from>
        <xdr:to>
          <xdr:col>6</xdr:col>
          <xdr:colOff>1793240</xdr:colOff>
          <xdr:row>577</xdr:row>
          <xdr:rowOff>224790</xdr:rowOff>
        </xdr:to>
        <xdr:sp macro="" textlink="">
          <xdr:nvSpPr>
            <xdr:cNvPr id="3539" name="Drop Down 2515" hidden="1">
              <a:extLst>
                <a:ext uri="{63B3BB69-23CF-44E3-9099-C40C66FF867C}">
                  <a14:compatExt spid="_x0000_s3539"/>
                </a:ext>
                <a:ext uri="{FF2B5EF4-FFF2-40B4-BE49-F238E27FC236}">
                  <a16:creationId xmlns:a16="http://schemas.microsoft.com/office/drawing/2014/main" id="{00000000-0008-0000-0000-0000D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575</xdr:row>
          <xdr:rowOff>0</xdr:rowOff>
        </xdr:from>
        <xdr:to>
          <xdr:col>12</xdr:col>
          <xdr:colOff>720090</xdr:colOff>
          <xdr:row>575</xdr:row>
          <xdr:rowOff>224790</xdr:rowOff>
        </xdr:to>
        <xdr:sp macro="" textlink="">
          <xdr:nvSpPr>
            <xdr:cNvPr id="3543" name="Drop Down 2519" hidden="1">
              <a:extLst>
                <a:ext uri="{63B3BB69-23CF-44E3-9099-C40C66FF867C}">
                  <a14:compatExt spid="_x0000_s3543"/>
                </a:ext>
                <a:ext uri="{FF2B5EF4-FFF2-40B4-BE49-F238E27FC236}">
                  <a16:creationId xmlns:a16="http://schemas.microsoft.com/office/drawing/2014/main" id="{00000000-0008-0000-0000-0000D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575</xdr:row>
          <xdr:rowOff>7620</xdr:rowOff>
        </xdr:from>
        <xdr:to>
          <xdr:col>12</xdr:col>
          <xdr:colOff>1329690</xdr:colOff>
          <xdr:row>575</xdr:row>
          <xdr:rowOff>224790</xdr:rowOff>
        </xdr:to>
        <xdr:sp macro="" textlink="">
          <xdr:nvSpPr>
            <xdr:cNvPr id="3544" name="Drop Down 2520" hidden="1">
              <a:extLst>
                <a:ext uri="{63B3BB69-23CF-44E3-9099-C40C66FF867C}">
                  <a14:compatExt spid="_x0000_s3544"/>
                </a:ext>
                <a:ext uri="{FF2B5EF4-FFF2-40B4-BE49-F238E27FC236}">
                  <a16:creationId xmlns:a16="http://schemas.microsoft.com/office/drawing/2014/main" id="{00000000-0008-0000-0000-0000D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575</xdr:row>
          <xdr:rowOff>0</xdr:rowOff>
        </xdr:from>
        <xdr:to>
          <xdr:col>13</xdr:col>
          <xdr:colOff>0</xdr:colOff>
          <xdr:row>575</xdr:row>
          <xdr:rowOff>224790</xdr:rowOff>
        </xdr:to>
        <xdr:sp macro="" textlink="">
          <xdr:nvSpPr>
            <xdr:cNvPr id="3545" name="Drop Down 2521" hidden="1">
              <a:extLst>
                <a:ext uri="{63B3BB69-23CF-44E3-9099-C40C66FF867C}">
                  <a14:compatExt spid="_x0000_s3545"/>
                </a:ext>
                <a:ext uri="{FF2B5EF4-FFF2-40B4-BE49-F238E27FC236}">
                  <a16:creationId xmlns:a16="http://schemas.microsoft.com/office/drawing/2014/main" id="{00000000-0008-0000-0000-0000D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577</xdr:row>
          <xdr:rowOff>0</xdr:rowOff>
        </xdr:from>
        <xdr:to>
          <xdr:col>12</xdr:col>
          <xdr:colOff>688340</xdr:colOff>
          <xdr:row>577</xdr:row>
          <xdr:rowOff>224790</xdr:rowOff>
        </xdr:to>
        <xdr:sp macro="" textlink="">
          <xdr:nvSpPr>
            <xdr:cNvPr id="3546" name="Drop Down 2522" hidden="1">
              <a:extLst>
                <a:ext uri="{63B3BB69-23CF-44E3-9099-C40C66FF867C}">
                  <a14:compatExt spid="_x0000_s3546"/>
                </a:ext>
                <a:ext uri="{FF2B5EF4-FFF2-40B4-BE49-F238E27FC236}">
                  <a16:creationId xmlns:a16="http://schemas.microsoft.com/office/drawing/2014/main" id="{00000000-0008-0000-0000-0000D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577</xdr:row>
          <xdr:rowOff>7620</xdr:rowOff>
        </xdr:from>
        <xdr:to>
          <xdr:col>12</xdr:col>
          <xdr:colOff>1297940</xdr:colOff>
          <xdr:row>577</xdr:row>
          <xdr:rowOff>224790</xdr:rowOff>
        </xdr:to>
        <xdr:sp macro="" textlink="">
          <xdr:nvSpPr>
            <xdr:cNvPr id="3547" name="Drop Down 2523" hidden="1">
              <a:extLst>
                <a:ext uri="{63B3BB69-23CF-44E3-9099-C40C66FF867C}">
                  <a14:compatExt spid="_x0000_s3547"/>
                </a:ext>
                <a:ext uri="{FF2B5EF4-FFF2-40B4-BE49-F238E27FC236}">
                  <a16:creationId xmlns:a16="http://schemas.microsoft.com/office/drawing/2014/main" id="{00000000-0008-0000-0000-0000D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576</xdr:row>
          <xdr:rowOff>220980</xdr:rowOff>
        </xdr:from>
        <xdr:to>
          <xdr:col>13</xdr:col>
          <xdr:colOff>0</xdr:colOff>
          <xdr:row>577</xdr:row>
          <xdr:rowOff>224790</xdr:rowOff>
        </xdr:to>
        <xdr:sp macro="" textlink="">
          <xdr:nvSpPr>
            <xdr:cNvPr id="3548" name="Drop Down 2524" hidden="1">
              <a:extLst>
                <a:ext uri="{63B3BB69-23CF-44E3-9099-C40C66FF867C}">
                  <a14:compatExt spid="_x0000_s3548"/>
                </a:ext>
                <a:ext uri="{FF2B5EF4-FFF2-40B4-BE49-F238E27FC236}">
                  <a16:creationId xmlns:a16="http://schemas.microsoft.com/office/drawing/2014/main" id="{00000000-0008-0000-0000-0000D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646</xdr:row>
          <xdr:rowOff>0</xdr:rowOff>
        </xdr:from>
        <xdr:to>
          <xdr:col>7</xdr:col>
          <xdr:colOff>612140</xdr:colOff>
          <xdr:row>647</xdr:row>
          <xdr:rowOff>0</xdr:rowOff>
        </xdr:to>
        <xdr:sp macro="" textlink="">
          <xdr:nvSpPr>
            <xdr:cNvPr id="3567" name="Drop Down 2543" hidden="1">
              <a:extLst>
                <a:ext uri="{63B3BB69-23CF-44E3-9099-C40C66FF867C}">
                  <a14:compatExt spid="_x0000_s3567"/>
                </a:ext>
                <a:ext uri="{FF2B5EF4-FFF2-40B4-BE49-F238E27FC236}">
                  <a16:creationId xmlns:a16="http://schemas.microsoft.com/office/drawing/2014/main" id="{00000000-0008-0000-0000-0000E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646</xdr:row>
          <xdr:rowOff>7620</xdr:rowOff>
        </xdr:from>
        <xdr:to>
          <xdr:col>7</xdr:col>
          <xdr:colOff>1259840</xdr:colOff>
          <xdr:row>647</xdr:row>
          <xdr:rowOff>0</xdr:rowOff>
        </xdr:to>
        <xdr:sp macro="" textlink="">
          <xdr:nvSpPr>
            <xdr:cNvPr id="3568" name="Drop Down 2544" hidden="1">
              <a:extLst>
                <a:ext uri="{63B3BB69-23CF-44E3-9099-C40C66FF867C}">
                  <a14:compatExt spid="_x0000_s3568"/>
                </a:ext>
                <a:ext uri="{FF2B5EF4-FFF2-40B4-BE49-F238E27FC236}">
                  <a16:creationId xmlns:a16="http://schemas.microsoft.com/office/drawing/2014/main" id="{00000000-0008-0000-0000-0000F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646</xdr:row>
          <xdr:rowOff>7620</xdr:rowOff>
        </xdr:from>
        <xdr:to>
          <xdr:col>7</xdr:col>
          <xdr:colOff>1793240</xdr:colOff>
          <xdr:row>646</xdr:row>
          <xdr:rowOff>307340</xdr:rowOff>
        </xdr:to>
        <xdr:sp macro="" textlink="">
          <xdr:nvSpPr>
            <xdr:cNvPr id="3569" name="Drop Down 2545" hidden="1">
              <a:extLst>
                <a:ext uri="{63B3BB69-23CF-44E3-9099-C40C66FF867C}">
                  <a14:compatExt spid="_x0000_s3569"/>
                </a:ext>
                <a:ext uri="{FF2B5EF4-FFF2-40B4-BE49-F238E27FC236}">
                  <a16:creationId xmlns:a16="http://schemas.microsoft.com/office/drawing/2014/main" id="{00000000-0008-0000-0000-0000F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647</xdr:row>
          <xdr:rowOff>0</xdr:rowOff>
        </xdr:from>
        <xdr:to>
          <xdr:col>7</xdr:col>
          <xdr:colOff>612140</xdr:colOff>
          <xdr:row>648</xdr:row>
          <xdr:rowOff>0</xdr:rowOff>
        </xdr:to>
        <xdr:sp macro="" textlink="">
          <xdr:nvSpPr>
            <xdr:cNvPr id="3570" name="Drop Down 2546" hidden="1">
              <a:extLst>
                <a:ext uri="{63B3BB69-23CF-44E3-9099-C40C66FF867C}">
                  <a14:compatExt spid="_x0000_s3570"/>
                </a:ext>
                <a:ext uri="{FF2B5EF4-FFF2-40B4-BE49-F238E27FC236}">
                  <a16:creationId xmlns:a16="http://schemas.microsoft.com/office/drawing/2014/main" id="{00000000-0008-0000-0000-0000F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647</xdr:row>
          <xdr:rowOff>7620</xdr:rowOff>
        </xdr:from>
        <xdr:to>
          <xdr:col>7</xdr:col>
          <xdr:colOff>1259840</xdr:colOff>
          <xdr:row>648</xdr:row>
          <xdr:rowOff>0</xdr:rowOff>
        </xdr:to>
        <xdr:sp macro="" textlink="">
          <xdr:nvSpPr>
            <xdr:cNvPr id="3571" name="Drop Down 2547" hidden="1">
              <a:extLst>
                <a:ext uri="{63B3BB69-23CF-44E3-9099-C40C66FF867C}">
                  <a14:compatExt spid="_x0000_s3571"/>
                </a:ext>
                <a:ext uri="{FF2B5EF4-FFF2-40B4-BE49-F238E27FC236}">
                  <a16:creationId xmlns:a16="http://schemas.microsoft.com/office/drawing/2014/main" id="{00000000-0008-0000-0000-0000F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647</xdr:row>
          <xdr:rowOff>7620</xdr:rowOff>
        </xdr:from>
        <xdr:to>
          <xdr:col>7</xdr:col>
          <xdr:colOff>1793240</xdr:colOff>
          <xdr:row>647</xdr:row>
          <xdr:rowOff>307340</xdr:rowOff>
        </xdr:to>
        <xdr:sp macro="" textlink="">
          <xdr:nvSpPr>
            <xdr:cNvPr id="3572" name="Drop Down 2548" hidden="1">
              <a:extLst>
                <a:ext uri="{63B3BB69-23CF-44E3-9099-C40C66FF867C}">
                  <a14:compatExt spid="_x0000_s3572"/>
                </a:ext>
                <a:ext uri="{FF2B5EF4-FFF2-40B4-BE49-F238E27FC236}">
                  <a16:creationId xmlns:a16="http://schemas.microsoft.com/office/drawing/2014/main" id="{00000000-0008-0000-0000-0000F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648</xdr:row>
          <xdr:rowOff>0</xdr:rowOff>
        </xdr:from>
        <xdr:to>
          <xdr:col>7</xdr:col>
          <xdr:colOff>612140</xdr:colOff>
          <xdr:row>649</xdr:row>
          <xdr:rowOff>0</xdr:rowOff>
        </xdr:to>
        <xdr:sp macro="" textlink="">
          <xdr:nvSpPr>
            <xdr:cNvPr id="3573" name="Drop Down 2549" hidden="1">
              <a:extLst>
                <a:ext uri="{63B3BB69-23CF-44E3-9099-C40C66FF867C}">
                  <a14:compatExt spid="_x0000_s3573"/>
                </a:ext>
                <a:ext uri="{FF2B5EF4-FFF2-40B4-BE49-F238E27FC236}">
                  <a16:creationId xmlns:a16="http://schemas.microsoft.com/office/drawing/2014/main" id="{00000000-0008-0000-0000-0000F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648</xdr:row>
          <xdr:rowOff>7620</xdr:rowOff>
        </xdr:from>
        <xdr:to>
          <xdr:col>7</xdr:col>
          <xdr:colOff>1259840</xdr:colOff>
          <xdr:row>649</xdr:row>
          <xdr:rowOff>0</xdr:rowOff>
        </xdr:to>
        <xdr:sp macro="" textlink="">
          <xdr:nvSpPr>
            <xdr:cNvPr id="3574" name="Drop Down 2550" hidden="1">
              <a:extLst>
                <a:ext uri="{63B3BB69-23CF-44E3-9099-C40C66FF867C}">
                  <a14:compatExt spid="_x0000_s3574"/>
                </a:ext>
                <a:ext uri="{FF2B5EF4-FFF2-40B4-BE49-F238E27FC236}">
                  <a16:creationId xmlns:a16="http://schemas.microsoft.com/office/drawing/2014/main" id="{00000000-0008-0000-0000-0000F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648</xdr:row>
          <xdr:rowOff>7620</xdr:rowOff>
        </xdr:from>
        <xdr:to>
          <xdr:col>7</xdr:col>
          <xdr:colOff>1793240</xdr:colOff>
          <xdr:row>648</xdr:row>
          <xdr:rowOff>307340</xdr:rowOff>
        </xdr:to>
        <xdr:sp macro="" textlink="">
          <xdr:nvSpPr>
            <xdr:cNvPr id="3575" name="Drop Down 2551" hidden="1">
              <a:extLst>
                <a:ext uri="{63B3BB69-23CF-44E3-9099-C40C66FF867C}">
                  <a14:compatExt spid="_x0000_s3575"/>
                </a:ext>
                <a:ext uri="{FF2B5EF4-FFF2-40B4-BE49-F238E27FC236}">
                  <a16:creationId xmlns:a16="http://schemas.microsoft.com/office/drawing/2014/main" id="{00000000-0008-0000-0000-0000F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677</xdr:row>
          <xdr:rowOff>7620</xdr:rowOff>
        </xdr:from>
        <xdr:to>
          <xdr:col>4</xdr:col>
          <xdr:colOff>193040</xdr:colOff>
          <xdr:row>677</xdr:row>
          <xdr:rowOff>224790</xdr:rowOff>
        </xdr:to>
        <xdr:sp macro="" textlink="">
          <xdr:nvSpPr>
            <xdr:cNvPr id="3582" name="Drop Down 2558" hidden="1">
              <a:extLst>
                <a:ext uri="{63B3BB69-23CF-44E3-9099-C40C66FF867C}">
                  <a14:compatExt spid="_x0000_s3582"/>
                </a:ext>
                <a:ext uri="{FF2B5EF4-FFF2-40B4-BE49-F238E27FC236}">
                  <a16:creationId xmlns:a16="http://schemas.microsoft.com/office/drawing/2014/main" id="{00000000-0008-0000-0000-0000F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677</xdr:row>
          <xdr:rowOff>7620</xdr:rowOff>
        </xdr:from>
        <xdr:to>
          <xdr:col>4</xdr:col>
          <xdr:colOff>1024890</xdr:colOff>
          <xdr:row>677</xdr:row>
          <xdr:rowOff>224790</xdr:rowOff>
        </xdr:to>
        <xdr:sp macro="" textlink="">
          <xdr:nvSpPr>
            <xdr:cNvPr id="3583" name="Drop Down 2559" hidden="1">
              <a:extLst>
                <a:ext uri="{63B3BB69-23CF-44E3-9099-C40C66FF867C}">
                  <a14:compatExt spid="_x0000_s3583"/>
                </a:ext>
                <a:ext uri="{FF2B5EF4-FFF2-40B4-BE49-F238E27FC236}">
                  <a16:creationId xmlns:a16="http://schemas.microsoft.com/office/drawing/2014/main" id="{00000000-0008-0000-0000-0000F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677</xdr:row>
          <xdr:rowOff>0</xdr:rowOff>
        </xdr:from>
        <xdr:to>
          <xdr:col>4</xdr:col>
          <xdr:colOff>1710690</xdr:colOff>
          <xdr:row>677</xdr:row>
          <xdr:rowOff>224790</xdr:rowOff>
        </xdr:to>
        <xdr:sp macro="" textlink="">
          <xdr:nvSpPr>
            <xdr:cNvPr id="3584" name="Drop Down 2560" hidden="1">
              <a:extLst>
                <a:ext uri="{63B3BB69-23CF-44E3-9099-C40C66FF867C}">
                  <a14:compatExt spid="_x0000_s3584"/>
                </a:ext>
                <a:ext uri="{FF2B5EF4-FFF2-40B4-BE49-F238E27FC236}">
                  <a16:creationId xmlns:a16="http://schemas.microsoft.com/office/drawing/2014/main" id="{00000000-0008-0000-0000-00000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677</xdr:row>
          <xdr:rowOff>7620</xdr:rowOff>
        </xdr:from>
        <xdr:to>
          <xdr:col>6</xdr:col>
          <xdr:colOff>262890</xdr:colOff>
          <xdr:row>677</xdr:row>
          <xdr:rowOff>224790</xdr:rowOff>
        </xdr:to>
        <xdr:sp macro="" textlink="">
          <xdr:nvSpPr>
            <xdr:cNvPr id="3585" name="Drop Down 2561" hidden="1">
              <a:extLst>
                <a:ext uri="{63B3BB69-23CF-44E3-9099-C40C66FF867C}">
                  <a14:compatExt spid="_x0000_s3585"/>
                </a:ext>
                <a:ext uri="{FF2B5EF4-FFF2-40B4-BE49-F238E27FC236}">
                  <a16:creationId xmlns:a16="http://schemas.microsoft.com/office/drawing/2014/main" id="{00000000-0008-0000-0000-00000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677</xdr:row>
          <xdr:rowOff>7620</xdr:rowOff>
        </xdr:from>
        <xdr:to>
          <xdr:col>6</xdr:col>
          <xdr:colOff>1107440</xdr:colOff>
          <xdr:row>677</xdr:row>
          <xdr:rowOff>224790</xdr:rowOff>
        </xdr:to>
        <xdr:sp macro="" textlink="">
          <xdr:nvSpPr>
            <xdr:cNvPr id="3586" name="Drop Down 2562" hidden="1">
              <a:extLst>
                <a:ext uri="{63B3BB69-23CF-44E3-9099-C40C66FF867C}">
                  <a14:compatExt spid="_x0000_s3586"/>
                </a:ext>
                <a:ext uri="{FF2B5EF4-FFF2-40B4-BE49-F238E27FC236}">
                  <a16:creationId xmlns:a16="http://schemas.microsoft.com/office/drawing/2014/main" id="{00000000-0008-0000-0000-00000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677</xdr:row>
          <xdr:rowOff>0</xdr:rowOff>
        </xdr:from>
        <xdr:to>
          <xdr:col>6</xdr:col>
          <xdr:colOff>1793240</xdr:colOff>
          <xdr:row>677</xdr:row>
          <xdr:rowOff>224790</xdr:rowOff>
        </xdr:to>
        <xdr:sp macro="" textlink="">
          <xdr:nvSpPr>
            <xdr:cNvPr id="3587" name="Drop Down 2563" hidden="1">
              <a:extLst>
                <a:ext uri="{63B3BB69-23CF-44E3-9099-C40C66FF867C}">
                  <a14:compatExt spid="_x0000_s3587"/>
                </a:ext>
                <a:ext uri="{FF2B5EF4-FFF2-40B4-BE49-F238E27FC236}">
                  <a16:creationId xmlns:a16="http://schemas.microsoft.com/office/drawing/2014/main" id="{00000000-0008-0000-0000-00000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675</xdr:row>
          <xdr:rowOff>0</xdr:rowOff>
        </xdr:from>
        <xdr:to>
          <xdr:col>12</xdr:col>
          <xdr:colOff>720090</xdr:colOff>
          <xdr:row>675</xdr:row>
          <xdr:rowOff>224790</xdr:rowOff>
        </xdr:to>
        <xdr:sp macro="" textlink="">
          <xdr:nvSpPr>
            <xdr:cNvPr id="3591" name="Drop Down 2567" hidden="1">
              <a:extLst>
                <a:ext uri="{63B3BB69-23CF-44E3-9099-C40C66FF867C}">
                  <a14:compatExt spid="_x0000_s3591"/>
                </a:ext>
                <a:ext uri="{FF2B5EF4-FFF2-40B4-BE49-F238E27FC236}">
                  <a16:creationId xmlns:a16="http://schemas.microsoft.com/office/drawing/2014/main" id="{00000000-0008-0000-0000-00000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675</xdr:row>
          <xdr:rowOff>7620</xdr:rowOff>
        </xdr:from>
        <xdr:to>
          <xdr:col>12</xdr:col>
          <xdr:colOff>1329690</xdr:colOff>
          <xdr:row>675</xdr:row>
          <xdr:rowOff>224790</xdr:rowOff>
        </xdr:to>
        <xdr:sp macro="" textlink="">
          <xdr:nvSpPr>
            <xdr:cNvPr id="3592" name="Drop Down 2568" hidden="1">
              <a:extLst>
                <a:ext uri="{63B3BB69-23CF-44E3-9099-C40C66FF867C}">
                  <a14:compatExt spid="_x0000_s3592"/>
                </a:ext>
                <a:ext uri="{FF2B5EF4-FFF2-40B4-BE49-F238E27FC236}">
                  <a16:creationId xmlns:a16="http://schemas.microsoft.com/office/drawing/2014/main" id="{00000000-0008-0000-0000-00000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675</xdr:row>
          <xdr:rowOff>0</xdr:rowOff>
        </xdr:from>
        <xdr:to>
          <xdr:col>13</xdr:col>
          <xdr:colOff>0</xdr:colOff>
          <xdr:row>675</xdr:row>
          <xdr:rowOff>224790</xdr:rowOff>
        </xdr:to>
        <xdr:sp macro="" textlink="">
          <xdr:nvSpPr>
            <xdr:cNvPr id="3593" name="Drop Down 2569" hidden="1">
              <a:extLst>
                <a:ext uri="{63B3BB69-23CF-44E3-9099-C40C66FF867C}">
                  <a14:compatExt spid="_x0000_s3593"/>
                </a:ext>
                <a:ext uri="{FF2B5EF4-FFF2-40B4-BE49-F238E27FC236}">
                  <a16:creationId xmlns:a16="http://schemas.microsoft.com/office/drawing/2014/main" id="{00000000-0008-0000-0000-00000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677</xdr:row>
          <xdr:rowOff>0</xdr:rowOff>
        </xdr:from>
        <xdr:to>
          <xdr:col>12</xdr:col>
          <xdr:colOff>688340</xdr:colOff>
          <xdr:row>677</xdr:row>
          <xdr:rowOff>224790</xdr:rowOff>
        </xdr:to>
        <xdr:sp macro="" textlink="">
          <xdr:nvSpPr>
            <xdr:cNvPr id="3594" name="Drop Down 2570" hidden="1">
              <a:extLst>
                <a:ext uri="{63B3BB69-23CF-44E3-9099-C40C66FF867C}">
                  <a14:compatExt spid="_x0000_s3594"/>
                </a:ext>
                <a:ext uri="{FF2B5EF4-FFF2-40B4-BE49-F238E27FC236}">
                  <a16:creationId xmlns:a16="http://schemas.microsoft.com/office/drawing/2014/main" id="{00000000-0008-0000-0000-00000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677</xdr:row>
          <xdr:rowOff>7620</xdr:rowOff>
        </xdr:from>
        <xdr:to>
          <xdr:col>12</xdr:col>
          <xdr:colOff>1297940</xdr:colOff>
          <xdr:row>677</xdr:row>
          <xdr:rowOff>224790</xdr:rowOff>
        </xdr:to>
        <xdr:sp macro="" textlink="">
          <xdr:nvSpPr>
            <xdr:cNvPr id="3595" name="Drop Down 2571" hidden="1">
              <a:extLst>
                <a:ext uri="{63B3BB69-23CF-44E3-9099-C40C66FF867C}">
                  <a14:compatExt spid="_x0000_s3595"/>
                </a:ext>
                <a:ext uri="{FF2B5EF4-FFF2-40B4-BE49-F238E27FC236}">
                  <a16:creationId xmlns:a16="http://schemas.microsoft.com/office/drawing/2014/main" id="{00000000-0008-0000-0000-00000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676</xdr:row>
          <xdr:rowOff>220980</xdr:rowOff>
        </xdr:from>
        <xdr:to>
          <xdr:col>13</xdr:col>
          <xdr:colOff>0</xdr:colOff>
          <xdr:row>677</xdr:row>
          <xdr:rowOff>224790</xdr:rowOff>
        </xdr:to>
        <xdr:sp macro="" textlink="">
          <xdr:nvSpPr>
            <xdr:cNvPr id="3596" name="Drop Down 2572" hidden="1">
              <a:extLst>
                <a:ext uri="{63B3BB69-23CF-44E3-9099-C40C66FF867C}">
                  <a14:compatExt spid="_x0000_s3596"/>
                </a:ext>
                <a:ext uri="{FF2B5EF4-FFF2-40B4-BE49-F238E27FC236}">
                  <a16:creationId xmlns:a16="http://schemas.microsoft.com/office/drawing/2014/main" id="{00000000-0008-0000-0000-00000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746</xdr:row>
          <xdr:rowOff>0</xdr:rowOff>
        </xdr:from>
        <xdr:to>
          <xdr:col>7</xdr:col>
          <xdr:colOff>612140</xdr:colOff>
          <xdr:row>747</xdr:row>
          <xdr:rowOff>0</xdr:rowOff>
        </xdr:to>
        <xdr:sp macro="" textlink="">
          <xdr:nvSpPr>
            <xdr:cNvPr id="3615" name="Drop Down 2591" hidden="1">
              <a:extLst>
                <a:ext uri="{63B3BB69-23CF-44E3-9099-C40C66FF867C}">
                  <a14:compatExt spid="_x0000_s3615"/>
                </a:ext>
                <a:ext uri="{FF2B5EF4-FFF2-40B4-BE49-F238E27FC236}">
                  <a16:creationId xmlns:a16="http://schemas.microsoft.com/office/drawing/2014/main" id="{00000000-0008-0000-0000-00001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746</xdr:row>
          <xdr:rowOff>7620</xdr:rowOff>
        </xdr:from>
        <xdr:to>
          <xdr:col>7</xdr:col>
          <xdr:colOff>1259840</xdr:colOff>
          <xdr:row>747</xdr:row>
          <xdr:rowOff>0</xdr:rowOff>
        </xdr:to>
        <xdr:sp macro="" textlink="">
          <xdr:nvSpPr>
            <xdr:cNvPr id="3616" name="Drop Down 2592" hidden="1">
              <a:extLst>
                <a:ext uri="{63B3BB69-23CF-44E3-9099-C40C66FF867C}">
                  <a14:compatExt spid="_x0000_s3616"/>
                </a:ext>
                <a:ext uri="{FF2B5EF4-FFF2-40B4-BE49-F238E27FC236}">
                  <a16:creationId xmlns:a16="http://schemas.microsoft.com/office/drawing/2014/main" id="{00000000-0008-0000-0000-00002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746</xdr:row>
          <xdr:rowOff>7620</xdr:rowOff>
        </xdr:from>
        <xdr:to>
          <xdr:col>7</xdr:col>
          <xdr:colOff>1793240</xdr:colOff>
          <xdr:row>746</xdr:row>
          <xdr:rowOff>307340</xdr:rowOff>
        </xdr:to>
        <xdr:sp macro="" textlink="">
          <xdr:nvSpPr>
            <xdr:cNvPr id="3617" name="Drop Down 2593" hidden="1">
              <a:extLst>
                <a:ext uri="{63B3BB69-23CF-44E3-9099-C40C66FF867C}">
                  <a14:compatExt spid="_x0000_s3617"/>
                </a:ext>
                <a:ext uri="{FF2B5EF4-FFF2-40B4-BE49-F238E27FC236}">
                  <a16:creationId xmlns:a16="http://schemas.microsoft.com/office/drawing/2014/main" id="{00000000-0008-0000-0000-00002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747</xdr:row>
          <xdr:rowOff>0</xdr:rowOff>
        </xdr:from>
        <xdr:to>
          <xdr:col>7</xdr:col>
          <xdr:colOff>612140</xdr:colOff>
          <xdr:row>748</xdr:row>
          <xdr:rowOff>0</xdr:rowOff>
        </xdr:to>
        <xdr:sp macro="" textlink="">
          <xdr:nvSpPr>
            <xdr:cNvPr id="3618" name="Drop Down 2594" hidden="1">
              <a:extLst>
                <a:ext uri="{63B3BB69-23CF-44E3-9099-C40C66FF867C}">
                  <a14:compatExt spid="_x0000_s3618"/>
                </a:ext>
                <a:ext uri="{FF2B5EF4-FFF2-40B4-BE49-F238E27FC236}">
                  <a16:creationId xmlns:a16="http://schemas.microsoft.com/office/drawing/2014/main" id="{00000000-0008-0000-0000-00002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747</xdr:row>
          <xdr:rowOff>7620</xdr:rowOff>
        </xdr:from>
        <xdr:to>
          <xdr:col>7</xdr:col>
          <xdr:colOff>1259840</xdr:colOff>
          <xdr:row>748</xdr:row>
          <xdr:rowOff>0</xdr:rowOff>
        </xdr:to>
        <xdr:sp macro="" textlink="">
          <xdr:nvSpPr>
            <xdr:cNvPr id="3619" name="Drop Down 2595" hidden="1">
              <a:extLst>
                <a:ext uri="{63B3BB69-23CF-44E3-9099-C40C66FF867C}">
                  <a14:compatExt spid="_x0000_s3619"/>
                </a:ext>
                <a:ext uri="{FF2B5EF4-FFF2-40B4-BE49-F238E27FC236}">
                  <a16:creationId xmlns:a16="http://schemas.microsoft.com/office/drawing/2014/main" id="{00000000-0008-0000-0000-00002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747</xdr:row>
          <xdr:rowOff>7620</xdr:rowOff>
        </xdr:from>
        <xdr:to>
          <xdr:col>7</xdr:col>
          <xdr:colOff>1793240</xdr:colOff>
          <xdr:row>747</xdr:row>
          <xdr:rowOff>307340</xdr:rowOff>
        </xdr:to>
        <xdr:sp macro="" textlink="">
          <xdr:nvSpPr>
            <xdr:cNvPr id="3620" name="Drop Down 2596" hidden="1">
              <a:extLst>
                <a:ext uri="{63B3BB69-23CF-44E3-9099-C40C66FF867C}">
                  <a14:compatExt spid="_x0000_s3620"/>
                </a:ext>
                <a:ext uri="{FF2B5EF4-FFF2-40B4-BE49-F238E27FC236}">
                  <a16:creationId xmlns:a16="http://schemas.microsoft.com/office/drawing/2014/main" id="{00000000-0008-0000-0000-00002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748</xdr:row>
          <xdr:rowOff>0</xdr:rowOff>
        </xdr:from>
        <xdr:to>
          <xdr:col>7</xdr:col>
          <xdr:colOff>612140</xdr:colOff>
          <xdr:row>749</xdr:row>
          <xdr:rowOff>0</xdr:rowOff>
        </xdr:to>
        <xdr:sp macro="" textlink="">
          <xdr:nvSpPr>
            <xdr:cNvPr id="3621" name="Drop Down 2597" hidden="1">
              <a:extLst>
                <a:ext uri="{63B3BB69-23CF-44E3-9099-C40C66FF867C}">
                  <a14:compatExt spid="_x0000_s3621"/>
                </a:ext>
                <a:ext uri="{FF2B5EF4-FFF2-40B4-BE49-F238E27FC236}">
                  <a16:creationId xmlns:a16="http://schemas.microsoft.com/office/drawing/2014/main" id="{00000000-0008-0000-0000-00002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748</xdr:row>
          <xdr:rowOff>7620</xdr:rowOff>
        </xdr:from>
        <xdr:to>
          <xdr:col>7</xdr:col>
          <xdr:colOff>1259840</xdr:colOff>
          <xdr:row>749</xdr:row>
          <xdr:rowOff>0</xdr:rowOff>
        </xdr:to>
        <xdr:sp macro="" textlink="">
          <xdr:nvSpPr>
            <xdr:cNvPr id="3622" name="Drop Down 2598" hidden="1">
              <a:extLst>
                <a:ext uri="{63B3BB69-23CF-44E3-9099-C40C66FF867C}">
                  <a14:compatExt spid="_x0000_s3622"/>
                </a:ext>
                <a:ext uri="{FF2B5EF4-FFF2-40B4-BE49-F238E27FC236}">
                  <a16:creationId xmlns:a16="http://schemas.microsoft.com/office/drawing/2014/main" id="{00000000-0008-0000-0000-00002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748</xdr:row>
          <xdr:rowOff>7620</xdr:rowOff>
        </xdr:from>
        <xdr:to>
          <xdr:col>7</xdr:col>
          <xdr:colOff>1793240</xdr:colOff>
          <xdr:row>748</xdr:row>
          <xdr:rowOff>307340</xdr:rowOff>
        </xdr:to>
        <xdr:sp macro="" textlink="">
          <xdr:nvSpPr>
            <xdr:cNvPr id="3623" name="Drop Down 2599" hidden="1">
              <a:extLst>
                <a:ext uri="{63B3BB69-23CF-44E3-9099-C40C66FF867C}">
                  <a14:compatExt spid="_x0000_s3623"/>
                </a:ext>
                <a:ext uri="{FF2B5EF4-FFF2-40B4-BE49-F238E27FC236}">
                  <a16:creationId xmlns:a16="http://schemas.microsoft.com/office/drawing/2014/main" id="{00000000-0008-0000-0000-00002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777</xdr:row>
          <xdr:rowOff>7620</xdr:rowOff>
        </xdr:from>
        <xdr:to>
          <xdr:col>4</xdr:col>
          <xdr:colOff>193040</xdr:colOff>
          <xdr:row>777</xdr:row>
          <xdr:rowOff>224790</xdr:rowOff>
        </xdr:to>
        <xdr:sp macro="" textlink="">
          <xdr:nvSpPr>
            <xdr:cNvPr id="3636" name="Drop Down 2612" hidden="1">
              <a:extLst>
                <a:ext uri="{63B3BB69-23CF-44E3-9099-C40C66FF867C}">
                  <a14:compatExt spid="_x0000_s3636"/>
                </a:ext>
                <a:ext uri="{FF2B5EF4-FFF2-40B4-BE49-F238E27FC236}">
                  <a16:creationId xmlns:a16="http://schemas.microsoft.com/office/drawing/2014/main" id="{00000000-0008-0000-0000-00003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777</xdr:row>
          <xdr:rowOff>7620</xdr:rowOff>
        </xdr:from>
        <xdr:to>
          <xdr:col>4</xdr:col>
          <xdr:colOff>1024890</xdr:colOff>
          <xdr:row>777</xdr:row>
          <xdr:rowOff>224790</xdr:rowOff>
        </xdr:to>
        <xdr:sp macro="" textlink="">
          <xdr:nvSpPr>
            <xdr:cNvPr id="3637" name="Drop Down 2613" hidden="1">
              <a:extLst>
                <a:ext uri="{63B3BB69-23CF-44E3-9099-C40C66FF867C}">
                  <a14:compatExt spid="_x0000_s3637"/>
                </a:ext>
                <a:ext uri="{FF2B5EF4-FFF2-40B4-BE49-F238E27FC236}">
                  <a16:creationId xmlns:a16="http://schemas.microsoft.com/office/drawing/2014/main" id="{00000000-0008-0000-0000-00003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777</xdr:row>
          <xdr:rowOff>0</xdr:rowOff>
        </xdr:from>
        <xdr:to>
          <xdr:col>4</xdr:col>
          <xdr:colOff>1710690</xdr:colOff>
          <xdr:row>777</xdr:row>
          <xdr:rowOff>224790</xdr:rowOff>
        </xdr:to>
        <xdr:sp macro="" textlink="">
          <xdr:nvSpPr>
            <xdr:cNvPr id="3638" name="Drop Down 2614" hidden="1">
              <a:extLst>
                <a:ext uri="{63B3BB69-23CF-44E3-9099-C40C66FF867C}">
                  <a14:compatExt spid="_x0000_s3638"/>
                </a:ext>
                <a:ext uri="{FF2B5EF4-FFF2-40B4-BE49-F238E27FC236}">
                  <a16:creationId xmlns:a16="http://schemas.microsoft.com/office/drawing/2014/main" id="{00000000-0008-0000-0000-00003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777</xdr:row>
          <xdr:rowOff>7620</xdr:rowOff>
        </xdr:from>
        <xdr:to>
          <xdr:col>6</xdr:col>
          <xdr:colOff>262890</xdr:colOff>
          <xdr:row>777</xdr:row>
          <xdr:rowOff>224790</xdr:rowOff>
        </xdr:to>
        <xdr:sp macro="" textlink="">
          <xdr:nvSpPr>
            <xdr:cNvPr id="3639" name="Drop Down 2615" hidden="1">
              <a:extLst>
                <a:ext uri="{63B3BB69-23CF-44E3-9099-C40C66FF867C}">
                  <a14:compatExt spid="_x0000_s3639"/>
                </a:ext>
                <a:ext uri="{FF2B5EF4-FFF2-40B4-BE49-F238E27FC236}">
                  <a16:creationId xmlns:a16="http://schemas.microsoft.com/office/drawing/2014/main" id="{00000000-0008-0000-0000-00003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777</xdr:row>
          <xdr:rowOff>7620</xdr:rowOff>
        </xdr:from>
        <xdr:to>
          <xdr:col>6</xdr:col>
          <xdr:colOff>1107440</xdr:colOff>
          <xdr:row>777</xdr:row>
          <xdr:rowOff>224790</xdr:rowOff>
        </xdr:to>
        <xdr:sp macro="" textlink="">
          <xdr:nvSpPr>
            <xdr:cNvPr id="3640" name="Drop Down 2616" hidden="1">
              <a:extLst>
                <a:ext uri="{63B3BB69-23CF-44E3-9099-C40C66FF867C}">
                  <a14:compatExt spid="_x0000_s3640"/>
                </a:ext>
                <a:ext uri="{FF2B5EF4-FFF2-40B4-BE49-F238E27FC236}">
                  <a16:creationId xmlns:a16="http://schemas.microsoft.com/office/drawing/2014/main" id="{00000000-0008-0000-0000-00003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777</xdr:row>
          <xdr:rowOff>0</xdr:rowOff>
        </xdr:from>
        <xdr:to>
          <xdr:col>6</xdr:col>
          <xdr:colOff>1793240</xdr:colOff>
          <xdr:row>777</xdr:row>
          <xdr:rowOff>224790</xdr:rowOff>
        </xdr:to>
        <xdr:sp macro="" textlink="">
          <xdr:nvSpPr>
            <xdr:cNvPr id="3641" name="Drop Down 2617" hidden="1">
              <a:extLst>
                <a:ext uri="{63B3BB69-23CF-44E3-9099-C40C66FF867C}">
                  <a14:compatExt spid="_x0000_s3641"/>
                </a:ext>
                <a:ext uri="{FF2B5EF4-FFF2-40B4-BE49-F238E27FC236}">
                  <a16:creationId xmlns:a16="http://schemas.microsoft.com/office/drawing/2014/main" id="{00000000-0008-0000-0000-00003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775</xdr:row>
          <xdr:rowOff>0</xdr:rowOff>
        </xdr:from>
        <xdr:to>
          <xdr:col>12</xdr:col>
          <xdr:colOff>720090</xdr:colOff>
          <xdr:row>775</xdr:row>
          <xdr:rowOff>224790</xdr:rowOff>
        </xdr:to>
        <xdr:sp macro="" textlink="">
          <xdr:nvSpPr>
            <xdr:cNvPr id="3645" name="Drop Down 2621" hidden="1">
              <a:extLst>
                <a:ext uri="{63B3BB69-23CF-44E3-9099-C40C66FF867C}">
                  <a14:compatExt spid="_x0000_s3645"/>
                </a:ext>
                <a:ext uri="{FF2B5EF4-FFF2-40B4-BE49-F238E27FC236}">
                  <a16:creationId xmlns:a16="http://schemas.microsoft.com/office/drawing/2014/main" id="{00000000-0008-0000-0000-00003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775</xdr:row>
          <xdr:rowOff>7620</xdr:rowOff>
        </xdr:from>
        <xdr:to>
          <xdr:col>12</xdr:col>
          <xdr:colOff>1329690</xdr:colOff>
          <xdr:row>775</xdr:row>
          <xdr:rowOff>224790</xdr:rowOff>
        </xdr:to>
        <xdr:sp macro="" textlink="">
          <xdr:nvSpPr>
            <xdr:cNvPr id="3646" name="Drop Down 2622" hidden="1">
              <a:extLst>
                <a:ext uri="{63B3BB69-23CF-44E3-9099-C40C66FF867C}">
                  <a14:compatExt spid="_x0000_s3646"/>
                </a:ext>
                <a:ext uri="{FF2B5EF4-FFF2-40B4-BE49-F238E27FC236}">
                  <a16:creationId xmlns:a16="http://schemas.microsoft.com/office/drawing/2014/main" id="{00000000-0008-0000-0000-00003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775</xdr:row>
          <xdr:rowOff>0</xdr:rowOff>
        </xdr:from>
        <xdr:to>
          <xdr:col>13</xdr:col>
          <xdr:colOff>0</xdr:colOff>
          <xdr:row>775</xdr:row>
          <xdr:rowOff>224790</xdr:rowOff>
        </xdr:to>
        <xdr:sp macro="" textlink="">
          <xdr:nvSpPr>
            <xdr:cNvPr id="3647" name="Drop Down 2623" hidden="1">
              <a:extLst>
                <a:ext uri="{63B3BB69-23CF-44E3-9099-C40C66FF867C}">
                  <a14:compatExt spid="_x0000_s3647"/>
                </a:ext>
                <a:ext uri="{FF2B5EF4-FFF2-40B4-BE49-F238E27FC236}">
                  <a16:creationId xmlns:a16="http://schemas.microsoft.com/office/drawing/2014/main" id="{00000000-0008-0000-0000-00003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777</xdr:row>
          <xdr:rowOff>0</xdr:rowOff>
        </xdr:from>
        <xdr:to>
          <xdr:col>12</xdr:col>
          <xdr:colOff>688340</xdr:colOff>
          <xdr:row>777</xdr:row>
          <xdr:rowOff>224790</xdr:rowOff>
        </xdr:to>
        <xdr:sp macro="" textlink="">
          <xdr:nvSpPr>
            <xdr:cNvPr id="3648" name="Drop Down 2624" hidden="1">
              <a:extLst>
                <a:ext uri="{63B3BB69-23CF-44E3-9099-C40C66FF867C}">
                  <a14:compatExt spid="_x0000_s3648"/>
                </a:ext>
                <a:ext uri="{FF2B5EF4-FFF2-40B4-BE49-F238E27FC236}">
                  <a16:creationId xmlns:a16="http://schemas.microsoft.com/office/drawing/2014/main" id="{00000000-0008-0000-0000-00004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777</xdr:row>
          <xdr:rowOff>7620</xdr:rowOff>
        </xdr:from>
        <xdr:to>
          <xdr:col>12</xdr:col>
          <xdr:colOff>1297940</xdr:colOff>
          <xdr:row>777</xdr:row>
          <xdr:rowOff>224790</xdr:rowOff>
        </xdr:to>
        <xdr:sp macro="" textlink="">
          <xdr:nvSpPr>
            <xdr:cNvPr id="3649" name="Drop Down 2625" hidden="1">
              <a:extLst>
                <a:ext uri="{63B3BB69-23CF-44E3-9099-C40C66FF867C}">
                  <a14:compatExt spid="_x0000_s3649"/>
                </a:ext>
                <a:ext uri="{FF2B5EF4-FFF2-40B4-BE49-F238E27FC236}">
                  <a16:creationId xmlns:a16="http://schemas.microsoft.com/office/drawing/2014/main" id="{00000000-0008-0000-0000-00004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776</xdr:row>
          <xdr:rowOff>220980</xdr:rowOff>
        </xdr:from>
        <xdr:to>
          <xdr:col>13</xdr:col>
          <xdr:colOff>0</xdr:colOff>
          <xdr:row>777</xdr:row>
          <xdr:rowOff>224790</xdr:rowOff>
        </xdr:to>
        <xdr:sp macro="" textlink="">
          <xdr:nvSpPr>
            <xdr:cNvPr id="3650" name="Drop Down 2626" hidden="1">
              <a:extLst>
                <a:ext uri="{63B3BB69-23CF-44E3-9099-C40C66FF867C}">
                  <a14:compatExt spid="_x0000_s3650"/>
                </a:ext>
                <a:ext uri="{FF2B5EF4-FFF2-40B4-BE49-F238E27FC236}">
                  <a16:creationId xmlns:a16="http://schemas.microsoft.com/office/drawing/2014/main" id="{00000000-0008-0000-0000-00004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846</xdr:row>
          <xdr:rowOff>0</xdr:rowOff>
        </xdr:from>
        <xdr:to>
          <xdr:col>7</xdr:col>
          <xdr:colOff>612140</xdr:colOff>
          <xdr:row>847</xdr:row>
          <xdr:rowOff>0</xdr:rowOff>
        </xdr:to>
        <xdr:sp macro="" textlink="">
          <xdr:nvSpPr>
            <xdr:cNvPr id="3669" name="Drop Down 2645" hidden="1">
              <a:extLst>
                <a:ext uri="{63B3BB69-23CF-44E3-9099-C40C66FF867C}">
                  <a14:compatExt spid="_x0000_s3669"/>
                </a:ext>
                <a:ext uri="{FF2B5EF4-FFF2-40B4-BE49-F238E27FC236}">
                  <a16:creationId xmlns:a16="http://schemas.microsoft.com/office/drawing/2014/main" id="{00000000-0008-0000-0000-00005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846</xdr:row>
          <xdr:rowOff>7620</xdr:rowOff>
        </xdr:from>
        <xdr:to>
          <xdr:col>7</xdr:col>
          <xdr:colOff>1259840</xdr:colOff>
          <xdr:row>847</xdr:row>
          <xdr:rowOff>0</xdr:rowOff>
        </xdr:to>
        <xdr:sp macro="" textlink="">
          <xdr:nvSpPr>
            <xdr:cNvPr id="3670" name="Drop Down 2646" hidden="1">
              <a:extLst>
                <a:ext uri="{63B3BB69-23CF-44E3-9099-C40C66FF867C}">
                  <a14:compatExt spid="_x0000_s3670"/>
                </a:ext>
                <a:ext uri="{FF2B5EF4-FFF2-40B4-BE49-F238E27FC236}">
                  <a16:creationId xmlns:a16="http://schemas.microsoft.com/office/drawing/2014/main" id="{00000000-0008-0000-0000-00005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846</xdr:row>
          <xdr:rowOff>7620</xdr:rowOff>
        </xdr:from>
        <xdr:to>
          <xdr:col>7</xdr:col>
          <xdr:colOff>1793240</xdr:colOff>
          <xdr:row>846</xdr:row>
          <xdr:rowOff>307340</xdr:rowOff>
        </xdr:to>
        <xdr:sp macro="" textlink="">
          <xdr:nvSpPr>
            <xdr:cNvPr id="3671" name="Drop Down 2647" hidden="1">
              <a:extLst>
                <a:ext uri="{63B3BB69-23CF-44E3-9099-C40C66FF867C}">
                  <a14:compatExt spid="_x0000_s3671"/>
                </a:ext>
                <a:ext uri="{FF2B5EF4-FFF2-40B4-BE49-F238E27FC236}">
                  <a16:creationId xmlns:a16="http://schemas.microsoft.com/office/drawing/2014/main" id="{00000000-0008-0000-0000-00005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847</xdr:row>
          <xdr:rowOff>0</xdr:rowOff>
        </xdr:from>
        <xdr:to>
          <xdr:col>7</xdr:col>
          <xdr:colOff>612140</xdr:colOff>
          <xdr:row>848</xdr:row>
          <xdr:rowOff>0</xdr:rowOff>
        </xdr:to>
        <xdr:sp macro="" textlink="">
          <xdr:nvSpPr>
            <xdr:cNvPr id="3672" name="Drop Down 2648" hidden="1">
              <a:extLst>
                <a:ext uri="{63B3BB69-23CF-44E3-9099-C40C66FF867C}">
                  <a14:compatExt spid="_x0000_s3672"/>
                </a:ext>
                <a:ext uri="{FF2B5EF4-FFF2-40B4-BE49-F238E27FC236}">
                  <a16:creationId xmlns:a16="http://schemas.microsoft.com/office/drawing/2014/main" id="{00000000-0008-0000-0000-00005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847</xdr:row>
          <xdr:rowOff>7620</xdr:rowOff>
        </xdr:from>
        <xdr:to>
          <xdr:col>7</xdr:col>
          <xdr:colOff>1259840</xdr:colOff>
          <xdr:row>848</xdr:row>
          <xdr:rowOff>0</xdr:rowOff>
        </xdr:to>
        <xdr:sp macro="" textlink="">
          <xdr:nvSpPr>
            <xdr:cNvPr id="3673" name="Drop Down 2649" hidden="1">
              <a:extLst>
                <a:ext uri="{63B3BB69-23CF-44E3-9099-C40C66FF867C}">
                  <a14:compatExt spid="_x0000_s3673"/>
                </a:ext>
                <a:ext uri="{FF2B5EF4-FFF2-40B4-BE49-F238E27FC236}">
                  <a16:creationId xmlns:a16="http://schemas.microsoft.com/office/drawing/2014/main" id="{00000000-0008-0000-0000-00005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847</xdr:row>
          <xdr:rowOff>7620</xdr:rowOff>
        </xdr:from>
        <xdr:to>
          <xdr:col>7</xdr:col>
          <xdr:colOff>1793240</xdr:colOff>
          <xdr:row>847</xdr:row>
          <xdr:rowOff>307340</xdr:rowOff>
        </xdr:to>
        <xdr:sp macro="" textlink="">
          <xdr:nvSpPr>
            <xdr:cNvPr id="3674" name="Drop Down 2650" hidden="1">
              <a:extLst>
                <a:ext uri="{63B3BB69-23CF-44E3-9099-C40C66FF867C}">
                  <a14:compatExt spid="_x0000_s3674"/>
                </a:ext>
                <a:ext uri="{FF2B5EF4-FFF2-40B4-BE49-F238E27FC236}">
                  <a16:creationId xmlns:a16="http://schemas.microsoft.com/office/drawing/2014/main" id="{00000000-0008-0000-0000-00005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848</xdr:row>
          <xdr:rowOff>0</xdr:rowOff>
        </xdr:from>
        <xdr:to>
          <xdr:col>7</xdr:col>
          <xdr:colOff>612140</xdr:colOff>
          <xdr:row>849</xdr:row>
          <xdr:rowOff>0</xdr:rowOff>
        </xdr:to>
        <xdr:sp macro="" textlink="">
          <xdr:nvSpPr>
            <xdr:cNvPr id="3675" name="Drop Down 2651" hidden="1">
              <a:extLst>
                <a:ext uri="{63B3BB69-23CF-44E3-9099-C40C66FF867C}">
                  <a14:compatExt spid="_x0000_s3675"/>
                </a:ext>
                <a:ext uri="{FF2B5EF4-FFF2-40B4-BE49-F238E27FC236}">
                  <a16:creationId xmlns:a16="http://schemas.microsoft.com/office/drawing/2014/main" id="{00000000-0008-0000-0000-00005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848</xdr:row>
          <xdr:rowOff>7620</xdr:rowOff>
        </xdr:from>
        <xdr:to>
          <xdr:col>7</xdr:col>
          <xdr:colOff>1259840</xdr:colOff>
          <xdr:row>849</xdr:row>
          <xdr:rowOff>0</xdr:rowOff>
        </xdr:to>
        <xdr:sp macro="" textlink="">
          <xdr:nvSpPr>
            <xdr:cNvPr id="3676" name="Drop Down 2652" hidden="1">
              <a:extLst>
                <a:ext uri="{63B3BB69-23CF-44E3-9099-C40C66FF867C}">
                  <a14:compatExt spid="_x0000_s3676"/>
                </a:ext>
                <a:ext uri="{FF2B5EF4-FFF2-40B4-BE49-F238E27FC236}">
                  <a16:creationId xmlns:a16="http://schemas.microsoft.com/office/drawing/2014/main" id="{00000000-0008-0000-0000-00005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848</xdr:row>
          <xdr:rowOff>7620</xdr:rowOff>
        </xdr:from>
        <xdr:to>
          <xdr:col>7</xdr:col>
          <xdr:colOff>1793240</xdr:colOff>
          <xdr:row>848</xdr:row>
          <xdr:rowOff>307340</xdr:rowOff>
        </xdr:to>
        <xdr:sp macro="" textlink="">
          <xdr:nvSpPr>
            <xdr:cNvPr id="3677" name="Drop Down 2653" hidden="1">
              <a:extLst>
                <a:ext uri="{63B3BB69-23CF-44E3-9099-C40C66FF867C}">
                  <a14:compatExt spid="_x0000_s3677"/>
                </a:ext>
                <a:ext uri="{FF2B5EF4-FFF2-40B4-BE49-F238E27FC236}">
                  <a16:creationId xmlns:a16="http://schemas.microsoft.com/office/drawing/2014/main" id="{00000000-0008-0000-0000-00005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877</xdr:row>
          <xdr:rowOff>7620</xdr:rowOff>
        </xdr:from>
        <xdr:to>
          <xdr:col>4</xdr:col>
          <xdr:colOff>193040</xdr:colOff>
          <xdr:row>877</xdr:row>
          <xdr:rowOff>224790</xdr:rowOff>
        </xdr:to>
        <xdr:sp macro="" textlink="">
          <xdr:nvSpPr>
            <xdr:cNvPr id="3684" name="Drop Down 2660" hidden="1">
              <a:extLst>
                <a:ext uri="{63B3BB69-23CF-44E3-9099-C40C66FF867C}">
                  <a14:compatExt spid="_x0000_s3684"/>
                </a:ext>
                <a:ext uri="{FF2B5EF4-FFF2-40B4-BE49-F238E27FC236}">
                  <a16:creationId xmlns:a16="http://schemas.microsoft.com/office/drawing/2014/main" id="{00000000-0008-0000-0000-00006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877</xdr:row>
          <xdr:rowOff>7620</xdr:rowOff>
        </xdr:from>
        <xdr:to>
          <xdr:col>4</xdr:col>
          <xdr:colOff>1024890</xdr:colOff>
          <xdr:row>877</xdr:row>
          <xdr:rowOff>224790</xdr:rowOff>
        </xdr:to>
        <xdr:sp macro="" textlink="">
          <xdr:nvSpPr>
            <xdr:cNvPr id="3685" name="Drop Down 2661" hidden="1">
              <a:extLst>
                <a:ext uri="{63B3BB69-23CF-44E3-9099-C40C66FF867C}">
                  <a14:compatExt spid="_x0000_s3685"/>
                </a:ext>
                <a:ext uri="{FF2B5EF4-FFF2-40B4-BE49-F238E27FC236}">
                  <a16:creationId xmlns:a16="http://schemas.microsoft.com/office/drawing/2014/main" id="{00000000-0008-0000-0000-00006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877</xdr:row>
          <xdr:rowOff>0</xdr:rowOff>
        </xdr:from>
        <xdr:to>
          <xdr:col>4</xdr:col>
          <xdr:colOff>1710690</xdr:colOff>
          <xdr:row>877</xdr:row>
          <xdr:rowOff>224790</xdr:rowOff>
        </xdr:to>
        <xdr:sp macro="" textlink="">
          <xdr:nvSpPr>
            <xdr:cNvPr id="3686" name="Drop Down 2662" hidden="1">
              <a:extLst>
                <a:ext uri="{63B3BB69-23CF-44E3-9099-C40C66FF867C}">
                  <a14:compatExt spid="_x0000_s3686"/>
                </a:ext>
                <a:ext uri="{FF2B5EF4-FFF2-40B4-BE49-F238E27FC236}">
                  <a16:creationId xmlns:a16="http://schemas.microsoft.com/office/drawing/2014/main" id="{00000000-0008-0000-0000-00006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877</xdr:row>
          <xdr:rowOff>7620</xdr:rowOff>
        </xdr:from>
        <xdr:to>
          <xdr:col>6</xdr:col>
          <xdr:colOff>262890</xdr:colOff>
          <xdr:row>877</xdr:row>
          <xdr:rowOff>224790</xdr:rowOff>
        </xdr:to>
        <xdr:sp macro="" textlink="">
          <xdr:nvSpPr>
            <xdr:cNvPr id="3687" name="Drop Down 2663" hidden="1">
              <a:extLst>
                <a:ext uri="{63B3BB69-23CF-44E3-9099-C40C66FF867C}">
                  <a14:compatExt spid="_x0000_s3687"/>
                </a:ext>
                <a:ext uri="{FF2B5EF4-FFF2-40B4-BE49-F238E27FC236}">
                  <a16:creationId xmlns:a16="http://schemas.microsoft.com/office/drawing/2014/main" id="{00000000-0008-0000-0000-00006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877</xdr:row>
          <xdr:rowOff>7620</xdr:rowOff>
        </xdr:from>
        <xdr:to>
          <xdr:col>6</xdr:col>
          <xdr:colOff>1107440</xdr:colOff>
          <xdr:row>877</xdr:row>
          <xdr:rowOff>224790</xdr:rowOff>
        </xdr:to>
        <xdr:sp macro="" textlink="">
          <xdr:nvSpPr>
            <xdr:cNvPr id="3688" name="Drop Down 2664" hidden="1">
              <a:extLst>
                <a:ext uri="{63B3BB69-23CF-44E3-9099-C40C66FF867C}">
                  <a14:compatExt spid="_x0000_s3688"/>
                </a:ext>
                <a:ext uri="{FF2B5EF4-FFF2-40B4-BE49-F238E27FC236}">
                  <a16:creationId xmlns:a16="http://schemas.microsoft.com/office/drawing/2014/main" id="{00000000-0008-0000-0000-00006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877</xdr:row>
          <xdr:rowOff>0</xdr:rowOff>
        </xdr:from>
        <xdr:to>
          <xdr:col>6</xdr:col>
          <xdr:colOff>1793240</xdr:colOff>
          <xdr:row>877</xdr:row>
          <xdr:rowOff>224790</xdr:rowOff>
        </xdr:to>
        <xdr:sp macro="" textlink="">
          <xdr:nvSpPr>
            <xdr:cNvPr id="3689" name="Drop Down 2665" hidden="1">
              <a:extLst>
                <a:ext uri="{63B3BB69-23CF-44E3-9099-C40C66FF867C}">
                  <a14:compatExt spid="_x0000_s3689"/>
                </a:ext>
                <a:ext uri="{FF2B5EF4-FFF2-40B4-BE49-F238E27FC236}">
                  <a16:creationId xmlns:a16="http://schemas.microsoft.com/office/drawing/2014/main" id="{00000000-0008-0000-0000-00006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875</xdr:row>
          <xdr:rowOff>0</xdr:rowOff>
        </xdr:from>
        <xdr:to>
          <xdr:col>12</xdr:col>
          <xdr:colOff>720090</xdr:colOff>
          <xdr:row>875</xdr:row>
          <xdr:rowOff>224790</xdr:rowOff>
        </xdr:to>
        <xdr:sp macro="" textlink="">
          <xdr:nvSpPr>
            <xdr:cNvPr id="3693" name="Drop Down 2669" hidden="1">
              <a:extLst>
                <a:ext uri="{63B3BB69-23CF-44E3-9099-C40C66FF867C}">
                  <a14:compatExt spid="_x0000_s3693"/>
                </a:ext>
                <a:ext uri="{FF2B5EF4-FFF2-40B4-BE49-F238E27FC236}">
                  <a16:creationId xmlns:a16="http://schemas.microsoft.com/office/drawing/2014/main" id="{00000000-0008-0000-0000-00006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875</xdr:row>
          <xdr:rowOff>7620</xdr:rowOff>
        </xdr:from>
        <xdr:to>
          <xdr:col>12</xdr:col>
          <xdr:colOff>1329690</xdr:colOff>
          <xdr:row>875</xdr:row>
          <xdr:rowOff>224790</xdr:rowOff>
        </xdr:to>
        <xdr:sp macro="" textlink="">
          <xdr:nvSpPr>
            <xdr:cNvPr id="3694" name="Drop Down 2670" hidden="1">
              <a:extLst>
                <a:ext uri="{63B3BB69-23CF-44E3-9099-C40C66FF867C}">
                  <a14:compatExt spid="_x0000_s3694"/>
                </a:ext>
                <a:ext uri="{FF2B5EF4-FFF2-40B4-BE49-F238E27FC236}">
                  <a16:creationId xmlns:a16="http://schemas.microsoft.com/office/drawing/2014/main" id="{00000000-0008-0000-0000-00006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875</xdr:row>
          <xdr:rowOff>0</xdr:rowOff>
        </xdr:from>
        <xdr:to>
          <xdr:col>13</xdr:col>
          <xdr:colOff>0</xdr:colOff>
          <xdr:row>875</xdr:row>
          <xdr:rowOff>224790</xdr:rowOff>
        </xdr:to>
        <xdr:sp macro="" textlink="">
          <xdr:nvSpPr>
            <xdr:cNvPr id="3695" name="Drop Down 2671" hidden="1">
              <a:extLst>
                <a:ext uri="{63B3BB69-23CF-44E3-9099-C40C66FF867C}">
                  <a14:compatExt spid="_x0000_s3695"/>
                </a:ext>
                <a:ext uri="{FF2B5EF4-FFF2-40B4-BE49-F238E27FC236}">
                  <a16:creationId xmlns:a16="http://schemas.microsoft.com/office/drawing/2014/main" id="{00000000-0008-0000-0000-00006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877</xdr:row>
          <xdr:rowOff>0</xdr:rowOff>
        </xdr:from>
        <xdr:to>
          <xdr:col>12</xdr:col>
          <xdr:colOff>688340</xdr:colOff>
          <xdr:row>877</xdr:row>
          <xdr:rowOff>224790</xdr:rowOff>
        </xdr:to>
        <xdr:sp macro="" textlink="">
          <xdr:nvSpPr>
            <xdr:cNvPr id="3696" name="Drop Down 2672" hidden="1">
              <a:extLst>
                <a:ext uri="{63B3BB69-23CF-44E3-9099-C40C66FF867C}">
                  <a14:compatExt spid="_x0000_s3696"/>
                </a:ext>
                <a:ext uri="{FF2B5EF4-FFF2-40B4-BE49-F238E27FC236}">
                  <a16:creationId xmlns:a16="http://schemas.microsoft.com/office/drawing/2014/main" id="{00000000-0008-0000-0000-00007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877</xdr:row>
          <xdr:rowOff>7620</xdr:rowOff>
        </xdr:from>
        <xdr:to>
          <xdr:col>12</xdr:col>
          <xdr:colOff>1297940</xdr:colOff>
          <xdr:row>877</xdr:row>
          <xdr:rowOff>224790</xdr:rowOff>
        </xdr:to>
        <xdr:sp macro="" textlink="">
          <xdr:nvSpPr>
            <xdr:cNvPr id="3697" name="Drop Down 2673" hidden="1">
              <a:extLst>
                <a:ext uri="{63B3BB69-23CF-44E3-9099-C40C66FF867C}">
                  <a14:compatExt spid="_x0000_s3697"/>
                </a:ext>
                <a:ext uri="{FF2B5EF4-FFF2-40B4-BE49-F238E27FC236}">
                  <a16:creationId xmlns:a16="http://schemas.microsoft.com/office/drawing/2014/main" id="{00000000-0008-0000-0000-00007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876</xdr:row>
          <xdr:rowOff>220980</xdr:rowOff>
        </xdr:from>
        <xdr:to>
          <xdr:col>13</xdr:col>
          <xdr:colOff>0</xdr:colOff>
          <xdr:row>877</xdr:row>
          <xdr:rowOff>224790</xdr:rowOff>
        </xdr:to>
        <xdr:sp macro="" textlink="">
          <xdr:nvSpPr>
            <xdr:cNvPr id="3698" name="Drop Down 2674" hidden="1">
              <a:extLst>
                <a:ext uri="{63B3BB69-23CF-44E3-9099-C40C66FF867C}">
                  <a14:compatExt spid="_x0000_s3698"/>
                </a:ext>
                <a:ext uri="{FF2B5EF4-FFF2-40B4-BE49-F238E27FC236}">
                  <a16:creationId xmlns:a16="http://schemas.microsoft.com/office/drawing/2014/main" id="{00000000-0008-0000-0000-00007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946</xdr:row>
          <xdr:rowOff>0</xdr:rowOff>
        </xdr:from>
        <xdr:to>
          <xdr:col>7</xdr:col>
          <xdr:colOff>612140</xdr:colOff>
          <xdr:row>947</xdr:row>
          <xdr:rowOff>0</xdr:rowOff>
        </xdr:to>
        <xdr:sp macro="" textlink="">
          <xdr:nvSpPr>
            <xdr:cNvPr id="3717" name="Drop Down 2693" hidden="1">
              <a:extLst>
                <a:ext uri="{63B3BB69-23CF-44E3-9099-C40C66FF867C}">
                  <a14:compatExt spid="_x0000_s3717"/>
                </a:ext>
                <a:ext uri="{FF2B5EF4-FFF2-40B4-BE49-F238E27FC236}">
                  <a16:creationId xmlns:a16="http://schemas.microsoft.com/office/drawing/2014/main" id="{00000000-0008-0000-0000-00008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946</xdr:row>
          <xdr:rowOff>7620</xdr:rowOff>
        </xdr:from>
        <xdr:to>
          <xdr:col>7</xdr:col>
          <xdr:colOff>1259840</xdr:colOff>
          <xdr:row>947</xdr:row>
          <xdr:rowOff>0</xdr:rowOff>
        </xdr:to>
        <xdr:sp macro="" textlink="">
          <xdr:nvSpPr>
            <xdr:cNvPr id="3718" name="Drop Down 2694" hidden="1">
              <a:extLst>
                <a:ext uri="{63B3BB69-23CF-44E3-9099-C40C66FF867C}">
                  <a14:compatExt spid="_x0000_s3718"/>
                </a:ext>
                <a:ext uri="{FF2B5EF4-FFF2-40B4-BE49-F238E27FC236}">
                  <a16:creationId xmlns:a16="http://schemas.microsoft.com/office/drawing/2014/main" id="{00000000-0008-0000-0000-00008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946</xdr:row>
          <xdr:rowOff>7620</xdr:rowOff>
        </xdr:from>
        <xdr:to>
          <xdr:col>7</xdr:col>
          <xdr:colOff>1793240</xdr:colOff>
          <xdr:row>946</xdr:row>
          <xdr:rowOff>307340</xdr:rowOff>
        </xdr:to>
        <xdr:sp macro="" textlink="">
          <xdr:nvSpPr>
            <xdr:cNvPr id="3719" name="Drop Down 2695" hidden="1">
              <a:extLst>
                <a:ext uri="{63B3BB69-23CF-44E3-9099-C40C66FF867C}">
                  <a14:compatExt spid="_x0000_s3719"/>
                </a:ext>
                <a:ext uri="{FF2B5EF4-FFF2-40B4-BE49-F238E27FC236}">
                  <a16:creationId xmlns:a16="http://schemas.microsoft.com/office/drawing/2014/main" id="{00000000-0008-0000-0000-00008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947</xdr:row>
          <xdr:rowOff>0</xdr:rowOff>
        </xdr:from>
        <xdr:to>
          <xdr:col>7</xdr:col>
          <xdr:colOff>612140</xdr:colOff>
          <xdr:row>948</xdr:row>
          <xdr:rowOff>0</xdr:rowOff>
        </xdr:to>
        <xdr:sp macro="" textlink="">
          <xdr:nvSpPr>
            <xdr:cNvPr id="3720" name="Drop Down 2696" hidden="1">
              <a:extLst>
                <a:ext uri="{63B3BB69-23CF-44E3-9099-C40C66FF867C}">
                  <a14:compatExt spid="_x0000_s3720"/>
                </a:ext>
                <a:ext uri="{FF2B5EF4-FFF2-40B4-BE49-F238E27FC236}">
                  <a16:creationId xmlns:a16="http://schemas.microsoft.com/office/drawing/2014/main" id="{00000000-0008-0000-0000-00008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947</xdr:row>
          <xdr:rowOff>7620</xdr:rowOff>
        </xdr:from>
        <xdr:to>
          <xdr:col>7</xdr:col>
          <xdr:colOff>1259840</xdr:colOff>
          <xdr:row>948</xdr:row>
          <xdr:rowOff>0</xdr:rowOff>
        </xdr:to>
        <xdr:sp macro="" textlink="">
          <xdr:nvSpPr>
            <xdr:cNvPr id="3721" name="Drop Down 2697" hidden="1">
              <a:extLst>
                <a:ext uri="{63B3BB69-23CF-44E3-9099-C40C66FF867C}">
                  <a14:compatExt spid="_x0000_s3721"/>
                </a:ext>
                <a:ext uri="{FF2B5EF4-FFF2-40B4-BE49-F238E27FC236}">
                  <a16:creationId xmlns:a16="http://schemas.microsoft.com/office/drawing/2014/main" id="{00000000-0008-0000-0000-00008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947</xdr:row>
          <xdr:rowOff>7620</xdr:rowOff>
        </xdr:from>
        <xdr:to>
          <xdr:col>7</xdr:col>
          <xdr:colOff>1793240</xdr:colOff>
          <xdr:row>947</xdr:row>
          <xdr:rowOff>307340</xdr:rowOff>
        </xdr:to>
        <xdr:sp macro="" textlink="">
          <xdr:nvSpPr>
            <xdr:cNvPr id="3722" name="Drop Down 2698" hidden="1">
              <a:extLst>
                <a:ext uri="{63B3BB69-23CF-44E3-9099-C40C66FF867C}">
                  <a14:compatExt spid="_x0000_s3722"/>
                </a:ext>
                <a:ext uri="{FF2B5EF4-FFF2-40B4-BE49-F238E27FC236}">
                  <a16:creationId xmlns:a16="http://schemas.microsoft.com/office/drawing/2014/main" id="{00000000-0008-0000-0000-00008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948</xdr:row>
          <xdr:rowOff>0</xdr:rowOff>
        </xdr:from>
        <xdr:to>
          <xdr:col>7</xdr:col>
          <xdr:colOff>612140</xdr:colOff>
          <xdr:row>949</xdr:row>
          <xdr:rowOff>0</xdr:rowOff>
        </xdr:to>
        <xdr:sp macro="" textlink="">
          <xdr:nvSpPr>
            <xdr:cNvPr id="3723" name="Drop Down 2699" hidden="1">
              <a:extLst>
                <a:ext uri="{63B3BB69-23CF-44E3-9099-C40C66FF867C}">
                  <a14:compatExt spid="_x0000_s3723"/>
                </a:ext>
                <a:ext uri="{FF2B5EF4-FFF2-40B4-BE49-F238E27FC236}">
                  <a16:creationId xmlns:a16="http://schemas.microsoft.com/office/drawing/2014/main" id="{00000000-0008-0000-0000-00008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948</xdr:row>
          <xdr:rowOff>7620</xdr:rowOff>
        </xdr:from>
        <xdr:to>
          <xdr:col>7</xdr:col>
          <xdr:colOff>1259840</xdr:colOff>
          <xdr:row>949</xdr:row>
          <xdr:rowOff>0</xdr:rowOff>
        </xdr:to>
        <xdr:sp macro="" textlink="">
          <xdr:nvSpPr>
            <xdr:cNvPr id="3724" name="Drop Down 2700" hidden="1">
              <a:extLst>
                <a:ext uri="{63B3BB69-23CF-44E3-9099-C40C66FF867C}">
                  <a14:compatExt spid="_x0000_s3724"/>
                </a:ext>
                <a:ext uri="{FF2B5EF4-FFF2-40B4-BE49-F238E27FC236}">
                  <a16:creationId xmlns:a16="http://schemas.microsoft.com/office/drawing/2014/main" id="{00000000-0008-0000-0000-00008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948</xdr:row>
          <xdr:rowOff>7620</xdr:rowOff>
        </xdr:from>
        <xdr:to>
          <xdr:col>7</xdr:col>
          <xdr:colOff>1793240</xdr:colOff>
          <xdr:row>948</xdr:row>
          <xdr:rowOff>307340</xdr:rowOff>
        </xdr:to>
        <xdr:sp macro="" textlink="">
          <xdr:nvSpPr>
            <xdr:cNvPr id="3725" name="Drop Down 2701" hidden="1">
              <a:extLst>
                <a:ext uri="{63B3BB69-23CF-44E3-9099-C40C66FF867C}">
                  <a14:compatExt spid="_x0000_s3725"/>
                </a:ext>
                <a:ext uri="{FF2B5EF4-FFF2-40B4-BE49-F238E27FC236}">
                  <a16:creationId xmlns:a16="http://schemas.microsoft.com/office/drawing/2014/main" id="{00000000-0008-0000-0000-00008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977</xdr:row>
          <xdr:rowOff>7620</xdr:rowOff>
        </xdr:from>
        <xdr:to>
          <xdr:col>4</xdr:col>
          <xdr:colOff>193040</xdr:colOff>
          <xdr:row>977</xdr:row>
          <xdr:rowOff>224790</xdr:rowOff>
        </xdr:to>
        <xdr:sp macro="" textlink="">
          <xdr:nvSpPr>
            <xdr:cNvPr id="3732" name="Drop Down 2708" hidden="1">
              <a:extLst>
                <a:ext uri="{63B3BB69-23CF-44E3-9099-C40C66FF867C}">
                  <a14:compatExt spid="_x0000_s3732"/>
                </a:ext>
                <a:ext uri="{FF2B5EF4-FFF2-40B4-BE49-F238E27FC236}">
                  <a16:creationId xmlns:a16="http://schemas.microsoft.com/office/drawing/2014/main" id="{00000000-0008-0000-0000-00009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977</xdr:row>
          <xdr:rowOff>7620</xdr:rowOff>
        </xdr:from>
        <xdr:to>
          <xdr:col>4</xdr:col>
          <xdr:colOff>1024890</xdr:colOff>
          <xdr:row>977</xdr:row>
          <xdr:rowOff>224790</xdr:rowOff>
        </xdr:to>
        <xdr:sp macro="" textlink="">
          <xdr:nvSpPr>
            <xdr:cNvPr id="3733" name="Drop Down 2709" hidden="1">
              <a:extLst>
                <a:ext uri="{63B3BB69-23CF-44E3-9099-C40C66FF867C}">
                  <a14:compatExt spid="_x0000_s3733"/>
                </a:ext>
                <a:ext uri="{FF2B5EF4-FFF2-40B4-BE49-F238E27FC236}">
                  <a16:creationId xmlns:a16="http://schemas.microsoft.com/office/drawing/2014/main" id="{00000000-0008-0000-0000-00009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977</xdr:row>
          <xdr:rowOff>0</xdr:rowOff>
        </xdr:from>
        <xdr:to>
          <xdr:col>4</xdr:col>
          <xdr:colOff>1710690</xdr:colOff>
          <xdr:row>977</xdr:row>
          <xdr:rowOff>224790</xdr:rowOff>
        </xdr:to>
        <xdr:sp macro="" textlink="">
          <xdr:nvSpPr>
            <xdr:cNvPr id="3734" name="Drop Down 2710" hidden="1">
              <a:extLst>
                <a:ext uri="{63B3BB69-23CF-44E3-9099-C40C66FF867C}">
                  <a14:compatExt spid="_x0000_s3734"/>
                </a:ext>
                <a:ext uri="{FF2B5EF4-FFF2-40B4-BE49-F238E27FC236}">
                  <a16:creationId xmlns:a16="http://schemas.microsoft.com/office/drawing/2014/main" id="{00000000-0008-0000-0000-00009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977</xdr:row>
          <xdr:rowOff>7620</xdr:rowOff>
        </xdr:from>
        <xdr:to>
          <xdr:col>6</xdr:col>
          <xdr:colOff>262890</xdr:colOff>
          <xdr:row>977</xdr:row>
          <xdr:rowOff>224790</xdr:rowOff>
        </xdr:to>
        <xdr:sp macro="" textlink="">
          <xdr:nvSpPr>
            <xdr:cNvPr id="3735" name="Drop Down 2711" hidden="1">
              <a:extLst>
                <a:ext uri="{63B3BB69-23CF-44E3-9099-C40C66FF867C}">
                  <a14:compatExt spid="_x0000_s3735"/>
                </a:ext>
                <a:ext uri="{FF2B5EF4-FFF2-40B4-BE49-F238E27FC236}">
                  <a16:creationId xmlns:a16="http://schemas.microsoft.com/office/drawing/2014/main" id="{00000000-0008-0000-0000-00009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977</xdr:row>
          <xdr:rowOff>7620</xdr:rowOff>
        </xdr:from>
        <xdr:to>
          <xdr:col>6</xdr:col>
          <xdr:colOff>1107440</xdr:colOff>
          <xdr:row>977</xdr:row>
          <xdr:rowOff>224790</xdr:rowOff>
        </xdr:to>
        <xdr:sp macro="" textlink="">
          <xdr:nvSpPr>
            <xdr:cNvPr id="3736" name="Drop Down 2712" hidden="1">
              <a:extLst>
                <a:ext uri="{63B3BB69-23CF-44E3-9099-C40C66FF867C}">
                  <a14:compatExt spid="_x0000_s3736"/>
                </a:ext>
                <a:ext uri="{FF2B5EF4-FFF2-40B4-BE49-F238E27FC236}">
                  <a16:creationId xmlns:a16="http://schemas.microsoft.com/office/drawing/2014/main" id="{00000000-0008-0000-0000-00009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977</xdr:row>
          <xdr:rowOff>0</xdr:rowOff>
        </xdr:from>
        <xdr:to>
          <xdr:col>6</xdr:col>
          <xdr:colOff>1793240</xdr:colOff>
          <xdr:row>977</xdr:row>
          <xdr:rowOff>224790</xdr:rowOff>
        </xdr:to>
        <xdr:sp macro="" textlink="">
          <xdr:nvSpPr>
            <xdr:cNvPr id="3737" name="Drop Down 2713" hidden="1">
              <a:extLst>
                <a:ext uri="{63B3BB69-23CF-44E3-9099-C40C66FF867C}">
                  <a14:compatExt spid="_x0000_s3737"/>
                </a:ext>
                <a:ext uri="{FF2B5EF4-FFF2-40B4-BE49-F238E27FC236}">
                  <a16:creationId xmlns:a16="http://schemas.microsoft.com/office/drawing/2014/main" id="{00000000-0008-0000-0000-00009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975</xdr:row>
          <xdr:rowOff>0</xdr:rowOff>
        </xdr:from>
        <xdr:to>
          <xdr:col>12</xdr:col>
          <xdr:colOff>720090</xdr:colOff>
          <xdr:row>975</xdr:row>
          <xdr:rowOff>224790</xdr:rowOff>
        </xdr:to>
        <xdr:sp macro="" textlink="">
          <xdr:nvSpPr>
            <xdr:cNvPr id="3741" name="Drop Down 2717" hidden="1">
              <a:extLst>
                <a:ext uri="{63B3BB69-23CF-44E3-9099-C40C66FF867C}">
                  <a14:compatExt spid="_x0000_s3741"/>
                </a:ext>
                <a:ext uri="{FF2B5EF4-FFF2-40B4-BE49-F238E27FC236}">
                  <a16:creationId xmlns:a16="http://schemas.microsoft.com/office/drawing/2014/main" id="{00000000-0008-0000-0000-00009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975</xdr:row>
          <xdr:rowOff>7620</xdr:rowOff>
        </xdr:from>
        <xdr:to>
          <xdr:col>12</xdr:col>
          <xdr:colOff>1329690</xdr:colOff>
          <xdr:row>975</xdr:row>
          <xdr:rowOff>224790</xdr:rowOff>
        </xdr:to>
        <xdr:sp macro="" textlink="">
          <xdr:nvSpPr>
            <xdr:cNvPr id="3742" name="Drop Down 2718" hidden="1">
              <a:extLst>
                <a:ext uri="{63B3BB69-23CF-44E3-9099-C40C66FF867C}">
                  <a14:compatExt spid="_x0000_s3742"/>
                </a:ext>
                <a:ext uri="{FF2B5EF4-FFF2-40B4-BE49-F238E27FC236}">
                  <a16:creationId xmlns:a16="http://schemas.microsoft.com/office/drawing/2014/main" id="{00000000-0008-0000-0000-00009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975</xdr:row>
          <xdr:rowOff>0</xdr:rowOff>
        </xdr:from>
        <xdr:to>
          <xdr:col>13</xdr:col>
          <xdr:colOff>0</xdr:colOff>
          <xdr:row>975</xdr:row>
          <xdr:rowOff>224790</xdr:rowOff>
        </xdr:to>
        <xdr:sp macro="" textlink="">
          <xdr:nvSpPr>
            <xdr:cNvPr id="3743" name="Drop Down 2719" hidden="1">
              <a:extLst>
                <a:ext uri="{63B3BB69-23CF-44E3-9099-C40C66FF867C}">
                  <a14:compatExt spid="_x0000_s3743"/>
                </a:ext>
                <a:ext uri="{FF2B5EF4-FFF2-40B4-BE49-F238E27FC236}">
                  <a16:creationId xmlns:a16="http://schemas.microsoft.com/office/drawing/2014/main" id="{00000000-0008-0000-0000-00009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977</xdr:row>
          <xdr:rowOff>0</xdr:rowOff>
        </xdr:from>
        <xdr:to>
          <xdr:col>12</xdr:col>
          <xdr:colOff>688340</xdr:colOff>
          <xdr:row>977</xdr:row>
          <xdr:rowOff>224790</xdr:rowOff>
        </xdr:to>
        <xdr:sp macro="" textlink="">
          <xdr:nvSpPr>
            <xdr:cNvPr id="3744" name="Drop Down 2720" hidden="1">
              <a:extLst>
                <a:ext uri="{63B3BB69-23CF-44E3-9099-C40C66FF867C}">
                  <a14:compatExt spid="_x0000_s3744"/>
                </a:ext>
                <a:ext uri="{FF2B5EF4-FFF2-40B4-BE49-F238E27FC236}">
                  <a16:creationId xmlns:a16="http://schemas.microsoft.com/office/drawing/2014/main" id="{00000000-0008-0000-0000-0000A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977</xdr:row>
          <xdr:rowOff>7620</xdr:rowOff>
        </xdr:from>
        <xdr:to>
          <xdr:col>12</xdr:col>
          <xdr:colOff>1297940</xdr:colOff>
          <xdr:row>977</xdr:row>
          <xdr:rowOff>224790</xdr:rowOff>
        </xdr:to>
        <xdr:sp macro="" textlink="">
          <xdr:nvSpPr>
            <xdr:cNvPr id="3745" name="Drop Down 2721" hidden="1">
              <a:extLst>
                <a:ext uri="{63B3BB69-23CF-44E3-9099-C40C66FF867C}">
                  <a14:compatExt spid="_x0000_s3745"/>
                </a:ext>
                <a:ext uri="{FF2B5EF4-FFF2-40B4-BE49-F238E27FC236}">
                  <a16:creationId xmlns:a16="http://schemas.microsoft.com/office/drawing/2014/main" id="{00000000-0008-0000-0000-0000A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976</xdr:row>
          <xdr:rowOff>220980</xdr:rowOff>
        </xdr:from>
        <xdr:to>
          <xdr:col>13</xdr:col>
          <xdr:colOff>0</xdr:colOff>
          <xdr:row>977</xdr:row>
          <xdr:rowOff>224790</xdr:rowOff>
        </xdr:to>
        <xdr:sp macro="" textlink="">
          <xdr:nvSpPr>
            <xdr:cNvPr id="3746" name="Drop Down 2722" hidden="1">
              <a:extLst>
                <a:ext uri="{63B3BB69-23CF-44E3-9099-C40C66FF867C}">
                  <a14:compatExt spid="_x0000_s3746"/>
                </a:ext>
                <a:ext uri="{FF2B5EF4-FFF2-40B4-BE49-F238E27FC236}">
                  <a16:creationId xmlns:a16="http://schemas.microsoft.com/office/drawing/2014/main" id="{00000000-0008-0000-0000-0000A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1046</xdr:row>
          <xdr:rowOff>0</xdr:rowOff>
        </xdr:from>
        <xdr:to>
          <xdr:col>7</xdr:col>
          <xdr:colOff>612140</xdr:colOff>
          <xdr:row>1047</xdr:row>
          <xdr:rowOff>0</xdr:rowOff>
        </xdr:to>
        <xdr:sp macro="" textlink="">
          <xdr:nvSpPr>
            <xdr:cNvPr id="3765" name="Drop Down 2741" hidden="1">
              <a:extLst>
                <a:ext uri="{63B3BB69-23CF-44E3-9099-C40C66FF867C}">
                  <a14:compatExt spid="_x0000_s3765"/>
                </a:ext>
                <a:ext uri="{FF2B5EF4-FFF2-40B4-BE49-F238E27FC236}">
                  <a16:creationId xmlns:a16="http://schemas.microsoft.com/office/drawing/2014/main" id="{00000000-0008-0000-0000-0000B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1046</xdr:row>
          <xdr:rowOff>7620</xdr:rowOff>
        </xdr:from>
        <xdr:to>
          <xdr:col>7</xdr:col>
          <xdr:colOff>1259840</xdr:colOff>
          <xdr:row>1047</xdr:row>
          <xdr:rowOff>0</xdr:rowOff>
        </xdr:to>
        <xdr:sp macro="" textlink="">
          <xdr:nvSpPr>
            <xdr:cNvPr id="3766" name="Drop Down 2742" hidden="1">
              <a:extLst>
                <a:ext uri="{63B3BB69-23CF-44E3-9099-C40C66FF867C}">
                  <a14:compatExt spid="_x0000_s3766"/>
                </a:ext>
                <a:ext uri="{FF2B5EF4-FFF2-40B4-BE49-F238E27FC236}">
                  <a16:creationId xmlns:a16="http://schemas.microsoft.com/office/drawing/2014/main" id="{00000000-0008-0000-0000-0000B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1046</xdr:row>
          <xdr:rowOff>7620</xdr:rowOff>
        </xdr:from>
        <xdr:to>
          <xdr:col>7</xdr:col>
          <xdr:colOff>1793240</xdr:colOff>
          <xdr:row>1046</xdr:row>
          <xdr:rowOff>307340</xdr:rowOff>
        </xdr:to>
        <xdr:sp macro="" textlink="">
          <xdr:nvSpPr>
            <xdr:cNvPr id="3767" name="Drop Down 2743" hidden="1">
              <a:extLst>
                <a:ext uri="{63B3BB69-23CF-44E3-9099-C40C66FF867C}">
                  <a14:compatExt spid="_x0000_s3767"/>
                </a:ext>
                <a:ext uri="{FF2B5EF4-FFF2-40B4-BE49-F238E27FC236}">
                  <a16:creationId xmlns:a16="http://schemas.microsoft.com/office/drawing/2014/main" id="{00000000-0008-0000-0000-0000B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1047</xdr:row>
          <xdr:rowOff>0</xdr:rowOff>
        </xdr:from>
        <xdr:to>
          <xdr:col>7</xdr:col>
          <xdr:colOff>612140</xdr:colOff>
          <xdr:row>1048</xdr:row>
          <xdr:rowOff>0</xdr:rowOff>
        </xdr:to>
        <xdr:sp macro="" textlink="">
          <xdr:nvSpPr>
            <xdr:cNvPr id="3768" name="Drop Down 2744" hidden="1">
              <a:extLst>
                <a:ext uri="{63B3BB69-23CF-44E3-9099-C40C66FF867C}">
                  <a14:compatExt spid="_x0000_s3768"/>
                </a:ext>
                <a:ext uri="{FF2B5EF4-FFF2-40B4-BE49-F238E27FC236}">
                  <a16:creationId xmlns:a16="http://schemas.microsoft.com/office/drawing/2014/main" id="{00000000-0008-0000-0000-0000B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1047</xdr:row>
          <xdr:rowOff>7620</xdr:rowOff>
        </xdr:from>
        <xdr:to>
          <xdr:col>7</xdr:col>
          <xdr:colOff>1259840</xdr:colOff>
          <xdr:row>1048</xdr:row>
          <xdr:rowOff>0</xdr:rowOff>
        </xdr:to>
        <xdr:sp macro="" textlink="">
          <xdr:nvSpPr>
            <xdr:cNvPr id="3769" name="Drop Down 2745" hidden="1">
              <a:extLst>
                <a:ext uri="{63B3BB69-23CF-44E3-9099-C40C66FF867C}">
                  <a14:compatExt spid="_x0000_s3769"/>
                </a:ext>
                <a:ext uri="{FF2B5EF4-FFF2-40B4-BE49-F238E27FC236}">
                  <a16:creationId xmlns:a16="http://schemas.microsoft.com/office/drawing/2014/main" id="{00000000-0008-0000-0000-0000B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1047</xdr:row>
          <xdr:rowOff>7620</xdr:rowOff>
        </xdr:from>
        <xdr:to>
          <xdr:col>7</xdr:col>
          <xdr:colOff>1793240</xdr:colOff>
          <xdr:row>1047</xdr:row>
          <xdr:rowOff>307340</xdr:rowOff>
        </xdr:to>
        <xdr:sp macro="" textlink="">
          <xdr:nvSpPr>
            <xdr:cNvPr id="3770" name="Drop Down 2746" hidden="1">
              <a:extLst>
                <a:ext uri="{63B3BB69-23CF-44E3-9099-C40C66FF867C}">
                  <a14:compatExt spid="_x0000_s3770"/>
                </a:ext>
                <a:ext uri="{FF2B5EF4-FFF2-40B4-BE49-F238E27FC236}">
                  <a16:creationId xmlns:a16="http://schemas.microsoft.com/office/drawing/2014/main" id="{00000000-0008-0000-0000-0000B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1048</xdr:row>
          <xdr:rowOff>0</xdr:rowOff>
        </xdr:from>
        <xdr:to>
          <xdr:col>7</xdr:col>
          <xdr:colOff>612140</xdr:colOff>
          <xdr:row>1049</xdr:row>
          <xdr:rowOff>0</xdr:rowOff>
        </xdr:to>
        <xdr:sp macro="" textlink="">
          <xdr:nvSpPr>
            <xdr:cNvPr id="3771" name="Drop Down 2747" hidden="1">
              <a:extLst>
                <a:ext uri="{63B3BB69-23CF-44E3-9099-C40C66FF867C}">
                  <a14:compatExt spid="_x0000_s3771"/>
                </a:ext>
                <a:ext uri="{FF2B5EF4-FFF2-40B4-BE49-F238E27FC236}">
                  <a16:creationId xmlns:a16="http://schemas.microsoft.com/office/drawing/2014/main" id="{00000000-0008-0000-0000-0000B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1048</xdr:row>
          <xdr:rowOff>7620</xdr:rowOff>
        </xdr:from>
        <xdr:to>
          <xdr:col>7</xdr:col>
          <xdr:colOff>1259840</xdr:colOff>
          <xdr:row>1049</xdr:row>
          <xdr:rowOff>0</xdr:rowOff>
        </xdr:to>
        <xdr:sp macro="" textlink="">
          <xdr:nvSpPr>
            <xdr:cNvPr id="3772" name="Drop Down 2748" hidden="1">
              <a:extLst>
                <a:ext uri="{63B3BB69-23CF-44E3-9099-C40C66FF867C}">
                  <a14:compatExt spid="_x0000_s3772"/>
                </a:ext>
                <a:ext uri="{FF2B5EF4-FFF2-40B4-BE49-F238E27FC236}">
                  <a16:creationId xmlns:a16="http://schemas.microsoft.com/office/drawing/2014/main" id="{00000000-0008-0000-0000-0000B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1048</xdr:row>
          <xdr:rowOff>7620</xdr:rowOff>
        </xdr:from>
        <xdr:to>
          <xdr:col>7</xdr:col>
          <xdr:colOff>1793240</xdr:colOff>
          <xdr:row>1048</xdr:row>
          <xdr:rowOff>307340</xdr:rowOff>
        </xdr:to>
        <xdr:sp macro="" textlink="">
          <xdr:nvSpPr>
            <xdr:cNvPr id="3773" name="Drop Down 2749" hidden="1">
              <a:extLst>
                <a:ext uri="{63B3BB69-23CF-44E3-9099-C40C66FF867C}">
                  <a14:compatExt spid="_x0000_s3773"/>
                </a:ext>
                <a:ext uri="{FF2B5EF4-FFF2-40B4-BE49-F238E27FC236}">
                  <a16:creationId xmlns:a16="http://schemas.microsoft.com/office/drawing/2014/main" id="{00000000-0008-0000-0000-0000B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1077</xdr:row>
          <xdr:rowOff>7620</xdr:rowOff>
        </xdr:from>
        <xdr:to>
          <xdr:col>4</xdr:col>
          <xdr:colOff>193040</xdr:colOff>
          <xdr:row>1077</xdr:row>
          <xdr:rowOff>224790</xdr:rowOff>
        </xdr:to>
        <xdr:sp macro="" textlink="">
          <xdr:nvSpPr>
            <xdr:cNvPr id="3780" name="Drop Down 2756" hidden="1">
              <a:extLst>
                <a:ext uri="{63B3BB69-23CF-44E3-9099-C40C66FF867C}">
                  <a14:compatExt spid="_x0000_s3780"/>
                </a:ext>
                <a:ext uri="{FF2B5EF4-FFF2-40B4-BE49-F238E27FC236}">
                  <a16:creationId xmlns:a16="http://schemas.microsoft.com/office/drawing/2014/main" id="{00000000-0008-0000-0000-0000C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1077</xdr:row>
          <xdr:rowOff>7620</xdr:rowOff>
        </xdr:from>
        <xdr:to>
          <xdr:col>4</xdr:col>
          <xdr:colOff>1024890</xdr:colOff>
          <xdr:row>1077</xdr:row>
          <xdr:rowOff>224790</xdr:rowOff>
        </xdr:to>
        <xdr:sp macro="" textlink="">
          <xdr:nvSpPr>
            <xdr:cNvPr id="3781" name="Drop Down 2757" hidden="1">
              <a:extLst>
                <a:ext uri="{63B3BB69-23CF-44E3-9099-C40C66FF867C}">
                  <a14:compatExt spid="_x0000_s3781"/>
                </a:ext>
                <a:ext uri="{FF2B5EF4-FFF2-40B4-BE49-F238E27FC236}">
                  <a16:creationId xmlns:a16="http://schemas.microsoft.com/office/drawing/2014/main" id="{00000000-0008-0000-0000-0000C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1077</xdr:row>
          <xdr:rowOff>0</xdr:rowOff>
        </xdr:from>
        <xdr:to>
          <xdr:col>4</xdr:col>
          <xdr:colOff>1710690</xdr:colOff>
          <xdr:row>1077</xdr:row>
          <xdr:rowOff>224790</xdr:rowOff>
        </xdr:to>
        <xdr:sp macro="" textlink="">
          <xdr:nvSpPr>
            <xdr:cNvPr id="3782" name="Drop Down 2758" hidden="1">
              <a:extLst>
                <a:ext uri="{63B3BB69-23CF-44E3-9099-C40C66FF867C}">
                  <a14:compatExt spid="_x0000_s3782"/>
                </a:ext>
                <a:ext uri="{FF2B5EF4-FFF2-40B4-BE49-F238E27FC236}">
                  <a16:creationId xmlns:a16="http://schemas.microsoft.com/office/drawing/2014/main" id="{00000000-0008-0000-0000-0000C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1077</xdr:row>
          <xdr:rowOff>7620</xdr:rowOff>
        </xdr:from>
        <xdr:to>
          <xdr:col>6</xdr:col>
          <xdr:colOff>262890</xdr:colOff>
          <xdr:row>1077</xdr:row>
          <xdr:rowOff>224790</xdr:rowOff>
        </xdr:to>
        <xdr:sp macro="" textlink="">
          <xdr:nvSpPr>
            <xdr:cNvPr id="3783" name="Drop Down 2759" hidden="1">
              <a:extLst>
                <a:ext uri="{63B3BB69-23CF-44E3-9099-C40C66FF867C}">
                  <a14:compatExt spid="_x0000_s3783"/>
                </a:ext>
                <a:ext uri="{FF2B5EF4-FFF2-40B4-BE49-F238E27FC236}">
                  <a16:creationId xmlns:a16="http://schemas.microsoft.com/office/drawing/2014/main" id="{00000000-0008-0000-0000-0000C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1077</xdr:row>
          <xdr:rowOff>7620</xdr:rowOff>
        </xdr:from>
        <xdr:to>
          <xdr:col>6</xdr:col>
          <xdr:colOff>1107440</xdr:colOff>
          <xdr:row>1077</xdr:row>
          <xdr:rowOff>224790</xdr:rowOff>
        </xdr:to>
        <xdr:sp macro="" textlink="">
          <xdr:nvSpPr>
            <xdr:cNvPr id="3784" name="Drop Down 2760" hidden="1">
              <a:extLst>
                <a:ext uri="{63B3BB69-23CF-44E3-9099-C40C66FF867C}">
                  <a14:compatExt spid="_x0000_s3784"/>
                </a:ext>
                <a:ext uri="{FF2B5EF4-FFF2-40B4-BE49-F238E27FC236}">
                  <a16:creationId xmlns:a16="http://schemas.microsoft.com/office/drawing/2014/main" id="{00000000-0008-0000-0000-0000C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1077</xdr:row>
          <xdr:rowOff>0</xdr:rowOff>
        </xdr:from>
        <xdr:to>
          <xdr:col>6</xdr:col>
          <xdr:colOff>1793240</xdr:colOff>
          <xdr:row>1077</xdr:row>
          <xdr:rowOff>224790</xdr:rowOff>
        </xdr:to>
        <xdr:sp macro="" textlink="">
          <xdr:nvSpPr>
            <xdr:cNvPr id="3785" name="Drop Down 2761" hidden="1">
              <a:extLst>
                <a:ext uri="{63B3BB69-23CF-44E3-9099-C40C66FF867C}">
                  <a14:compatExt spid="_x0000_s3785"/>
                </a:ext>
                <a:ext uri="{FF2B5EF4-FFF2-40B4-BE49-F238E27FC236}">
                  <a16:creationId xmlns:a16="http://schemas.microsoft.com/office/drawing/2014/main" id="{00000000-0008-0000-0000-0000C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1075</xdr:row>
          <xdr:rowOff>0</xdr:rowOff>
        </xdr:from>
        <xdr:to>
          <xdr:col>12</xdr:col>
          <xdr:colOff>720090</xdr:colOff>
          <xdr:row>1075</xdr:row>
          <xdr:rowOff>224790</xdr:rowOff>
        </xdr:to>
        <xdr:sp macro="" textlink="">
          <xdr:nvSpPr>
            <xdr:cNvPr id="3789" name="Drop Down 2765" hidden="1">
              <a:extLst>
                <a:ext uri="{63B3BB69-23CF-44E3-9099-C40C66FF867C}">
                  <a14:compatExt spid="_x0000_s3789"/>
                </a:ext>
                <a:ext uri="{FF2B5EF4-FFF2-40B4-BE49-F238E27FC236}">
                  <a16:creationId xmlns:a16="http://schemas.microsoft.com/office/drawing/2014/main" id="{00000000-0008-0000-0000-0000C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1075</xdr:row>
          <xdr:rowOff>7620</xdr:rowOff>
        </xdr:from>
        <xdr:to>
          <xdr:col>12</xdr:col>
          <xdr:colOff>1329690</xdr:colOff>
          <xdr:row>1075</xdr:row>
          <xdr:rowOff>224790</xdr:rowOff>
        </xdr:to>
        <xdr:sp macro="" textlink="">
          <xdr:nvSpPr>
            <xdr:cNvPr id="3790" name="Drop Down 2766" hidden="1">
              <a:extLst>
                <a:ext uri="{63B3BB69-23CF-44E3-9099-C40C66FF867C}">
                  <a14:compatExt spid="_x0000_s3790"/>
                </a:ext>
                <a:ext uri="{FF2B5EF4-FFF2-40B4-BE49-F238E27FC236}">
                  <a16:creationId xmlns:a16="http://schemas.microsoft.com/office/drawing/2014/main" id="{00000000-0008-0000-0000-0000C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1075</xdr:row>
          <xdr:rowOff>0</xdr:rowOff>
        </xdr:from>
        <xdr:to>
          <xdr:col>13</xdr:col>
          <xdr:colOff>0</xdr:colOff>
          <xdr:row>1075</xdr:row>
          <xdr:rowOff>224790</xdr:rowOff>
        </xdr:to>
        <xdr:sp macro="" textlink="">
          <xdr:nvSpPr>
            <xdr:cNvPr id="3791" name="Drop Down 2767" hidden="1">
              <a:extLst>
                <a:ext uri="{63B3BB69-23CF-44E3-9099-C40C66FF867C}">
                  <a14:compatExt spid="_x0000_s3791"/>
                </a:ext>
                <a:ext uri="{FF2B5EF4-FFF2-40B4-BE49-F238E27FC236}">
                  <a16:creationId xmlns:a16="http://schemas.microsoft.com/office/drawing/2014/main" id="{00000000-0008-0000-0000-0000C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1077</xdr:row>
          <xdr:rowOff>0</xdr:rowOff>
        </xdr:from>
        <xdr:to>
          <xdr:col>12</xdr:col>
          <xdr:colOff>688340</xdr:colOff>
          <xdr:row>1077</xdr:row>
          <xdr:rowOff>224790</xdr:rowOff>
        </xdr:to>
        <xdr:sp macro="" textlink="">
          <xdr:nvSpPr>
            <xdr:cNvPr id="3792" name="Drop Down 2768" hidden="1">
              <a:extLst>
                <a:ext uri="{63B3BB69-23CF-44E3-9099-C40C66FF867C}">
                  <a14:compatExt spid="_x0000_s3792"/>
                </a:ext>
                <a:ext uri="{FF2B5EF4-FFF2-40B4-BE49-F238E27FC236}">
                  <a16:creationId xmlns:a16="http://schemas.microsoft.com/office/drawing/2014/main" id="{00000000-0008-0000-0000-0000D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1077</xdr:row>
          <xdr:rowOff>7620</xdr:rowOff>
        </xdr:from>
        <xdr:to>
          <xdr:col>12</xdr:col>
          <xdr:colOff>1297940</xdr:colOff>
          <xdr:row>1077</xdr:row>
          <xdr:rowOff>224790</xdr:rowOff>
        </xdr:to>
        <xdr:sp macro="" textlink="">
          <xdr:nvSpPr>
            <xdr:cNvPr id="3793" name="Drop Down 2769" hidden="1">
              <a:extLst>
                <a:ext uri="{63B3BB69-23CF-44E3-9099-C40C66FF867C}">
                  <a14:compatExt spid="_x0000_s3793"/>
                </a:ext>
                <a:ext uri="{FF2B5EF4-FFF2-40B4-BE49-F238E27FC236}">
                  <a16:creationId xmlns:a16="http://schemas.microsoft.com/office/drawing/2014/main" id="{00000000-0008-0000-0000-0000D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1076</xdr:row>
          <xdr:rowOff>220980</xdr:rowOff>
        </xdr:from>
        <xdr:to>
          <xdr:col>13</xdr:col>
          <xdr:colOff>0</xdr:colOff>
          <xdr:row>1077</xdr:row>
          <xdr:rowOff>224790</xdr:rowOff>
        </xdr:to>
        <xdr:sp macro="" textlink="">
          <xdr:nvSpPr>
            <xdr:cNvPr id="3794" name="Drop Down 2770" hidden="1">
              <a:extLst>
                <a:ext uri="{63B3BB69-23CF-44E3-9099-C40C66FF867C}">
                  <a14:compatExt spid="_x0000_s3794"/>
                </a:ext>
                <a:ext uri="{FF2B5EF4-FFF2-40B4-BE49-F238E27FC236}">
                  <a16:creationId xmlns:a16="http://schemas.microsoft.com/office/drawing/2014/main" id="{00000000-0008-0000-0000-0000D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1146</xdr:row>
          <xdr:rowOff>0</xdr:rowOff>
        </xdr:from>
        <xdr:to>
          <xdr:col>7</xdr:col>
          <xdr:colOff>612140</xdr:colOff>
          <xdr:row>1147</xdr:row>
          <xdr:rowOff>0</xdr:rowOff>
        </xdr:to>
        <xdr:sp macro="" textlink="">
          <xdr:nvSpPr>
            <xdr:cNvPr id="3813" name="Drop Down 2789" hidden="1">
              <a:extLst>
                <a:ext uri="{63B3BB69-23CF-44E3-9099-C40C66FF867C}">
                  <a14:compatExt spid="_x0000_s3813"/>
                </a:ext>
                <a:ext uri="{FF2B5EF4-FFF2-40B4-BE49-F238E27FC236}">
                  <a16:creationId xmlns:a16="http://schemas.microsoft.com/office/drawing/2014/main" id="{00000000-0008-0000-0000-0000E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1146</xdr:row>
          <xdr:rowOff>7620</xdr:rowOff>
        </xdr:from>
        <xdr:to>
          <xdr:col>7</xdr:col>
          <xdr:colOff>1259840</xdr:colOff>
          <xdr:row>1147</xdr:row>
          <xdr:rowOff>0</xdr:rowOff>
        </xdr:to>
        <xdr:sp macro="" textlink="">
          <xdr:nvSpPr>
            <xdr:cNvPr id="3814" name="Drop Down 2790" hidden="1">
              <a:extLst>
                <a:ext uri="{63B3BB69-23CF-44E3-9099-C40C66FF867C}">
                  <a14:compatExt spid="_x0000_s3814"/>
                </a:ext>
                <a:ext uri="{FF2B5EF4-FFF2-40B4-BE49-F238E27FC236}">
                  <a16:creationId xmlns:a16="http://schemas.microsoft.com/office/drawing/2014/main" id="{00000000-0008-0000-0000-0000E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1146</xdr:row>
          <xdr:rowOff>7620</xdr:rowOff>
        </xdr:from>
        <xdr:to>
          <xdr:col>7</xdr:col>
          <xdr:colOff>1793240</xdr:colOff>
          <xdr:row>1146</xdr:row>
          <xdr:rowOff>307340</xdr:rowOff>
        </xdr:to>
        <xdr:sp macro="" textlink="">
          <xdr:nvSpPr>
            <xdr:cNvPr id="3815" name="Drop Down 2791" hidden="1">
              <a:extLst>
                <a:ext uri="{63B3BB69-23CF-44E3-9099-C40C66FF867C}">
                  <a14:compatExt spid="_x0000_s3815"/>
                </a:ext>
                <a:ext uri="{FF2B5EF4-FFF2-40B4-BE49-F238E27FC236}">
                  <a16:creationId xmlns:a16="http://schemas.microsoft.com/office/drawing/2014/main" id="{00000000-0008-0000-0000-0000E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1147</xdr:row>
          <xdr:rowOff>0</xdr:rowOff>
        </xdr:from>
        <xdr:to>
          <xdr:col>7</xdr:col>
          <xdr:colOff>612140</xdr:colOff>
          <xdr:row>1148</xdr:row>
          <xdr:rowOff>0</xdr:rowOff>
        </xdr:to>
        <xdr:sp macro="" textlink="">
          <xdr:nvSpPr>
            <xdr:cNvPr id="3816" name="Drop Down 2792" hidden="1">
              <a:extLst>
                <a:ext uri="{63B3BB69-23CF-44E3-9099-C40C66FF867C}">
                  <a14:compatExt spid="_x0000_s3816"/>
                </a:ext>
                <a:ext uri="{FF2B5EF4-FFF2-40B4-BE49-F238E27FC236}">
                  <a16:creationId xmlns:a16="http://schemas.microsoft.com/office/drawing/2014/main" id="{00000000-0008-0000-0000-0000E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1147</xdr:row>
          <xdr:rowOff>7620</xdr:rowOff>
        </xdr:from>
        <xdr:to>
          <xdr:col>7</xdr:col>
          <xdr:colOff>1259840</xdr:colOff>
          <xdr:row>1148</xdr:row>
          <xdr:rowOff>0</xdr:rowOff>
        </xdr:to>
        <xdr:sp macro="" textlink="">
          <xdr:nvSpPr>
            <xdr:cNvPr id="3817" name="Drop Down 2793" hidden="1">
              <a:extLst>
                <a:ext uri="{63B3BB69-23CF-44E3-9099-C40C66FF867C}">
                  <a14:compatExt spid="_x0000_s3817"/>
                </a:ext>
                <a:ext uri="{FF2B5EF4-FFF2-40B4-BE49-F238E27FC236}">
                  <a16:creationId xmlns:a16="http://schemas.microsoft.com/office/drawing/2014/main" id="{00000000-0008-0000-0000-0000E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1147</xdr:row>
          <xdr:rowOff>7620</xdr:rowOff>
        </xdr:from>
        <xdr:to>
          <xdr:col>7</xdr:col>
          <xdr:colOff>1793240</xdr:colOff>
          <xdr:row>1147</xdr:row>
          <xdr:rowOff>307340</xdr:rowOff>
        </xdr:to>
        <xdr:sp macro="" textlink="">
          <xdr:nvSpPr>
            <xdr:cNvPr id="3818" name="Drop Down 2794" hidden="1">
              <a:extLst>
                <a:ext uri="{63B3BB69-23CF-44E3-9099-C40C66FF867C}">
                  <a14:compatExt spid="_x0000_s3818"/>
                </a:ext>
                <a:ext uri="{FF2B5EF4-FFF2-40B4-BE49-F238E27FC236}">
                  <a16:creationId xmlns:a16="http://schemas.microsoft.com/office/drawing/2014/main" id="{00000000-0008-0000-0000-0000E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1148</xdr:row>
          <xdr:rowOff>0</xdr:rowOff>
        </xdr:from>
        <xdr:to>
          <xdr:col>7</xdr:col>
          <xdr:colOff>612140</xdr:colOff>
          <xdr:row>1149</xdr:row>
          <xdr:rowOff>0</xdr:rowOff>
        </xdr:to>
        <xdr:sp macro="" textlink="">
          <xdr:nvSpPr>
            <xdr:cNvPr id="3819" name="Drop Down 2795" hidden="1">
              <a:extLst>
                <a:ext uri="{63B3BB69-23CF-44E3-9099-C40C66FF867C}">
                  <a14:compatExt spid="_x0000_s3819"/>
                </a:ext>
                <a:ext uri="{FF2B5EF4-FFF2-40B4-BE49-F238E27FC236}">
                  <a16:creationId xmlns:a16="http://schemas.microsoft.com/office/drawing/2014/main" id="{00000000-0008-0000-0000-0000E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1148</xdr:row>
          <xdr:rowOff>7620</xdr:rowOff>
        </xdr:from>
        <xdr:to>
          <xdr:col>7</xdr:col>
          <xdr:colOff>1259840</xdr:colOff>
          <xdr:row>1149</xdr:row>
          <xdr:rowOff>0</xdr:rowOff>
        </xdr:to>
        <xdr:sp macro="" textlink="">
          <xdr:nvSpPr>
            <xdr:cNvPr id="3820" name="Drop Down 2796" hidden="1">
              <a:extLst>
                <a:ext uri="{63B3BB69-23CF-44E3-9099-C40C66FF867C}">
                  <a14:compatExt spid="_x0000_s3820"/>
                </a:ext>
                <a:ext uri="{FF2B5EF4-FFF2-40B4-BE49-F238E27FC236}">
                  <a16:creationId xmlns:a16="http://schemas.microsoft.com/office/drawing/2014/main" id="{00000000-0008-0000-0000-0000E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1148</xdr:row>
          <xdr:rowOff>7620</xdr:rowOff>
        </xdr:from>
        <xdr:to>
          <xdr:col>7</xdr:col>
          <xdr:colOff>1793240</xdr:colOff>
          <xdr:row>1148</xdr:row>
          <xdr:rowOff>307340</xdr:rowOff>
        </xdr:to>
        <xdr:sp macro="" textlink="">
          <xdr:nvSpPr>
            <xdr:cNvPr id="3821" name="Drop Down 2797" hidden="1">
              <a:extLst>
                <a:ext uri="{63B3BB69-23CF-44E3-9099-C40C66FF867C}">
                  <a14:compatExt spid="_x0000_s3821"/>
                </a:ext>
                <a:ext uri="{FF2B5EF4-FFF2-40B4-BE49-F238E27FC236}">
                  <a16:creationId xmlns:a16="http://schemas.microsoft.com/office/drawing/2014/main" id="{00000000-0008-0000-0000-0000E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1177</xdr:row>
          <xdr:rowOff>7620</xdr:rowOff>
        </xdr:from>
        <xdr:to>
          <xdr:col>4</xdr:col>
          <xdr:colOff>193040</xdr:colOff>
          <xdr:row>1177</xdr:row>
          <xdr:rowOff>224790</xdr:rowOff>
        </xdr:to>
        <xdr:sp macro="" textlink="">
          <xdr:nvSpPr>
            <xdr:cNvPr id="3828" name="Drop Down 2804" hidden="1">
              <a:extLst>
                <a:ext uri="{63B3BB69-23CF-44E3-9099-C40C66FF867C}">
                  <a14:compatExt spid="_x0000_s3828"/>
                </a:ext>
                <a:ext uri="{FF2B5EF4-FFF2-40B4-BE49-F238E27FC236}">
                  <a16:creationId xmlns:a16="http://schemas.microsoft.com/office/drawing/2014/main" id="{00000000-0008-0000-0000-0000F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1177</xdr:row>
          <xdr:rowOff>7620</xdr:rowOff>
        </xdr:from>
        <xdr:to>
          <xdr:col>4</xdr:col>
          <xdr:colOff>1024890</xdr:colOff>
          <xdr:row>1177</xdr:row>
          <xdr:rowOff>224790</xdr:rowOff>
        </xdr:to>
        <xdr:sp macro="" textlink="">
          <xdr:nvSpPr>
            <xdr:cNvPr id="3829" name="Drop Down 2805" hidden="1">
              <a:extLst>
                <a:ext uri="{63B3BB69-23CF-44E3-9099-C40C66FF867C}">
                  <a14:compatExt spid="_x0000_s3829"/>
                </a:ext>
                <a:ext uri="{FF2B5EF4-FFF2-40B4-BE49-F238E27FC236}">
                  <a16:creationId xmlns:a16="http://schemas.microsoft.com/office/drawing/2014/main" id="{00000000-0008-0000-0000-0000F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1177</xdr:row>
          <xdr:rowOff>0</xdr:rowOff>
        </xdr:from>
        <xdr:to>
          <xdr:col>4</xdr:col>
          <xdr:colOff>1710690</xdr:colOff>
          <xdr:row>1177</xdr:row>
          <xdr:rowOff>224790</xdr:rowOff>
        </xdr:to>
        <xdr:sp macro="" textlink="">
          <xdr:nvSpPr>
            <xdr:cNvPr id="3830" name="Drop Down 2806" hidden="1">
              <a:extLst>
                <a:ext uri="{63B3BB69-23CF-44E3-9099-C40C66FF867C}">
                  <a14:compatExt spid="_x0000_s3830"/>
                </a:ext>
                <a:ext uri="{FF2B5EF4-FFF2-40B4-BE49-F238E27FC236}">
                  <a16:creationId xmlns:a16="http://schemas.microsoft.com/office/drawing/2014/main" id="{00000000-0008-0000-0000-0000F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1177</xdr:row>
          <xdr:rowOff>7620</xdr:rowOff>
        </xdr:from>
        <xdr:to>
          <xdr:col>6</xdr:col>
          <xdr:colOff>262890</xdr:colOff>
          <xdr:row>1177</xdr:row>
          <xdr:rowOff>224790</xdr:rowOff>
        </xdr:to>
        <xdr:sp macro="" textlink="">
          <xdr:nvSpPr>
            <xdr:cNvPr id="3831" name="Drop Down 2807" hidden="1">
              <a:extLst>
                <a:ext uri="{63B3BB69-23CF-44E3-9099-C40C66FF867C}">
                  <a14:compatExt spid="_x0000_s3831"/>
                </a:ext>
                <a:ext uri="{FF2B5EF4-FFF2-40B4-BE49-F238E27FC236}">
                  <a16:creationId xmlns:a16="http://schemas.microsoft.com/office/drawing/2014/main" id="{00000000-0008-0000-0000-0000F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1177</xdr:row>
          <xdr:rowOff>7620</xdr:rowOff>
        </xdr:from>
        <xdr:to>
          <xdr:col>6</xdr:col>
          <xdr:colOff>1107440</xdr:colOff>
          <xdr:row>1177</xdr:row>
          <xdr:rowOff>224790</xdr:rowOff>
        </xdr:to>
        <xdr:sp macro="" textlink="">
          <xdr:nvSpPr>
            <xdr:cNvPr id="3832" name="Drop Down 2808" hidden="1">
              <a:extLst>
                <a:ext uri="{63B3BB69-23CF-44E3-9099-C40C66FF867C}">
                  <a14:compatExt spid="_x0000_s3832"/>
                </a:ext>
                <a:ext uri="{FF2B5EF4-FFF2-40B4-BE49-F238E27FC236}">
                  <a16:creationId xmlns:a16="http://schemas.microsoft.com/office/drawing/2014/main" id="{00000000-0008-0000-0000-0000F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1177</xdr:row>
          <xdr:rowOff>0</xdr:rowOff>
        </xdr:from>
        <xdr:to>
          <xdr:col>6</xdr:col>
          <xdr:colOff>1793240</xdr:colOff>
          <xdr:row>1177</xdr:row>
          <xdr:rowOff>224790</xdr:rowOff>
        </xdr:to>
        <xdr:sp macro="" textlink="">
          <xdr:nvSpPr>
            <xdr:cNvPr id="3833" name="Drop Down 2809" hidden="1">
              <a:extLst>
                <a:ext uri="{63B3BB69-23CF-44E3-9099-C40C66FF867C}">
                  <a14:compatExt spid="_x0000_s3833"/>
                </a:ext>
                <a:ext uri="{FF2B5EF4-FFF2-40B4-BE49-F238E27FC236}">
                  <a16:creationId xmlns:a16="http://schemas.microsoft.com/office/drawing/2014/main" id="{00000000-0008-0000-0000-0000F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1175</xdr:row>
          <xdr:rowOff>0</xdr:rowOff>
        </xdr:from>
        <xdr:to>
          <xdr:col>12</xdr:col>
          <xdr:colOff>720090</xdr:colOff>
          <xdr:row>1175</xdr:row>
          <xdr:rowOff>224790</xdr:rowOff>
        </xdr:to>
        <xdr:sp macro="" textlink="">
          <xdr:nvSpPr>
            <xdr:cNvPr id="3837" name="Drop Down 2813" hidden="1">
              <a:extLst>
                <a:ext uri="{63B3BB69-23CF-44E3-9099-C40C66FF867C}">
                  <a14:compatExt spid="_x0000_s3837"/>
                </a:ext>
                <a:ext uri="{FF2B5EF4-FFF2-40B4-BE49-F238E27FC236}">
                  <a16:creationId xmlns:a16="http://schemas.microsoft.com/office/drawing/2014/main" id="{00000000-0008-0000-0000-0000F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1175</xdr:row>
          <xdr:rowOff>7620</xdr:rowOff>
        </xdr:from>
        <xdr:to>
          <xdr:col>12</xdr:col>
          <xdr:colOff>1329690</xdr:colOff>
          <xdr:row>1175</xdr:row>
          <xdr:rowOff>224790</xdr:rowOff>
        </xdr:to>
        <xdr:sp macro="" textlink="">
          <xdr:nvSpPr>
            <xdr:cNvPr id="3838" name="Drop Down 2814" hidden="1">
              <a:extLst>
                <a:ext uri="{63B3BB69-23CF-44E3-9099-C40C66FF867C}">
                  <a14:compatExt spid="_x0000_s3838"/>
                </a:ext>
                <a:ext uri="{FF2B5EF4-FFF2-40B4-BE49-F238E27FC236}">
                  <a16:creationId xmlns:a16="http://schemas.microsoft.com/office/drawing/2014/main" id="{00000000-0008-0000-0000-0000F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1175</xdr:row>
          <xdr:rowOff>0</xdr:rowOff>
        </xdr:from>
        <xdr:to>
          <xdr:col>13</xdr:col>
          <xdr:colOff>0</xdr:colOff>
          <xdr:row>1175</xdr:row>
          <xdr:rowOff>224790</xdr:rowOff>
        </xdr:to>
        <xdr:sp macro="" textlink="">
          <xdr:nvSpPr>
            <xdr:cNvPr id="3839" name="Drop Down 2815" hidden="1">
              <a:extLst>
                <a:ext uri="{63B3BB69-23CF-44E3-9099-C40C66FF867C}">
                  <a14:compatExt spid="_x0000_s3839"/>
                </a:ext>
                <a:ext uri="{FF2B5EF4-FFF2-40B4-BE49-F238E27FC236}">
                  <a16:creationId xmlns:a16="http://schemas.microsoft.com/office/drawing/2014/main" id="{00000000-0008-0000-0000-0000F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1177</xdr:row>
          <xdr:rowOff>0</xdr:rowOff>
        </xdr:from>
        <xdr:to>
          <xdr:col>12</xdr:col>
          <xdr:colOff>688340</xdr:colOff>
          <xdr:row>1177</xdr:row>
          <xdr:rowOff>224790</xdr:rowOff>
        </xdr:to>
        <xdr:sp macro="" textlink="">
          <xdr:nvSpPr>
            <xdr:cNvPr id="3840" name="Drop Down 2816" hidden="1">
              <a:extLst>
                <a:ext uri="{63B3BB69-23CF-44E3-9099-C40C66FF867C}">
                  <a14:compatExt spid="_x0000_s3840"/>
                </a:ext>
                <a:ext uri="{FF2B5EF4-FFF2-40B4-BE49-F238E27FC236}">
                  <a16:creationId xmlns:a16="http://schemas.microsoft.com/office/drawing/2014/main" id="{00000000-0008-0000-0000-00000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1177</xdr:row>
          <xdr:rowOff>7620</xdr:rowOff>
        </xdr:from>
        <xdr:to>
          <xdr:col>12</xdr:col>
          <xdr:colOff>1297940</xdr:colOff>
          <xdr:row>1177</xdr:row>
          <xdr:rowOff>224790</xdr:rowOff>
        </xdr:to>
        <xdr:sp macro="" textlink="">
          <xdr:nvSpPr>
            <xdr:cNvPr id="3841" name="Drop Down 2817" hidden="1">
              <a:extLst>
                <a:ext uri="{63B3BB69-23CF-44E3-9099-C40C66FF867C}">
                  <a14:compatExt spid="_x0000_s3841"/>
                </a:ext>
                <a:ext uri="{FF2B5EF4-FFF2-40B4-BE49-F238E27FC236}">
                  <a16:creationId xmlns:a16="http://schemas.microsoft.com/office/drawing/2014/main" id="{00000000-0008-0000-0000-00000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1176</xdr:row>
          <xdr:rowOff>220980</xdr:rowOff>
        </xdr:from>
        <xdr:to>
          <xdr:col>13</xdr:col>
          <xdr:colOff>0</xdr:colOff>
          <xdr:row>1177</xdr:row>
          <xdr:rowOff>224790</xdr:rowOff>
        </xdr:to>
        <xdr:sp macro="" textlink="">
          <xdr:nvSpPr>
            <xdr:cNvPr id="3842" name="Drop Down 2818" hidden="1">
              <a:extLst>
                <a:ext uri="{63B3BB69-23CF-44E3-9099-C40C66FF867C}">
                  <a14:compatExt spid="_x0000_s3842"/>
                </a:ext>
                <a:ext uri="{FF2B5EF4-FFF2-40B4-BE49-F238E27FC236}">
                  <a16:creationId xmlns:a16="http://schemas.microsoft.com/office/drawing/2014/main" id="{00000000-0008-0000-0000-00000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1246</xdr:row>
          <xdr:rowOff>0</xdr:rowOff>
        </xdr:from>
        <xdr:to>
          <xdr:col>7</xdr:col>
          <xdr:colOff>612140</xdr:colOff>
          <xdr:row>1247</xdr:row>
          <xdr:rowOff>0</xdr:rowOff>
        </xdr:to>
        <xdr:sp macro="" textlink="">
          <xdr:nvSpPr>
            <xdr:cNvPr id="3861" name="Drop Down 2837" hidden="1">
              <a:extLst>
                <a:ext uri="{63B3BB69-23CF-44E3-9099-C40C66FF867C}">
                  <a14:compatExt spid="_x0000_s3861"/>
                </a:ext>
                <a:ext uri="{FF2B5EF4-FFF2-40B4-BE49-F238E27FC236}">
                  <a16:creationId xmlns:a16="http://schemas.microsoft.com/office/drawing/2014/main" id="{00000000-0008-0000-0000-00001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1246</xdr:row>
          <xdr:rowOff>7620</xdr:rowOff>
        </xdr:from>
        <xdr:to>
          <xdr:col>7</xdr:col>
          <xdr:colOff>1259840</xdr:colOff>
          <xdr:row>1247</xdr:row>
          <xdr:rowOff>0</xdr:rowOff>
        </xdr:to>
        <xdr:sp macro="" textlink="">
          <xdr:nvSpPr>
            <xdr:cNvPr id="3862" name="Drop Down 2838" hidden="1">
              <a:extLst>
                <a:ext uri="{63B3BB69-23CF-44E3-9099-C40C66FF867C}">
                  <a14:compatExt spid="_x0000_s3862"/>
                </a:ext>
                <a:ext uri="{FF2B5EF4-FFF2-40B4-BE49-F238E27FC236}">
                  <a16:creationId xmlns:a16="http://schemas.microsoft.com/office/drawing/2014/main" id="{00000000-0008-0000-0000-00001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1246</xdr:row>
          <xdr:rowOff>7620</xdr:rowOff>
        </xdr:from>
        <xdr:to>
          <xdr:col>7</xdr:col>
          <xdr:colOff>1793240</xdr:colOff>
          <xdr:row>1246</xdr:row>
          <xdr:rowOff>307340</xdr:rowOff>
        </xdr:to>
        <xdr:sp macro="" textlink="">
          <xdr:nvSpPr>
            <xdr:cNvPr id="3863" name="Drop Down 2839" hidden="1">
              <a:extLst>
                <a:ext uri="{63B3BB69-23CF-44E3-9099-C40C66FF867C}">
                  <a14:compatExt spid="_x0000_s3863"/>
                </a:ext>
                <a:ext uri="{FF2B5EF4-FFF2-40B4-BE49-F238E27FC236}">
                  <a16:creationId xmlns:a16="http://schemas.microsoft.com/office/drawing/2014/main" id="{00000000-0008-0000-0000-00001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1247</xdr:row>
          <xdr:rowOff>0</xdr:rowOff>
        </xdr:from>
        <xdr:to>
          <xdr:col>7</xdr:col>
          <xdr:colOff>612140</xdr:colOff>
          <xdr:row>1248</xdr:row>
          <xdr:rowOff>0</xdr:rowOff>
        </xdr:to>
        <xdr:sp macro="" textlink="">
          <xdr:nvSpPr>
            <xdr:cNvPr id="3864" name="Drop Down 2840" hidden="1">
              <a:extLst>
                <a:ext uri="{63B3BB69-23CF-44E3-9099-C40C66FF867C}">
                  <a14:compatExt spid="_x0000_s3864"/>
                </a:ext>
                <a:ext uri="{FF2B5EF4-FFF2-40B4-BE49-F238E27FC236}">
                  <a16:creationId xmlns:a16="http://schemas.microsoft.com/office/drawing/2014/main" id="{00000000-0008-0000-0000-00001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1247</xdr:row>
          <xdr:rowOff>7620</xdr:rowOff>
        </xdr:from>
        <xdr:to>
          <xdr:col>7</xdr:col>
          <xdr:colOff>1259840</xdr:colOff>
          <xdr:row>1248</xdr:row>
          <xdr:rowOff>0</xdr:rowOff>
        </xdr:to>
        <xdr:sp macro="" textlink="">
          <xdr:nvSpPr>
            <xdr:cNvPr id="3865" name="Drop Down 2841" hidden="1">
              <a:extLst>
                <a:ext uri="{63B3BB69-23CF-44E3-9099-C40C66FF867C}">
                  <a14:compatExt spid="_x0000_s3865"/>
                </a:ext>
                <a:ext uri="{FF2B5EF4-FFF2-40B4-BE49-F238E27FC236}">
                  <a16:creationId xmlns:a16="http://schemas.microsoft.com/office/drawing/2014/main" id="{00000000-0008-0000-0000-00001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1247</xdr:row>
          <xdr:rowOff>7620</xdr:rowOff>
        </xdr:from>
        <xdr:to>
          <xdr:col>7</xdr:col>
          <xdr:colOff>1793240</xdr:colOff>
          <xdr:row>1247</xdr:row>
          <xdr:rowOff>307340</xdr:rowOff>
        </xdr:to>
        <xdr:sp macro="" textlink="">
          <xdr:nvSpPr>
            <xdr:cNvPr id="3866" name="Drop Down 2842" hidden="1">
              <a:extLst>
                <a:ext uri="{63B3BB69-23CF-44E3-9099-C40C66FF867C}">
                  <a14:compatExt spid="_x0000_s3866"/>
                </a:ext>
                <a:ext uri="{FF2B5EF4-FFF2-40B4-BE49-F238E27FC236}">
                  <a16:creationId xmlns:a16="http://schemas.microsoft.com/office/drawing/2014/main" id="{00000000-0008-0000-0000-00001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1248</xdr:row>
          <xdr:rowOff>0</xdr:rowOff>
        </xdr:from>
        <xdr:to>
          <xdr:col>7</xdr:col>
          <xdr:colOff>612140</xdr:colOff>
          <xdr:row>1249</xdr:row>
          <xdr:rowOff>0</xdr:rowOff>
        </xdr:to>
        <xdr:sp macro="" textlink="">
          <xdr:nvSpPr>
            <xdr:cNvPr id="3867" name="Drop Down 2843" hidden="1">
              <a:extLst>
                <a:ext uri="{63B3BB69-23CF-44E3-9099-C40C66FF867C}">
                  <a14:compatExt spid="_x0000_s3867"/>
                </a:ext>
                <a:ext uri="{FF2B5EF4-FFF2-40B4-BE49-F238E27FC236}">
                  <a16:creationId xmlns:a16="http://schemas.microsoft.com/office/drawing/2014/main" id="{00000000-0008-0000-0000-00001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1248</xdr:row>
          <xdr:rowOff>7620</xdr:rowOff>
        </xdr:from>
        <xdr:to>
          <xdr:col>7</xdr:col>
          <xdr:colOff>1259840</xdr:colOff>
          <xdr:row>1249</xdr:row>
          <xdr:rowOff>0</xdr:rowOff>
        </xdr:to>
        <xdr:sp macro="" textlink="">
          <xdr:nvSpPr>
            <xdr:cNvPr id="3868" name="Drop Down 2844" hidden="1">
              <a:extLst>
                <a:ext uri="{63B3BB69-23CF-44E3-9099-C40C66FF867C}">
                  <a14:compatExt spid="_x0000_s3868"/>
                </a:ext>
                <a:ext uri="{FF2B5EF4-FFF2-40B4-BE49-F238E27FC236}">
                  <a16:creationId xmlns:a16="http://schemas.microsoft.com/office/drawing/2014/main" id="{00000000-0008-0000-0000-00001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1248</xdr:row>
          <xdr:rowOff>7620</xdr:rowOff>
        </xdr:from>
        <xdr:to>
          <xdr:col>7</xdr:col>
          <xdr:colOff>1793240</xdr:colOff>
          <xdr:row>1248</xdr:row>
          <xdr:rowOff>307340</xdr:rowOff>
        </xdr:to>
        <xdr:sp macro="" textlink="">
          <xdr:nvSpPr>
            <xdr:cNvPr id="3869" name="Drop Down 2845" hidden="1">
              <a:extLst>
                <a:ext uri="{63B3BB69-23CF-44E3-9099-C40C66FF867C}">
                  <a14:compatExt spid="_x0000_s3869"/>
                </a:ext>
                <a:ext uri="{FF2B5EF4-FFF2-40B4-BE49-F238E27FC236}">
                  <a16:creationId xmlns:a16="http://schemas.microsoft.com/office/drawing/2014/main" id="{00000000-0008-0000-0000-00001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1277</xdr:row>
          <xdr:rowOff>7620</xdr:rowOff>
        </xdr:from>
        <xdr:to>
          <xdr:col>4</xdr:col>
          <xdr:colOff>193040</xdr:colOff>
          <xdr:row>1277</xdr:row>
          <xdr:rowOff>224790</xdr:rowOff>
        </xdr:to>
        <xdr:sp macro="" textlink="">
          <xdr:nvSpPr>
            <xdr:cNvPr id="3876" name="Drop Down 2852" hidden="1">
              <a:extLst>
                <a:ext uri="{63B3BB69-23CF-44E3-9099-C40C66FF867C}">
                  <a14:compatExt spid="_x0000_s3876"/>
                </a:ext>
                <a:ext uri="{FF2B5EF4-FFF2-40B4-BE49-F238E27FC236}">
                  <a16:creationId xmlns:a16="http://schemas.microsoft.com/office/drawing/2014/main" id="{00000000-0008-0000-0000-00002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1277</xdr:row>
          <xdr:rowOff>7620</xdr:rowOff>
        </xdr:from>
        <xdr:to>
          <xdr:col>4</xdr:col>
          <xdr:colOff>1024890</xdr:colOff>
          <xdr:row>1277</xdr:row>
          <xdr:rowOff>224790</xdr:rowOff>
        </xdr:to>
        <xdr:sp macro="" textlink="">
          <xdr:nvSpPr>
            <xdr:cNvPr id="3877" name="Drop Down 2853" hidden="1">
              <a:extLst>
                <a:ext uri="{63B3BB69-23CF-44E3-9099-C40C66FF867C}">
                  <a14:compatExt spid="_x0000_s3877"/>
                </a:ext>
                <a:ext uri="{FF2B5EF4-FFF2-40B4-BE49-F238E27FC236}">
                  <a16:creationId xmlns:a16="http://schemas.microsoft.com/office/drawing/2014/main" id="{00000000-0008-0000-0000-00002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1277</xdr:row>
          <xdr:rowOff>0</xdr:rowOff>
        </xdr:from>
        <xdr:to>
          <xdr:col>4</xdr:col>
          <xdr:colOff>1710690</xdr:colOff>
          <xdr:row>1277</xdr:row>
          <xdr:rowOff>224790</xdr:rowOff>
        </xdr:to>
        <xdr:sp macro="" textlink="">
          <xdr:nvSpPr>
            <xdr:cNvPr id="3878" name="Drop Down 2854" hidden="1">
              <a:extLst>
                <a:ext uri="{63B3BB69-23CF-44E3-9099-C40C66FF867C}">
                  <a14:compatExt spid="_x0000_s3878"/>
                </a:ext>
                <a:ext uri="{FF2B5EF4-FFF2-40B4-BE49-F238E27FC236}">
                  <a16:creationId xmlns:a16="http://schemas.microsoft.com/office/drawing/2014/main" id="{00000000-0008-0000-0000-00002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1277</xdr:row>
          <xdr:rowOff>7620</xdr:rowOff>
        </xdr:from>
        <xdr:to>
          <xdr:col>6</xdr:col>
          <xdr:colOff>262890</xdr:colOff>
          <xdr:row>1277</xdr:row>
          <xdr:rowOff>224790</xdr:rowOff>
        </xdr:to>
        <xdr:sp macro="" textlink="">
          <xdr:nvSpPr>
            <xdr:cNvPr id="3879" name="Drop Down 2855" hidden="1">
              <a:extLst>
                <a:ext uri="{63B3BB69-23CF-44E3-9099-C40C66FF867C}">
                  <a14:compatExt spid="_x0000_s3879"/>
                </a:ext>
                <a:ext uri="{FF2B5EF4-FFF2-40B4-BE49-F238E27FC236}">
                  <a16:creationId xmlns:a16="http://schemas.microsoft.com/office/drawing/2014/main" id="{00000000-0008-0000-0000-00002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1277</xdr:row>
          <xdr:rowOff>7620</xdr:rowOff>
        </xdr:from>
        <xdr:to>
          <xdr:col>6</xdr:col>
          <xdr:colOff>1107440</xdr:colOff>
          <xdr:row>1277</xdr:row>
          <xdr:rowOff>224790</xdr:rowOff>
        </xdr:to>
        <xdr:sp macro="" textlink="">
          <xdr:nvSpPr>
            <xdr:cNvPr id="3880" name="Drop Down 2856" hidden="1">
              <a:extLst>
                <a:ext uri="{63B3BB69-23CF-44E3-9099-C40C66FF867C}">
                  <a14:compatExt spid="_x0000_s3880"/>
                </a:ext>
                <a:ext uri="{FF2B5EF4-FFF2-40B4-BE49-F238E27FC236}">
                  <a16:creationId xmlns:a16="http://schemas.microsoft.com/office/drawing/2014/main" id="{00000000-0008-0000-0000-00002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1277</xdr:row>
          <xdr:rowOff>0</xdr:rowOff>
        </xdr:from>
        <xdr:to>
          <xdr:col>6</xdr:col>
          <xdr:colOff>1793240</xdr:colOff>
          <xdr:row>1277</xdr:row>
          <xdr:rowOff>224790</xdr:rowOff>
        </xdr:to>
        <xdr:sp macro="" textlink="">
          <xdr:nvSpPr>
            <xdr:cNvPr id="3881" name="Drop Down 2857" hidden="1">
              <a:extLst>
                <a:ext uri="{63B3BB69-23CF-44E3-9099-C40C66FF867C}">
                  <a14:compatExt spid="_x0000_s3881"/>
                </a:ext>
                <a:ext uri="{FF2B5EF4-FFF2-40B4-BE49-F238E27FC236}">
                  <a16:creationId xmlns:a16="http://schemas.microsoft.com/office/drawing/2014/main" id="{00000000-0008-0000-0000-00002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1275</xdr:row>
          <xdr:rowOff>0</xdr:rowOff>
        </xdr:from>
        <xdr:to>
          <xdr:col>12</xdr:col>
          <xdr:colOff>720090</xdr:colOff>
          <xdr:row>1275</xdr:row>
          <xdr:rowOff>224790</xdr:rowOff>
        </xdr:to>
        <xdr:sp macro="" textlink="">
          <xdr:nvSpPr>
            <xdr:cNvPr id="3885" name="Drop Down 2861" hidden="1">
              <a:extLst>
                <a:ext uri="{63B3BB69-23CF-44E3-9099-C40C66FF867C}">
                  <a14:compatExt spid="_x0000_s3885"/>
                </a:ext>
                <a:ext uri="{FF2B5EF4-FFF2-40B4-BE49-F238E27FC236}">
                  <a16:creationId xmlns:a16="http://schemas.microsoft.com/office/drawing/2014/main" id="{00000000-0008-0000-0000-00002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1275</xdr:row>
          <xdr:rowOff>7620</xdr:rowOff>
        </xdr:from>
        <xdr:to>
          <xdr:col>12</xdr:col>
          <xdr:colOff>1329690</xdr:colOff>
          <xdr:row>1275</xdr:row>
          <xdr:rowOff>224790</xdr:rowOff>
        </xdr:to>
        <xdr:sp macro="" textlink="">
          <xdr:nvSpPr>
            <xdr:cNvPr id="3886" name="Drop Down 2862" hidden="1">
              <a:extLst>
                <a:ext uri="{63B3BB69-23CF-44E3-9099-C40C66FF867C}">
                  <a14:compatExt spid="_x0000_s3886"/>
                </a:ext>
                <a:ext uri="{FF2B5EF4-FFF2-40B4-BE49-F238E27FC236}">
                  <a16:creationId xmlns:a16="http://schemas.microsoft.com/office/drawing/2014/main" id="{00000000-0008-0000-0000-00002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1275</xdr:row>
          <xdr:rowOff>0</xdr:rowOff>
        </xdr:from>
        <xdr:to>
          <xdr:col>13</xdr:col>
          <xdr:colOff>0</xdr:colOff>
          <xdr:row>1275</xdr:row>
          <xdr:rowOff>224790</xdr:rowOff>
        </xdr:to>
        <xdr:sp macro="" textlink="">
          <xdr:nvSpPr>
            <xdr:cNvPr id="3887" name="Drop Down 2863" hidden="1">
              <a:extLst>
                <a:ext uri="{63B3BB69-23CF-44E3-9099-C40C66FF867C}">
                  <a14:compatExt spid="_x0000_s3887"/>
                </a:ext>
                <a:ext uri="{FF2B5EF4-FFF2-40B4-BE49-F238E27FC236}">
                  <a16:creationId xmlns:a16="http://schemas.microsoft.com/office/drawing/2014/main" id="{00000000-0008-0000-0000-00002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1277</xdr:row>
          <xdr:rowOff>0</xdr:rowOff>
        </xdr:from>
        <xdr:to>
          <xdr:col>12</xdr:col>
          <xdr:colOff>688340</xdr:colOff>
          <xdr:row>1277</xdr:row>
          <xdr:rowOff>224790</xdr:rowOff>
        </xdr:to>
        <xdr:sp macro="" textlink="">
          <xdr:nvSpPr>
            <xdr:cNvPr id="3888" name="Drop Down 2864" hidden="1">
              <a:extLst>
                <a:ext uri="{63B3BB69-23CF-44E3-9099-C40C66FF867C}">
                  <a14:compatExt spid="_x0000_s3888"/>
                </a:ext>
                <a:ext uri="{FF2B5EF4-FFF2-40B4-BE49-F238E27FC236}">
                  <a16:creationId xmlns:a16="http://schemas.microsoft.com/office/drawing/2014/main" id="{00000000-0008-0000-0000-00003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1277</xdr:row>
          <xdr:rowOff>7620</xdr:rowOff>
        </xdr:from>
        <xdr:to>
          <xdr:col>12</xdr:col>
          <xdr:colOff>1297940</xdr:colOff>
          <xdr:row>1277</xdr:row>
          <xdr:rowOff>224790</xdr:rowOff>
        </xdr:to>
        <xdr:sp macro="" textlink="">
          <xdr:nvSpPr>
            <xdr:cNvPr id="3889" name="Drop Down 2865" hidden="1">
              <a:extLst>
                <a:ext uri="{63B3BB69-23CF-44E3-9099-C40C66FF867C}">
                  <a14:compatExt spid="_x0000_s3889"/>
                </a:ext>
                <a:ext uri="{FF2B5EF4-FFF2-40B4-BE49-F238E27FC236}">
                  <a16:creationId xmlns:a16="http://schemas.microsoft.com/office/drawing/2014/main" id="{00000000-0008-0000-0000-00003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1276</xdr:row>
          <xdr:rowOff>220980</xdr:rowOff>
        </xdr:from>
        <xdr:to>
          <xdr:col>13</xdr:col>
          <xdr:colOff>0</xdr:colOff>
          <xdr:row>1277</xdr:row>
          <xdr:rowOff>224790</xdr:rowOff>
        </xdr:to>
        <xdr:sp macro="" textlink="">
          <xdr:nvSpPr>
            <xdr:cNvPr id="3890" name="Drop Down 2866" hidden="1">
              <a:extLst>
                <a:ext uri="{63B3BB69-23CF-44E3-9099-C40C66FF867C}">
                  <a14:compatExt spid="_x0000_s3890"/>
                </a:ext>
                <a:ext uri="{FF2B5EF4-FFF2-40B4-BE49-F238E27FC236}">
                  <a16:creationId xmlns:a16="http://schemas.microsoft.com/office/drawing/2014/main" id="{00000000-0008-0000-0000-00003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1346</xdr:row>
          <xdr:rowOff>0</xdr:rowOff>
        </xdr:from>
        <xdr:to>
          <xdr:col>7</xdr:col>
          <xdr:colOff>612140</xdr:colOff>
          <xdr:row>1347</xdr:row>
          <xdr:rowOff>0</xdr:rowOff>
        </xdr:to>
        <xdr:sp macro="" textlink="">
          <xdr:nvSpPr>
            <xdr:cNvPr id="3909" name="Drop Down 2885" hidden="1">
              <a:extLst>
                <a:ext uri="{63B3BB69-23CF-44E3-9099-C40C66FF867C}">
                  <a14:compatExt spid="_x0000_s3909"/>
                </a:ext>
                <a:ext uri="{FF2B5EF4-FFF2-40B4-BE49-F238E27FC236}">
                  <a16:creationId xmlns:a16="http://schemas.microsoft.com/office/drawing/2014/main" id="{00000000-0008-0000-0000-00004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1346</xdr:row>
          <xdr:rowOff>7620</xdr:rowOff>
        </xdr:from>
        <xdr:to>
          <xdr:col>7</xdr:col>
          <xdr:colOff>1259840</xdr:colOff>
          <xdr:row>1347</xdr:row>
          <xdr:rowOff>0</xdr:rowOff>
        </xdr:to>
        <xdr:sp macro="" textlink="">
          <xdr:nvSpPr>
            <xdr:cNvPr id="3910" name="Drop Down 2886" hidden="1">
              <a:extLst>
                <a:ext uri="{63B3BB69-23CF-44E3-9099-C40C66FF867C}">
                  <a14:compatExt spid="_x0000_s3910"/>
                </a:ext>
                <a:ext uri="{FF2B5EF4-FFF2-40B4-BE49-F238E27FC236}">
                  <a16:creationId xmlns:a16="http://schemas.microsoft.com/office/drawing/2014/main" id="{00000000-0008-0000-0000-00004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1346</xdr:row>
          <xdr:rowOff>7620</xdr:rowOff>
        </xdr:from>
        <xdr:to>
          <xdr:col>7</xdr:col>
          <xdr:colOff>1793240</xdr:colOff>
          <xdr:row>1346</xdr:row>
          <xdr:rowOff>307340</xdr:rowOff>
        </xdr:to>
        <xdr:sp macro="" textlink="">
          <xdr:nvSpPr>
            <xdr:cNvPr id="3911" name="Drop Down 2887" hidden="1">
              <a:extLst>
                <a:ext uri="{63B3BB69-23CF-44E3-9099-C40C66FF867C}">
                  <a14:compatExt spid="_x0000_s3911"/>
                </a:ext>
                <a:ext uri="{FF2B5EF4-FFF2-40B4-BE49-F238E27FC236}">
                  <a16:creationId xmlns:a16="http://schemas.microsoft.com/office/drawing/2014/main" id="{00000000-0008-0000-0000-00004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1347</xdr:row>
          <xdr:rowOff>0</xdr:rowOff>
        </xdr:from>
        <xdr:to>
          <xdr:col>7</xdr:col>
          <xdr:colOff>612140</xdr:colOff>
          <xdr:row>1348</xdr:row>
          <xdr:rowOff>0</xdr:rowOff>
        </xdr:to>
        <xdr:sp macro="" textlink="">
          <xdr:nvSpPr>
            <xdr:cNvPr id="3912" name="Drop Down 2888" hidden="1">
              <a:extLst>
                <a:ext uri="{63B3BB69-23CF-44E3-9099-C40C66FF867C}">
                  <a14:compatExt spid="_x0000_s3912"/>
                </a:ext>
                <a:ext uri="{FF2B5EF4-FFF2-40B4-BE49-F238E27FC236}">
                  <a16:creationId xmlns:a16="http://schemas.microsoft.com/office/drawing/2014/main" id="{00000000-0008-0000-0000-00004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1347</xdr:row>
          <xdr:rowOff>7620</xdr:rowOff>
        </xdr:from>
        <xdr:to>
          <xdr:col>7</xdr:col>
          <xdr:colOff>1259840</xdr:colOff>
          <xdr:row>1348</xdr:row>
          <xdr:rowOff>0</xdr:rowOff>
        </xdr:to>
        <xdr:sp macro="" textlink="">
          <xdr:nvSpPr>
            <xdr:cNvPr id="3913" name="Drop Down 2889" hidden="1">
              <a:extLst>
                <a:ext uri="{63B3BB69-23CF-44E3-9099-C40C66FF867C}">
                  <a14:compatExt spid="_x0000_s3913"/>
                </a:ext>
                <a:ext uri="{FF2B5EF4-FFF2-40B4-BE49-F238E27FC236}">
                  <a16:creationId xmlns:a16="http://schemas.microsoft.com/office/drawing/2014/main" id="{00000000-0008-0000-0000-00004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1347</xdr:row>
          <xdr:rowOff>7620</xdr:rowOff>
        </xdr:from>
        <xdr:to>
          <xdr:col>7</xdr:col>
          <xdr:colOff>1793240</xdr:colOff>
          <xdr:row>1347</xdr:row>
          <xdr:rowOff>307340</xdr:rowOff>
        </xdr:to>
        <xdr:sp macro="" textlink="">
          <xdr:nvSpPr>
            <xdr:cNvPr id="3914" name="Drop Down 2890" hidden="1">
              <a:extLst>
                <a:ext uri="{63B3BB69-23CF-44E3-9099-C40C66FF867C}">
                  <a14:compatExt spid="_x0000_s3914"/>
                </a:ext>
                <a:ext uri="{FF2B5EF4-FFF2-40B4-BE49-F238E27FC236}">
                  <a16:creationId xmlns:a16="http://schemas.microsoft.com/office/drawing/2014/main" id="{00000000-0008-0000-0000-00004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1348</xdr:row>
          <xdr:rowOff>0</xdr:rowOff>
        </xdr:from>
        <xdr:to>
          <xdr:col>7</xdr:col>
          <xdr:colOff>612140</xdr:colOff>
          <xdr:row>1349</xdr:row>
          <xdr:rowOff>0</xdr:rowOff>
        </xdr:to>
        <xdr:sp macro="" textlink="">
          <xdr:nvSpPr>
            <xdr:cNvPr id="3915" name="Drop Down 2891" hidden="1">
              <a:extLst>
                <a:ext uri="{63B3BB69-23CF-44E3-9099-C40C66FF867C}">
                  <a14:compatExt spid="_x0000_s3915"/>
                </a:ext>
                <a:ext uri="{FF2B5EF4-FFF2-40B4-BE49-F238E27FC236}">
                  <a16:creationId xmlns:a16="http://schemas.microsoft.com/office/drawing/2014/main" id="{00000000-0008-0000-0000-00004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1348</xdr:row>
          <xdr:rowOff>7620</xdr:rowOff>
        </xdr:from>
        <xdr:to>
          <xdr:col>7</xdr:col>
          <xdr:colOff>1259840</xdr:colOff>
          <xdr:row>1349</xdr:row>
          <xdr:rowOff>0</xdr:rowOff>
        </xdr:to>
        <xdr:sp macro="" textlink="">
          <xdr:nvSpPr>
            <xdr:cNvPr id="3916" name="Drop Down 2892" hidden="1">
              <a:extLst>
                <a:ext uri="{63B3BB69-23CF-44E3-9099-C40C66FF867C}">
                  <a14:compatExt spid="_x0000_s3916"/>
                </a:ext>
                <a:ext uri="{FF2B5EF4-FFF2-40B4-BE49-F238E27FC236}">
                  <a16:creationId xmlns:a16="http://schemas.microsoft.com/office/drawing/2014/main" id="{00000000-0008-0000-0000-00004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1348</xdr:row>
          <xdr:rowOff>7620</xdr:rowOff>
        </xdr:from>
        <xdr:to>
          <xdr:col>7</xdr:col>
          <xdr:colOff>1793240</xdr:colOff>
          <xdr:row>1348</xdr:row>
          <xdr:rowOff>307340</xdr:rowOff>
        </xdr:to>
        <xdr:sp macro="" textlink="">
          <xdr:nvSpPr>
            <xdr:cNvPr id="3917" name="Drop Down 2893" hidden="1">
              <a:extLst>
                <a:ext uri="{63B3BB69-23CF-44E3-9099-C40C66FF867C}">
                  <a14:compatExt spid="_x0000_s3917"/>
                </a:ext>
                <a:ext uri="{FF2B5EF4-FFF2-40B4-BE49-F238E27FC236}">
                  <a16:creationId xmlns:a16="http://schemas.microsoft.com/office/drawing/2014/main" id="{00000000-0008-0000-0000-00004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1377</xdr:row>
          <xdr:rowOff>7620</xdr:rowOff>
        </xdr:from>
        <xdr:to>
          <xdr:col>4</xdr:col>
          <xdr:colOff>193040</xdr:colOff>
          <xdr:row>1377</xdr:row>
          <xdr:rowOff>224790</xdr:rowOff>
        </xdr:to>
        <xdr:sp macro="" textlink="">
          <xdr:nvSpPr>
            <xdr:cNvPr id="3924" name="Drop Down 2900" hidden="1">
              <a:extLst>
                <a:ext uri="{63B3BB69-23CF-44E3-9099-C40C66FF867C}">
                  <a14:compatExt spid="_x0000_s3924"/>
                </a:ext>
                <a:ext uri="{FF2B5EF4-FFF2-40B4-BE49-F238E27FC236}">
                  <a16:creationId xmlns:a16="http://schemas.microsoft.com/office/drawing/2014/main" id="{00000000-0008-0000-0000-00005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1377</xdr:row>
          <xdr:rowOff>7620</xdr:rowOff>
        </xdr:from>
        <xdr:to>
          <xdr:col>4</xdr:col>
          <xdr:colOff>1024890</xdr:colOff>
          <xdr:row>1377</xdr:row>
          <xdr:rowOff>224790</xdr:rowOff>
        </xdr:to>
        <xdr:sp macro="" textlink="">
          <xdr:nvSpPr>
            <xdr:cNvPr id="3925" name="Drop Down 2901" hidden="1">
              <a:extLst>
                <a:ext uri="{63B3BB69-23CF-44E3-9099-C40C66FF867C}">
                  <a14:compatExt spid="_x0000_s3925"/>
                </a:ext>
                <a:ext uri="{FF2B5EF4-FFF2-40B4-BE49-F238E27FC236}">
                  <a16:creationId xmlns:a16="http://schemas.microsoft.com/office/drawing/2014/main" id="{00000000-0008-0000-0000-00005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1377</xdr:row>
          <xdr:rowOff>0</xdr:rowOff>
        </xdr:from>
        <xdr:to>
          <xdr:col>4</xdr:col>
          <xdr:colOff>1710690</xdr:colOff>
          <xdr:row>1377</xdr:row>
          <xdr:rowOff>224790</xdr:rowOff>
        </xdr:to>
        <xdr:sp macro="" textlink="">
          <xdr:nvSpPr>
            <xdr:cNvPr id="3926" name="Drop Down 2902" hidden="1">
              <a:extLst>
                <a:ext uri="{63B3BB69-23CF-44E3-9099-C40C66FF867C}">
                  <a14:compatExt spid="_x0000_s3926"/>
                </a:ext>
                <a:ext uri="{FF2B5EF4-FFF2-40B4-BE49-F238E27FC236}">
                  <a16:creationId xmlns:a16="http://schemas.microsoft.com/office/drawing/2014/main" id="{00000000-0008-0000-0000-00005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1377</xdr:row>
          <xdr:rowOff>7620</xdr:rowOff>
        </xdr:from>
        <xdr:to>
          <xdr:col>6</xdr:col>
          <xdr:colOff>262890</xdr:colOff>
          <xdr:row>1377</xdr:row>
          <xdr:rowOff>224790</xdr:rowOff>
        </xdr:to>
        <xdr:sp macro="" textlink="">
          <xdr:nvSpPr>
            <xdr:cNvPr id="3927" name="Drop Down 2903" hidden="1">
              <a:extLst>
                <a:ext uri="{63B3BB69-23CF-44E3-9099-C40C66FF867C}">
                  <a14:compatExt spid="_x0000_s3927"/>
                </a:ext>
                <a:ext uri="{FF2B5EF4-FFF2-40B4-BE49-F238E27FC236}">
                  <a16:creationId xmlns:a16="http://schemas.microsoft.com/office/drawing/2014/main" id="{00000000-0008-0000-0000-00005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1377</xdr:row>
          <xdr:rowOff>7620</xdr:rowOff>
        </xdr:from>
        <xdr:to>
          <xdr:col>6</xdr:col>
          <xdr:colOff>1107440</xdr:colOff>
          <xdr:row>1377</xdr:row>
          <xdr:rowOff>224790</xdr:rowOff>
        </xdr:to>
        <xdr:sp macro="" textlink="">
          <xdr:nvSpPr>
            <xdr:cNvPr id="3928" name="Drop Down 2904" hidden="1">
              <a:extLst>
                <a:ext uri="{63B3BB69-23CF-44E3-9099-C40C66FF867C}">
                  <a14:compatExt spid="_x0000_s3928"/>
                </a:ext>
                <a:ext uri="{FF2B5EF4-FFF2-40B4-BE49-F238E27FC236}">
                  <a16:creationId xmlns:a16="http://schemas.microsoft.com/office/drawing/2014/main" id="{00000000-0008-0000-0000-00005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1377</xdr:row>
          <xdr:rowOff>0</xdr:rowOff>
        </xdr:from>
        <xdr:to>
          <xdr:col>6</xdr:col>
          <xdr:colOff>1793240</xdr:colOff>
          <xdr:row>1377</xdr:row>
          <xdr:rowOff>224790</xdr:rowOff>
        </xdr:to>
        <xdr:sp macro="" textlink="">
          <xdr:nvSpPr>
            <xdr:cNvPr id="3929" name="Drop Down 2905" hidden="1">
              <a:extLst>
                <a:ext uri="{63B3BB69-23CF-44E3-9099-C40C66FF867C}">
                  <a14:compatExt spid="_x0000_s3929"/>
                </a:ext>
                <a:ext uri="{FF2B5EF4-FFF2-40B4-BE49-F238E27FC236}">
                  <a16:creationId xmlns:a16="http://schemas.microsoft.com/office/drawing/2014/main" id="{00000000-0008-0000-0000-00005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1375</xdr:row>
          <xdr:rowOff>0</xdr:rowOff>
        </xdr:from>
        <xdr:to>
          <xdr:col>12</xdr:col>
          <xdr:colOff>720090</xdr:colOff>
          <xdr:row>1375</xdr:row>
          <xdr:rowOff>224790</xdr:rowOff>
        </xdr:to>
        <xdr:sp macro="" textlink="">
          <xdr:nvSpPr>
            <xdr:cNvPr id="3933" name="Drop Down 2909" hidden="1">
              <a:extLst>
                <a:ext uri="{63B3BB69-23CF-44E3-9099-C40C66FF867C}">
                  <a14:compatExt spid="_x0000_s3933"/>
                </a:ext>
                <a:ext uri="{FF2B5EF4-FFF2-40B4-BE49-F238E27FC236}">
                  <a16:creationId xmlns:a16="http://schemas.microsoft.com/office/drawing/2014/main" id="{00000000-0008-0000-0000-00005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1375</xdr:row>
          <xdr:rowOff>7620</xdr:rowOff>
        </xdr:from>
        <xdr:to>
          <xdr:col>12</xdr:col>
          <xdr:colOff>1329690</xdr:colOff>
          <xdr:row>1375</xdr:row>
          <xdr:rowOff>224790</xdr:rowOff>
        </xdr:to>
        <xdr:sp macro="" textlink="">
          <xdr:nvSpPr>
            <xdr:cNvPr id="3934" name="Drop Down 2910" hidden="1">
              <a:extLst>
                <a:ext uri="{63B3BB69-23CF-44E3-9099-C40C66FF867C}">
                  <a14:compatExt spid="_x0000_s3934"/>
                </a:ext>
                <a:ext uri="{FF2B5EF4-FFF2-40B4-BE49-F238E27FC236}">
                  <a16:creationId xmlns:a16="http://schemas.microsoft.com/office/drawing/2014/main" id="{00000000-0008-0000-0000-00005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1375</xdr:row>
          <xdr:rowOff>0</xdr:rowOff>
        </xdr:from>
        <xdr:to>
          <xdr:col>13</xdr:col>
          <xdr:colOff>0</xdr:colOff>
          <xdr:row>1375</xdr:row>
          <xdr:rowOff>224790</xdr:rowOff>
        </xdr:to>
        <xdr:sp macro="" textlink="">
          <xdr:nvSpPr>
            <xdr:cNvPr id="3935" name="Drop Down 2911" hidden="1">
              <a:extLst>
                <a:ext uri="{63B3BB69-23CF-44E3-9099-C40C66FF867C}">
                  <a14:compatExt spid="_x0000_s3935"/>
                </a:ext>
                <a:ext uri="{FF2B5EF4-FFF2-40B4-BE49-F238E27FC236}">
                  <a16:creationId xmlns:a16="http://schemas.microsoft.com/office/drawing/2014/main" id="{00000000-0008-0000-0000-00005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1377</xdr:row>
          <xdr:rowOff>0</xdr:rowOff>
        </xdr:from>
        <xdr:to>
          <xdr:col>12</xdr:col>
          <xdr:colOff>688340</xdr:colOff>
          <xdr:row>1377</xdr:row>
          <xdr:rowOff>224790</xdr:rowOff>
        </xdr:to>
        <xdr:sp macro="" textlink="">
          <xdr:nvSpPr>
            <xdr:cNvPr id="3936" name="Drop Down 2912" hidden="1">
              <a:extLst>
                <a:ext uri="{63B3BB69-23CF-44E3-9099-C40C66FF867C}">
                  <a14:compatExt spid="_x0000_s3936"/>
                </a:ext>
                <a:ext uri="{FF2B5EF4-FFF2-40B4-BE49-F238E27FC236}">
                  <a16:creationId xmlns:a16="http://schemas.microsoft.com/office/drawing/2014/main" id="{00000000-0008-0000-0000-00006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1377</xdr:row>
          <xdr:rowOff>7620</xdr:rowOff>
        </xdr:from>
        <xdr:to>
          <xdr:col>12</xdr:col>
          <xdr:colOff>1297940</xdr:colOff>
          <xdr:row>1377</xdr:row>
          <xdr:rowOff>224790</xdr:rowOff>
        </xdr:to>
        <xdr:sp macro="" textlink="">
          <xdr:nvSpPr>
            <xdr:cNvPr id="3937" name="Drop Down 2913" hidden="1">
              <a:extLst>
                <a:ext uri="{63B3BB69-23CF-44E3-9099-C40C66FF867C}">
                  <a14:compatExt spid="_x0000_s3937"/>
                </a:ext>
                <a:ext uri="{FF2B5EF4-FFF2-40B4-BE49-F238E27FC236}">
                  <a16:creationId xmlns:a16="http://schemas.microsoft.com/office/drawing/2014/main" id="{00000000-0008-0000-0000-00006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1376</xdr:row>
          <xdr:rowOff>220980</xdr:rowOff>
        </xdr:from>
        <xdr:to>
          <xdr:col>13</xdr:col>
          <xdr:colOff>0</xdr:colOff>
          <xdr:row>1377</xdr:row>
          <xdr:rowOff>224790</xdr:rowOff>
        </xdr:to>
        <xdr:sp macro="" textlink="">
          <xdr:nvSpPr>
            <xdr:cNvPr id="3938" name="Drop Down 2914" hidden="1">
              <a:extLst>
                <a:ext uri="{63B3BB69-23CF-44E3-9099-C40C66FF867C}">
                  <a14:compatExt spid="_x0000_s3938"/>
                </a:ext>
                <a:ext uri="{FF2B5EF4-FFF2-40B4-BE49-F238E27FC236}">
                  <a16:creationId xmlns:a16="http://schemas.microsoft.com/office/drawing/2014/main" id="{00000000-0008-0000-0000-00006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1446</xdr:row>
          <xdr:rowOff>0</xdr:rowOff>
        </xdr:from>
        <xdr:to>
          <xdr:col>7</xdr:col>
          <xdr:colOff>612140</xdr:colOff>
          <xdr:row>1447</xdr:row>
          <xdr:rowOff>0</xdr:rowOff>
        </xdr:to>
        <xdr:sp macro="" textlink="">
          <xdr:nvSpPr>
            <xdr:cNvPr id="3957" name="Drop Down 2933" hidden="1">
              <a:extLst>
                <a:ext uri="{63B3BB69-23CF-44E3-9099-C40C66FF867C}">
                  <a14:compatExt spid="_x0000_s3957"/>
                </a:ext>
                <a:ext uri="{FF2B5EF4-FFF2-40B4-BE49-F238E27FC236}">
                  <a16:creationId xmlns:a16="http://schemas.microsoft.com/office/drawing/2014/main" id="{00000000-0008-0000-0000-00007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1446</xdr:row>
          <xdr:rowOff>7620</xdr:rowOff>
        </xdr:from>
        <xdr:to>
          <xdr:col>7</xdr:col>
          <xdr:colOff>1259840</xdr:colOff>
          <xdr:row>1447</xdr:row>
          <xdr:rowOff>0</xdr:rowOff>
        </xdr:to>
        <xdr:sp macro="" textlink="">
          <xdr:nvSpPr>
            <xdr:cNvPr id="3958" name="Drop Down 2934" hidden="1">
              <a:extLst>
                <a:ext uri="{63B3BB69-23CF-44E3-9099-C40C66FF867C}">
                  <a14:compatExt spid="_x0000_s3958"/>
                </a:ext>
                <a:ext uri="{FF2B5EF4-FFF2-40B4-BE49-F238E27FC236}">
                  <a16:creationId xmlns:a16="http://schemas.microsoft.com/office/drawing/2014/main" id="{00000000-0008-0000-0000-00007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1446</xdr:row>
          <xdr:rowOff>7620</xdr:rowOff>
        </xdr:from>
        <xdr:to>
          <xdr:col>7</xdr:col>
          <xdr:colOff>1793240</xdr:colOff>
          <xdr:row>1446</xdr:row>
          <xdr:rowOff>307340</xdr:rowOff>
        </xdr:to>
        <xdr:sp macro="" textlink="">
          <xdr:nvSpPr>
            <xdr:cNvPr id="3959" name="Drop Down 2935" hidden="1">
              <a:extLst>
                <a:ext uri="{63B3BB69-23CF-44E3-9099-C40C66FF867C}">
                  <a14:compatExt spid="_x0000_s3959"/>
                </a:ext>
                <a:ext uri="{FF2B5EF4-FFF2-40B4-BE49-F238E27FC236}">
                  <a16:creationId xmlns:a16="http://schemas.microsoft.com/office/drawing/2014/main" id="{00000000-0008-0000-0000-00007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1447</xdr:row>
          <xdr:rowOff>0</xdr:rowOff>
        </xdr:from>
        <xdr:to>
          <xdr:col>7</xdr:col>
          <xdr:colOff>612140</xdr:colOff>
          <xdr:row>1448</xdr:row>
          <xdr:rowOff>0</xdr:rowOff>
        </xdr:to>
        <xdr:sp macro="" textlink="">
          <xdr:nvSpPr>
            <xdr:cNvPr id="3960" name="Drop Down 2936" hidden="1">
              <a:extLst>
                <a:ext uri="{63B3BB69-23CF-44E3-9099-C40C66FF867C}">
                  <a14:compatExt spid="_x0000_s3960"/>
                </a:ext>
                <a:ext uri="{FF2B5EF4-FFF2-40B4-BE49-F238E27FC236}">
                  <a16:creationId xmlns:a16="http://schemas.microsoft.com/office/drawing/2014/main" id="{00000000-0008-0000-0000-00007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1447</xdr:row>
          <xdr:rowOff>7620</xdr:rowOff>
        </xdr:from>
        <xdr:to>
          <xdr:col>7</xdr:col>
          <xdr:colOff>1259840</xdr:colOff>
          <xdr:row>1448</xdr:row>
          <xdr:rowOff>0</xdr:rowOff>
        </xdr:to>
        <xdr:sp macro="" textlink="">
          <xdr:nvSpPr>
            <xdr:cNvPr id="3961" name="Drop Down 2937" hidden="1">
              <a:extLst>
                <a:ext uri="{63B3BB69-23CF-44E3-9099-C40C66FF867C}">
                  <a14:compatExt spid="_x0000_s3961"/>
                </a:ext>
                <a:ext uri="{FF2B5EF4-FFF2-40B4-BE49-F238E27FC236}">
                  <a16:creationId xmlns:a16="http://schemas.microsoft.com/office/drawing/2014/main" id="{00000000-0008-0000-0000-00007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1447</xdr:row>
          <xdr:rowOff>7620</xdr:rowOff>
        </xdr:from>
        <xdr:to>
          <xdr:col>7</xdr:col>
          <xdr:colOff>1793240</xdr:colOff>
          <xdr:row>1447</xdr:row>
          <xdr:rowOff>307340</xdr:rowOff>
        </xdr:to>
        <xdr:sp macro="" textlink="">
          <xdr:nvSpPr>
            <xdr:cNvPr id="3962" name="Drop Down 2938" hidden="1">
              <a:extLst>
                <a:ext uri="{63B3BB69-23CF-44E3-9099-C40C66FF867C}">
                  <a14:compatExt spid="_x0000_s3962"/>
                </a:ext>
                <a:ext uri="{FF2B5EF4-FFF2-40B4-BE49-F238E27FC236}">
                  <a16:creationId xmlns:a16="http://schemas.microsoft.com/office/drawing/2014/main" id="{00000000-0008-0000-0000-00007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1448</xdr:row>
          <xdr:rowOff>0</xdr:rowOff>
        </xdr:from>
        <xdr:to>
          <xdr:col>7</xdr:col>
          <xdr:colOff>612140</xdr:colOff>
          <xdr:row>1449</xdr:row>
          <xdr:rowOff>0</xdr:rowOff>
        </xdr:to>
        <xdr:sp macro="" textlink="">
          <xdr:nvSpPr>
            <xdr:cNvPr id="3963" name="Drop Down 2939" hidden="1">
              <a:extLst>
                <a:ext uri="{63B3BB69-23CF-44E3-9099-C40C66FF867C}">
                  <a14:compatExt spid="_x0000_s3963"/>
                </a:ext>
                <a:ext uri="{FF2B5EF4-FFF2-40B4-BE49-F238E27FC236}">
                  <a16:creationId xmlns:a16="http://schemas.microsoft.com/office/drawing/2014/main" id="{00000000-0008-0000-0000-00007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1448</xdr:row>
          <xdr:rowOff>7620</xdr:rowOff>
        </xdr:from>
        <xdr:to>
          <xdr:col>7</xdr:col>
          <xdr:colOff>1259840</xdr:colOff>
          <xdr:row>1449</xdr:row>
          <xdr:rowOff>0</xdr:rowOff>
        </xdr:to>
        <xdr:sp macro="" textlink="">
          <xdr:nvSpPr>
            <xdr:cNvPr id="3964" name="Drop Down 2940" hidden="1">
              <a:extLst>
                <a:ext uri="{63B3BB69-23CF-44E3-9099-C40C66FF867C}">
                  <a14:compatExt spid="_x0000_s3964"/>
                </a:ext>
                <a:ext uri="{FF2B5EF4-FFF2-40B4-BE49-F238E27FC236}">
                  <a16:creationId xmlns:a16="http://schemas.microsoft.com/office/drawing/2014/main" id="{00000000-0008-0000-0000-00007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1448</xdr:row>
          <xdr:rowOff>7620</xdr:rowOff>
        </xdr:from>
        <xdr:to>
          <xdr:col>7</xdr:col>
          <xdr:colOff>1793240</xdr:colOff>
          <xdr:row>1448</xdr:row>
          <xdr:rowOff>307340</xdr:rowOff>
        </xdr:to>
        <xdr:sp macro="" textlink="">
          <xdr:nvSpPr>
            <xdr:cNvPr id="3965" name="Drop Down 2941" hidden="1">
              <a:extLst>
                <a:ext uri="{63B3BB69-23CF-44E3-9099-C40C66FF867C}">
                  <a14:compatExt spid="_x0000_s3965"/>
                </a:ext>
                <a:ext uri="{FF2B5EF4-FFF2-40B4-BE49-F238E27FC236}">
                  <a16:creationId xmlns:a16="http://schemas.microsoft.com/office/drawing/2014/main" id="{00000000-0008-0000-0000-00007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1477</xdr:row>
          <xdr:rowOff>7620</xdr:rowOff>
        </xdr:from>
        <xdr:to>
          <xdr:col>4</xdr:col>
          <xdr:colOff>193040</xdr:colOff>
          <xdr:row>1477</xdr:row>
          <xdr:rowOff>224790</xdr:rowOff>
        </xdr:to>
        <xdr:sp macro="" textlink="">
          <xdr:nvSpPr>
            <xdr:cNvPr id="3972" name="Drop Down 2948" hidden="1">
              <a:extLst>
                <a:ext uri="{63B3BB69-23CF-44E3-9099-C40C66FF867C}">
                  <a14:compatExt spid="_x0000_s3972"/>
                </a:ext>
                <a:ext uri="{FF2B5EF4-FFF2-40B4-BE49-F238E27FC236}">
                  <a16:creationId xmlns:a16="http://schemas.microsoft.com/office/drawing/2014/main" id="{00000000-0008-0000-0000-00008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1477</xdr:row>
          <xdr:rowOff>7620</xdr:rowOff>
        </xdr:from>
        <xdr:to>
          <xdr:col>4</xdr:col>
          <xdr:colOff>1024890</xdr:colOff>
          <xdr:row>1477</xdr:row>
          <xdr:rowOff>224790</xdr:rowOff>
        </xdr:to>
        <xdr:sp macro="" textlink="">
          <xdr:nvSpPr>
            <xdr:cNvPr id="3973" name="Drop Down 2949" hidden="1">
              <a:extLst>
                <a:ext uri="{63B3BB69-23CF-44E3-9099-C40C66FF867C}">
                  <a14:compatExt spid="_x0000_s3973"/>
                </a:ext>
                <a:ext uri="{FF2B5EF4-FFF2-40B4-BE49-F238E27FC236}">
                  <a16:creationId xmlns:a16="http://schemas.microsoft.com/office/drawing/2014/main" id="{00000000-0008-0000-0000-00008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1477</xdr:row>
          <xdr:rowOff>0</xdr:rowOff>
        </xdr:from>
        <xdr:to>
          <xdr:col>4</xdr:col>
          <xdr:colOff>1710690</xdr:colOff>
          <xdr:row>1477</xdr:row>
          <xdr:rowOff>224790</xdr:rowOff>
        </xdr:to>
        <xdr:sp macro="" textlink="">
          <xdr:nvSpPr>
            <xdr:cNvPr id="3974" name="Drop Down 2950" hidden="1">
              <a:extLst>
                <a:ext uri="{63B3BB69-23CF-44E3-9099-C40C66FF867C}">
                  <a14:compatExt spid="_x0000_s3974"/>
                </a:ext>
                <a:ext uri="{FF2B5EF4-FFF2-40B4-BE49-F238E27FC236}">
                  <a16:creationId xmlns:a16="http://schemas.microsoft.com/office/drawing/2014/main" id="{00000000-0008-0000-0000-00008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1477</xdr:row>
          <xdr:rowOff>7620</xdr:rowOff>
        </xdr:from>
        <xdr:to>
          <xdr:col>6</xdr:col>
          <xdr:colOff>262890</xdr:colOff>
          <xdr:row>1477</xdr:row>
          <xdr:rowOff>224790</xdr:rowOff>
        </xdr:to>
        <xdr:sp macro="" textlink="">
          <xdr:nvSpPr>
            <xdr:cNvPr id="3975" name="Drop Down 2951" hidden="1">
              <a:extLst>
                <a:ext uri="{63B3BB69-23CF-44E3-9099-C40C66FF867C}">
                  <a14:compatExt spid="_x0000_s3975"/>
                </a:ext>
                <a:ext uri="{FF2B5EF4-FFF2-40B4-BE49-F238E27FC236}">
                  <a16:creationId xmlns:a16="http://schemas.microsoft.com/office/drawing/2014/main" id="{00000000-0008-0000-0000-00008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1477</xdr:row>
          <xdr:rowOff>7620</xdr:rowOff>
        </xdr:from>
        <xdr:to>
          <xdr:col>6</xdr:col>
          <xdr:colOff>1107440</xdr:colOff>
          <xdr:row>1477</xdr:row>
          <xdr:rowOff>224790</xdr:rowOff>
        </xdr:to>
        <xdr:sp macro="" textlink="">
          <xdr:nvSpPr>
            <xdr:cNvPr id="3976" name="Drop Down 2952" hidden="1">
              <a:extLst>
                <a:ext uri="{63B3BB69-23CF-44E3-9099-C40C66FF867C}">
                  <a14:compatExt spid="_x0000_s3976"/>
                </a:ext>
                <a:ext uri="{FF2B5EF4-FFF2-40B4-BE49-F238E27FC236}">
                  <a16:creationId xmlns:a16="http://schemas.microsoft.com/office/drawing/2014/main" id="{00000000-0008-0000-0000-00008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1477</xdr:row>
          <xdr:rowOff>0</xdr:rowOff>
        </xdr:from>
        <xdr:to>
          <xdr:col>6</xdr:col>
          <xdr:colOff>1793240</xdr:colOff>
          <xdr:row>1477</xdr:row>
          <xdr:rowOff>224790</xdr:rowOff>
        </xdr:to>
        <xdr:sp macro="" textlink="">
          <xdr:nvSpPr>
            <xdr:cNvPr id="3977" name="Drop Down 2953" hidden="1">
              <a:extLst>
                <a:ext uri="{63B3BB69-23CF-44E3-9099-C40C66FF867C}">
                  <a14:compatExt spid="_x0000_s3977"/>
                </a:ext>
                <a:ext uri="{FF2B5EF4-FFF2-40B4-BE49-F238E27FC236}">
                  <a16:creationId xmlns:a16="http://schemas.microsoft.com/office/drawing/2014/main" id="{00000000-0008-0000-0000-00008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1475</xdr:row>
          <xdr:rowOff>0</xdr:rowOff>
        </xdr:from>
        <xdr:to>
          <xdr:col>12</xdr:col>
          <xdr:colOff>720090</xdr:colOff>
          <xdr:row>1475</xdr:row>
          <xdr:rowOff>224790</xdr:rowOff>
        </xdr:to>
        <xdr:sp macro="" textlink="">
          <xdr:nvSpPr>
            <xdr:cNvPr id="3981" name="Drop Down 2957" hidden="1">
              <a:extLst>
                <a:ext uri="{63B3BB69-23CF-44E3-9099-C40C66FF867C}">
                  <a14:compatExt spid="_x0000_s3981"/>
                </a:ext>
                <a:ext uri="{FF2B5EF4-FFF2-40B4-BE49-F238E27FC236}">
                  <a16:creationId xmlns:a16="http://schemas.microsoft.com/office/drawing/2014/main" id="{00000000-0008-0000-0000-00008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1475</xdr:row>
          <xdr:rowOff>7620</xdr:rowOff>
        </xdr:from>
        <xdr:to>
          <xdr:col>12</xdr:col>
          <xdr:colOff>1329690</xdr:colOff>
          <xdr:row>1475</xdr:row>
          <xdr:rowOff>224790</xdr:rowOff>
        </xdr:to>
        <xdr:sp macro="" textlink="">
          <xdr:nvSpPr>
            <xdr:cNvPr id="3982" name="Drop Down 2958" hidden="1">
              <a:extLst>
                <a:ext uri="{63B3BB69-23CF-44E3-9099-C40C66FF867C}">
                  <a14:compatExt spid="_x0000_s3982"/>
                </a:ext>
                <a:ext uri="{FF2B5EF4-FFF2-40B4-BE49-F238E27FC236}">
                  <a16:creationId xmlns:a16="http://schemas.microsoft.com/office/drawing/2014/main" id="{00000000-0008-0000-0000-00008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1475</xdr:row>
          <xdr:rowOff>0</xdr:rowOff>
        </xdr:from>
        <xdr:to>
          <xdr:col>13</xdr:col>
          <xdr:colOff>0</xdr:colOff>
          <xdr:row>1475</xdr:row>
          <xdr:rowOff>224790</xdr:rowOff>
        </xdr:to>
        <xdr:sp macro="" textlink="">
          <xdr:nvSpPr>
            <xdr:cNvPr id="3983" name="Drop Down 2959" hidden="1">
              <a:extLst>
                <a:ext uri="{63B3BB69-23CF-44E3-9099-C40C66FF867C}">
                  <a14:compatExt spid="_x0000_s3983"/>
                </a:ext>
                <a:ext uri="{FF2B5EF4-FFF2-40B4-BE49-F238E27FC236}">
                  <a16:creationId xmlns:a16="http://schemas.microsoft.com/office/drawing/2014/main" id="{00000000-0008-0000-0000-00008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1477</xdr:row>
          <xdr:rowOff>0</xdr:rowOff>
        </xdr:from>
        <xdr:to>
          <xdr:col>12</xdr:col>
          <xdr:colOff>688340</xdr:colOff>
          <xdr:row>1477</xdr:row>
          <xdr:rowOff>224790</xdr:rowOff>
        </xdr:to>
        <xdr:sp macro="" textlink="">
          <xdr:nvSpPr>
            <xdr:cNvPr id="3984" name="Drop Down 2960" hidden="1">
              <a:extLst>
                <a:ext uri="{63B3BB69-23CF-44E3-9099-C40C66FF867C}">
                  <a14:compatExt spid="_x0000_s3984"/>
                </a:ext>
                <a:ext uri="{FF2B5EF4-FFF2-40B4-BE49-F238E27FC236}">
                  <a16:creationId xmlns:a16="http://schemas.microsoft.com/office/drawing/2014/main" id="{00000000-0008-0000-0000-00009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1477</xdr:row>
          <xdr:rowOff>7620</xdr:rowOff>
        </xdr:from>
        <xdr:to>
          <xdr:col>12</xdr:col>
          <xdr:colOff>1297940</xdr:colOff>
          <xdr:row>1477</xdr:row>
          <xdr:rowOff>224790</xdr:rowOff>
        </xdr:to>
        <xdr:sp macro="" textlink="">
          <xdr:nvSpPr>
            <xdr:cNvPr id="3985" name="Drop Down 2961" hidden="1">
              <a:extLst>
                <a:ext uri="{63B3BB69-23CF-44E3-9099-C40C66FF867C}">
                  <a14:compatExt spid="_x0000_s3985"/>
                </a:ext>
                <a:ext uri="{FF2B5EF4-FFF2-40B4-BE49-F238E27FC236}">
                  <a16:creationId xmlns:a16="http://schemas.microsoft.com/office/drawing/2014/main" id="{00000000-0008-0000-0000-00009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1476</xdr:row>
          <xdr:rowOff>220980</xdr:rowOff>
        </xdr:from>
        <xdr:to>
          <xdr:col>13</xdr:col>
          <xdr:colOff>0</xdr:colOff>
          <xdr:row>1477</xdr:row>
          <xdr:rowOff>224790</xdr:rowOff>
        </xdr:to>
        <xdr:sp macro="" textlink="">
          <xdr:nvSpPr>
            <xdr:cNvPr id="3986" name="Drop Down 2962" hidden="1">
              <a:extLst>
                <a:ext uri="{63B3BB69-23CF-44E3-9099-C40C66FF867C}">
                  <a14:compatExt spid="_x0000_s3986"/>
                </a:ext>
                <a:ext uri="{FF2B5EF4-FFF2-40B4-BE49-F238E27FC236}">
                  <a16:creationId xmlns:a16="http://schemas.microsoft.com/office/drawing/2014/main" id="{00000000-0008-0000-0000-00009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1546</xdr:row>
          <xdr:rowOff>0</xdr:rowOff>
        </xdr:from>
        <xdr:to>
          <xdr:col>7</xdr:col>
          <xdr:colOff>612140</xdr:colOff>
          <xdr:row>1547</xdr:row>
          <xdr:rowOff>0</xdr:rowOff>
        </xdr:to>
        <xdr:sp macro="" textlink="">
          <xdr:nvSpPr>
            <xdr:cNvPr id="4005" name="Drop Down 2981" hidden="1">
              <a:extLst>
                <a:ext uri="{63B3BB69-23CF-44E3-9099-C40C66FF867C}">
                  <a14:compatExt spid="_x0000_s4005"/>
                </a:ext>
                <a:ext uri="{FF2B5EF4-FFF2-40B4-BE49-F238E27FC236}">
                  <a16:creationId xmlns:a16="http://schemas.microsoft.com/office/drawing/2014/main" id="{00000000-0008-0000-0000-0000A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1546</xdr:row>
          <xdr:rowOff>7620</xdr:rowOff>
        </xdr:from>
        <xdr:to>
          <xdr:col>7</xdr:col>
          <xdr:colOff>1259840</xdr:colOff>
          <xdr:row>1547</xdr:row>
          <xdr:rowOff>0</xdr:rowOff>
        </xdr:to>
        <xdr:sp macro="" textlink="">
          <xdr:nvSpPr>
            <xdr:cNvPr id="4006" name="Drop Down 2982" hidden="1">
              <a:extLst>
                <a:ext uri="{63B3BB69-23CF-44E3-9099-C40C66FF867C}">
                  <a14:compatExt spid="_x0000_s4006"/>
                </a:ext>
                <a:ext uri="{FF2B5EF4-FFF2-40B4-BE49-F238E27FC236}">
                  <a16:creationId xmlns:a16="http://schemas.microsoft.com/office/drawing/2014/main" id="{00000000-0008-0000-0000-0000A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1546</xdr:row>
          <xdr:rowOff>7620</xdr:rowOff>
        </xdr:from>
        <xdr:to>
          <xdr:col>7</xdr:col>
          <xdr:colOff>1793240</xdr:colOff>
          <xdr:row>1546</xdr:row>
          <xdr:rowOff>307340</xdr:rowOff>
        </xdr:to>
        <xdr:sp macro="" textlink="">
          <xdr:nvSpPr>
            <xdr:cNvPr id="4007" name="Drop Down 2983" hidden="1">
              <a:extLst>
                <a:ext uri="{63B3BB69-23CF-44E3-9099-C40C66FF867C}">
                  <a14:compatExt spid="_x0000_s4007"/>
                </a:ext>
                <a:ext uri="{FF2B5EF4-FFF2-40B4-BE49-F238E27FC236}">
                  <a16:creationId xmlns:a16="http://schemas.microsoft.com/office/drawing/2014/main" id="{00000000-0008-0000-0000-0000A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1547</xdr:row>
          <xdr:rowOff>0</xdr:rowOff>
        </xdr:from>
        <xdr:to>
          <xdr:col>7</xdr:col>
          <xdr:colOff>612140</xdr:colOff>
          <xdr:row>1548</xdr:row>
          <xdr:rowOff>0</xdr:rowOff>
        </xdr:to>
        <xdr:sp macro="" textlink="">
          <xdr:nvSpPr>
            <xdr:cNvPr id="4008" name="Drop Down 2984" hidden="1">
              <a:extLst>
                <a:ext uri="{63B3BB69-23CF-44E3-9099-C40C66FF867C}">
                  <a14:compatExt spid="_x0000_s4008"/>
                </a:ext>
                <a:ext uri="{FF2B5EF4-FFF2-40B4-BE49-F238E27FC236}">
                  <a16:creationId xmlns:a16="http://schemas.microsoft.com/office/drawing/2014/main" id="{00000000-0008-0000-0000-0000A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1547</xdr:row>
          <xdr:rowOff>7620</xdr:rowOff>
        </xdr:from>
        <xdr:to>
          <xdr:col>7</xdr:col>
          <xdr:colOff>1259840</xdr:colOff>
          <xdr:row>1548</xdr:row>
          <xdr:rowOff>0</xdr:rowOff>
        </xdr:to>
        <xdr:sp macro="" textlink="">
          <xdr:nvSpPr>
            <xdr:cNvPr id="4009" name="Drop Down 2985" hidden="1">
              <a:extLst>
                <a:ext uri="{63B3BB69-23CF-44E3-9099-C40C66FF867C}">
                  <a14:compatExt spid="_x0000_s4009"/>
                </a:ext>
                <a:ext uri="{FF2B5EF4-FFF2-40B4-BE49-F238E27FC236}">
                  <a16:creationId xmlns:a16="http://schemas.microsoft.com/office/drawing/2014/main" id="{00000000-0008-0000-0000-0000A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1547</xdr:row>
          <xdr:rowOff>7620</xdr:rowOff>
        </xdr:from>
        <xdr:to>
          <xdr:col>7</xdr:col>
          <xdr:colOff>1793240</xdr:colOff>
          <xdr:row>1547</xdr:row>
          <xdr:rowOff>307340</xdr:rowOff>
        </xdr:to>
        <xdr:sp macro="" textlink="">
          <xdr:nvSpPr>
            <xdr:cNvPr id="4010" name="Drop Down 2986" hidden="1">
              <a:extLst>
                <a:ext uri="{63B3BB69-23CF-44E3-9099-C40C66FF867C}">
                  <a14:compatExt spid="_x0000_s4010"/>
                </a:ext>
                <a:ext uri="{FF2B5EF4-FFF2-40B4-BE49-F238E27FC236}">
                  <a16:creationId xmlns:a16="http://schemas.microsoft.com/office/drawing/2014/main" id="{00000000-0008-0000-0000-0000A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1548</xdr:row>
          <xdr:rowOff>0</xdr:rowOff>
        </xdr:from>
        <xdr:to>
          <xdr:col>7</xdr:col>
          <xdr:colOff>612140</xdr:colOff>
          <xdr:row>1549</xdr:row>
          <xdr:rowOff>0</xdr:rowOff>
        </xdr:to>
        <xdr:sp macro="" textlink="">
          <xdr:nvSpPr>
            <xdr:cNvPr id="4011" name="Drop Down 2987" hidden="1">
              <a:extLst>
                <a:ext uri="{63B3BB69-23CF-44E3-9099-C40C66FF867C}">
                  <a14:compatExt spid="_x0000_s4011"/>
                </a:ext>
                <a:ext uri="{FF2B5EF4-FFF2-40B4-BE49-F238E27FC236}">
                  <a16:creationId xmlns:a16="http://schemas.microsoft.com/office/drawing/2014/main" id="{00000000-0008-0000-0000-0000A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1548</xdr:row>
          <xdr:rowOff>7620</xdr:rowOff>
        </xdr:from>
        <xdr:to>
          <xdr:col>7</xdr:col>
          <xdr:colOff>1259840</xdr:colOff>
          <xdr:row>1549</xdr:row>
          <xdr:rowOff>0</xdr:rowOff>
        </xdr:to>
        <xdr:sp macro="" textlink="">
          <xdr:nvSpPr>
            <xdr:cNvPr id="4012" name="Drop Down 2988" hidden="1">
              <a:extLst>
                <a:ext uri="{63B3BB69-23CF-44E3-9099-C40C66FF867C}">
                  <a14:compatExt spid="_x0000_s4012"/>
                </a:ext>
                <a:ext uri="{FF2B5EF4-FFF2-40B4-BE49-F238E27FC236}">
                  <a16:creationId xmlns:a16="http://schemas.microsoft.com/office/drawing/2014/main" id="{00000000-0008-0000-0000-0000A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1548</xdr:row>
          <xdr:rowOff>7620</xdr:rowOff>
        </xdr:from>
        <xdr:to>
          <xdr:col>7</xdr:col>
          <xdr:colOff>1793240</xdr:colOff>
          <xdr:row>1548</xdr:row>
          <xdr:rowOff>307340</xdr:rowOff>
        </xdr:to>
        <xdr:sp macro="" textlink="">
          <xdr:nvSpPr>
            <xdr:cNvPr id="4013" name="Drop Down 2989" hidden="1">
              <a:extLst>
                <a:ext uri="{63B3BB69-23CF-44E3-9099-C40C66FF867C}">
                  <a14:compatExt spid="_x0000_s4013"/>
                </a:ext>
                <a:ext uri="{FF2B5EF4-FFF2-40B4-BE49-F238E27FC236}">
                  <a16:creationId xmlns:a16="http://schemas.microsoft.com/office/drawing/2014/main" id="{00000000-0008-0000-0000-0000A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1577</xdr:row>
          <xdr:rowOff>7620</xdr:rowOff>
        </xdr:from>
        <xdr:to>
          <xdr:col>4</xdr:col>
          <xdr:colOff>193040</xdr:colOff>
          <xdr:row>1577</xdr:row>
          <xdr:rowOff>224790</xdr:rowOff>
        </xdr:to>
        <xdr:sp macro="" textlink="">
          <xdr:nvSpPr>
            <xdr:cNvPr id="4020" name="Drop Down 2996" hidden="1">
              <a:extLst>
                <a:ext uri="{63B3BB69-23CF-44E3-9099-C40C66FF867C}">
                  <a14:compatExt spid="_x0000_s4020"/>
                </a:ext>
                <a:ext uri="{FF2B5EF4-FFF2-40B4-BE49-F238E27FC236}">
                  <a16:creationId xmlns:a16="http://schemas.microsoft.com/office/drawing/2014/main" id="{00000000-0008-0000-0000-0000B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1577</xdr:row>
          <xdr:rowOff>7620</xdr:rowOff>
        </xdr:from>
        <xdr:to>
          <xdr:col>4</xdr:col>
          <xdr:colOff>1024890</xdr:colOff>
          <xdr:row>1577</xdr:row>
          <xdr:rowOff>224790</xdr:rowOff>
        </xdr:to>
        <xdr:sp macro="" textlink="">
          <xdr:nvSpPr>
            <xdr:cNvPr id="4021" name="Drop Down 2997" hidden="1">
              <a:extLst>
                <a:ext uri="{63B3BB69-23CF-44E3-9099-C40C66FF867C}">
                  <a14:compatExt spid="_x0000_s4021"/>
                </a:ext>
                <a:ext uri="{FF2B5EF4-FFF2-40B4-BE49-F238E27FC236}">
                  <a16:creationId xmlns:a16="http://schemas.microsoft.com/office/drawing/2014/main" id="{00000000-0008-0000-0000-0000B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1577</xdr:row>
          <xdr:rowOff>0</xdr:rowOff>
        </xdr:from>
        <xdr:to>
          <xdr:col>4</xdr:col>
          <xdr:colOff>1710690</xdr:colOff>
          <xdr:row>1577</xdr:row>
          <xdr:rowOff>224790</xdr:rowOff>
        </xdr:to>
        <xdr:sp macro="" textlink="">
          <xdr:nvSpPr>
            <xdr:cNvPr id="4022" name="Drop Down 2998" hidden="1">
              <a:extLst>
                <a:ext uri="{63B3BB69-23CF-44E3-9099-C40C66FF867C}">
                  <a14:compatExt spid="_x0000_s4022"/>
                </a:ext>
                <a:ext uri="{FF2B5EF4-FFF2-40B4-BE49-F238E27FC236}">
                  <a16:creationId xmlns:a16="http://schemas.microsoft.com/office/drawing/2014/main" id="{00000000-0008-0000-0000-0000B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1577</xdr:row>
          <xdr:rowOff>7620</xdr:rowOff>
        </xdr:from>
        <xdr:to>
          <xdr:col>6</xdr:col>
          <xdr:colOff>262890</xdr:colOff>
          <xdr:row>1577</xdr:row>
          <xdr:rowOff>224790</xdr:rowOff>
        </xdr:to>
        <xdr:sp macro="" textlink="">
          <xdr:nvSpPr>
            <xdr:cNvPr id="4023" name="Drop Down 2999" hidden="1">
              <a:extLst>
                <a:ext uri="{63B3BB69-23CF-44E3-9099-C40C66FF867C}">
                  <a14:compatExt spid="_x0000_s4023"/>
                </a:ext>
                <a:ext uri="{FF2B5EF4-FFF2-40B4-BE49-F238E27FC236}">
                  <a16:creationId xmlns:a16="http://schemas.microsoft.com/office/drawing/2014/main" id="{00000000-0008-0000-0000-0000B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1577</xdr:row>
          <xdr:rowOff>7620</xdr:rowOff>
        </xdr:from>
        <xdr:to>
          <xdr:col>6</xdr:col>
          <xdr:colOff>1107440</xdr:colOff>
          <xdr:row>1577</xdr:row>
          <xdr:rowOff>224790</xdr:rowOff>
        </xdr:to>
        <xdr:sp macro="" textlink="">
          <xdr:nvSpPr>
            <xdr:cNvPr id="4024" name="Drop Down 3000" hidden="1">
              <a:extLst>
                <a:ext uri="{63B3BB69-23CF-44E3-9099-C40C66FF867C}">
                  <a14:compatExt spid="_x0000_s4024"/>
                </a:ext>
                <a:ext uri="{FF2B5EF4-FFF2-40B4-BE49-F238E27FC236}">
                  <a16:creationId xmlns:a16="http://schemas.microsoft.com/office/drawing/2014/main" id="{00000000-0008-0000-0000-0000B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1577</xdr:row>
          <xdr:rowOff>0</xdr:rowOff>
        </xdr:from>
        <xdr:to>
          <xdr:col>6</xdr:col>
          <xdr:colOff>1793240</xdr:colOff>
          <xdr:row>1577</xdr:row>
          <xdr:rowOff>224790</xdr:rowOff>
        </xdr:to>
        <xdr:sp macro="" textlink="">
          <xdr:nvSpPr>
            <xdr:cNvPr id="4025" name="Drop Down 3001" hidden="1">
              <a:extLst>
                <a:ext uri="{63B3BB69-23CF-44E3-9099-C40C66FF867C}">
                  <a14:compatExt spid="_x0000_s4025"/>
                </a:ext>
                <a:ext uri="{FF2B5EF4-FFF2-40B4-BE49-F238E27FC236}">
                  <a16:creationId xmlns:a16="http://schemas.microsoft.com/office/drawing/2014/main" id="{00000000-0008-0000-0000-0000B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1575</xdr:row>
          <xdr:rowOff>0</xdr:rowOff>
        </xdr:from>
        <xdr:to>
          <xdr:col>12</xdr:col>
          <xdr:colOff>720090</xdr:colOff>
          <xdr:row>1575</xdr:row>
          <xdr:rowOff>224790</xdr:rowOff>
        </xdr:to>
        <xdr:sp macro="" textlink="">
          <xdr:nvSpPr>
            <xdr:cNvPr id="4029" name="Drop Down 3005" hidden="1">
              <a:extLst>
                <a:ext uri="{63B3BB69-23CF-44E3-9099-C40C66FF867C}">
                  <a14:compatExt spid="_x0000_s4029"/>
                </a:ext>
                <a:ext uri="{FF2B5EF4-FFF2-40B4-BE49-F238E27FC236}">
                  <a16:creationId xmlns:a16="http://schemas.microsoft.com/office/drawing/2014/main" id="{00000000-0008-0000-0000-0000B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1575</xdr:row>
          <xdr:rowOff>7620</xdr:rowOff>
        </xdr:from>
        <xdr:to>
          <xdr:col>12</xdr:col>
          <xdr:colOff>1329690</xdr:colOff>
          <xdr:row>1575</xdr:row>
          <xdr:rowOff>224790</xdr:rowOff>
        </xdr:to>
        <xdr:sp macro="" textlink="">
          <xdr:nvSpPr>
            <xdr:cNvPr id="4030" name="Drop Down 3006" hidden="1">
              <a:extLst>
                <a:ext uri="{63B3BB69-23CF-44E3-9099-C40C66FF867C}">
                  <a14:compatExt spid="_x0000_s4030"/>
                </a:ext>
                <a:ext uri="{FF2B5EF4-FFF2-40B4-BE49-F238E27FC236}">
                  <a16:creationId xmlns:a16="http://schemas.microsoft.com/office/drawing/2014/main" id="{00000000-0008-0000-0000-0000B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1575</xdr:row>
          <xdr:rowOff>0</xdr:rowOff>
        </xdr:from>
        <xdr:to>
          <xdr:col>13</xdr:col>
          <xdr:colOff>0</xdr:colOff>
          <xdr:row>1575</xdr:row>
          <xdr:rowOff>224790</xdr:rowOff>
        </xdr:to>
        <xdr:sp macro="" textlink="">
          <xdr:nvSpPr>
            <xdr:cNvPr id="4031" name="Drop Down 3007" hidden="1">
              <a:extLst>
                <a:ext uri="{63B3BB69-23CF-44E3-9099-C40C66FF867C}">
                  <a14:compatExt spid="_x0000_s4031"/>
                </a:ext>
                <a:ext uri="{FF2B5EF4-FFF2-40B4-BE49-F238E27FC236}">
                  <a16:creationId xmlns:a16="http://schemas.microsoft.com/office/drawing/2014/main" id="{00000000-0008-0000-0000-0000B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1577</xdr:row>
          <xdr:rowOff>0</xdr:rowOff>
        </xdr:from>
        <xdr:to>
          <xdr:col>12</xdr:col>
          <xdr:colOff>688340</xdr:colOff>
          <xdr:row>1577</xdr:row>
          <xdr:rowOff>224790</xdr:rowOff>
        </xdr:to>
        <xdr:sp macro="" textlink="">
          <xdr:nvSpPr>
            <xdr:cNvPr id="4032" name="Drop Down 3008" hidden="1">
              <a:extLst>
                <a:ext uri="{63B3BB69-23CF-44E3-9099-C40C66FF867C}">
                  <a14:compatExt spid="_x0000_s4032"/>
                </a:ext>
                <a:ext uri="{FF2B5EF4-FFF2-40B4-BE49-F238E27FC236}">
                  <a16:creationId xmlns:a16="http://schemas.microsoft.com/office/drawing/2014/main" id="{00000000-0008-0000-0000-0000C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1577</xdr:row>
          <xdr:rowOff>7620</xdr:rowOff>
        </xdr:from>
        <xdr:to>
          <xdr:col>12</xdr:col>
          <xdr:colOff>1297940</xdr:colOff>
          <xdr:row>1577</xdr:row>
          <xdr:rowOff>224790</xdr:rowOff>
        </xdr:to>
        <xdr:sp macro="" textlink="">
          <xdr:nvSpPr>
            <xdr:cNvPr id="4033" name="Drop Down 3009" hidden="1">
              <a:extLst>
                <a:ext uri="{63B3BB69-23CF-44E3-9099-C40C66FF867C}">
                  <a14:compatExt spid="_x0000_s4033"/>
                </a:ext>
                <a:ext uri="{FF2B5EF4-FFF2-40B4-BE49-F238E27FC236}">
                  <a16:creationId xmlns:a16="http://schemas.microsoft.com/office/drawing/2014/main" id="{00000000-0008-0000-0000-0000C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1576</xdr:row>
          <xdr:rowOff>220980</xdr:rowOff>
        </xdr:from>
        <xdr:to>
          <xdr:col>13</xdr:col>
          <xdr:colOff>0</xdr:colOff>
          <xdr:row>1577</xdr:row>
          <xdr:rowOff>224790</xdr:rowOff>
        </xdr:to>
        <xdr:sp macro="" textlink="">
          <xdr:nvSpPr>
            <xdr:cNvPr id="4034" name="Drop Down 3010" hidden="1">
              <a:extLst>
                <a:ext uri="{63B3BB69-23CF-44E3-9099-C40C66FF867C}">
                  <a14:compatExt spid="_x0000_s4034"/>
                </a:ext>
                <a:ext uri="{FF2B5EF4-FFF2-40B4-BE49-F238E27FC236}">
                  <a16:creationId xmlns:a16="http://schemas.microsoft.com/office/drawing/2014/main" id="{00000000-0008-0000-0000-0000C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1646</xdr:row>
          <xdr:rowOff>0</xdr:rowOff>
        </xdr:from>
        <xdr:to>
          <xdr:col>7</xdr:col>
          <xdr:colOff>612140</xdr:colOff>
          <xdr:row>1647</xdr:row>
          <xdr:rowOff>0</xdr:rowOff>
        </xdr:to>
        <xdr:sp macro="" textlink="">
          <xdr:nvSpPr>
            <xdr:cNvPr id="4053" name="Drop Down 3029" hidden="1">
              <a:extLst>
                <a:ext uri="{63B3BB69-23CF-44E3-9099-C40C66FF867C}">
                  <a14:compatExt spid="_x0000_s4053"/>
                </a:ext>
                <a:ext uri="{FF2B5EF4-FFF2-40B4-BE49-F238E27FC236}">
                  <a16:creationId xmlns:a16="http://schemas.microsoft.com/office/drawing/2014/main" id="{00000000-0008-0000-0000-0000D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1646</xdr:row>
          <xdr:rowOff>7620</xdr:rowOff>
        </xdr:from>
        <xdr:to>
          <xdr:col>7</xdr:col>
          <xdr:colOff>1259840</xdr:colOff>
          <xdr:row>1647</xdr:row>
          <xdr:rowOff>0</xdr:rowOff>
        </xdr:to>
        <xdr:sp macro="" textlink="">
          <xdr:nvSpPr>
            <xdr:cNvPr id="4054" name="Drop Down 3030" hidden="1">
              <a:extLst>
                <a:ext uri="{63B3BB69-23CF-44E3-9099-C40C66FF867C}">
                  <a14:compatExt spid="_x0000_s4054"/>
                </a:ext>
                <a:ext uri="{FF2B5EF4-FFF2-40B4-BE49-F238E27FC236}">
                  <a16:creationId xmlns:a16="http://schemas.microsoft.com/office/drawing/2014/main" id="{00000000-0008-0000-0000-0000D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1646</xdr:row>
          <xdr:rowOff>7620</xdr:rowOff>
        </xdr:from>
        <xdr:to>
          <xdr:col>7</xdr:col>
          <xdr:colOff>1793240</xdr:colOff>
          <xdr:row>1646</xdr:row>
          <xdr:rowOff>307340</xdr:rowOff>
        </xdr:to>
        <xdr:sp macro="" textlink="">
          <xdr:nvSpPr>
            <xdr:cNvPr id="4055" name="Drop Down 3031" hidden="1">
              <a:extLst>
                <a:ext uri="{63B3BB69-23CF-44E3-9099-C40C66FF867C}">
                  <a14:compatExt spid="_x0000_s4055"/>
                </a:ext>
                <a:ext uri="{FF2B5EF4-FFF2-40B4-BE49-F238E27FC236}">
                  <a16:creationId xmlns:a16="http://schemas.microsoft.com/office/drawing/2014/main" id="{00000000-0008-0000-0000-0000D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1647</xdr:row>
          <xdr:rowOff>0</xdr:rowOff>
        </xdr:from>
        <xdr:to>
          <xdr:col>7</xdr:col>
          <xdr:colOff>612140</xdr:colOff>
          <xdr:row>1648</xdr:row>
          <xdr:rowOff>0</xdr:rowOff>
        </xdr:to>
        <xdr:sp macro="" textlink="">
          <xdr:nvSpPr>
            <xdr:cNvPr id="4056" name="Drop Down 3032" hidden="1">
              <a:extLst>
                <a:ext uri="{63B3BB69-23CF-44E3-9099-C40C66FF867C}">
                  <a14:compatExt spid="_x0000_s4056"/>
                </a:ext>
                <a:ext uri="{FF2B5EF4-FFF2-40B4-BE49-F238E27FC236}">
                  <a16:creationId xmlns:a16="http://schemas.microsoft.com/office/drawing/2014/main" id="{00000000-0008-0000-0000-0000D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1647</xdr:row>
          <xdr:rowOff>7620</xdr:rowOff>
        </xdr:from>
        <xdr:to>
          <xdr:col>7</xdr:col>
          <xdr:colOff>1259840</xdr:colOff>
          <xdr:row>1648</xdr:row>
          <xdr:rowOff>0</xdr:rowOff>
        </xdr:to>
        <xdr:sp macro="" textlink="">
          <xdr:nvSpPr>
            <xdr:cNvPr id="4057" name="Drop Down 3033" hidden="1">
              <a:extLst>
                <a:ext uri="{63B3BB69-23CF-44E3-9099-C40C66FF867C}">
                  <a14:compatExt spid="_x0000_s4057"/>
                </a:ext>
                <a:ext uri="{FF2B5EF4-FFF2-40B4-BE49-F238E27FC236}">
                  <a16:creationId xmlns:a16="http://schemas.microsoft.com/office/drawing/2014/main" id="{00000000-0008-0000-0000-0000D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1647</xdr:row>
          <xdr:rowOff>7620</xdr:rowOff>
        </xdr:from>
        <xdr:to>
          <xdr:col>7</xdr:col>
          <xdr:colOff>1793240</xdr:colOff>
          <xdr:row>1647</xdr:row>
          <xdr:rowOff>307340</xdr:rowOff>
        </xdr:to>
        <xdr:sp macro="" textlink="">
          <xdr:nvSpPr>
            <xdr:cNvPr id="4058" name="Drop Down 3034" hidden="1">
              <a:extLst>
                <a:ext uri="{63B3BB69-23CF-44E3-9099-C40C66FF867C}">
                  <a14:compatExt spid="_x0000_s4058"/>
                </a:ext>
                <a:ext uri="{FF2B5EF4-FFF2-40B4-BE49-F238E27FC236}">
                  <a16:creationId xmlns:a16="http://schemas.microsoft.com/office/drawing/2014/main" id="{00000000-0008-0000-0000-0000D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1648</xdr:row>
          <xdr:rowOff>0</xdr:rowOff>
        </xdr:from>
        <xdr:to>
          <xdr:col>7</xdr:col>
          <xdr:colOff>612140</xdr:colOff>
          <xdr:row>1649</xdr:row>
          <xdr:rowOff>0</xdr:rowOff>
        </xdr:to>
        <xdr:sp macro="" textlink="">
          <xdr:nvSpPr>
            <xdr:cNvPr id="4059" name="Drop Down 3035" hidden="1">
              <a:extLst>
                <a:ext uri="{63B3BB69-23CF-44E3-9099-C40C66FF867C}">
                  <a14:compatExt spid="_x0000_s4059"/>
                </a:ext>
                <a:ext uri="{FF2B5EF4-FFF2-40B4-BE49-F238E27FC236}">
                  <a16:creationId xmlns:a16="http://schemas.microsoft.com/office/drawing/2014/main" id="{00000000-0008-0000-0000-0000D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1648</xdr:row>
          <xdr:rowOff>7620</xdr:rowOff>
        </xdr:from>
        <xdr:to>
          <xdr:col>7</xdr:col>
          <xdr:colOff>1259840</xdr:colOff>
          <xdr:row>1649</xdr:row>
          <xdr:rowOff>0</xdr:rowOff>
        </xdr:to>
        <xdr:sp macro="" textlink="">
          <xdr:nvSpPr>
            <xdr:cNvPr id="4060" name="Drop Down 3036" hidden="1">
              <a:extLst>
                <a:ext uri="{63B3BB69-23CF-44E3-9099-C40C66FF867C}">
                  <a14:compatExt spid="_x0000_s4060"/>
                </a:ext>
                <a:ext uri="{FF2B5EF4-FFF2-40B4-BE49-F238E27FC236}">
                  <a16:creationId xmlns:a16="http://schemas.microsoft.com/office/drawing/2014/main" id="{00000000-0008-0000-0000-0000D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1648</xdr:row>
          <xdr:rowOff>7620</xdr:rowOff>
        </xdr:from>
        <xdr:to>
          <xdr:col>7</xdr:col>
          <xdr:colOff>1793240</xdr:colOff>
          <xdr:row>1648</xdr:row>
          <xdr:rowOff>307340</xdr:rowOff>
        </xdr:to>
        <xdr:sp macro="" textlink="">
          <xdr:nvSpPr>
            <xdr:cNvPr id="4061" name="Drop Down 3037" hidden="1">
              <a:extLst>
                <a:ext uri="{63B3BB69-23CF-44E3-9099-C40C66FF867C}">
                  <a14:compatExt spid="_x0000_s4061"/>
                </a:ext>
                <a:ext uri="{FF2B5EF4-FFF2-40B4-BE49-F238E27FC236}">
                  <a16:creationId xmlns:a16="http://schemas.microsoft.com/office/drawing/2014/main" id="{00000000-0008-0000-0000-0000D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1677</xdr:row>
          <xdr:rowOff>7620</xdr:rowOff>
        </xdr:from>
        <xdr:to>
          <xdr:col>4</xdr:col>
          <xdr:colOff>193040</xdr:colOff>
          <xdr:row>1677</xdr:row>
          <xdr:rowOff>224790</xdr:rowOff>
        </xdr:to>
        <xdr:sp macro="" textlink="">
          <xdr:nvSpPr>
            <xdr:cNvPr id="4068" name="Drop Down 3044" hidden="1">
              <a:extLst>
                <a:ext uri="{63B3BB69-23CF-44E3-9099-C40C66FF867C}">
                  <a14:compatExt spid="_x0000_s4068"/>
                </a:ext>
                <a:ext uri="{FF2B5EF4-FFF2-40B4-BE49-F238E27FC236}">
                  <a16:creationId xmlns:a16="http://schemas.microsoft.com/office/drawing/2014/main" id="{00000000-0008-0000-0000-0000E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1677</xdr:row>
          <xdr:rowOff>7620</xdr:rowOff>
        </xdr:from>
        <xdr:to>
          <xdr:col>4</xdr:col>
          <xdr:colOff>1024890</xdr:colOff>
          <xdr:row>1677</xdr:row>
          <xdr:rowOff>224790</xdr:rowOff>
        </xdr:to>
        <xdr:sp macro="" textlink="">
          <xdr:nvSpPr>
            <xdr:cNvPr id="4069" name="Drop Down 3045" hidden="1">
              <a:extLst>
                <a:ext uri="{63B3BB69-23CF-44E3-9099-C40C66FF867C}">
                  <a14:compatExt spid="_x0000_s4069"/>
                </a:ext>
                <a:ext uri="{FF2B5EF4-FFF2-40B4-BE49-F238E27FC236}">
                  <a16:creationId xmlns:a16="http://schemas.microsoft.com/office/drawing/2014/main" id="{00000000-0008-0000-0000-0000E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1677</xdr:row>
          <xdr:rowOff>0</xdr:rowOff>
        </xdr:from>
        <xdr:to>
          <xdr:col>4</xdr:col>
          <xdr:colOff>1710690</xdr:colOff>
          <xdr:row>1677</xdr:row>
          <xdr:rowOff>224790</xdr:rowOff>
        </xdr:to>
        <xdr:sp macro="" textlink="">
          <xdr:nvSpPr>
            <xdr:cNvPr id="4070" name="Drop Down 3046" hidden="1">
              <a:extLst>
                <a:ext uri="{63B3BB69-23CF-44E3-9099-C40C66FF867C}">
                  <a14:compatExt spid="_x0000_s4070"/>
                </a:ext>
                <a:ext uri="{FF2B5EF4-FFF2-40B4-BE49-F238E27FC236}">
                  <a16:creationId xmlns:a16="http://schemas.microsoft.com/office/drawing/2014/main" id="{00000000-0008-0000-0000-0000E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1677</xdr:row>
          <xdr:rowOff>7620</xdr:rowOff>
        </xdr:from>
        <xdr:to>
          <xdr:col>6</xdr:col>
          <xdr:colOff>262890</xdr:colOff>
          <xdr:row>1677</xdr:row>
          <xdr:rowOff>224790</xdr:rowOff>
        </xdr:to>
        <xdr:sp macro="" textlink="">
          <xdr:nvSpPr>
            <xdr:cNvPr id="4071" name="Drop Down 3047" hidden="1">
              <a:extLst>
                <a:ext uri="{63B3BB69-23CF-44E3-9099-C40C66FF867C}">
                  <a14:compatExt spid="_x0000_s4071"/>
                </a:ext>
                <a:ext uri="{FF2B5EF4-FFF2-40B4-BE49-F238E27FC236}">
                  <a16:creationId xmlns:a16="http://schemas.microsoft.com/office/drawing/2014/main" id="{00000000-0008-0000-0000-0000E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1677</xdr:row>
          <xdr:rowOff>7620</xdr:rowOff>
        </xdr:from>
        <xdr:to>
          <xdr:col>6</xdr:col>
          <xdr:colOff>1107440</xdr:colOff>
          <xdr:row>1677</xdr:row>
          <xdr:rowOff>224790</xdr:rowOff>
        </xdr:to>
        <xdr:sp macro="" textlink="">
          <xdr:nvSpPr>
            <xdr:cNvPr id="4072" name="Drop Down 3048" hidden="1">
              <a:extLst>
                <a:ext uri="{63B3BB69-23CF-44E3-9099-C40C66FF867C}">
                  <a14:compatExt spid="_x0000_s4072"/>
                </a:ext>
                <a:ext uri="{FF2B5EF4-FFF2-40B4-BE49-F238E27FC236}">
                  <a16:creationId xmlns:a16="http://schemas.microsoft.com/office/drawing/2014/main" id="{00000000-0008-0000-0000-0000E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1677</xdr:row>
          <xdr:rowOff>0</xdr:rowOff>
        </xdr:from>
        <xdr:to>
          <xdr:col>6</xdr:col>
          <xdr:colOff>1793240</xdr:colOff>
          <xdr:row>1677</xdr:row>
          <xdr:rowOff>224790</xdr:rowOff>
        </xdr:to>
        <xdr:sp macro="" textlink="">
          <xdr:nvSpPr>
            <xdr:cNvPr id="4073" name="Drop Down 3049" hidden="1">
              <a:extLst>
                <a:ext uri="{63B3BB69-23CF-44E3-9099-C40C66FF867C}">
                  <a14:compatExt spid="_x0000_s4073"/>
                </a:ext>
                <a:ext uri="{FF2B5EF4-FFF2-40B4-BE49-F238E27FC236}">
                  <a16:creationId xmlns:a16="http://schemas.microsoft.com/office/drawing/2014/main" id="{00000000-0008-0000-0000-0000E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1675</xdr:row>
          <xdr:rowOff>0</xdr:rowOff>
        </xdr:from>
        <xdr:to>
          <xdr:col>12</xdr:col>
          <xdr:colOff>720090</xdr:colOff>
          <xdr:row>1675</xdr:row>
          <xdr:rowOff>224790</xdr:rowOff>
        </xdr:to>
        <xdr:sp macro="" textlink="">
          <xdr:nvSpPr>
            <xdr:cNvPr id="4077" name="Drop Down 3053" hidden="1">
              <a:extLst>
                <a:ext uri="{63B3BB69-23CF-44E3-9099-C40C66FF867C}">
                  <a14:compatExt spid="_x0000_s4077"/>
                </a:ext>
                <a:ext uri="{FF2B5EF4-FFF2-40B4-BE49-F238E27FC236}">
                  <a16:creationId xmlns:a16="http://schemas.microsoft.com/office/drawing/2014/main" id="{00000000-0008-0000-0000-0000E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1675</xdr:row>
          <xdr:rowOff>7620</xdr:rowOff>
        </xdr:from>
        <xdr:to>
          <xdr:col>12</xdr:col>
          <xdr:colOff>1329690</xdr:colOff>
          <xdr:row>1675</xdr:row>
          <xdr:rowOff>224790</xdr:rowOff>
        </xdr:to>
        <xdr:sp macro="" textlink="">
          <xdr:nvSpPr>
            <xdr:cNvPr id="4078" name="Drop Down 3054" hidden="1">
              <a:extLst>
                <a:ext uri="{63B3BB69-23CF-44E3-9099-C40C66FF867C}">
                  <a14:compatExt spid="_x0000_s4078"/>
                </a:ext>
                <a:ext uri="{FF2B5EF4-FFF2-40B4-BE49-F238E27FC236}">
                  <a16:creationId xmlns:a16="http://schemas.microsoft.com/office/drawing/2014/main" id="{00000000-0008-0000-0000-0000E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1675</xdr:row>
          <xdr:rowOff>0</xdr:rowOff>
        </xdr:from>
        <xdr:to>
          <xdr:col>13</xdr:col>
          <xdr:colOff>0</xdr:colOff>
          <xdr:row>1675</xdr:row>
          <xdr:rowOff>224790</xdr:rowOff>
        </xdr:to>
        <xdr:sp macro="" textlink="">
          <xdr:nvSpPr>
            <xdr:cNvPr id="4079" name="Drop Down 3055" hidden="1">
              <a:extLst>
                <a:ext uri="{63B3BB69-23CF-44E3-9099-C40C66FF867C}">
                  <a14:compatExt spid="_x0000_s4079"/>
                </a:ext>
                <a:ext uri="{FF2B5EF4-FFF2-40B4-BE49-F238E27FC236}">
                  <a16:creationId xmlns:a16="http://schemas.microsoft.com/office/drawing/2014/main" id="{00000000-0008-0000-0000-0000E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1677</xdr:row>
          <xdr:rowOff>0</xdr:rowOff>
        </xdr:from>
        <xdr:to>
          <xdr:col>12</xdr:col>
          <xdr:colOff>688340</xdr:colOff>
          <xdr:row>1677</xdr:row>
          <xdr:rowOff>224790</xdr:rowOff>
        </xdr:to>
        <xdr:sp macro="" textlink="">
          <xdr:nvSpPr>
            <xdr:cNvPr id="4080" name="Drop Down 3056" hidden="1">
              <a:extLst>
                <a:ext uri="{63B3BB69-23CF-44E3-9099-C40C66FF867C}">
                  <a14:compatExt spid="_x0000_s4080"/>
                </a:ext>
                <a:ext uri="{FF2B5EF4-FFF2-40B4-BE49-F238E27FC236}">
                  <a16:creationId xmlns:a16="http://schemas.microsoft.com/office/drawing/2014/main" id="{00000000-0008-0000-0000-0000F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1677</xdr:row>
          <xdr:rowOff>7620</xdr:rowOff>
        </xdr:from>
        <xdr:to>
          <xdr:col>12</xdr:col>
          <xdr:colOff>1297940</xdr:colOff>
          <xdr:row>1677</xdr:row>
          <xdr:rowOff>224790</xdr:rowOff>
        </xdr:to>
        <xdr:sp macro="" textlink="">
          <xdr:nvSpPr>
            <xdr:cNvPr id="4081" name="Drop Down 3057" hidden="1">
              <a:extLst>
                <a:ext uri="{63B3BB69-23CF-44E3-9099-C40C66FF867C}">
                  <a14:compatExt spid="_x0000_s4081"/>
                </a:ext>
                <a:ext uri="{FF2B5EF4-FFF2-40B4-BE49-F238E27FC236}">
                  <a16:creationId xmlns:a16="http://schemas.microsoft.com/office/drawing/2014/main" id="{00000000-0008-0000-0000-0000F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1676</xdr:row>
          <xdr:rowOff>220980</xdr:rowOff>
        </xdr:from>
        <xdr:to>
          <xdr:col>13</xdr:col>
          <xdr:colOff>0</xdr:colOff>
          <xdr:row>1677</xdr:row>
          <xdr:rowOff>224790</xdr:rowOff>
        </xdr:to>
        <xdr:sp macro="" textlink="">
          <xdr:nvSpPr>
            <xdr:cNvPr id="4082" name="Drop Down 3058" hidden="1">
              <a:extLst>
                <a:ext uri="{63B3BB69-23CF-44E3-9099-C40C66FF867C}">
                  <a14:compatExt spid="_x0000_s4082"/>
                </a:ext>
                <a:ext uri="{FF2B5EF4-FFF2-40B4-BE49-F238E27FC236}">
                  <a16:creationId xmlns:a16="http://schemas.microsoft.com/office/drawing/2014/main" id="{00000000-0008-0000-0000-0000F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1746</xdr:row>
          <xdr:rowOff>0</xdr:rowOff>
        </xdr:from>
        <xdr:to>
          <xdr:col>7</xdr:col>
          <xdr:colOff>612140</xdr:colOff>
          <xdr:row>1747</xdr:row>
          <xdr:rowOff>0</xdr:rowOff>
        </xdr:to>
        <xdr:sp macro="" textlink="">
          <xdr:nvSpPr>
            <xdr:cNvPr id="4101" name="Drop Down 3077"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1746</xdr:row>
          <xdr:rowOff>7620</xdr:rowOff>
        </xdr:from>
        <xdr:to>
          <xdr:col>7</xdr:col>
          <xdr:colOff>1259840</xdr:colOff>
          <xdr:row>1747</xdr:row>
          <xdr:rowOff>0</xdr:rowOff>
        </xdr:to>
        <xdr:sp macro="" textlink="">
          <xdr:nvSpPr>
            <xdr:cNvPr id="4102" name="Drop Down 3078"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1746</xdr:row>
          <xdr:rowOff>7620</xdr:rowOff>
        </xdr:from>
        <xdr:to>
          <xdr:col>7</xdr:col>
          <xdr:colOff>1793240</xdr:colOff>
          <xdr:row>1746</xdr:row>
          <xdr:rowOff>307340</xdr:rowOff>
        </xdr:to>
        <xdr:sp macro="" textlink="">
          <xdr:nvSpPr>
            <xdr:cNvPr id="4103" name="Drop Down 3079"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1747</xdr:row>
          <xdr:rowOff>0</xdr:rowOff>
        </xdr:from>
        <xdr:to>
          <xdr:col>7</xdr:col>
          <xdr:colOff>612140</xdr:colOff>
          <xdr:row>1748</xdr:row>
          <xdr:rowOff>0</xdr:rowOff>
        </xdr:to>
        <xdr:sp macro="" textlink="">
          <xdr:nvSpPr>
            <xdr:cNvPr id="4104" name="Drop Down 3080"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1747</xdr:row>
          <xdr:rowOff>7620</xdr:rowOff>
        </xdr:from>
        <xdr:to>
          <xdr:col>7</xdr:col>
          <xdr:colOff>1259840</xdr:colOff>
          <xdr:row>1748</xdr:row>
          <xdr:rowOff>0</xdr:rowOff>
        </xdr:to>
        <xdr:sp macro="" textlink="">
          <xdr:nvSpPr>
            <xdr:cNvPr id="4105" name="Drop Down 3081"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1747</xdr:row>
          <xdr:rowOff>7620</xdr:rowOff>
        </xdr:from>
        <xdr:to>
          <xdr:col>7</xdr:col>
          <xdr:colOff>1793240</xdr:colOff>
          <xdr:row>1747</xdr:row>
          <xdr:rowOff>307340</xdr:rowOff>
        </xdr:to>
        <xdr:sp macro="" textlink="">
          <xdr:nvSpPr>
            <xdr:cNvPr id="4106" name="Drop Down 3082"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1748</xdr:row>
          <xdr:rowOff>0</xdr:rowOff>
        </xdr:from>
        <xdr:to>
          <xdr:col>7</xdr:col>
          <xdr:colOff>612140</xdr:colOff>
          <xdr:row>1749</xdr:row>
          <xdr:rowOff>0</xdr:rowOff>
        </xdr:to>
        <xdr:sp macro="" textlink="">
          <xdr:nvSpPr>
            <xdr:cNvPr id="4107" name="Drop Down 3083" hidden="1">
              <a:extLst>
                <a:ext uri="{63B3BB69-23CF-44E3-9099-C40C66FF867C}">
                  <a14:compatExt spid="_x0000_s4107"/>
                </a:ext>
                <a:ext uri="{FF2B5EF4-FFF2-40B4-BE49-F238E27FC236}">
                  <a16:creationId xmlns:a16="http://schemas.microsoft.com/office/drawing/2014/main" id="{00000000-0008-0000-0000-00000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1748</xdr:row>
          <xdr:rowOff>7620</xdr:rowOff>
        </xdr:from>
        <xdr:to>
          <xdr:col>7</xdr:col>
          <xdr:colOff>1259840</xdr:colOff>
          <xdr:row>1749</xdr:row>
          <xdr:rowOff>0</xdr:rowOff>
        </xdr:to>
        <xdr:sp macro="" textlink="">
          <xdr:nvSpPr>
            <xdr:cNvPr id="4108" name="Drop Down 3084" hidden="1">
              <a:extLst>
                <a:ext uri="{63B3BB69-23CF-44E3-9099-C40C66FF867C}">
                  <a14:compatExt spid="_x0000_s4108"/>
                </a:ext>
                <a:ext uri="{FF2B5EF4-FFF2-40B4-BE49-F238E27FC236}">
                  <a16:creationId xmlns:a16="http://schemas.microsoft.com/office/drawing/2014/main" id="{00000000-0008-0000-0000-00000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1748</xdr:row>
          <xdr:rowOff>7620</xdr:rowOff>
        </xdr:from>
        <xdr:to>
          <xdr:col>7</xdr:col>
          <xdr:colOff>1793240</xdr:colOff>
          <xdr:row>1748</xdr:row>
          <xdr:rowOff>307340</xdr:rowOff>
        </xdr:to>
        <xdr:sp macro="" textlink="">
          <xdr:nvSpPr>
            <xdr:cNvPr id="4109" name="Drop Down 3085" hidden="1">
              <a:extLst>
                <a:ext uri="{63B3BB69-23CF-44E3-9099-C40C66FF867C}">
                  <a14:compatExt spid="_x0000_s4109"/>
                </a:ext>
                <a:ext uri="{FF2B5EF4-FFF2-40B4-BE49-F238E27FC236}">
                  <a16:creationId xmlns:a16="http://schemas.microsoft.com/office/drawing/2014/main" id="{00000000-0008-0000-0000-00000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1777</xdr:row>
          <xdr:rowOff>7620</xdr:rowOff>
        </xdr:from>
        <xdr:to>
          <xdr:col>4</xdr:col>
          <xdr:colOff>193040</xdr:colOff>
          <xdr:row>1777</xdr:row>
          <xdr:rowOff>224790</xdr:rowOff>
        </xdr:to>
        <xdr:sp macro="" textlink="">
          <xdr:nvSpPr>
            <xdr:cNvPr id="4116" name="Drop Down 3092" hidden="1">
              <a:extLst>
                <a:ext uri="{63B3BB69-23CF-44E3-9099-C40C66FF867C}">
                  <a14:compatExt spid="_x0000_s4116"/>
                </a:ext>
                <a:ext uri="{FF2B5EF4-FFF2-40B4-BE49-F238E27FC236}">
                  <a16:creationId xmlns:a16="http://schemas.microsoft.com/office/drawing/2014/main" id="{00000000-0008-0000-0000-00001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1777</xdr:row>
          <xdr:rowOff>7620</xdr:rowOff>
        </xdr:from>
        <xdr:to>
          <xdr:col>4</xdr:col>
          <xdr:colOff>1024890</xdr:colOff>
          <xdr:row>1777</xdr:row>
          <xdr:rowOff>224790</xdr:rowOff>
        </xdr:to>
        <xdr:sp macro="" textlink="">
          <xdr:nvSpPr>
            <xdr:cNvPr id="4117" name="Drop Down 3093" hidden="1">
              <a:extLst>
                <a:ext uri="{63B3BB69-23CF-44E3-9099-C40C66FF867C}">
                  <a14:compatExt spid="_x0000_s4117"/>
                </a:ext>
                <a:ext uri="{FF2B5EF4-FFF2-40B4-BE49-F238E27FC236}">
                  <a16:creationId xmlns:a16="http://schemas.microsoft.com/office/drawing/2014/main" id="{00000000-0008-0000-0000-00001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1777</xdr:row>
          <xdr:rowOff>0</xdr:rowOff>
        </xdr:from>
        <xdr:to>
          <xdr:col>4</xdr:col>
          <xdr:colOff>1710690</xdr:colOff>
          <xdr:row>1777</xdr:row>
          <xdr:rowOff>224790</xdr:rowOff>
        </xdr:to>
        <xdr:sp macro="" textlink="">
          <xdr:nvSpPr>
            <xdr:cNvPr id="4118" name="Drop Down 3094" hidden="1">
              <a:extLst>
                <a:ext uri="{63B3BB69-23CF-44E3-9099-C40C66FF867C}">
                  <a14:compatExt spid="_x0000_s4118"/>
                </a:ext>
                <a:ext uri="{FF2B5EF4-FFF2-40B4-BE49-F238E27FC236}">
                  <a16:creationId xmlns:a16="http://schemas.microsoft.com/office/drawing/2014/main" id="{00000000-0008-0000-0000-00001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1777</xdr:row>
          <xdr:rowOff>7620</xdr:rowOff>
        </xdr:from>
        <xdr:to>
          <xdr:col>6</xdr:col>
          <xdr:colOff>262890</xdr:colOff>
          <xdr:row>1777</xdr:row>
          <xdr:rowOff>224790</xdr:rowOff>
        </xdr:to>
        <xdr:sp macro="" textlink="">
          <xdr:nvSpPr>
            <xdr:cNvPr id="4119" name="Drop Down 3095" hidden="1">
              <a:extLst>
                <a:ext uri="{63B3BB69-23CF-44E3-9099-C40C66FF867C}">
                  <a14:compatExt spid="_x0000_s4119"/>
                </a:ext>
                <a:ext uri="{FF2B5EF4-FFF2-40B4-BE49-F238E27FC236}">
                  <a16:creationId xmlns:a16="http://schemas.microsoft.com/office/drawing/2014/main" id="{00000000-0008-0000-0000-00001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1777</xdr:row>
          <xdr:rowOff>7620</xdr:rowOff>
        </xdr:from>
        <xdr:to>
          <xdr:col>6</xdr:col>
          <xdr:colOff>1107440</xdr:colOff>
          <xdr:row>1777</xdr:row>
          <xdr:rowOff>224790</xdr:rowOff>
        </xdr:to>
        <xdr:sp macro="" textlink="">
          <xdr:nvSpPr>
            <xdr:cNvPr id="4120" name="Drop Down 3096" hidden="1">
              <a:extLst>
                <a:ext uri="{63B3BB69-23CF-44E3-9099-C40C66FF867C}">
                  <a14:compatExt spid="_x0000_s4120"/>
                </a:ext>
                <a:ext uri="{FF2B5EF4-FFF2-40B4-BE49-F238E27FC236}">
                  <a16:creationId xmlns:a16="http://schemas.microsoft.com/office/drawing/2014/main" id="{00000000-0008-0000-0000-00001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1777</xdr:row>
          <xdr:rowOff>0</xdr:rowOff>
        </xdr:from>
        <xdr:to>
          <xdr:col>6</xdr:col>
          <xdr:colOff>1793240</xdr:colOff>
          <xdr:row>1777</xdr:row>
          <xdr:rowOff>224790</xdr:rowOff>
        </xdr:to>
        <xdr:sp macro="" textlink="">
          <xdr:nvSpPr>
            <xdr:cNvPr id="4121" name="Drop Down 3097" hidden="1">
              <a:extLst>
                <a:ext uri="{63B3BB69-23CF-44E3-9099-C40C66FF867C}">
                  <a14:compatExt spid="_x0000_s4121"/>
                </a:ext>
                <a:ext uri="{FF2B5EF4-FFF2-40B4-BE49-F238E27FC236}">
                  <a16:creationId xmlns:a16="http://schemas.microsoft.com/office/drawing/2014/main" id="{00000000-0008-0000-0000-00001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1775</xdr:row>
          <xdr:rowOff>0</xdr:rowOff>
        </xdr:from>
        <xdr:to>
          <xdr:col>12</xdr:col>
          <xdr:colOff>720090</xdr:colOff>
          <xdr:row>1775</xdr:row>
          <xdr:rowOff>224790</xdr:rowOff>
        </xdr:to>
        <xdr:sp macro="" textlink="">
          <xdr:nvSpPr>
            <xdr:cNvPr id="4125" name="Drop Down 3101" hidden="1">
              <a:extLst>
                <a:ext uri="{63B3BB69-23CF-44E3-9099-C40C66FF867C}">
                  <a14:compatExt spid="_x0000_s4125"/>
                </a:ext>
                <a:ext uri="{FF2B5EF4-FFF2-40B4-BE49-F238E27FC236}">
                  <a16:creationId xmlns:a16="http://schemas.microsoft.com/office/drawing/2014/main" id="{00000000-0008-0000-0000-00001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1775</xdr:row>
          <xdr:rowOff>7620</xdr:rowOff>
        </xdr:from>
        <xdr:to>
          <xdr:col>12</xdr:col>
          <xdr:colOff>1329690</xdr:colOff>
          <xdr:row>1775</xdr:row>
          <xdr:rowOff>224790</xdr:rowOff>
        </xdr:to>
        <xdr:sp macro="" textlink="">
          <xdr:nvSpPr>
            <xdr:cNvPr id="4126" name="Drop Down 3102" hidden="1">
              <a:extLst>
                <a:ext uri="{63B3BB69-23CF-44E3-9099-C40C66FF867C}">
                  <a14:compatExt spid="_x0000_s4126"/>
                </a:ext>
                <a:ext uri="{FF2B5EF4-FFF2-40B4-BE49-F238E27FC236}">
                  <a16:creationId xmlns:a16="http://schemas.microsoft.com/office/drawing/2014/main" id="{00000000-0008-0000-0000-00001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1775</xdr:row>
          <xdr:rowOff>0</xdr:rowOff>
        </xdr:from>
        <xdr:to>
          <xdr:col>13</xdr:col>
          <xdr:colOff>0</xdr:colOff>
          <xdr:row>1775</xdr:row>
          <xdr:rowOff>224790</xdr:rowOff>
        </xdr:to>
        <xdr:sp macro="" textlink="">
          <xdr:nvSpPr>
            <xdr:cNvPr id="4127" name="Drop Down 3103" hidden="1">
              <a:extLst>
                <a:ext uri="{63B3BB69-23CF-44E3-9099-C40C66FF867C}">
                  <a14:compatExt spid="_x0000_s4127"/>
                </a:ext>
                <a:ext uri="{FF2B5EF4-FFF2-40B4-BE49-F238E27FC236}">
                  <a16:creationId xmlns:a16="http://schemas.microsoft.com/office/drawing/2014/main" id="{00000000-0008-0000-0000-00001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1777</xdr:row>
          <xdr:rowOff>0</xdr:rowOff>
        </xdr:from>
        <xdr:to>
          <xdr:col>12</xdr:col>
          <xdr:colOff>688340</xdr:colOff>
          <xdr:row>1777</xdr:row>
          <xdr:rowOff>224790</xdr:rowOff>
        </xdr:to>
        <xdr:sp macro="" textlink="">
          <xdr:nvSpPr>
            <xdr:cNvPr id="4128" name="Drop Down 3104" hidden="1">
              <a:extLst>
                <a:ext uri="{63B3BB69-23CF-44E3-9099-C40C66FF867C}">
                  <a14:compatExt spid="_x0000_s4128"/>
                </a:ext>
                <a:ext uri="{FF2B5EF4-FFF2-40B4-BE49-F238E27FC236}">
                  <a16:creationId xmlns:a16="http://schemas.microsoft.com/office/drawing/2014/main" id="{00000000-0008-0000-0000-00002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1777</xdr:row>
          <xdr:rowOff>7620</xdr:rowOff>
        </xdr:from>
        <xdr:to>
          <xdr:col>12</xdr:col>
          <xdr:colOff>1297940</xdr:colOff>
          <xdr:row>1777</xdr:row>
          <xdr:rowOff>224790</xdr:rowOff>
        </xdr:to>
        <xdr:sp macro="" textlink="">
          <xdr:nvSpPr>
            <xdr:cNvPr id="4129" name="Drop Down 3105" hidden="1">
              <a:extLst>
                <a:ext uri="{63B3BB69-23CF-44E3-9099-C40C66FF867C}">
                  <a14:compatExt spid="_x0000_s4129"/>
                </a:ext>
                <a:ext uri="{FF2B5EF4-FFF2-40B4-BE49-F238E27FC236}">
                  <a16:creationId xmlns:a16="http://schemas.microsoft.com/office/drawing/2014/main" id="{00000000-0008-0000-0000-00002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1776</xdr:row>
          <xdr:rowOff>220980</xdr:rowOff>
        </xdr:from>
        <xdr:to>
          <xdr:col>13</xdr:col>
          <xdr:colOff>0</xdr:colOff>
          <xdr:row>1777</xdr:row>
          <xdr:rowOff>224790</xdr:rowOff>
        </xdr:to>
        <xdr:sp macro="" textlink="">
          <xdr:nvSpPr>
            <xdr:cNvPr id="4130" name="Drop Down 3106" hidden="1">
              <a:extLst>
                <a:ext uri="{63B3BB69-23CF-44E3-9099-C40C66FF867C}">
                  <a14:compatExt spid="_x0000_s4130"/>
                </a:ext>
                <a:ext uri="{FF2B5EF4-FFF2-40B4-BE49-F238E27FC236}">
                  <a16:creationId xmlns:a16="http://schemas.microsoft.com/office/drawing/2014/main" id="{00000000-0008-0000-0000-00002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1846</xdr:row>
          <xdr:rowOff>0</xdr:rowOff>
        </xdr:from>
        <xdr:to>
          <xdr:col>7</xdr:col>
          <xdr:colOff>612140</xdr:colOff>
          <xdr:row>1847</xdr:row>
          <xdr:rowOff>0</xdr:rowOff>
        </xdr:to>
        <xdr:sp macro="" textlink="">
          <xdr:nvSpPr>
            <xdr:cNvPr id="4149" name="Drop Down 3125" hidden="1">
              <a:extLst>
                <a:ext uri="{63B3BB69-23CF-44E3-9099-C40C66FF867C}">
                  <a14:compatExt spid="_x0000_s4149"/>
                </a:ext>
                <a:ext uri="{FF2B5EF4-FFF2-40B4-BE49-F238E27FC236}">
                  <a16:creationId xmlns:a16="http://schemas.microsoft.com/office/drawing/2014/main" id="{00000000-0008-0000-0000-00003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1846</xdr:row>
          <xdr:rowOff>7620</xdr:rowOff>
        </xdr:from>
        <xdr:to>
          <xdr:col>7</xdr:col>
          <xdr:colOff>1259840</xdr:colOff>
          <xdr:row>1847</xdr:row>
          <xdr:rowOff>0</xdr:rowOff>
        </xdr:to>
        <xdr:sp macro="" textlink="">
          <xdr:nvSpPr>
            <xdr:cNvPr id="4150" name="Drop Down 3126" hidden="1">
              <a:extLst>
                <a:ext uri="{63B3BB69-23CF-44E3-9099-C40C66FF867C}">
                  <a14:compatExt spid="_x0000_s4150"/>
                </a:ext>
                <a:ext uri="{FF2B5EF4-FFF2-40B4-BE49-F238E27FC236}">
                  <a16:creationId xmlns:a16="http://schemas.microsoft.com/office/drawing/2014/main" id="{00000000-0008-0000-0000-00003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1846</xdr:row>
          <xdr:rowOff>7620</xdr:rowOff>
        </xdr:from>
        <xdr:to>
          <xdr:col>7</xdr:col>
          <xdr:colOff>1793240</xdr:colOff>
          <xdr:row>1846</xdr:row>
          <xdr:rowOff>307340</xdr:rowOff>
        </xdr:to>
        <xdr:sp macro="" textlink="">
          <xdr:nvSpPr>
            <xdr:cNvPr id="4151" name="Drop Down 3127" hidden="1">
              <a:extLst>
                <a:ext uri="{63B3BB69-23CF-44E3-9099-C40C66FF867C}">
                  <a14:compatExt spid="_x0000_s4151"/>
                </a:ext>
                <a:ext uri="{FF2B5EF4-FFF2-40B4-BE49-F238E27FC236}">
                  <a16:creationId xmlns:a16="http://schemas.microsoft.com/office/drawing/2014/main" id="{00000000-0008-0000-0000-00003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1847</xdr:row>
          <xdr:rowOff>0</xdr:rowOff>
        </xdr:from>
        <xdr:to>
          <xdr:col>7</xdr:col>
          <xdr:colOff>612140</xdr:colOff>
          <xdr:row>1848</xdr:row>
          <xdr:rowOff>0</xdr:rowOff>
        </xdr:to>
        <xdr:sp macro="" textlink="">
          <xdr:nvSpPr>
            <xdr:cNvPr id="4152" name="Drop Down 3128" hidden="1">
              <a:extLst>
                <a:ext uri="{63B3BB69-23CF-44E3-9099-C40C66FF867C}">
                  <a14:compatExt spid="_x0000_s4152"/>
                </a:ext>
                <a:ext uri="{FF2B5EF4-FFF2-40B4-BE49-F238E27FC236}">
                  <a16:creationId xmlns:a16="http://schemas.microsoft.com/office/drawing/2014/main" id="{00000000-0008-0000-0000-00003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1847</xdr:row>
          <xdr:rowOff>7620</xdr:rowOff>
        </xdr:from>
        <xdr:to>
          <xdr:col>7</xdr:col>
          <xdr:colOff>1259840</xdr:colOff>
          <xdr:row>1848</xdr:row>
          <xdr:rowOff>0</xdr:rowOff>
        </xdr:to>
        <xdr:sp macro="" textlink="">
          <xdr:nvSpPr>
            <xdr:cNvPr id="4153" name="Drop Down 3129" hidden="1">
              <a:extLst>
                <a:ext uri="{63B3BB69-23CF-44E3-9099-C40C66FF867C}">
                  <a14:compatExt spid="_x0000_s4153"/>
                </a:ext>
                <a:ext uri="{FF2B5EF4-FFF2-40B4-BE49-F238E27FC236}">
                  <a16:creationId xmlns:a16="http://schemas.microsoft.com/office/drawing/2014/main" id="{00000000-0008-0000-0000-00003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1847</xdr:row>
          <xdr:rowOff>7620</xdr:rowOff>
        </xdr:from>
        <xdr:to>
          <xdr:col>7</xdr:col>
          <xdr:colOff>1793240</xdr:colOff>
          <xdr:row>1847</xdr:row>
          <xdr:rowOff>307340</xdr:rowOff>
        </xdr:to>
        <xdr:sp macro="" textlink="">
          <xdr:nvSpPr>
            <xdr:cNvPr id="4154" name="Drop Down 3130" hidden="1">
              <a:extLst>
                <a:ext uri="{63B3BB69-23CF-44E3-9099-C40C66FF867C}">
                  <a14:compatExt spid="_x0000_s4154"/>
                </a:ext>
                <a:ext uri="{FF2B5EF4-FFF2-40B4-BE49-F238E27FC236}">
                  <a16:creationId xmlns:a16="http://schemas.microsoft.com/office/drawing/2014/main" id="{00000000-0008-0000-0000-00003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1848</xdr:row>
          <xdr:rowOff>0</xdr:rowOff>
        </xdr:from>
        <xdr:to>
          <xdr:col>7</xdr:col>
          <xdr:colOff>612140</xdr:colOff>
          <xdr:row>1849</xdr:row>
          <xdr:rowOff>0</xdr:rowOff>
        </xdr:to>
        <xdr:sp macro="" textlink="">
          <xdr:nvSpPr>
            <xdr:cNvPr id="4155" name="Drop Down 3131" hidden="1">
              <a:extLst>
                <a:ext uri="{63B3BB69-23CF-44E3-9099-C40C66FF867C}">
                  <a14:compatExt spid="_x0000_s4155"/>
                </a:ext>
                <a:ext uri="{FF2B5EF4-FFF2-40B4-BE49-F238E27FC236}">
                  <a16:creationId xmlns:a16="http://schemas.microsoft.com/office/drawing/2014/main" id="{00000000-0008-0000-0000-00003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1848</xdr:row>
          <xdr:rowOff>7620</xdr:rowOff>
        </xdr:from>
        <xdr:to>
          <xdr:col>7</xdr:col>
          <xdr:colOff>1259840</xdr:colOff>
          <xdr:row>1849</xdr:row>
          <xdr:rowOff>0</xdr:rowOff>
        </xdr:to>
        <xdr:sp macro="" textlink="">
          <xdr:nvSpPr>
            <xdr:cNvPr id="4156" name="Drop Down 3132" hidden="1">
              <a:extLst>
                <a:ext uri="{63B3BB69-23CF-44E3-9099-C40C66FF867C}">
                  <a14:compatExt spid="_x0000_s4156"/>
                </a:ext>
                <a:ext uri="{FF2B5EF4-FFF2-40B4-BE49-F238E27FC236}">
                  <a16:creationId xmlns:a16="http://schemas.microsoft.com/office/drawing/2014/main" id="{00000000-0008-0000-0000-00003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1848</xdr:row>
          <xdr:rowOff>7620</xdr:rowOff>
        </xdr:from>
        <xdr:to>
          <xdr:col>7</xdr:col>
          <xdr:colOff>1793240</xdr:colOff>
          <xdr:row>1848</xdr:row>
          <xdr:rowOff>307340</xdr:rowOff>
        </xdr:to>
        <xdr:sp macro="" textlink="">
          <xdr:nvSpPr>
            <xdr:cNvPr id="4157" name="Drop Down 3133" hidden="1">
              <a:extLst>
                <a:ext uri="{63B3BB69-23CF-44E3-9099-C40C66FF867C}">
                  <a14:compatExt spid="_x0000_s4157"/>
                </a:ext>
                <a:ext uri="{FF2B5EF4-FFF2-40B4-BE49-F238E27FC236}">
                  <a16:creationId xmlns:a16="http://schemas.microsoft.com/office/drawing/2014/main" id="{00000000-0008-0000-0000-00003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1877</xdr:row>
          <xdr:rowOff>7620</xdr:rowOff>
        </xdr:from>
        <xdr:to>
          <xdr:col>4</xdr:col>
          <xdr:colOff>193040</xdr:colOff>
          <xdr:row>1877</xdr:row>
          <xdr:rowOff>224790</xdr:rowOff>
        </xdr:to>
        <xdr:sp macro="" textlink="">
          <xdr:nvSpPr>
            <xdr:cNvPr id="4164" name="Drop Down 3140" hidden="1">
              <a:extLst>
                <a:ext uri="{63B3BB69-23CF-44E3-9099-C40C66FF867C}">
                  <a14:compatExt spid="_x0000_s4164"/>
                </a:ext>
                <a:ext uri="{FF2B5EF4-FFF2-40B4-BE49-F238E27FC236}">
                  <a16:creationId xmlns:a16="http://schemas.microsoft.com/office/drawing/2014/main" id="{00000000-0008-0000-0000-00004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1877</xdr:row>
          <xdr:rowOff>7620</xdr:rowOff>
        </xdr:from>
        <xdr:to>
          <xdr:col>4</xdr:col>
          <xdr:colOff>1024890</xdr:colOff>
          <xdr:row>1877</xdr:row>
          <xdr:rowOff>224790</xdr:rowOff>
        </xdr:to>
        <xdr:sp macro="" textlink="">
          <xdr:nvSpPr>
            <xdr:cNvPr id="4165" name="Drop Down 3141" hidden="1">
              <a:extLst>
                <a:ext uri="{63B3BB69-23CF-44E3-9099-C40C66FF867C}">
                  <a14:compatExt spid="_x0000_s4165"/>
                </a:ext>
                <a:ext uri="{FF2B5EF4-FFF2-40B4-BE49-F238E27FC236}">
                  <a16:creationId xmlns:a16="http://schemas.microsoft.com/office/drawing/2014/main" id="{00000000-0008-0000-0000-00004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1877</xdr:row>
          <xdr:rowOff>0</xdr:rowOff>
        </xdr:from>
        <xdr:to>
          <xdr:col>4</xdr:col>
          <xdr:colOff>1710690</xdr:colOff>
          <xdr:row>1877</xdr:row>
          <xdr:rowOff>224790</xdr:rowOff>
        </xdr:to>
        <xdr:sp macro="" textlink="">
          <xdr:nvSpPr>
            <xdr:cNvPr id="4166" name="Drop Down 3142" hidden="1">
              <a:extLst>
                <a:ext uri="{63B3BB69-23CF-44E3-9099-C40C66FF867C}">
                  <a14:compatExt spid="_x0000_s4166"/>
                </a:ext>
                <a:ext uri="{FF2B5EF4-FFF2-40B4-BE49-F238E27FC236}">
                  <a16:creationId xmlns:a16="http://schemas.microsoft.com/office/drawing/2014/main" id="{00000000-0008-0000-0000-00004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1877</xdr:row>
          <xdr:rowOff>7620</xdr:rowOff>
        </xdr:from>
        <xdr:to>
          <xdr:col>6</xdr:col>
          <xdr:colOff>262890</xdr:colOff>
          <xdr:row>1877</xdr:row>
          <xdr:rowOff>224790</xdr:rowOff>
        </xdr:to>
        <xdr:sp macro="" textlink="">
          <xdr:nvSpPr>
            <xdr:cNvPr id="4167" name="Drop Down 3143" hidden="1">
              <a:extLst>
                <a:ext uri="{63B3BB69-23CF-44E3-9099-C40C66FF867C}">
                  <a14:compatExt spid="_x0000_s4167"/>
                </a:ext>
                <a:ext uri="{FF2B5EF4-FFF2-40B4-BE49-F238E27FC236}">
                  <a16:creationId xmlns:a16="http://schemas.microsoft.com/office/drawing/2014/main" id="{00000000-0008-0000-0000-00004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1877</xdr:row>
          <xdr:rowOff>7620</xdr:rowOff>
        </xdr:from>
        <xdr:to>
          <xdr:col>6</xdr:col>
          <xdr:colOff>1107440</xdr:colOff>
          <xdr:row>1877</xdr:row>
          <xdr:rowOff>224790</xdr:rowOff>
        </xdr:to>
        <xdr:sp macro="" textlink="">
          <xdr:nvSpPr>
            <xdr:cNvPr id="4168" name="Drop Down 3144" hidden="1">
              <a:extLst>
                <a:ext uri="{63B3BB69-23CF-44E3-9099-C40C66FF867C}">
                  <a14:compatExt spid="_x0000_s4168"/>
                </a:ext>
                <a:ext uri="{FF2B5EF4-FFF2-40B4-BE49-F238E27FC236}">
                  <a16:creationId xmlns:a16="http://schemas.microsoft.com/office/drawing/2014/main" id="{00000000-0008-0000-0000-00004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1877</xdr:row>
          <xdr:rowOff>0</xdr:rowOff>
        </xdr:from>
        <xdr:to>
          <xdr:col>6</xdr:col>
          <xdr:colOff>1793240</xdr:colOff>
          <xdr:row>1877</xdr:row>
          <xdr:rowOff>224790</xdr:rowOff>
        </xdr:to>
        <xdr:sp macro="" textlink="">
          <xdr:nvSpPr>
            <xdr:cNvPr id="4169" name="Drop Down 3145" hidden="1">
              <a:extLst>
                <a:ext uri="{63B3BB69-23CF-44E3-9099-C40C66FF867C}">
                  <a14:compatExt spid="_x0000_s4169"/>
                </a:ext>
                <a:ext uri="{FF2B5EF4-FFF2-40B4-BE49-F238E27FC236}">
                  <a16:creationId xmlns:a16="http://schemas.microsoft.com/office/drawing/2014/main" id="{00000000-0008-0000-0000-00004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1875</xdr:row>
          <xdr:rowOff>0</xdr:rowOff>
        </xdr:from>
        <xdr:to>
          <xdr:col>12</xdr:col>
          <xdr:colOff>720090</xdr:colOff>
          <xdr:row>1875</xdr:row>
          <xdr:rowOff>224790</xdr:rowOff>
        </xdr:to>
        <xdr:sp macro="" textlink="">
          <xdr:nvSpPr>
            <xdr:cNvPr id="4173" name="Drop Down 3149" hidden="1">
              <a:extLst>
                <a:ext uri="{63B3BB69-23CF-44E3-9099-C40C66FF867C}">
                  <a14:compatExt spid="_x0000_s4173"/>
                </a:ext>
                <a:ext uri="{FF2B5EF4-FFF2-40B4-BE49-F238E27FC236}">
                  <a16:creationId xmlns:a16="http://schemas.microsoft.com/office/drawing/2014/main" id="{00000000-0008-0000-0000-00004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1875</xdr:row>
          <xdr:rowOff>7620</xdr:rowOff>
        </xdr:from>
        <xdr:to>
          <xdr:col>12</xdr:col>
          <xdr:colOff>1329690</xdr:colOff>
          <xdr:row>1875</xdr:row>
          <xdr:rowOff>224790</xdr:rowOff>
        </xdr:to>
        <xdr:sp macro="" textlink="">
          <xdr:nvSpPr>
            <xdr:cNvPr id="4174" name="Drop Down 3150" hidden="1">
              <a:extLst>
                <a:ext uri="{63B3BB69-23CF-44E3-9099-C40C66FF867C}">
                  <a14:compatExt spid="_x0000_s4174"/>
                </a:ext>
                <a:ext uri="{FF2B5EF4-FFF2-40B4-BE49-F238E27FC236}">
                  <a16:creationId xmlns:a16="http://schemas.microsoft.com/office/drawing/2014/main" id="{00000000-0008-0000-0000-00004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1875</xdr:row>
          <xdr:rowOff>0</xdr:rowOff>
        </xdr:from>
        <xdr:to>
          <xdr:col>13</xdr:col>
          <xdr:colOff>0</xdr:colOff>
          <xdr:row>1875</xdr:row>
          <xdr:rowOff>224790</xdr:rowOff>
        </xdr:to>
        <xdr:sp macro="" textlink="">
          <xdr:nvSpPr>
            <xdr:cNvPr id="4175" name="Drop Down 3151" hidden="1">
              <a:extLst>
                <a:ext uri="{63B3BB69-23CF-44E3-9099-C40C66FF867C}">
                  <a14:compatExt spid="_x0000_s4175"/>
                </a:ext>
                <a:ext uri="{FF2B5EF4-FFF2-40B4-BE49-F238E27FC236}">
                  <a16:creationId xmlns:a16="http://schemas.microsoft.com/office/drawing/2014/main" id="{00000000-0008-0000-0000-00004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1877</xdr:row>
          <xdr:rowOff>0</xdr:rowOff>
        </xdr:from>
        <xdr:to>
          <xdr:col>12</xdr:col>
          <xdr:colOff>688340</xdr:colOff>
          <xdr:row>1877</xdr:row>
          <xdr:rowOff>224790</xdr:rowOff>
        </xdr:to>
        <xdr:sp macro="" textlink="">
          <xdr:nvSpPr>
            <xdr:cNvPr id="4176" name="Drop Down 3152" hidden="1">
              <a:extLst>
                <a:ext uri="{63B3BB69-23CF-44E3-9099-C40C66FF867C}">
                  <a14:compatExt spid="_x0000_s4176"/>
                </a:ext>
                <a:ext uri="{FF2B5EF4-FFF2-40B4-BE49-F238E27FC236}">
                  <a16:creationId xmlns:a16="http://schemas.microsoft.com/office/drawing/2014/main" id="{00000000-0008-0000-0000-00005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1877</xdr:row>
          <xdr:rowOff>7620</xdr:rowOff>
        </xdr:from>
        <xdr:to>
          <xdr:col>12</xdr:col>
          <xdr:colOff>1297940</xdr:colOff>
          <xdr:row>1877</xdr:row>
          <xdr:rowOff>224790</xdr:rowOff>
        </xdr:to>
        <xdr:sp macro="" textlink="">
          <xdr:nvSpPr>
            <xdr:cNvPr id="4177" name="Drop Down 3153" hidden="1">
              <a:extLst>
                <a:ext uri="{63B3BB69-23CF-44E3-9099-C40C66FF867C}">
                  <a14:compatExt spid="_x0000_s4177"/>
                </a:ext>
                <a:ext uri="{FF2B5EF4-FFF2-40B4-BE49-F238E27FC236}">
                  <a16:creationId xmlns:a16="http://schemas.microsoft.com/office/drawing/2014/main" id="{00000000-0008-0000-0000-00005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1876</xdr:row>
          <xdr:rowOff>220980</xdr:rowOff>
        </xdr:from>
        <xdr:to>
          <xdr:col>13</xdr:col>
          <xdr:colOff>0</xdr:colOff>
          <xdr:row>1877</xdr:row>
          <xdr:rowOff>224790</xdr:rowOff>
        </xdr:to>
        <xdr:sp macro="" textlink="">
          <xdr:nvSpPr>
            <xdr:cNvPr id="4178" name="Drop Down 3154" hidden="1">
              <a:extLst>
                <a:ext uri="{63B3BB69-23CF-44E3-9099-C40C66FF867C}">
                  <a14:compatExt spid="_x0000_s4178"/>
                </a:ext>
                <a:ext uri="{FF2B5EF4-FFF2-40B4-BE49-F238E27FC236}">
                  <a16:creationId xmlns:a16="http://schemas.microsoft.com/office/drawing/2014/main" id="{00000000-0008-0000-0000-00005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1946</xdr:row>
          <xdr:rowOff>0</xdr:rowOff>
        </xdr:from>
        <xdr:to>
          <xdr:col>7</xdr:col>
          <xdr:colOff>612140</xdr:colOff>
          <xdr:row>1947</xdr:row>
          <xdr:rowOff>0</xdr:rowOff>
        </xdr:to>
        <xdr:sp macro="" textlink="">
          <xdr:nvSpPr>
            <xdr:cNvPr id="4197" name="Drop Down 3173" hidden="1">
              <a:extLst>
                <a:ext uri="{63B3BB69-23CF-44E3-9099-C40C66FF867C}">
                  <a14:compatExt spid="_x0000_s4197"/>
                </a:ext>
                <a:ext uri="{FF2B5EF4-FFF2-40B4-BE49-F238E27FC236}">
                  <a16:creationId xmlns:a16="http://schemas.microsoft.com/office/drawing/2014/main" id="{00000000-0008-0000-0000-00006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1946</xdr:row>
          <xdr:rowOff>7620</xdr:rowOff>
        </xdr:from>
        <xdr:to>
          <xdr:col>7</xdr:col>
          <xdr:colOff>1259840</xdr:colOff>
          <xdr:row>1947</xdr:row>
          <xdr:rowOff>0</xdr:rowOff>
        </xdr:to>
        <xdr:sp macro="" textlink="">
          <xdr:nvSpPr>
            <xdr:cNvPr id="4198" name="Drop Down 3174" hidden="1">
              <a:extLst>
                <a:ext uri="{63B3BB69-23CF-44E3-9099-C40C66FF867C}">
                  <a14:compatExt spid="_x0000_s4198"/>
                </a:ext>
                <a:ext uri="{FF2B5EF4-FFF2-40B4-BE49-F238E27FC236}">
                  <a16:creationId xmlns:a16="http://schemas.microsoft.com/office/drawing/2014/main" id="{00000000-0008-0000-0000-00006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1946</xdr:row>
          <xdr:rowOff>7620</xdr:rowOff>
        </xdr:from>
        <xdr:to>
          <xdr:col>7</xdr:col>
          <xdr:colOff>1793240</xdr:colOff>
          <xdr:row>1946</xdr:row>
          <xdr:rowOff>307340</xdr:rowOff>
        </xdr:to>
        <xdr:sp macro="" textlink="">
          <xdr:nvSpPr>
            <xdr:cNvPr id="4199" name="Drop Down 3175" hidden="1">
              <a:extLst>
                <a:ext uri="{63B3BB69-23CF-44E3-9099-C40C66FF867C}">
                  <a14:compatExt spid="_x0000_s4199"/>
                </a:ext>
                <a:ext uri="{FF2B5EF4-FFF2-40B4-BE49-F238E27FC236}">
                  <a16:creationId xmlns:a16="http://schemas.microsoft.com/office/drawing/2014/main" id="{00000000-0008-0000-0000-00006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1947</xdr:row>
          <xdr:rowOff>0</xdr:rowOff>
        </xdr:from>
        <xdr:to>
          <xdr:col>7</xdr:col>
          <xdr:colOff>612140</xdr:colOff>
          <xdr:row>1948</xdr:row>
          <xdr:rowOff>0</xdr:rowOff>
        </xdr:to>
        <xdr:sp macro="" textlink="">
          <xdr:nvSpPr>
            <xdr:cNvPr id="4200" name="Drop Down 3176" hidden="1">
              <a:extLst>
                <a:ext uri="{63B3BB69-23CF-44E3-9099-C40C66FF867C}">
                  <a14:compatExt spid="_x0000_s4200"/>
                </a:ext>
                <a:ext uri="{FF2B5EF4-FFF2-40B4-BE49-F238E27FC236}">
                  <a16:creationId xmlns:a16="http://schemas.microsoft.com/office/drawing/2014/main" id="{00000000-0008-0000-0000-00006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1947</xdr:row>
          <xdr:rowOff>7620</xdr:rowOff>
        </xdr:from>
        <xdr:to>
          <xdr:col>7</xdr:col>
          <xdr:colOff>1259840</xdr:colOff>
          <xdr:row>1948</xdr:row>
          <xdr:rowOff>0</xdr:rowOff>
        </xdr:to>
        <xdr:sp macro="" textlink="">
          <xdr:nvSpPr>
            <xdr:cNvPr id="4201" name="Drop Down 3177" hidden="1">
              <a:extLst>
                <a:ext uri="{63B3BB69-23CF-44E3-9099-C40C66FF867C}">
                  <a14:compatExt spid="_x0000_s4201"/>
                </a:ext>
                <a:ext uri="{FF2B5EF4-FFF2-40B4-BE49-F238E27FC236}">
                  <a16:creationId xmlns:a16="http://schemas.microsoft.com/office/drawing/2014/main" id="{00000000-0008-0000-0000-00006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1947</xdr:row>
          <xdr:rowOff>7620</xdr:rowOff>
        </xdr:from>
        <xdr:to>
          <xdr:col>7</xdr:col>
          <xdr:colOff>1793240</xdr:colOff>
          <xdr:row>1947</xdr:row>
          <xdr:rowOff>307340</xdr:rowOff>
        </xdr:to>
        <xdr:sp macro="" textlink="">
          <xdr:nvSpPr>
            <xdr:cNvPr id="4202" name="Drop Down 3178" hidden="1">
              <a:extLst>
                <a:ext uri="{63B3BB69-23CF-44E3-9099-C40C66FF867C}">
                  <a14:compatExt spid="_x0000_s4202"/>
                </a:ext>
                <a:ext uri="{FF2B5EF4-FFF2-40B4-BE49-F238E27FC236}">
                  <a16:creationId xmlns:a16="http://schemas.microsoft.com/office/drawing/2014/main" id="{00000000-0008-0000-0000-00006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1948</xdr:row>
          <xdr:rowOff>0</xdr:rowOff>
        </xdr:from>
        <xdr:to>
          <xdr:col>7</xdr:col>
          <xdr:colOff>612140</xdr:colOff>
          <xdr:row>1949</xdr:row>
          <xdr:rowOff>0</xdr:rowOff>
        </xdr:to>
        <xdr:sp macro="" textlink="">
          <xdr:nvSpPr>
            <xdr:cNvPr id="4203" name="Drop Down 3179" hidden="1">
              <a:extLst>
                <a:ext uri="{63B3BB69-23CF-44E3-9099-C40C66FF867C}">
                  <a14:compatExt spid="_x0000_s4203"/>
                </a:ext>
                <a:ext uri="{FF2B5EF4-FFF2-40B4-BE49-F238E27FC236}">
                  <a16:creationId xmlns:a16="http://schemas.microsoft.com/office/drawing/2014/main" id="{00000000-0008-0000-0000-00006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1948</xdr:row>
          <xdr:rowOff>7620</xdr:rowOff>
        </xdr:from>
        <xdr:to>
          <xdr:col>7</xdr:col>
          <xdr:colOff>1259840</xdr:colOff>
          <xdr:row>1949</xdr:row>
          <xdr:rowOff>0</xdr:rowOff>
        </xdr:to>
        <xdr:sp macro="" textlink="">
          <xdr:nvSpPr>
            <xdr:cNvPr id="4204" name="Drop Down 3180" hidden="1">
              <a:extLst>
                <a:ext uri="{63B3BB69-23CF-44E3-9099-C40C66FF867C}">
                  <a14:compatExt spid="_x0000_s4204"/>
                </a:ext>
                <a:ext uri="{FF2B5EF4-FFF2-40B4-BE49-F238E27FC236}">
                  <a16:creationId xmlns:a16="http://schemas.microsoft.com/office/drawing/2014/main" id="{00000000-0008-0000-0000-00006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1948</xdr:row>
          <xdr:rowOff>7620</xdr:rowOff>
        </xdr:from>
        <xdr:to>
          <xdr:col>7</xdr:col>
          <xdr:colOff>1793240</xdr:colOff>
          <xdr:row>1948</xdr:row>
          <xdr:rowOff>307340</xdr:rowOff>
        </xdr:to>
        <xdr:sp macro="" textlink="">
          <xdr:nvSpPr>
            <xdr:cNvPr id="4205" name="Drop Down 3181" hidden="1">
              <a:extLst>
                <a:ext uri="{63B3BB69-23CF-44E3-9099-C40C66FF867C}">
                  <a14:compatExt spid="_x0000_s4205"/>
                </a:ext>
                <a:ext uri="{FF2B5EF4-FFF2-40B4-BE49-F238E27FC236}">
                  <a16:creationId xmlns:a16="http://schemas.microsoft.com/office/drawing/2014/main" id="{00000000-0008-0000-0000-00006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1977</xdr:row>
          <xdr:rowOff>7620</xdr:rowOff>
        </xdr:from>
        <xdr:to>
          <xdr:col>4</xdr:col>
          <xdr:colOff>193040</xdr:colOff>
          <xdr:row>1977</xdr:row>
          <xdr:rowOff>224790</xdr:rowOff>
        </xdr:to>
        <xdr:sp macro="" textlink="">
          <xdr:nvSpPr>
            <xdr:cNvPr id="4212" name="Drop Down 3188" hidden="1">
              <a:extLst>
                <a:ext uri="{63B3BB69-23CF-44E3-9099-C40C66FF867C}">
                  <a14:compatExt spid="_x0000_s4212"/>
                </a:ext>
                <a:ext uri="{FF2B5EF4-FFF2-40B4-BE49-F238E27FC236}">
                  <a16:creationId xmlns:a16="http://schemas.microsoft.com/office/drawing/2014/main" id="{00000000-0008-0000-0000-00007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1977</xdr:row>
          <xdr:rowOff>7620</xdr:rowOff>
        </xdr:from>
        <xdr:to>
          <xdr:col>4</xdr:col>
          <xdr:colOff>1024890</xdr:colOff>
          <xdr:row>1977</xdr:row>
          <xdr:rowOff>224790</xdr:rowOff>
        </xdr:to>
        <xdr:sp macro="" textlink="">
          <xdr:nvSpPr>
            <xdr:cNvPr id="4213" name="Drop Down 3189" hidden="1">
              <a:extLst>
                <a:ext uri="{63B3BB69-23CF-44E3-9099-C40C66FF867C}">
                  <a14:compatExt spid="_x0000_s4213"/>
                </a:ext>
                <a:ext uri="{FF2B5EF4-FFF2-40B4-BE49-F238E27FC236}">
                  <a16:creationId xmlns:a16="http://schemas.microsoft.com/office/drawing/2014/main" id="{00000000-0008-0000-0000-00007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1977</xdr:row>
          <xdr:rowOff>0</xdr:rowOff>
        </xdr:from>
        <xdr:to>
          <xdr:col>4</xdr:col>
          <xdr:colOff>1710690</xdr:colOff>
          <xdr:row>1977</xdr:row>
          <xdr:rowOff>224790</xdr:rowOff>
        </xdr:to>
        <xdr:sp macro="" textlink="">
          <xdr:nvSpPr>
            <xdr:cNvPr id="4214" name="Drop Down 3190" hidden="1">
              <a:extLst>
                <a:ext uri="{63B3BB69-23CF-44E3-9099-C40C66FF867C}">
                  <a14:compatExt spid="_x0000_s4214"/>
                </a:ext>
                <a:ext uri="{FF2B5EF4-FFF2-40B4-BE49-F238E27FC236}">
                  <a16:creationId xmlns:a16="http://schemas.microsoft.com/office/drawing/2014/main" id="{00000000-0008-0000-0000-00007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1977</xdr:row>
          <xdr:rowOff>7620</xdr:rowOff>
        </xdr:from>
        <xdr:to>
          <xdr:col>6</xdr:col>
          <xdr:colOff>262890</xdr:colOff>
          <xdr:row>1977</xdr:row>
          <xdr:rowOff>224790</xdr:rowOff>
        </xdr:to>
        <xdr:sp macro="" textlink="">
          <xdr:nvSpPr>
            <xdr:cNvPr id="4215" name="Drop Down 3191" hidden="1">
              <a:extLst>
                <a:ext uri="{63B3BB69-23CF-44E3-9099-C40C66FF867C}">
                  <a14:compatExt spid="_x0000_s4215"/>
                </a:ext>
                <a:ext uri="{FF2B5EF4-FFF2-40B4-BE49-F238E27FC236}">
                  <a16:creationId xmlns:a16="http://schemas.microsoft.com/office/drawing/2014/main" id="{00000000-0008-0000-0000-00007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1977</xdr:row>
          <xdr:rowOff>7620</xdr:rowOff>
        </xdr:from>
        <xdr:to>
          <xdr:col>6</xdr:col>
          <xdr:colOff>1107440</xdr:colOff>
          <xdr:row>1977</xdr:row>
          <xdr:rowOff>224790</xdr:rowOff>
        </xdr:to>
        <xdr:sp macro="" textlink="">
          <xdr:nvSpPr>
            <xdr:cNvPr id="4216" name="Drop Down 3192" hidden="1">
              <a:extLst>
                <a:ext uri="{63B3BB69-23CF-44E3-9099-C40C66FF867C}">
                  <a14:compatExt spid="_x0000_s4216"/>
                </a:ext>
                <a:ext uri="{FF2B5EF4-FFF2-40B4-BE49-F238E27FC236}">
                  <a16:creationId xmlns:a16="http://schemas.microsoft.com/office/drawing/2014/main" id="{00000000-0008-0000-0000-00007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1977</xdr:row>
          <xdr:rowOff>0</xdr:rowOff>
        </xdr:from>
        <xdr:to>
          <xdr:col>6</xdr:col>
          <xdr:colOff>1793240</xdr:colOff>
          <xdr:row>1977</xdr:row>
          <xdr:rowOff>224790</xdr:rowOff>
        </xdr:to>
        <xdr:sp macro="" textlink="">
          <xdr:nvSpPr>
            <xdr:cNvPr id="4217" name="Drop Down 3193" hidden="1">
              <a:extLst>
                <a:ext uri="{63B3BB69-23CF-44E3-9099-C40C66FF867C}">
                  <a14:compatExt spid="_x0000_s4217"/>
                </a:ext>
                <a:ext uri="{FF2B5EF4-FFF2-40B4-BE49-F238E27FC236}">
                  <a16:creationId xmlns:a16="http://schemas.microsoft.com/office/drawing/2014/main" id="{00000000-0008-0000-0000-00007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1975</xdr:row>
          <xdr:rowOff>0</xdr:rowOff>
        </xdr:from>
        <xdr:to>
          <xdr:col>12</xdr:col>
          <xdr:colOff>720090</xdr:colOff>
          <xdr:row>1975</xdr:row>
          <xdr:rowOff>224790</xdr:rowOff>
        </xdr:to>
        <xdr:sp macro="" textlink="">
          <xdr:nvSpPr>
            <xdr:cNvPr id="4221" name="Drop Down 3197" hidden="1">
              <a:extLst>
                <a:ext uri="{63B3BB69-23CF-44E3-9099-C40C66FF867C}">
                  <a14:compatExt spid="_x0000_s4221"/>
                </a:ext>
                <a:ext uri="{FF2B5EF4-FFF2-40B4-BE49-F238E27FC236}">
                  <a16:creationId xmlns:a16="http://schemas.microsoft.com/office/drawing/2014/main" id="{00000000-0008-0000-0000-00007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1975</xdr:row>
          <xdr:rowOff>7620</xdr:rowOff>
        </xdr:from>
        <xdr:to>
          <xdr:col>12</xdr:col>
          <xdr:colOff>1329690</xdr:colOff>
          <xdr:row>1975</xdr:row>
          <xdr:rowOff>224790</xdr:rowOff>
        </xdr:to>
        <xdr:sp macro="" textlink="">
          <xdr:nvSpPr>
            <xdr:cNvPr id="4222" name="Drop Down 3198" hidden="1">
              <a:extLst>
                <a:ext uri="{63B3BB69-23CF-44E3-9099-C40C66FF867C}">
                  <a14:compatExt spid="_x0000_s4222"/>
                </a:ext>
                <a:ext uri="{FF2B5EF4-FFF2-40B4-BE49-F238E27FC236}">
                  <a16:creationId xmlns:a16="http://schemas.microsoft.com/office/drawing/2014/main" id="{00000000-0008-0000-0000-00007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1975</xdr:row>
          <xdr:rowOff>0</xdr:rowOff>
        </xdr:from>
        <xdr:to>
          <xdr:col>13</xdr:col>
          <xdr:colOff>0</xdr:colOff>
          <xdr:row>1975</xdr:row>
          <xdr:rowOff>224790</xdr:rowOff>
        </xdr:to>
        <xdr:sp macro="" textlink="">
          <xdr:nvSpPr>
            <xdr:cNvPr id="4223" name="Drop Down 3199" hidden="1">
              <a:extLst>
                <a:ext uri="{63B3BB69-23CF-44E3-9099-C40C66FF867C}">
                  <a14:compatExt spid="_x0000_s4223"/>
                </a:ext>
                <a:ext uri="{FF2B5EF4-FFF2-40B4-BE49-F238E27FC236}">
                  <a16:creationId xmlns:a16="http://schemas.microsoft.com/office/drawing/2014/main" id="{00000000-0008-0000-0000-00007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1977</xdr:row>
          <xdr:rowOff>0</xdr:rowOff>
        </xdr:from>
        <xdr:to>
          <xdr:col>12</xdr:col>
          <xdr:colOff>688340</xdr:colOff>
          <xdr:row>1977</xdr:row>
          <xdr:rowOff>224790</xdr:rowOff>
        </xdr:to>
        <xdr:sp macro="" textlink="">
          <xdr:nvSpPr>
            <xdr:cNvPr id="4224" name="Drop Down 3200" hidden="1">
              <a:extLst>
                <a:ext uri="{63B3BB69-23CF-44E3-9099-C40C66FF867C}">
                  <a14:compatExt spid="_x0000_s4224"/>
                </a:ext>
                <a:ext uri="{FF2B5EF4-FFF2-40B4-BE49-F238E27FC236}">
                  <a16:creationId xmlns:a16="http://schemas.microsoft.com/office/drawing/2014/main" id="{00000000-0008-0000-0000-00008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1977</xdr:row>
          <xdr:rowOff>7620</xdr:rowOff>
        </xdr:from>
        <xdr:to>
          <xdr:col>12</xdr:col>
          <xdr:colOff>1297940</xdr:colOff>
          <xdr:row>1977</xdr:row>
          <xdr:rowOff>224790</xdr:rowOff>
        </xdr:to>
        <xdr:sp macro="" textlink="">
          <xdr:nvSpPr>
            <xdr:cNvPr id="4225" name="Drop Down 3201" hidden="1">
              <a:extLst>
                <a:ext uri="{63B3BB69-23CF-44E3-9099-C40C66FF867C}">
                  <a14:compatExt spid="_x0000_s4225"/>
                </a:ext>
                <a:ext uri="{FF2B5EF4-FFF2-40B4-BE49-F238E27FC236}">
                  <a16:creationId xmlns:a16="http://schemas.microsoft.com/office/drawing/2014/main" id="{00000000-0008-0000-0000-00008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1976</xdr:row>
          <xdr:rowOff>220980</xdr:rowOff>
        </xdr:from>
        <xdr:to>
          <xdr:col>13</xdr:col>
          <xdr:colOff>0</xdr:colOff>
          <xdr:row>1977</xdr:row>
          <xdr:rowOff>224790</xdr:rowOff>
        </xdr:to>
        <xdr:sp macro="" textlink="">
          <xdr:nvSpPr>
            <xdr:cNvPr id="4226" name="Drop Down 3202" hidden="1">
              <a:extLst>
                <a:ext uri="{63B3BB69-23CF-44E3-9099-C40C66FF867C}">
                  <a14:compatExt spid="_x0000_s4226"/>
                </a:ext>
                <a:ext uri="{FF2B5EF4-FFF2-40B4-BE49-F238E27FC236}">
                  <a16:creationId xmlns:a16="http://schemas.microsoft.com/office/drawing/2014/main" id="{00000000-0008-0000-0000-00008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83</xdr:col>
          <xdr:colOff>0</xdr:colOff>
          <xdr:row>4015</xdr:row>
          <xdr:rowOff>0</xdr:rowOff>
        </xdr:from>
        <xdr:to>
          <xdr:col>84</xdr:col>
          <xdr:colOff>0</xdr:colOff>
          <xdr:row>4016</xdr:row>
          <xdr:rowOff>38100</xdr:rowOff>
        </xdr:to>
        <xdr:sp macro="" textlink="">
          <xdr:nvSpPr>
            <xdr:cNvPr id="4909" name="Drop Down 3885" hidden="1">
              <a:extLst>
                <a:ext uri="{63B3BB69-23CF-44E3-9099-C40C66FF867C}">
                  <a14:compatExt spid="_x0000_s4909"/>
                </a:ext>
                <a:ext uri="{FF2B5EF4-FFF2-40B4-BE49-F238E27FC236}">
                  <a16:creationId xmlns:a16="http://schemas.microsoft.com/office/drawing/2014/main" id="{00000000-0008-0000-0000-00002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1846</xdr:row>
          <xdr:rowOff>0</xdr:rowOff>
        </xdr:from>
        <xdr:to>
          <xdr:col>6</xdr:col>
          <xdr:colOff>612140</xdr:colOff>
          <xdr:row>1847</xdr:row>
          <xdr:rowOff>0</xdr:rowOff>
        </xdr:to>
        <xdr:sp macro="" textlink="">
          <xdr:nvSpPr>
            <xdr:cNvPr id="4926" name="Drop Down 3902" hidden="1">
              <a:extLst>
                <a:ext uri="{63B3BB69-23CF-44E3-9099-C40C66FF867C}">
                  <a14:compatExt spid="_x0000_s4926"/>
                </a:ext>
                <a:ext uri="{FF2B5EF4-FFF2-40B4-BE49-F238E27FC236}">
                  <a16:creationId xmlns:a16="http://schemas.microsoft.com/office/drawing/2014/main" id="{00000000-0008-0000-0000-00003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1846</xdr:row>
          <xdr:rowOff>7620</xdr:rowOff>
        </xdr:from>
        <xdr:to>
          <xdr:col>6</xdr:col>
          <xdr:colOff>1259840</xdr:colOff>
          <xdr:row>1847</xdr:row>
          <xdr:rowOff>0</xdr:rowOff>
        </xdr:to>
        <xdr:sp macro="" textlink="">
          <xdr:nvSpPr>
            <xdr:cNvPr id="4927" name="Drop Down 3903" hidden="1">
              <a:extLst>
                <a:ext uri="{63B3BB69-23CF-44E3-9099-C40C66FF867C}">
                  <a14:compatExt spid="_x0000_s4927"/>
                </a:ext>
                <a:ext uri="{FF2B5EF4-FFF2-40B4-BE49-F238E27FC236}">
                  <a16:creationId xmlns:a16="http://schemas.microsoft.com/office/drawing/2014/main" id="{00000000-0008-0000-0000-00003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1846</xdr:row>
          <xdr:rowOff>7620</xdr:rowOff>
        </xdr:from>
        <xdr:to>
          <xdr:col>6</xdr:col>
          <xdr:colOff>1793240</xdr:colOff>
          <xdr:row>1846</xdr:row>
          <xdr:rowOff>307340</xdr:rowOff>
        </xdr:to>
        <xdr:sp macro="" textlink="">
          <xdr:nvSpPr>
            <xdr:cNvPr id="4928" name="Drop Down 3904" hidden="1">
              <a:extLst>
                <a:ext uri="{63B3BB69-23CF-44E3-9099-C40C66FF867C}">
                  <a14:compatExt spid="_x0000_s4928"/>
                </a:ext>
                <a:ext uri="{FF2B5EF4-FFF2-40B4-BE49-F238E27FC236}">
                  <a16:creationId xmlns:a16="http://schemas.microsoft.com/office/drawing/2014/main" id="{00000000-0008-0000-0000-00004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1847</xdr:row>
          <xdr:rowOff>0</xdr:rowOff>
        </xdr:from>
        <xdr:to>
          <xdr:col>6</xdr:col>
          <xdr:colOff>612140</xdr:colOff>
          <xdr:row>1848</xdr:row>
          <xdr:rowOff>0</xdr:rowOff>
        </xdr:to>
        <xdr:sp macro="" textlink="">
          <xdr:nvSpPr>
            <xdr:cNvPr id="4929" name="Drop Down 3905" hidden="1">
              <a:extLst>
                <a:ext uri="{63B3BB69-23CF-44E3-9099-C40C66FF867C}">
                  <a14:compatExt spid="_x0000_s4929"/>
                </a:ext>
                <a:ext uri="{FF2B5EF4-FFF2-40B4-BE49-F238E27FC236}">
                  <a16:creationId xmlns:a16="http://schemas.microsoft.com/office/drawing/2014/main" id="{00000000-0008-0000-0000-00004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1847</xdr:row>
          <xdr:rowOff>7620</xdr:rowOff>
        </xdr:from>
        <xdr:to>
          <xdr:col>6</xdr:col>
          <xdr:colOff>1259840</xdr:colOff>
          <xdr:row>1848</xdr:row>
          <xdr:rowOff>0</xdr:rowOff>
        </xdr:to>
        <xdr:sp macro="" textlink="">
          <xdr:nvSpPr>
            <xdr:cNvPr id="4930" name="Drop Down 3906" hidden="1">
              <a:extLst>
                <a:ext uri="{63B3BB69-23CF-44E3-9099-C40C66FF867C}">
                  <a14:compatExt spid="_x0000_s4930"/>
                </a:ext>
                <a:ext uri="{FF2B5EF4-FFF2-40B4-BE49-F238E27FC236}">
                  <a16:creationId xmlns:a16="http://schemas.microsoft.com/office/drawing/2014/main" id="{00000000-0008-0000-0000-00004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1847</xdr:row>
          <xdr:rowOff>7620</xdr:rowOff>
        </xdr:from>
        <xdr:to>
          <xdr:col>6</xdr:col>
          <xdr:colOff>1793240</xdr:colOff>
          <xdr:row>1847</xdr:row>
          <xdr:rowOff>307340</xdr:rowOff>
        </xdr:to>
        <xdr:sp macro="" textlink="">
          <xdr:nvSpPr>
            <xdr:cNvPr id="4931" name="Drop Down 3907" hidden="1">
              <a:extLst>
                <a:ext uri="{63B3BB69-23CF-44E3-9099-C40C66FF867C}">
                  <a14:compatExt spid="_x0000_s4931"/>
                </a:ext>
                <a:ext uri="{FF2B5EF4-FFF2-40B4-BE49-F238E27FC236}">
                  <a16:creationId xmlns:a16="http://schemas.microsoft.com/office/drawing/2014/main" id="{00000000-0008-0000-0000-00004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1848</xdr:row>
          <xdr:rowOff>0</xdr:rowOff>
        </xdr:from>
        <xdr:to>
          <xdr:col>6</xdr:col>
          <xdr:colOff>612140</xdr:colOff>
          <xdr:row>1849</xdr:row>
          <xdr:rowOff>0</xdr:rowOff>
        </xdr:to>
        <xdr:sp macro="" textlink="">
          <xdr:nvSpPr>
            <xdr:cNvPr id="4932" name="Drop Down 3908" hidden="1">
              <a:extLst>
                <a:ext uri="{63B3BB69-23CF-44E3-9099-C40C66FF867C}">
                  <a14:compatExt spid="_x0000_s4932"/>
                </a:ext>
                <a:ext uri="{FF2B5EF4-FFF2-40B4-BE49-F238E27FC236}">
                  <a16:creationId xmlns:a16="http://schemas.microsoft.com/office/drawing/2014/main" id="{00000000-0008-0000-0000-00004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1848</xdr:row>
          <xdr:rowOff>7620</xdr:rowOff>
        </xdr:from>
        <xdr:to>
          <xdr:col>6</xdr:col>
          <xdr:colOff>1259840</xdr:colOff>
          <xdr:row>1849</xdr:row>
          <xdr:rowOff>0</xdr:rowOff>
        </xdr:to>
        <xdr:sp macro="" textlink="">
          <xdr:nvSpPr>
            <xdr:cNvPr id="4933" name="Drop Down 3909" hidden="1">
              <a:extLst>
                <a:ext uri="{63B3BB69-23CF-44E3-9099-C40C66FF867C}">
                  <a14:compatExt spid="_x0000_s4933"/>
                </a:ext>
                <a:ext uri="{FF2B5EF4-FFF2-40B4-BE49-F238E27FC236}">
                  <a16:creationId xmlns:a16="http://schemas.microsoft.com/office/drawing/2014/main" id="{00000000-0008-0000-0000-00004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1848</xdr:row>
          <xdr:rowOff>7620</xdr:rowOff>
        </xdr:from>
        <xdr:to>
          <xdr:col>6</xdr:col>
          <xdr:colOff>1793240</xdr:colOff>
          <xdr:row>1848</xdr:row>
          <xdr:rowOff>307340</xdr:rowOff>
        </xdr:to>
        <xdr:sp macro="" textlink="">
          <xdr:nvSpPr>
            <xdr:cNvPr id="4934" name="Drop Down 3910" hidden="1">
              <a:extLst>
                <a:ext uri="{63B3BB69-23CF-44E3-9099-C40C66FF867C}">
                  <a14:compatExt spid="_x0000_s4934"/>
                </a:ext>
                <a:ext uri="{FF2B5EF4-FFF2-40B4-BE49-F238E27FC236}">
                  <a16:creationId xmlns:a16="http://schemas.microsoft.com/office/drawing/2014/main" id="{00000000-0008-0000-0000-00004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1946</xdr:row>
          <xdr:rowOff>0</xdr:rowOff>
        </xdr:from>
        <xdr:to>
          <xdr:col>6</xdr:col>
          <xdr:colOff>612140</xdr:colOff>
          <xdr:row>1947</xdr:row>
          <xdr:rowOff>0</xdr:rowOff>
        </xdr:to>
        <xdr:sp macro="" textlink="">
          <xdr:nvSpPr>
            <xdr:cNvPr id="4941" name="Drop Down 3917" hidden="1">
              <a:extLst>
                <a:ext uri="{63B3BB69-23CF-44E3-9099-C40C66FF867C}">
                  <a14:compatExt spid="_x0000_s4941"/>
                </a:ext>
                <a:ext uri="{FF2B5EF4-FFF2-40B4-BE49-F238E27FC236}">
                  <a16:creationId xmlns:a16="http://schemas.microsoft.com/office/drawing/2014/main" id="{00000000-0008-0000-0000-00004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1946</xdr:row>
          <xdr:rowOff>7620</xdr:rowOff>
        </xdr:from>
        <xdr:to>
          <xdr:col>6</xdr:col>
          <xdr:colOff>1259840</xdr:colOff>
          <xdr:row>1947</xdr:row>
          <xdr:rowOff>0</xdr:rowOff>
        </xdr:to>
        <xdr:sp macro="" textlink="">
          <xdr:nvSpPr>
            <xdr:cNvPr id="4942" name="Drop Down 3918" hidden="1">
              <a:extLst>
                <a:ext uri="{63B3BB69-23CF-44E3-9099-C40C66FF867C}">
                  <a14:compatExt spid="_x0000_s4942"/>
                </a:ext>
                <a:ext uri="{FF2B5EF4-FFF2-40B4-BE49-F238E27FC236}">
                  <a16:creationId xmlns:a16="http://schemas.microsoft.com/office/drawing/2014/main" id="{00000000-0008-0000-0000-00004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1946</xdr:row>
          <xdr:rowOff>7620</xdr:rowOff>
        </xdr:from>
        <xdr:to>
          <xdr:col>6</xdr:col>
          <xdr:colOff>1793240</xdr:colOff>
          <xdr:row>1946</xdr:row>
          <xdr:rowOff>307340</xdr:rowOff>
        </xdr:to>
        <xdr:sp macro="" textlink="">
          <xdr:nvSpPr>
            <xdr:cNvPr id="4943" name="Drop Down 3919" hidden="1">
              <a:extLst>
                <a:ext uri="{63B3BB69-23CF-44E3-9099-C40C66FF867C}">
                  <a14:compatExt spid="_x0000_s4943"/>
                </a:ext>
                <a:ext uri="{FF2B5EF4-FFF2-40B4-BE49-F238E27FC236}">
                  <a16:creationId xmlns:a16="http://schemas.microsoft.com/office/drawing/2014/main" id="{00000000-0008-0000-0000-00004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1948</xdr:row>
          <xdr:rowOff>0</xdr:rowOff>
        </xdr:from>
        <xdr:to>
          <xdr:col>6</xdr:col>
          <xdr:colOff>612140</xdr:colOff>
          <xdr:row>1949</xdr:row>
          <xdr:rowOff>0</xdr:rowOff>
        </xdr:to>
        <xdr:sp macro="" textlink="">
          <xdr:nvSpPr>
            <xdr:cNvPr id="4944" name="Drop Down 3920" hidden="1">
              <a:extLst>
                <a:ext uri="{63B3BB69-23CF-44E3-9099-C40C66FF867C}">
                  <a14:compatExt spid="_x0000_s4944"/>
                </a:ext>
                <a:ext uri="{FF2B5EF4-FFF2-40B4-BE49-F238E27FC236}">
                  <a16:creationId xmlns:a16="http://schemas.microsoft.com/office/drawing/2014/main" id="{00000000-0008-0000-0000-00005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1948</xdr:row>
          <xdr:rowOff>7620</xdr:rowOff>
        </xdr:from>
        <xdr:to>
          <xdr:col>6</xdr:col>
          <xdr:colOff>1259840</xdr:colOff>
          <xdr:row>1949</xdr:row>
          <xdr:rowOff>0</xdr:rowOff>
        </xdr:to>
        <xdr:sp macro="" textlink="">
          <xdr:nvSpPr>
            <xdr:cNvPr id="4945" name="Drop Down 3921" hidden="1">
              <a:extLst>
                <a:ext uri="{63B3BB69-23CF-44E3-9099-C40C66FF867C}">
                  <a14:compatExt spid="_x0000_s4945"/>
                </a:ext>
                <a:ext uri="{FF2B5EF4-FFF2-40B4-BE49-F238E27FC236}">
                  <a16:creationId xmlns:a16="http://schemas.microsoft.com/office/drawing/2014/main" id="{00000000-0008-0000-0000-00005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1948</xdr:row>
          <xdr:rowOff>7620</xdr:rowOff>
        </xdr:from>
        <xdr:to>
          <xdr:col>6</xdr:col>
          <xdr:colOff>1793240</xdr:colOff>
          <xdr:row>1948</xdr:row>
          <xdr:rowOff>307340</xdr:rowOff>
        </xdr:to>
        <xdr:sp macro="" textlink="">
          <xdr:nvSpPr>
            <xdr:cNvPr id="4946" name="Drop Down 3922" hidden="1">
              <a:extLst>
                <a:ext uri="{63B3BB69-23CF-44E3-9099-C40C66FF867C}">
                  <a14:compatExt spid="_x0000_s4946"/>
                </a:ext>
                <a:ext uri="{FF2B5EF4-FFF2-40B4-BE49-F238E27FC236}">
                  <a16:creationId xmlns:a16="http://schemas.microsoft.com/office/drawing/2014/main" id="{00000000-0008-0000-0000-00005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1947</xdr:row>
          <xdr:rowOff>0</xdr:rowOff>
        </xdr:from>
        <xdr:to>
          <xdr:col>6</xdr:col>
          <xdr:colOff>612140</xdr:colOff>
          <xdr:row>1948</xdr:row>
          <xdr:rowOff>0</xdr:rowOff>
        </xdr:to>
        <xdr:sp macro="" textlink="">
          <xdr:nvSpPr>
            <xdr:cNvPr id="4947" name="Drop Down 3923" hidden="1">
              <a:extLst>
                <a:ext uri="{63B3BB69-23CF-44E3-9099-C40C66FF867C}">
                  <a14:compatExt spid="_x0000_s4947"/>
                </a:ext>
                <a:ext uri="{FF2B5EF4-FFF2-40B4-BE49-F238E27FC236}">
                  <a16:creationId xmlns:a16="http://schemas.microsoft.com/office/drawing/2014/main" id="{00000000-0008-0000-0000-00005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1947</xdr:row>
          <xdr:rowOff>7620</xdr:rowOff>
        </xdr:from>
        <xdr:to>
          <xdr:col>6</xdr:col>
          <xdr:colOff>1259840</xdr:colOff>
          <xdr:row>1948</xdr:row>
          <xdr:rowOff>0</xdr:rowOff>
        </xdr:to>
        <xdr:sp macro="" textlink="">
          <xdr:nvSpPr>
            <xdr:cNvPr id="4948" name="Drop Down 3924" hidden="1">
              <a:extLst>
                <a:ext uri="{63B3BB69-23CF-44E3-9099-C40C66FF867C}">
                  <a14:compatExt spid="_x0000_s4948"/>
                </a:ext>
                <a:ext uri="{FF2B5EF4-FFF2-40B4-BE49-F238E27FC236}">
                  <a16:creationId xmlns:a16="http://schemas.microsoft.com/office/drawing/2014/main" id="{00000000-0008-0000-0000-00005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1947</xdr:row>
          <xdr:rowOff>7620</xdr:rowOff>
        </xdr:from>
        <xdr:to>
          <xdr:col>6</xdr:col>
          <xdr:colOff>1793240</xdr:colOff>
          <xdr:row>1947</xdr:row>
          <xdr:rowOff>307340</xdr:rowOff>
        </xdr:to>
        <xdr:sp macro="" textlink="">
          <xdr:nvSpPr>
            <xdr:cNvPr id="4949" name="Drop Down 3925" hidden="1">
              <a:extLst>
                <a:ext uri="{63B3BB69-23CF-44E3-9099-C40C66FF867C}">
                  <a14:compatExt spid="_x0000_s4949"/>
                </a:ext>
                <a:ext uri="{FF2B5EF4-FFF2-40B4-BE49-F238E27FC236}">
                  <a16:creationId xmlns:a16="http://schemas.microsoft.com/office/drawing/2014/main" id="{00000000-0008-0000-0000-00005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1546</xdr:row>
          <xdr:rowOff>0</xdr:rowOff>
        </xdr:from>
        <xdr:to>
          <xdr:col>6</xdr:col>
          <xdr:colOff>612140</xdr:colOff>
          <xdr:row>1547</xdr:row>
          <xdr:rowOff>0</xdr:rowOff>
        </xdr:to>
        <xdr:sp macro="" textlink="">
          <xdr:nvSpPr>
            <xdr:cNvPr id="5106" name="Drop Down 4082" hidden="1">
              <a:extLst>
                <a:ext uri="{63B3BB69-23CF-44E3-9099-C40C66FF867C}">
                  <a14:compatExt spid="_x0000_s5106"/>
                </a:ext>
                <a:ext uri="{FF2B5EF4-FFF2-40B4-BE49-F238E27FC236}">
                  <a16:creationId xmlns:a16="http://schemas.microsoft.com/office/drawing/2014/main" id="{00000000-0008-0000-0000-0000F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1546</xdr:row>
          <xdr:rowOff>7620</xdr:rowOff>
        </xdr:from>
        <xdr:to>
          <xdr:col>6</xdr:col>
          <xdr:colOff>1259840</xdr:colOff>
          <xdr:row>1547</xdr:row>
          <xdr:rowOff>0</xdr:rowOff>
        </xdr:to>
        <xdr:sp macro="" textlink="">
          <xdr:nvSpPr>
            <xdr:cNvPr id="5107" name="Drop Down 4083" hidden="1">
              <a:extLst>
                <a:ext uri="{63B3BB69-23CF-44E3-9099-C40C66FF867C}">
                  <a14:compatExt spid="_x0000_s5107"/>
                </a:ext>
                <a:ext uri="{FF2B5EF4-FFF2-40B4-BE49-F238E27FC236}">
                  <a16:creationId xmlns:a16="http://schemas.microsoft.com/office/drawing/2014/main" id="{00000000-0008-0000-0000-0000F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1546</xdr:row>
          <xdr:rowOff>7620</xdr:rowOff>
        </xdr:from>
        <xdr:to>
          <xdr:col>6</xdr:col>
          <xdr:colOff>1793240</xdr:colOff>
          <xdr:row>1546</xdr:row>
          <xdr:rowOff>307340</xdr:rowOff>
        </xdr:to>
        <xdr:sp macro="" textlink="">
          <xdr:nvSpPr>
            <xdr:cNvPr id="5108" name="Drop Down 4084" hidden="1">
              <a:extLst>
                <a:ext uri="{63B3BB69-23CF-44E3-9099-C40C66FF867C}">
                  <a14:compatExt spid="_x0000_s5108"/>
                </a:ext>
                <a:ext uri="{FF2B5EF4-FFF2-40B4-BE49-F238E27FC236}">
                  <a16:creationId xmlns:a16="http://schemas.microsoft.com/office/drawing/2014/main" id="{00000000-0008-0000-0000-0000F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1547</xdr:row>
          <xdr:rowOff>0</xdr:rowOff>
        </xdr:from>
        <xdr:to>
          <xdr:col>6</xdr:col>
          <xdr:colOff>612140</xdr:colOff>
          <xdr:row>1548</xdr:row>
          <xdr:rowOff>0</xdr:rowOff>
        </xdr:to>
        <xdr:sp macro="" textlink="">
          <xdr:nvSpPr>
            <xdr:cNvPr id="5109" name="Drop Down 4085" hidden="1">
              <a:extLst>
                <a:ext uri="{63B3BB69-23CF-44E3-9099-C40C66FF867C}">
                  <a14:compatExt spid="_x0000_s5109"/>
                </a:ext>
                <a:ext uri="{FF2B5EF4-FFF2-40B4-BE49-F238E27FC236}">
                  <a16:creationId xmlns:a16="http://schemas.microsoft.com/office/drawing/2014/main" id="{00000000-0008-0000-0000-0000F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1547</xdr:row>
          <xdr:rowOff>7620</xdr:rowOff>
        </xdr:from>
        <xdr:to>
          <xdr:col>6</xdr:col>
          <xdr:colOff>1259840</xdr:colOff>
          <xdr:row>1548</xdr:row>
          <xdr:rowOff>0</xdr:rowOff>
        </xdr:to>
        <xdr:sp macro="" textlink="">
          <xdr:nvSpPr>
            <xdr:cNvPr id="5110" name="Drop Down 4086" hidden="1">
              <a:extLst>
                <a:ext uri="{63B3BB69-23CF-44E3-9099-C40C66FF867C}">
                  <a14:compatExt spid="_x0000_s5110"/>
                </a:ext>
                <a:ext uri="{FF2B5EF4-FFF2-40B4-BE49-F238E27FC236}">
                  <a16:creationId xmlns:a16="http://schemas.microsoft.com/office/drawing/2014/main" id="{00000000-0008-0000-0000-0000F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1547</xdr:row>
          <xdr:rowOff>7620</xdr:rowOff>
        </xdr:from>
        <xdr:to>
          <xdr:col>6</xdr:col>
          <xdr:colOff>1793240</xdr:colOff>
          <xdr:row>1547</xdr:row>
          <xdr:rowOff>307340</xdr:rowOff>
        </xdr:to>
        <xdr:sp macro="" textlink="">
          <xdr:nvSpPr>
            <xdr:cNvPr id="5111" name="Drop Down 4087" hidden="1">
              <a:extLst>
                <a:ext uri="{63B3BB69-23CF-44E3-9099-C40C66FF867C}">
                  <a14:compatExt spid="_x0000_s5111"/>
                </a:ext>
                <a:ext uri="{FF2B5EF4-FFF2-40B4-BE49-F238E27FC236}">
                  <a16:creationId xmlns:a16="http://schemas.microsoft.com/office/drawing/2014/main" id="{00000000-0008-0000-0000-0000F7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1548</xdr:row>
          <xdr:rowOff>0</xdr:rowOff>
        </xdr:from>
        <xdr:to>
          <xdr:col>6</xdr:col>
          <xdr:colOff>612140</xdr:colOff>
          <xdr:row>1549</xdr:row>
          <xdr:rowOff>0</xdr:rowOff>
        </xdr:to>
        <xdr:sp macro="" textlink="">
          <xdr:nvSpPr>
            <xdr:cNvPr id="5112" name="Drop Down 4088" hidden="1">
              <a:extLst>
                <a:ext uri="{63B3BB69-23CF-44E3-9099-C40C66FF867C}">
                  <a14:compatExt spid="_x0000_s5112"/>
                </a:ext>
                <a:ext uri="{FF2B5EF4-FFF2-40B4-BE49-F238E27FC236}">
                  <a16:creationId xmlns:a16="http://schemas.microsoft.com/office/drawing/2014/main" id="{00000000-0008-0000-0000-0000F8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1548</xdr:row>
          <xdr:rowOff>7620</xdr:rowOff>
        </xdr:from>
        <xdr:to>
          <xdr:col>6</xdr:col>
          <xdr:colOff>1259840</xdr:colOff>
          <xdr:row>1549</xdr:row>
          <xdr:rowOff>0</xdr:rowOff>
        </xdr:to>
        <xdr:sp macro="" textlink="">
          <xdr:nvSpPr>
            <xdr:cNvPr id="5113" name="Drop Down 4089" hidden="1">
              <a:extLst>
                <a:ext uri="{63B3BB69-23CF-44E3-9099-C40C66FF867C}">
                  <a14:compatExt spid="_x0000_s5113"/>
                </a:ext>
                <a:ext uri="{FF2B5EF4-FFF2-40B4-BE49-F238E27FC236}">
                  <a16:creationId xmlns:a16="http://schemas.microsoft.com/office/drawing/2014/main" id="{00000000-0008-0000-0000-0000F9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1548</xdr:row>
          <xdr:rowOff>7620</xdr:rowOff>
        </xdr:from>
        <xdr:to>
          <xdr:col>6</xdr:col>
          <xdr:colOff>1793240</xdr:colOff>
          <xdr:row>1548</xdr:row>
          <xdr:rowOff>307340</xdr:rowOff>
        </xdr:to>
        <xdr:sp macro="" textlink="">
          <xdr:nvSpPr>
            <xdr:cNvPr id="5114" name="Drop Down 4090" hidden="1">
              <a:extLst>
                <a:ext uri="{63B3BB69-23CF-44E3-9099-C40C66FF867C}">
                  <a14:compatExt spid="_x0000_s5114"/>
                </a:ext>
                <a:ext uri="{FF2B5EF4-FFF2-40B4-BE49-F238E27FC236}">
                  <a16:creationId xmlns:a16="http://schemas.microsoft.com/office/drawing/2014/main" id="{00000000-0008-0000-0000-0000FA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6</xdr:col>
          <xdr:colOff>612140</xdr:colOff>
          <xdr:row>47</xdr:row>
          <xdr:rowOff>0</xdr:rowOff>
        </xdr:to>
        <xdr:sp macro="" textlink="">
          <xdr:nvSpPr>
            <xdr:cNvPr id="5121" name="Drop Down 4097"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46</xdr:row>
          <xdr:rowOff>7620</xdr:rowOff>
        </xdr:from>
        <xdr:to>
          <xdr:col>6</xdr:col>
          <xdr:colOff>1259840</xdr:colOff>
          <xdr:row>47</xdr:row>
          <xdr:rowOff>0</xdr:rowOff>
        </xdr:to>
        <xdr:sp macro="" textlink="">
          <xdr:nvSpPr>
            <xdr:cNvPr id="5122" name="Drop Down 4098" hidden="1">
              <a:extLst>
                <a:ext uri="{63B3BB69-23CF-44E3-9099-C40C66FF867C}">
                  <a14:compatExt spid="_x0000_s5122"/>
                </a:ext>
                <a:ext uri="{FF2B5EF4-FFF2-40B4-BE49-F238E27FC236}">
                  <a16:creationId xmlns:a16="http://schemas.microsoft.com/office/drawing/2014/main" id="{00000000-0008-0000-00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46</xdr:row>
          <xdr:rowOff>7620</xdr:rowOff>
        </xdr:from>
        <xdr:to>
          <xdr:col>6</xdr:col>
          <xdr:colOff>1793240</xdr:colOff>
          <xdr:row>46</xdr:row>
          <xdr:rowOff>307340</xdr:rowOff>
        </xdr:to>
        <xdr:sp macro="" textlink="">
          <xdr:nvSpPr>
            <xdr:cNvPr id="5123" name="Drop Down 4099" hidden="1">
              <a:extLst>
                <a:ext uri="{63B3BB69-23CF-44E3-9099-C40C66FF867C}">
                  <a14:compatExt spid="_x0000_s5123"/>
                </a:ext>
                <a:ext uri="{FF2B5EF4-FFF2-40B4-BE49-F238E27FC236}">
                  <a16:creationId xmlns:a16="http://schemas.microsoft.com/office/drawing/2014/main" id="{00000000-0008-0000-0000-00000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47</xdr:row>
          <xdr:rowOff>0</xdr:rowOff>
        </xdr:from>
        <xdr:to>
          <xdr:col>6</xdr:col>
          <xdr:colOff>612140</xdr:colOff>
          <xdr:row>48</xdr:row>
          <xdr:rowOff>0</xdr:rowOff>
        </xdr:to>
        <xdr:sp macro="" textlink="">
          <xdr:nvSpPr>
            <xdr:cNvPr id="5124" name="Drop Down 4100" hidden="1">
              <a:extLst>
                <a:ext uri="{63B3BB69-23CF-44E3-9099-C40C66FF867C}">
                  <a14:compatExt spid="_x0000_s5124"/>
                </a:ext>
                <a:ext uri="{FF2B5EF4-FFF2-40B4-BE49-F238E27FC236}">
                  <a16:creationId xmlns:a16="http://schemas.microsoft.com/office/drawing/2014/main" id="{00000000-0008-0000-0000-00000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47</xdr:row>
          <xdr:rowOff>7620</xdr:rowOff>
        </xdr:from>
        <xdr:to>
          <xdr:col>6</xdr:col>
          <xdr:colOff>1259840</xdr:colOff>
          <xdr:row>48</xdr:row>
          <xdr:rowOff>0</xdr:rowOff>
        </xdr:to>
        <xdr:sp macro="" textlink="">
          <xdr:nvSpPr>
            <xdr:cNvPr id="5125" name="Drop Down 4101" hidden="1">
              <a:extLst>
                <a:ext uri="{63B3BB69-23CF-44E3-9099-C40C66FF867C}">
                  <a14:compatExt spid="_x0000_s5125"/>
                </a:ext>
                <a:ext uri="{FF2B5EF4-FFF2-40B4-BE49-F238E27FC236}">
                  <a16:creationId xmlns:a16="http://schemas.microsoft.com/office/drawing/2014/main" id="{00000000-0008-0000-0000-00000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47</xdr:row>
          <xdr:rowOff>7620</xdr:rowOff>
        </xdr:from>
        <xdr:to>
          <xdr:col>6</xdr:col>
          <xdr:colOff>1793240</xdr:colOff>
          <xdr:row>47</xdr:row>
          <xdr:rowOff>307340</xdr:rowOff>
        </xdr:to>
        <xdr:sp macro="" textlink="">
          <xdr:nvSpPr>
            <xdr:cNvPr id="5126" name="Drop Down 4102"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6</xdr:col>
          <xdr:colOff>612140</xdr:colOff>
          <xdr:row>49</xdr:row>
          <xdr:rowOff>0</xdr:rowOff>
        </xdr:to>
        <xdr:sp macro="" textlink="">
          <xdr:nvSpPr>
            <xdr:cNvPr id="5127" name="Drop Down 4103" hidden="1">
              <a:extLst>
                <a:ext uri="{63B3BB69-23CF-44E3-9099-C40C66FF867C}">
                  <a14:compatExt spid="_x0000_s5127"/>
                </a:ext>
                <a:ext uri="{FF2B5EF4-FFF2-40B4-BE49-F238E27FC236}">
                  <a16:creationId xmlns:a16="http://schemas.microsoft.com/office/drawing/2014/main" id="{00000000-0008-0000-0000-00000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48</xdr:row>
          <xdr:rowOff>7620</xdr:rowOff>
        </xdr:from>
        <xdr:to>
          <xdr:col>6</xdr:col>
          <xdr:colOff>1259840</xdr:colOff>
          <xdr:row>49</xdr:row>
          <xdr:rowOff>0</xdr:rowOff>
        </xdr:to>
        <xdr:sp macro="" textlink="">
          <xdr:nvSpPr>
            <xdr:cNvPr id="5128" name="Drop Down 4104" hidden="1">
              <a:extLst>
                <a:ext uri="{63B3BB69-23CF-44E3-9099-C40C66FF867C}">
                  <a14:compatExt spid="_x0000_s5128"/>
                </a:ext>
                <a:ext uri="{FF2B5EF4-FFF2-40B4-BE49-F238E27FC236}">
                  <a16:creationId xmlns:a16="http://schemas.microsoft.com/office/drawing/2014/main" id="{00000000-0008-0000-0000-00000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48</xdr:row>
          <xdr:rowOff>7620</xdr:rowOff>
        </xdr:from>
        <xdr:to>
          <xdr:col>6</xdr:col>
          <xdr:colOff>1793240</xdr:colOff>
          <xdr:row>48</xdr:row>
          <xdr:rowOff>307340</xdr:rowOff>
        </xdr:to>
        <xdr:sp macro="" textlink="">
          <xdr:nvSpPr>
            <xdr:cNvPr id="5129" name="Drop Down 4105" hidden="1">
              <a:extLst>
                <a:ext uri="{63B3BB69-23CF-44E3-9099-C40C66FF867C}">
                  <a14:compatExt spid="_x0000_s5129"/>
                </a:ext>
                <a:ext uri="{FF2B5EF4-FFF2-40B4-BE49-F238E27FC236}">
                  <a16:creationId xmlns:a16="http://schemas.microsoft.com/office/drawing/2014/main" id="{00000000-0008-0000-0000-000009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146</xdr:row>
          <xdr:rowOff>0</xdr:rowOff>
        </xdr:from>
        <xdr:to>
          <xdr:col>6</xdr:col>
          <xdr:colOff>612140</xdr:colOff>
          <xdr:row>147</xdr:row>
          <xdr:rowOff>0</xdr:rowOff>
        </xdr:to>
        <xdr:sp macro="" textlink="">
          <xdr:nvSpPr>
            <xdr:cNvPr id="5136" name="Drop Down 4112" hidden="1">
              <a:extLst>
                <a:ext uri="{63B3BB69-23CF-44E3-9099-C40C66FF867C}">
                  <a14:compatExt spid="_x0000_s5136"/>
                </a:ext>
                <a:ext uri="{FF2B5EF4-FFF2-40B4-BE49-F238E27FC236}">
                  <a16:creationId xmlns:a16="http://schemas.microsoft.com/office/drawing/2014/main" id="{00000000-0008-0000-0000-00001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146</xdr:row>
          <xdr:rowOff>7620</xdr:rowOff>
        </xdr:from>
        <xdr:to>
          <xdr:col>6</xdr:col>
          <xdr:colOff>1259840</xdr:colOff>
          <xdr:row>147</xdr:row>
          <xdr:rowOff>0</xdr:rowOff>
        </xdr:to>
        <xdr:sp macro="" textlink="">
          <xdr:nvSpPr>
            <xdr:cNvPr id="5137" name="Drop Down 4113" hidden="1">
              <a:extLst>
                <a:ext uri="{63B3BB69-23CF-44E3-9099-C40C66FF867C}">
                  <a14:compatExt spid="_x0000_s5137"/>
                </a:ext>
                <a:ext uri="{FF2B5EF4-FFF2-40B4-BE49-F238E27FC236}">
                  <a16:creationId xmlns:a16="http://schemas.microsoft.com/office/drawing/2014/main" id="{00000000-0008-0000-0000-00001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146</xdr:row>
          <xdr:rowOff>7620</xdr:rowOff>
        </xdr:from>
        <xdr:to>
          <xdr:col>6</xdr:col>
          <xdr:colOff>1793240</xdr:colOff>
          <xdr:row>146</xdr:row>
          <xdr:rowOff>307340</xdr:rowOff>
        </xdr:to>
        <xdr:sp macro="" textlink="">
          <xdr:nvSpPr>
            <xdr:cNvPr id="5138" name="Drop Down 4114" hidden="1">
              <a:extLst>
                <a:ext uri="{63B3BB69-23CF-44E3-9099-C40C66FF867C}">
                  <a14:compatExt spid="_x0000_s5138"/>
                </a:ext>
                <a:ext uri="{FF2B5EF4-FFF2-40B4-BE49-F238E27FC236}">
                  <a16:creationId xmlns:a16="http://schemas.microsoft.com/office/drawing/2014/main" id="{00000000-0008-0000-0000-00001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147</xdr:row>
          <xdr:rowOff>0</xdr:rowOff>
        </xdr:from>
        <xdr:to>
          <xdr:col>6</xdr:col>
          <xdr:colOff>612140</xdr:colOff>
          <xdr:row>148</xdr:row>
          <xdr:rowOff>0</xdr:rowOff>
        </xdr:to>
        <xdr:sp macro="" textlink="">
          <xdr:nvSpPr>
            <xdr:cNvPr id="5139" name="Drop Down 4115" hidden="1">
              <a:extLst>
                <a:ext uri="{63B3BB69-23CF-44E3-9099-C40C66FF867C}">
                  <a14:compatExt spid="_x0000_s5139"/>
                </a:ext>
                <a:ext uri="{FF2B5EF4-FFF2-40B4-BE49-F238E27FC236}">
                  <a16:creationId xmlns:a16="http://schemas.microsoft.com/office/drawing/2014/main" id="{00000000-0008-0000-0000-00001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147</xdr:row>
          <xdr:rowOff>7620</xdr:rowOff>
        </xdr:from>
        <xdr:to>
          <xdr:col>6</xdr:col>
          <xdr:colOff>1259840</xdr:colOff>
          <xdr:row>148</xdr:row>
          <xdr:rowOff>0</xdr:rowOff>
        </xdr:to>
        <xdr:sp macro="" textlink="">
          <xdr:nvSpPr>
            <xdr:cNvPr id="5140" name="Drop Down 4116" hidden="1">
              <a:extLst>
                <a:ext uri="{63B3BB69-23CF-44E3-9099-C40C66FF867C}">
                  <a14:compatExt spid="_x0000_s5140"/>
                </a:ext>
                <a:ext uri="{FF2B5EF4-FFF2-40B4-BE49-F238E27FC236}">
                  <a16:creationId xmlns:a16="http://schemas.microsoft.com/office/drawing/2014/main" id="{00000000-0008-0000-0000-00001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147</xdr:row>
          <xdr:rowOff>7620</xdr:rowOff>
        </xdr:from>
        <xdr:to>
          <xdr:col>6</xdr:col>
          <xdr:colOff>1793240</xdr:colOff>
          <xdr:row>147</xdr:row>
          <xdr:rowOff>307340</xdr:rowOff>
        </xdr:to>
        <xdr:sp macro="" textlink="">
          <xdr:nvSpPr>
            <xdr:cNvPr id="5141" name="Drop Down 4117" hidden="1">
              <a:extLst>
                <a:ext uri="{63B3BB69-23CF-44E3-9099-C40C66FF867C}">
                  <a14:compatExt spid="_x0000_s5141"/>
                </a:ext>
                <a:ext uri="{FF2B5EF4-FFF2-40B4-BE49-F238E27FC236}">
                  <a16:creationId xmlns:a16="http://schemas.microsoft.com/office/drawing/2014/main" id="{00000000-0008-0000-0000-00001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148</xdr:row>
          <xdr:rowOff>0</xdr:rowOff>
        </xdr:from>
        <xdr:to>
          <xdr:col>6</xdr:col>
          <xdr:colOff>612140</xdr:colOff>
          <xdr:row>149</xdr:row>
          <xdr:rowOff>0</xdr:rowOff>
        </xdr:to>
        <xdr:sp macro="" textlink="">
          <xdr:nvSpPr>
            <xdr:cNvPr id="5142" name="Drop Down 4118" hidden="1">
              <a:extLst>
                <a:ext uri="{63B3BB69-23CF-44E3-9099-C40C66FF867C}">
                  <a14:compatExt spid="_x0000_s5142"/>
                </a:ext>
                <a:ext uri="{FF2B5EF4-FFF2-40B4-BE49-F238E27FC236}">
                  <a16:creationId xmlns:a16="http://schemas.microsoft.com/office/drawing/2014/main" id="{00000000-0008-0000-0000-00001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148</xdr:row>
          <xdr:rowOff>7620</xdr:rowOff>
        </xdr:from>
        <xdr:to>
          <xdr:col>6</xdr:col>
          <xdr:colOff>1259840</xdr:colOff>
          <xdr:row>149</xdr:row>
          <xdr:rowOff>0</xdr:rowOff>
        </xdr:to>
        <xdr:sp macro="" textlink="">
          <xdr:nvSpPr>
            <xdr:cNvPr id="5143" name="Drop Down 4119" hidden="1">
              <a:extLst>
                <a:ext uri="{63B3BB69-23CF-44E3-9099-C40C66FF867C}">
                  <a14:compatExt spid="_x0000_s5143"/>
                </a:ext>
                <a:ext uri="{FF2B5EF4-FFF2-40B4-BE49-F238E27FC236}">
                  <a16:creationId xmlns:a16="http://schemas.microsoft.com/office/drawing/2014/main" id="{00000000-0008-0000-0000-00001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148</xdr:row>
          <xdr:rowOff>7620</xdr:rowOff>
        </xdr:from>
        <xdr:to>
          <xdr:col>6</xdr:col>
          <xdr:colOff>1793240</xdr:colOff>
          <xdr:row>148</xdr:row>
          <xdr:rowOff>307340</xdr:rowOff>
        </xdr:to>
        <xdr:sp macro="" textlink="">
          <xdr:nvSpPr>
            <xdr:cNvPr id="5144" name="Drop Down 4120" hidden="1">
              <a:extLst>
                <a:ext uri="{63B3BB69-23CF-44E3-9099-C40C66FF867C}">
                  <a14:compatExt spid="_x0000_s5144"/>
                </a:ext>
                <a:ext uri="{FF2B5EF4-FFF2-40B4-BE49-F238E27FC236}">
                  <a16:creationId xmlns:a16="http://schemas.microsoft.com/office/drawing/2014/main" id="{00000000-0008-0000-0000-00001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246</xdr:row>
          <xdr:rowOff>0</xdr:rowOff>
        </xdr:from>
        <xdr:to>
          <xdr:col>6</xdr:col>
          <xdr:colOff>612140</xdr:colOff>
          <xdr:row>247</xdr:row>
          <xdr:rowOff>0</xdr:rowOff>
        </xdr:to>
        <xdr:sp macro="" textlink="">
          <xdr:nvSpPr>
            <xdr:cNvPr id="5151" name="Drop Down 4127" hidden="1">
              <a:extLst>
                <a:ext uri="{63B3BB69-23CF-44E3-9099-C40C66FF867C}">
                  <a14:compatExt spid="_x0000_s5151"/>
                </a:ext>
                <a:ext uri="{FF2B5EF4-FFF2-40B4-BE49-F238E27FC236}">
                  <a16:creationId xmlns:a16="http://schemas.microsoft.com/office/drawing/2014/main" id="{00000000-0008-0000-0000-00001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246</xdr:row>
          <xdr:rowOff>7620</xdr:rowOff>
        </xdr:from>
        <xdr:to>
          <xdr:col>6</xdr:col>
          <xdr:colOff>1259840</xdr:colOff>
          <xdr:row>247</xdr:row>
          <xdr:rowOff>0</xdr:rowOff>
        </xdr:to>
        <xdr:sp macro="" textlink="">
          <xdr:nvSpPr>
            <xdr:cNvPr id="5152" name="Drop Down 4128" hidden="1">
              <a:extLst>
                <a:ext uri="{63B3BB69-23CF-44E3-9099-C40C66FF867C}">
                  <a14:compatExt spid="_x0000_s5152"/>
                </a:ext>
                <a:ext uri="{FF2B5EF4-FFF2-40B4-BE49-F238E27FC236}">
                  <a16:creationId xmlns:a16="http://schemas.microsoft.com/office/drawing/2014/main" id="{00000000-0008-0000-0000-00002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246</xdr:row>
          <xdr:rowOff>7620</xdr:rowOff>
        </xdr:from>
        <xdr:to>
          <xdr:col>6</xdr:col>
          <xdr:colOff>1793240</xdr:colOff>
          <xdr:row>246</xdr:row>
          <xdr:rowOff>307340</xdr:rowOff>
        </xdr:to>
        <xdr:sp macro="" textlink="">
          <xdr:nvSpPr>
            <xdr:cNvPr id="5153" name="Drop Down 4129" hidden="1">
              <a:extLst>
                <a:ext uri="{63B3BB69-23CF-44E3-9099-C40C66FF867C}">
                  <a14:compatExt spid="_x0000_s5153"/>
                </a:ext>
                <a:ext uri="{FF2B5EF4-FFF2-40B4-BE49-F238E27FC236}">
                  <a16:creationId xmlns:a16="http://schemas.microsoft.com/office/drawing/2014/main" id="{00000000-0008-0000-0000-00002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247</xdr:row>
          <xdr:rowOff>0</xdr:rowOff>
        </xdr:from>
        <xdr:to>
          <xdr:col>6</xdr:col>
          <xdr:colOff>612140</xdr:colOff>
          <xdr:row>248</xdr:row>
          <xdr:rowOff>0</xdr:rowOff>
        </xdr:to>
        <xdr:sp macro="" textlink="">
          <xdr:nvSpPr>
            <xdr:cNvPr id="5154" name="Drop Down 4130" hidden="1">
              <a:extLst>
                <a:ext uri="{63B3BB69-23CF-44E3-9099-C40C66FF867C}">
                  <a14:compatExt spid="_x0000_s5154"/>
                </a:ext>
                <a:ext uri="{FF2B5EF4-FFF2-40B4-BE49-F238E27FC236}">
                  <a16:creationId xmlns:a16="http://schemas.microsoft.com/office/drawing/2014/main" id="{00000000-0008-0000-0000-00002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247</xdr:row>
          <xdr:rowOff>7620</xdr:rowOff>
        </xdr:from>
        <xdr:to>
          <xdr:col>6</xdr:col>
          <xdr:colOff>1259840</xdr:colOff>
          <xdr:row>248</xdr:row>
          <xdr:rowOff>0</xdr:rowOff>
        </xdr:to>
        <xdr:sp macro="" textlink="">
          <xdr:nvSpPr>
            <xdr:cNvPr id="5155" name="Drop Down 4131" hidden="1">
              <a:extLst>
                <a:ext uri="{63B3BB69-23CF-44E3-9099-C40C66FF867C}">
                  <a14:compatExt spid="_x0000_s5155"/>
                </a:ext>
                <a:ext uri="{FF2B5EF4-FFF2-40B4-BE49-F238E27FC236}">
                  <a16:creationId xmlns:a16="http://schemas.microsoft.com/office/drawing/2014/main" id="{00000000-0008-0000-0000-00002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247</xdr:row>
          <xdr:rowOff>7620</xdr:rowOff>
        </xdr:from>
        <xdr:to>
          <xdr:col>6</xdr:col>
          <xdr:colOff>1793240</xdr:colOff>
          <xdr:row>247</xdr:row>
          <xdr:rowOff>307340</xdr:rowOff>
        </xdr:to>
        <xdr:sp macro="" textlink="">
          <xdr:nvSpPr>
            <xdr:cNvPr id="5156" name="Drop Down 4132" hidden="1">
              <a:extLst>
                <a:ext uri="{63B3BB69-23CF-44E3-9099-C40C66FF867C}">
                  <a14:compatExt spid="_x0000_s5156"/>
                </a:ext>
                <a:ext uri="{FF2B5EF4-FFF2-40B4-BE49-F238E27FC236}">
                  <a16:creationId xmlns:a16="http://schemas.microsoft.com/office/drawing/2014/main" id="{00000000-0008-0000-0000-00002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248</xdr:row>
          <xdr:rowOff>0</xdr:rowOff>
        </xdr:from>
        <xdr:to>
          <xdr:col>6</xdr:col>
          <xdr:colOff>612140</xdr:colOff>
          <xdr:row>249</xdr:row>
          <xdr:rowOff>0</xdr:rowOff>
        </xdr:to>
        <xdr:sp macro="" textlink="">
          <xdr:nvSpPr>
            <xdr:cNvPr id="5157" name="Drop Down 4133" hidden="1">
              <a:extLst>
                <a:ext uri="{63B3BB69-23CF-44E3-9099-C40C66FF867C}">
                  <a14:compatExt spid="_x0000_s5157"/>
                </a:ext>
                <a:ext uri="{FF2B5EF4-FFF2-40B4-BE49-F238E27FC236}">
                  <a16:creationId xmlns:a16="http://schemas.microsoft.com/office/drawing/2014/main" id="{00000000-0008-0000-0000-00002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248</xdr:row>
          <xdr:rowOff>7620</xdr:rowOff>
        </xdr:from>
        <xdr:to>
          <xdr:col>6</xdr:col>
          <xdr:colOff>1259840</xdr:colOff>
          <xdr:row>249</xdr:row>
          <xdr:rowOff>0</xdr:rowOff>
        </xdr:to>
        <xdr:sp macro="" textlink="">
          <xdr:nvSpPr>
            <xdr:cNvPr id="5158" name="Drop Down 4134" hidden="1">
              <a:extLst>
                <a:ext uri="{63B3BB69-23CF-44E3-9099-C40C66FF867C}">
                  <a14:compatExt spid="_x0000_s5158"/>
                </a:ext>
                <a:ext uri="{FF2B5EF4-FFF2-40B4-BE49-F238E27FC236}">
                  <a16:creationId xmlns:a16="http://schemas.microsoft.com/office/drawing/2014/main" id="{00000000-0008-0000-0000-00002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248</xdr:row>
          <xdr:rowOff>7620</xdr:rowOff>
        </xdr:from>
        <xdr:to>
          <xdr:col>6</xdr:col>
          <xdr:colOff>1793240</xdr:colOff>
          <xdr:row>248</xdr:row>
          <xdr:rowOff>307340</xdr:rowOff>
        </xdr:to>
        <xdr:sp macro="" textlink="">
          <xdr:nvSpPr>
            <xdr:cNvPr id="5159" name="Drop Down 4135" hidden="1">
              <a:extLst>
                <a:ext uri="{63B3BB69-23CF-44E3-9099-C40C66FF867C}">
                  <a14:compatExt spid="_x0000_s5159"/>
                </a:ext>
                <a:ext uri="{FF2B5EF4-FFF2-40B4-BE49-F238E27FC236}">
                  <a16:creationId xmlns:a16="http://schemas.microsoft.com/office/drawing/2014/main" id="{00000000-0008-0000-0000-00002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446</xdr:row>
          <xdr:rowOff>0</xdr:rowOff>
        </xdr:from>
        <xdr:to>
          <xdr:col>6</xdr:col>
          <xdr:colOff>612140</xdr:colOff>
          <xdr:row>447</xdr:row>
          <xdr:rowOff>0</xdr:rowOff>
        </xdr:to>
        <xdr:sp macro="" textlink="">
          <xdr:nvSpPr>
            <xdr:cNvPr id="5181" name="Drop Down 4157" hidden="1">
              <a:extLst>
                <a:ext uri="{63B3BB69-23CF-44E3-9099-C40C66FF867C}">
                  <a14:compatExt spid="_x0000_s5181"/>
                </a:ext>
                <a:ext uri="{FF2B5EF4-FFF2-40B4-BE49-F238E27FC236}">
                  <a16:creationId xmlns:a16="http://schemas.microsoft.com/office/drawing/2014/main" id="{00000000-0008-0000-0000-00003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446</xdr:row>
          <xdr:rowOff>7620</xdr:rowOff>
        </xdr:from>
        <xdr:to>
          <xdr:col>6</xdr:col>
          <xdr:colOff>1259840</xdr:colOff>
          <xdr:row>447</xdr:row>
          <xdr:rowOff>0</xdr:rowOff>
        </xdr:to>
        <xdr:sp macro="" textlink="">
          <xdr:nvSpPr>
            <xdr:cNvPr id="5182" name="Drop Down 4158" hidden="1">
              <a:extLst>
                <a:ext uri="{63B3BB69-23CF-44E3-9099-C40C66FF867C}">
                  <a14:compatExt spid="_x0000_s5182"/>
                </a:ext>
                <a:ext uri="{FF2B5EF4-FFF2-40B4-BE49-F238E27FC236}">
                  <a16:creationId xmlns:a16="http://schemas.microsoft.com/office/drawing/2014/main" id="{00000000-0008-0000-0000-00003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446</xdr:row>
          <xdr:rowOff>7620</xdr:rowOff>
        </xdr:from>
        <xdr:to>
          <xdr:col>6</xdr:col>
          <xdr:colOff>1793240</xdr:colOff>
          <xdr:row>446</xdr:row>
          <xdr:rowOff>307340</xdr:rowOff>
        </xdr:to>
        <xdr:sp macro="" textlink="">
          <xdr:nvSpPr>
            <xdr:cNvPr id="5183" name="Drop Down 4159" hidden="1">
              <a:extLst>
                <a:ext uri="{63B3BB69-23CF-44E3-9099-C40C66FF867C}">
                  <a14:compatExt spid="_x0000_s5183"/>
                </a:ext>
                <a:ext uri="{FF2B5EF4-FFF2-40B4-BE49-F238E27FC236}">
                  <a16:creationId xmlns:a16="http://schemas.microsoft.com/office/drawing/2014/main" id="{00000000-0008-0000-0000-00003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447</xdr:row>
          <xdr:rowOff>0</xdr:rowOff>
        </xdr:from>
        <xdr:to>
          <xdr:col>6</xdr:col>
          <xdr:colOff>612140</xdr:colOff>
          <xdr:row>448</xdr:row>
          <xdr:rowOff>0</xdr:rowOff>
        </xdr:to>
        <xdr:sp macro="" textlink="">
          <xdr:nvSpPr>
            <xdr:cNvPr id="5184" name="Drop Down 4160" hidden="1">
              <a:extLst>
                <a:ext uri="{63B3BB69-23CF-44E3-9099-C40C66FF867C}">
                  <a14:compatExt spid="_x0000_s5184"/>
                </a:ext>
                <a:ext uri="{FF2B5EF4-FFF2-40B4-BE49-F238E27FC236}">
                  <a16:creationId xmlns:a16="http://schemas.microsoft.com/office/drawing/2014/main" id="{00000000-0008-0000-0000-00004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447</xdr:row>
          <xdr:rowOff>7620</xdr:rowOff>
        </xdr:from>
        <xdr:to>
          <xdr:col>6</xdr:col>
          <xdr:colOff>1259840</xdr:colOff>
          <xdr:row>448</xdr:row>
          <xdr:rowOff>0</xdr:rowOff>
        </xdr:to>
        <xdr:sp macro="" textlink="">
          <xdr:nvSpPr>
            <xdr:cNvPr id="5185" name="Drop Down 4161" hidden="1">
              <a:extLst>
                <a:ext uri="{63B3BB69-23CF-44E3-9099-C40C66FF867C}">
                  <a14:compatExt spid="_x0000_s5185"/>
                </a:ext>
                <a:ext uri="{FF2B5EF4-FFF2-40B4-BE49-F238E27FC236}">
                  <a16:creationId xmlns:a16="http://schemas.microsoft.com/office/drawing/2014/main" id="{00000000-0008-0000-0000-00004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447</xdr:row>
          <xdr:rowOff>7620</xdr:rowOff>
        </xdr:from>
        <xdr:to>
          <xdr:col>6</xdr:col>
          <xdr:colOff>1793240</xdr:colOff>
          <xdr:row>447</xdr:row>
          <xdr:rowOff>307340</xdr:rowOff>
        </xdr:to>
        <xdr:sp macro="" textlink="">
          <xdr:nvSpPr>
            <xdr:cNvPr id="5186" name="Drop Down 4162" hidden="1">
              <a:extLst>
                <a:ext uri="{63B3BB69-23CF-44E3-9099-C40C66FF867C}">
                  <a14:compatExt spid="_x0000_s5186"/>
                </a:ext>
                <a:ext uri="{FF2B5EF4-FFF2-40B4-BE49-F238E27FC236}">
                  <a16:creationId xmlns:a16="http://schemas.microsoft.com/office/drawing/2014/main" id="{00000000-0008-0000-0000-00004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448</xdr:row>
          <xdr:rowOff>0</xdr:rowOff>
        </xdr:from>
        <xdr:to>
          <xdr:col>6</xdr:col>
          <xdr:colOff>612140</xdr:colOff>
          <xdr:row>449</xdr:row>
          <xdr:rowOff>0</xdr:rowOff>
        </xdr:to>
        <xdr:sp macro="" textlink="">
          <xdr:nvSpPr>
            <xdr:cNvPr id="5187" name="Drop Down 4163" hidden="1">
              <a:extLst>
                <a:ext uri="{63B3BB69-23CF-44E3-9099-C40C66FF867C}">
                  <a14:compatExt spid="_x0000_s5187"/>
                </a:ext>
                <a:ext uri="{FF2B5EF4-FFF2-40B4-BE49-F238E27FC236}">
                  <a16:creationId xmlns:a16="http://schemas.microsoft.com/office/drawing/2014/main" id="{00000000-0008-0000-0000-00004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448</xdr:row>
          <xdr:rowOff>7620</xdr:rowOff>
        </xdr:from>
        <xdr:to>
          <xdr:col>6</xdr:col>
          <xdr:colOff>1259840</xdr:colOff>
          <xdr:row>449</xdr:row>
          <xdr:rowOff>0</xdr:rowOff>
        </xdr:to>
        <xdr:sp macro="" textlink="">
          <xdr:nvSpPr>
            <xdr:cNvPr id="5188" name="Drop Down 4164" hidden="1">
              <a:extLst>
                <a:ext uri="{63B3BB69-23CF-44E3-9099-C40C66FF867C}">
                  <a14:compatExt spid="_x0000_s5188"/>
                </a:ext>
                <a:ext uri="{FF2B5EF4-FFF2-40B4-BE49-F238E27FC236}">
                  <a16:creationId xmlns:a16="http://schemas.microsoft.com/office/drawing/2014/main" id="{00000000-0008-0000-0000-00004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448</xdr:row>
          <xdr:rowOff>7620</xdr:rowOff>
        </xdr:from>
        <xdr:to>
          <xdr:col>6</xdr:col>
          <xdr:colOff>1793240</xdr:colOff>
          <xdr:row>448</xdr:row>
          <xdr:rowOff>307340</xdr:rowOff>
        </xdr:to>
        <xdr:sp macro="" textlink="">
          <xdr:nvSpPr>
            <xdr:cNvPr id="5189" name="Drop Down 4165" hidden="1">
              <a:extLst>
                <a:ext uri="{63B3BB69-23CF-44E3-9099-C40C66FF867C}">
                  <a14:compatExt spid="_x0000_s5189"/>
                </a:ext>
                <a:ext uri="{FF2B5EF4-FFF2-40B4-BE49-F238E27FC236}">
                  <a16:creationId xmlns:a16="http://schemas.microsoft.com/office/drawing/2014/main" id="{00000000-0008-0000-0000-00004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546</xdr:row>
          <xdr:rowOff>0</xdr:rowOff>
        </xdr:from>
        <xdr:to>
          <xdr:col>6</xdr:col>
          <xdr:colOff>612140</xdr:colOff>
          <xdr:row>547</xdr:row>
          <xdr:rowOff>0</xdr:rowOff>
        </xdr:to>
        <xdr:sp macro="" textlink="">
          <xdr:nvSpPr>
            <xdr:cNvPr id="5196" name="Drop Down 4172" hidden="1">
              <a:extLst>
                <a:ext uri="{63B3BB69-23CF-44E3-9099-C40C66FF867C}">
                  <a14:compatExt spid="_x0000_s5196"/>
                </a:ext>
                <a:ext uri="{FF2B5EF4-FFF2-40B4-BE49-F238E27FC236}">
                  <a16:creationId xmlns:a16="http://schemas.microsoft.com/office/drawing/2014/main" id="{00000000-0008-0000-0000-00004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546</xdr:row>
          <xdr:rowOff>7620</xdr:rowOff>
        </xdr:from>
        <xdr:to>
          <xdr:col>6</xdr:col>
          <xdr:colOff>1259840</xdr:colOff>
          <xdr:row>547</xdr:row>
          <xdr:rowOff>0</xdr:rowOff>
        </xdr:to>
        <xdr:sp macro="" textlink="">
          <xdr:nvSpPr>
            <xdr:cNvPr id="5197" name="Drop Down 4173" hidden="1">
              <a:extLst>
                <a:ext uri="{63B3BB69-23CF-44E3-9099-C40C66FF867C}">
                  <a14:compatExt spid="_x0000_s5197"/>
                </a:ext>
                <a:ext uri="{FF2B5EF4-FFF2-40B4-BE49-F238E27FC236}">
                  <a16:creationId xmlns:a16="http://schemas.microsoft.com/office/drawing/2014/main" id="{00000000-0008-0000-0000-00004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546</xdr:row>
          <xdr:rowOff>7620</xdr:rowOff>
        </xdr:from>
        <xdr:to>
          <xdr:col>6</xdr:col>
          <xdr:colOff>1793240</xdr:colOff>
          <xdr:row>546</xdr:row>
          <xdr:rowOff>307340</xdr:rowOff>
        </xdr:to>
        <xdr:sp macro="" textlink="">
          <xdr:nvSpPr>
            <xdr:cNvPr id="5198" name="Drop Down 4174" hidden="1">
              <a:extLst>
                <a:ext uri="{63B3BB69-23CF-44E3-9099-C40C66FF867C}">
                  <a14:compatExt spid="_x0000_s5198"/>
                </a:ext>
                <a:ext uri="{FF2B5EF4-FFF2-40B4-BE49-F238E27FC236}">
                  <a16:creationId xmlns:a16="http://schemas.microsoft.com/office/drawing/2014/main" id="{00000000-0008-0000-0000-00004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547</xdr:row>
          <xdr:rowOff>0</xdr:rowOff>
        </xdr:from>
        <xdr:to>
          <xdr:col>6</xdr:col>
          <xdr:colOff>2540</xdr:colOff>
          <xdr:row>548</xdr:row>
          <xdr:rowOff>2540</xdr:rowOff>
        </xdr:to>
        <xdr:sp macro="" textlink="">
          <xdr:nvSpPr>
            <xdr:cNvPr id="5199" name="Drop Down 4175" hidden="1">
              <a:extLst>
                <a:ext uri="{63B3BB69-23CF-44E3-9099-C40C66FF867C}">
                  <a14:compatExt spid="_x0000_s5199"/>
                </a:ext>
                <a:ext uri="{FF2B5EF4-FFF2-40B4-BE49-F238E27FC236}">
                  <a16:creationId xmlns:a16="http://schemas.microsoft.com/office/drawing/2014/main" id="{00000000-0008-0000-0000-00004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547</xdr:row>
          <xdr:rowOff>0</xdr:rowOff>
        </xdr:from>
        <xdr:to>
          <xdr:col>6</xdr:col>
          <xdr:colOff>612140</xdr:colOff>
          <xdr:row>548</xdr:row>
          <xdr:rowOff>0</xdr:rowOff>
        </xdr:to>
        <xdr:sp macro="" textlink="">
          <xdr:nvSpPr>
            <xdr:cNvPr id="5200" name="Drop Down 4176" hidden="1">
              <a:extLst>
                <a:ext uri="{63B3BB69-23CF-44E3-9099-C40C66FF867C}">
                  <a14:compatExt spid="_x0000_s5200"/>
                </a:ext>
                <a:ext uri="{FF2B5EF4-FFF2-40B4-BE49-F238E27FC236}">
                  <a16:creationId xmlns:a16="http://schemas.microsoft.com/office/drawing/2014/main" id="{00000000-0008-0000-0000-00005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547</xdr:row>
          <xdr:rowOff>7620</xdr:rowOff>
        </xdr:from>
        <xdr:to>
          <xdr:col>6</xdr:col>
          <xdr:colOff>1259840</xdr:colOff>
          <xdr:row>548</xdr:row>
          <xdr:rowOff>0</xdr:rowOff>
        </xdr:to>
        <xdr:sp macro="" textlink="">
          <xdr:nvSpPr>
            <xdr:cNvPr id="5201" name="Drop Down 4177" hidden="1">
              <a:extLst>
                <a:ext uri="{63B3BB69-23CF-44E3-9099-C40C66FF867C}">
                  <a14:compatExt spid="_x0000_s5201"/>
                </a:ext>
                <a:ext uri="{FF2B5EF4-FFF2-40B4-BE49-F238E27FC236}">
                  <a16:creationId xmlns:a16="http://schemas.microsoft.com/office/drawing/2014/main" id="{00000000-0008-0000-0000-00005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547</xdr:row>
          <xdr:rowOff>7620</xdr:rowOff>
        </xdr:from>
        <xdr:to>
          <xdr:col>6</xdr:col>
          <xdr:colOff>1793240</xdr:colOff>
          <xdr:row>547</xdr:row>
          <xdr:rowOff>307340</xdr:rowOff>
        </xdr:to>
        <xdr:sp macro="" textlink="">
          <xdr:nvSpPr>
            <xdr:cNvPr id="5202" name="Drop Down 4178" hidden="1">
              <a:extLst>
                <a:ext uri="{63B3BB69-23CF-44E3-9099-C40C66FF867C}">
                  <a14:compatExt spid="_x0000_s5202"/>
                </a:ext>
                <a:ext uri="{FF2B5EF4-FFF2-40B4-BE49-F238E27FC236}">
                  <a16:creationId xmlns:a16="http://schemas.microsoft.com/office/drawing/2014/main" id="{00000000-0008-0000-0000-00005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548</xdr:row>
          <xdr:rowOff>0</xdr:rowOff>
        </xdr:from>
        <xdr:to>
          <xdr:col>6</xdr:col>
          <xdr:colOff>2540</xdr:colOff>
          <xdr:row>549</xdr:row>
          <xdr:rowOff>0</xdr:rowOff>
        </xdr:to>
        <xdr:sp macro="" textlink="">
          <xdr:nvSpPr>
            <xdr:cNvPr id="5203" name="Drop Down 4179" hidden="1">
              <a:extLst>
                <a:ext uri="{63B3BB69-23CF-44E3-9099-C40C66FF867C}">
                  <a14:compatExt spid="_x0000_s5203"/>
                </a:ext>
                <a:ext uri="{FF2B5EF4-FFF2-40B4-BE49-F238E27FC236}">
                  <a16:creationId xmlns:a16="http://schemas.microsoft.com/office/drawing/2014/main" id="{00000000-0008-0000-0000-00005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548</xdr:row>
          <xdr:rowOff>0</xdr:rowOff>
        </xdr:from>
        <xdr:to>
          <xdr:col>6</xdr:col>
          <xdr:colOff>612140</xdr:colOff>
          <xdr:row>549</xdr:row>
          <xdr:rowOff>0</xdr:rowOff>
        </xdr:to>
        <xdr:sp macro="" textlink="">
          <xdr:nvSpPr>
            <xdr:cNvPr id="5204" name="Drop Down 4180" hidden="1">
              <a:extLst>
                <a:ext uri="{63B3BB69-23CF-44E3-9099-C40C66FF867C}">
                  <a14:compatExt spid="_x0000_s5204"/>
                </a:ext>
                <a:ext uri="{FF2B5EF4-FFF2-40B4-BE49-F238E27FC236}">
                  <a16:creationId xmlns:a16="http://schemas.microsoft.com/office/drawing/2014/main" id="{00000000-0008-0000-0000-00005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548</xdr:row>
          <xdr:rowOff>7620</xdr:rowOff>
        </xdr:from>
        <xdr:to>
          <xdr:col>6</xdr:col>
          <xdr:colOff>1259840</xdr:colOff>
          <xdr:row>549</xdr:row>
          <xdr:rowOff>0</xdr:rowOff>
        </xdr:to>
        <xdr:sp macro="" textlink="">
          <xdr:nvSpPr>
            <xdr:cNvPr id="5205" name="Drop Down 4181" hidden="1">
              <a:extLst>
                <a:ext uri="{63B3BB69-23CF-44E3-9099-C40C66FF867C}">
                  <a14:compatExt spid="_x0000_s5205"/>
                </a:ext>
                <a:ext uri="{FF2B5EF4-FFF2-40B4-BE49-F238E27FC236}">
                  <a16:creationId xmlns:a16="http://schemas.microsoft.com/office/drawing/2014/main" id="{00000000-0008-0000-0000-00005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548</xdr:row>
          <xdr:rowOff>7620</xdr:rowOff>
        </xdr:from>
        <xdr:to>
          <xdr:col>6</xdr:col>
          <xdr:colOff>1793240</xdr:colOff>
          <xdr:row>548</xdr:row>
          <xdr:rowOff>307340</xdr:rowOff>
        </xdr:to>
        <xdr:sp macro="" textlink="">
          <xdr:nvSpPr>
            <xdr:cNvPr id="5206" name="Drop Down 4182" hidden="1">
              <a:extLst>
                <a:ext uri="{63B3BB69-23CF-44E3-9099-C40C66FF867C}">
                  <a14:compatExt spid="_x0000_s5206"/>
                </a:ext>
                <a:ext uri="{FF2B5EF4-FFF2-40B4-BE49-F238E27FC236}">
                  <a16:creationId xmlns:a16="http://schemas.microsoft.com/office/drawing/2014/main" id="{00000000-0008-0000-0000-00005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1646</xdr:row>
          <xdr:rowOff>0</xdr:rowOff>
        </xdr:from>
        <xdr:to>
          <xdr:col>6</xdr:col>
          <xdr:colOff>612140</xdr:colOff>
          <xdr:row>1647</xdr:row>
          <xdr:rowOff>0</xdr:rowOff>
        </xdr:to>
        <xdr:sp macro="" textlink="">
          <xdr:nvSpPr>
            <xdr:cNvPr id="5215" name="Drop Down 4191" hidden="1">
              <a:extLst>
                <a:ext uri="{63B3BB69-23CF-44E3-9099-C40C66FF867C}">
                  <a14:compatExt spid="_x0000_s5215"/>
                </a:ext>
                <a:ext uri="{FF2B5EF4-FFF2-40B4-BE49-F238E27FC236}">
                  <a16:creationId xmlns:a16="http://schemas.microsoft.com/office/drawing/2014/main" id="{00000000-0008-0000-0000-00005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1646</xdr:row>
          <xdr:rowOff>7620</xdr:rowOff>
        </xdr:from>
        <xdr:to>
          <xdr:col>6</xdr:col>
          <xdr:colOff>1259840</xdr:colOff>
          <xdr:row>1647</xdr:row>
          <xdr:rowOff>0</xdr:rowOff>
        </xdr:to>
        <xdr:sp macro="" textlink="">
          <xdr:nvSpPr>
            <xdr:cNvPr id="5216" name="Drop Down 4192" hidden="1">
              <a:extLst>
                <a:ext uri="{63B3BB69-23CF-44E3-9099-C40C66FF867C}">
                  <a14:compatExt spid="_x0000_s5216"/>
                </a:ext>
                <a:ext uri="{FF2B5EF4-FFF2-40B4-BE49-F238E27FC236}">
                  <a16:creationId xmlns:a16="http://schemas.microsoft.com/office/drawing/2014/main" id="{00000000-0008-0000-0000-00006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1646</xdr:row>
          <xdr:rowOff>7620</xdr:rowOff>
        </xdr:from>
        <xdr:to>
          <xdr:col>6</xdr:col>
          <xdr:colOff>1793240</xdr:colOff>
          <xdr:row>1646</xdr:row>
          <xdr:rowOff>307340</xdr:rowOff>
        </xdr:to>
        <xdr:sp macro="" textlink="">
          <xdr:nvSpPr>
            <xdr:cNvPr id="5217" name="Drop Down 4193" hidden="1">
              <a:extLst>
                <a:ext uri="{63B3BB69-23CF-44E3-9099-C40C66FF867C}">
                  <a14:compatExt spid="_x0000_s5217"/>
                </a:ext>
                <a:ext uri="{FF2B5EF4-FFF2-40B4-BE49-F238E27FC236}">
                  <a16:creationId xmlns:a16="http://schemas.microsoft.com/office/drawing/2014/main" id="{00000000-0008-0000-0000-00006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1647</xdr:row>
          <xdr:rowOff>0</xdr:rowOff>
        </xdr:from>
        <xdr:to>
          <xdr:col>6</xdr:col>
          <xdr:colOff>612140</xdr:colOff>
          <xdr:row>1648</xdr:row>
          <xdr:rowOff>0</xdr:rowOff>
        </xdr:to>
        <xdr:sp macro="" textlink="">
          <xdr:nvSpPr>
            <xdr:cNvPr id="5218" name="Drop Down 4194" hidden="1">
              <a:extLst>
                <a:ext uri="{63B3BB69-23CF-44E3-9099-C40C66FF867C}">
                  <a14:compatExt spid="_x0000_s5218"/>
                </a:ext>
                <a:ext uri="{FF2B5EF4-FFF2-40B4-BE49-F238E27FC236}">
                  <a16:creationId xmlns:a16="http://schemas.microsoft.com/office/drawing/2014/main" id="{00000000-0008-0000-0000-00006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1647</xdr:row>
          <xdr:rowOff>7620</xdr:rowOff>
        </xdr:from>
        <xdr:to>
          <xdr:col>6</xdr:col>
          <xdr:colOff>1259840</xdr:colOff>
          <xdr:row>1648</xdr:row>
          <xdr:rowOff>0</xdr:rowOff>
        </xdr:to>
        <xdr:sp macro="" textlink="">
          <xdr:nvSpPr>
            <xdr:cNvPr id="5219" name="Drop Down 4195" hidden="1">
              <a:extLst>
                <a:ext uri="{63B3BB69-23CF-44E3-9099-C40C66FF867C}">
                  <a14:compatExt spid="_x0000_s5219"/>
                </a:ext>
                <a:ext uri="{FF2B5EF4-FFF2-40B4-BE49-F238E27FC236}">
                  <a16:creationId xmlns:a16="http://schemas.microsoft.com/office/drawing/2014/main" id="{00000000-0008-0000-0000-00006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1647</xdr:row>
          <xdr:rowOff>7620</xdr:rowOff>
        </xdr:from>
        <xdr:to>
          <xdr:col>6</xdr:col>
          <xdr:colOff>1793240</xdr:colOff>
          <xdr:row>1647</xdr:row>
          <xdr:rowOff>307340</xdr:rowOff>
        </xdr:to>
        <xdr:sp macro="" textlink="">
          <xdr:nvSpPr>
            <xdr:cNvPr id="5220" name="Drop Down 4196" hidden="1">
              <a:extLst>
                <a:ext uri="{63B3BB69-23CF-44E3-9099-C40C66FF867C}">
                  <a14:compatExt spid="_x0000_s5220"/>
                </a:ext>
                <a:ext uri="{FF2B5EF4-FFF2-40B4-BE49-F238E27FC236}">
                  <a16:creationId xmlns:a16="http://schemas.microsoft.com/office/drawing/2014/main" id="{00000000-0008-0000-0000-00006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1648</xdr:row>
          <xdr:rowOff>0</xdr:rowOff>
        </xdr:from>
        <xdr:to>
          <xdr:col>6</xdr:col>
          <xdr:colOff>612140</xdr:colOff>
          <xdr:row>1649</xdr:row>
          <xdr:rowOff>0</xdr:rowOff>
        </xdr:to>
        <xdr:sp macro="" textlink="">
          <xdr:nvSpPr>
            <xdr:cNvPr id="5221" name="Drop Down 4197" hidden="1">
              <a:extLst>
                <a:ext uri="{63B3BB69-23CF-44E3-9099-C40C66FF867C}">
                  <a14:compatExt spid="_x0000_s5221"/>
                </a:ext>
                <a:ext uri="{FF2B5EF4-FFF2-40B4-BE49-F238E27FC236}">
                  <a16:creationId xmlns:a16="http://schemas.microsoft.com/office/drawing/2014/main" id="{00000000-0008-0000-0000-00006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1648</xdr:row>
          <xdr:rowOff>7620</xdr:rowOff>
        </xdr:from>
        <xdr:to>
          <xdr:col>6</xdr:col>
          <xdr:colOff>1259840</xdr:colOff>
          <xdr:row>1649</xdr:row>
          <xdr:rowOff>0</xdr:rowOff>
        </xdr:to>
        <xdr:sp macro="" textlink="">
          <xdr:nvSpPr>
            <xdr:cNvPr id="5222" name="Drop Down 4198" hidden="1">
              <a:extLst>
                <a:ext uri="{63B3BB69-23CF-44E3-9099-C40C66FF867C}">
                  <a14:compatExt spid="_x0000_s5222"/>
                </a:ext>
                <a:ext uri="{FF2B5EF4-FFF2-40B4-BE49-F238E27FC236}">
                  <a16:creationId xmlns:a16="http://schemas.microsoft.com/office/drawing/2014/main" id="{00000000-0008-0000-0000-00006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1648</xdr:row>
          <xdr:rowOff>7620</xdr:rowOff>
        </xdr:from>
        <xdr:to>
          <xdr:col>6</xdr:col>
          <xdr:colOff>1793240</xdr:colOff>
          <xdr:row>1648</xdr:row>
          <xdr:rowOff>307340</xdr:rowOff>
        </xdr:to>
        <xdr:sp macro="" textlink="">
          <xdr:nvSpPr>
            <xdr:cNvPr id="5223" name="Drop Down 4199" hidden="1">
              <a:extLst>
                <a:ext uri="{63B3BB69-23CF-44E3-9099-C40C66FF867C}">
                  <a14:compatExt spid="_x0000_s5223"/>
                </a:ext>
                <a:ext uri="{FF2B5EF4-FFF2-40B4-BE49-F238E27FC236}">
                  <a16:creationId xmlns:a16="http://schemas.microsoft.com/office/drawing/2014/main" id="{00000000-0008-0000-0000-00006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1746</xdr:row>
          <xdr:rowOff>0</xdr:rowOff>
        </xdr:from>
        <xdr:to>
          <xdr:col>6</xdr:col>
          <xdr:colOff>612140</xdr:colOff>
          <xdr:row>1747</xdr:row>
          <xdr:rowOff>0</xdr:rowOff>
        </xdr:to>
        <xdr:sp macro="" textlink="">
          <xdr:nvSpPr>
            <xdr:cNvPr id="5230" name="Drop Down 4206" hidden="1">
              <a:extLst>
                <a:ext uri="{63B3BB69-23CF-44E3-9099-C40C66FF867C}">
                  <a14:compatExt spid="_x0000_s5230"/>
                </a:ext>
                <a:ext uri="{FF2B5EF4-FFF2-40B4-BE49-F238E27FC236}">
                  <a16:creationId xmlns:a16="http://schemas.microsoft.com/office/drawing/2014/main" id="{00000000-0008-0000-0000-00006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1746</xdr:row>
          <xdr:rowOff>7620</xdr:rowOff>
        </xdr:from>
        <xdr:to>
          <xdr:col>6</xdr:col>
          <xdr:colOff>1259840</xdr:colOff>
          <xdr:row>1747</xdr:row>
          <xdr:rowOff>0</xdr:rowOff>
        </xdr:to>
        <xdr:sp macro="" textlink="">
          <xdr:nvSpPr>
            <xdr:cNvPr id="5231" name="Drop Down 4207" hidden="1">
              <a:extLst>
                <a:ext uri="{63B3BB69-23CF-44E3-9099-C40C66FF867C}">
                  <a14:compatExt spid="_x0000_s5231"/>
                </a:ext>
                <a:ext uri="{FF2B5EF4-FFF2-40B4-BE49-F238E27FC236}">
                  <a16:creationId xmlns:a16="http://schemas.microsoft.com/office/drawing/2014/main" id="{00000000-0008-0000-0000-00006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1746</xdr:row>
          <xdr:rowOff>7620</xdr:rowOff>
        </xdr:from>
        <xdr:to>
          <xdr:col>6</xdr:col>
          <xdr:colOff>1793240</xdr:colOff>
          <xdr:row>1746</xdr:row>
          <xdr:rowOff>307340</xdr:rowOff>
        </xdr:to>
        <xdr:sp macro="" textlink="">
          <xdr:nvSpPr>
            <xdr:cNvPr id="5232" name="Drop Down 4208" hidden="1">
              <a:extLst>
                <a:ext uri="{63B3BB69-23CF-44E3-9099-C40C66FF867C}">
                  <a14:compatExt spid="_x0000_s5232"/>
                </a:ext>
                <a:ext uri="{FF2B5EF4-FFF2-40B4-BE49-F238E27FC236}">
                  <a16:creationId xmlns:a16="http://schemas.microsoft.com/office/drawing/2014/main" id="{00000000-0008-0000-0000-00007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1747</xdr:row>
          <xdr:rowOff>0</xdr:rowOff>
        </xdr:from>
        <xdr:to>
          <xdr:col>6</xdr:col>
          <xdr:colOff>612140</xdr:colOff>
          <xdr:row>1748</xdr:row>
          <xdr:rowOff>0</xdr:rowOff>
        </xdr:to>
        <xdr:sp macro="" textlink="">
          <xdr:nvSpPr>
            <xdr:cNvPr id="5233" name="Drop Down 4209" hidden="1">
              <a:extLst>
                <a:ext uri="{63B3BB69-23CF-44E3-9099-C40C66FF867C}">
                  <a14:compatExt spid="_x0000_s5233"/>
                </a:ext>
                <a:ext uri="{FF2B5EF4-FFF2-40B4-BE49-F238E27FC236}">
                  <a16:creationId xmlns:a16="http://schemas.microsoft.com/office/drawing/2014/main" id="{00000000-0008-0000-0000-00007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1747</xdr:row>
          <xdr:rowOff>7620</xdr:rowOff>
        </xdr:from>
        <xdr:to>
          <xdr:col>6</xdr:col>
          <xdr:colOff>1259840</xdr:colOff>
          <xdr:row>1748</xdr:row>
          <xdr:rowOff>0</xdr:rowOff>
        </xdr:to>
        <xdr:sp macro="" textlink="">
          <xdr:nvSpPr>
            <xdr:cNvPr id="5234" name="Drop Down 4210" hidden="1">
              <a:extLst>
                <a:ext uri="{63B3BB69-23CF-44E3-9099-C40C66FF867C}">
                  <a14:compatExt spid="_x0000_s5234"/>
                </a:ext>
                <a:ext uri="{FF2B5EF4-FFF2-40B4-BE49-F238E27FC236}">
                  <a16:creationId xmlns:a16="http://schemas.microsoft.com/office/drawing/2014/main" id="{00000000-0008-0000-0000-00007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1747</xdr:row>
          <xdr:rowOff>7620</xdr:rowOff>
        </xdr:from>
        <xdr:to>
          <xdr:col>6</xdr:col>
          <xdr:colOff>1793240</xdr:colOff>
          <xdr:row>1747</xdr:row>
          <xdr:rowOff>307340</xdr:rowOff>
        </xdr:to>
        <xdr:sp macro="" textlink="">
          <xdr:nvSpPr>
            <xdr:cNvPr id="5235" name="Drop Down 4211" hidden="1">
              <a:extLst>
                <a:ext uri="{63B3BB69-23CF-44E3-9099-C40C66FF867C}">
                  <a14:compatExt spid="_x0000_s5235"/>
                </a:ext>
                <a:ext uri="{FF2B5EF4-FFF2-40B4-BE49-F238E27FC236}">
                  <a16:creationId xmlns:a16="http://schemas.microsoft.com/office/drawing/2014/main" id="{00000000-0008-0000-0000-00007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1748</xdr:row>
          <xdr:rowOff>0</xdr:rowOff>
        </xdr:from>
        <xdr:to>
          <xdr:col>6</xdr:col>
          <xdr:colOff>612140</xdr:colOff>
          <xdr:row>1749</xdr:row>
          <xdr:rowOff>0</xdr:rowOff>
        </xdr:to>
        <xdr:sp macro="" textlink="">
          <xdr:nvSpPr>
            <xdr:cNvPr id="5236" name="Drop Down 4212" hidden="1">
              <a:extLst>
                <a:ext uri="{63B3BB69-23CF-44E3-9099-C40C66FF867C}">
                  <a14:compatExt spid="_x0000_s5236"/>
                </a:ext>
                <a:ext uri="{FF2B5EF4-FFF2-40B4-BE49-F238E27FC236}">
                  <a16:creationId xmlns:a16="http://schemas.microsoft.com/office/drawing/2014/main" id="{00000000-0008-0000-0000-00007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1748</xdr:row>
          <xdr:rowOff>7620</xdr:rowOff>
        </xdr:from>
        <xdr:to>
          <xdr:col>6</xdr:col>
          <xdr:colOff>1259840</xdr:colOff>
          <xdr:row>1749</xdr:row>
          <xdr:rowOff>0</xdr:rowOff>
        </xdr:to>
        <xdr:sp macro="" textlink="">
          <xdr:nvSpPr>
            <xdr:cNvPr id="5237" name="Drop Down 4213" hidden="1">
              <a:extLst>
                <a:ext uri="{63B3BB69-23CF-44E3-9099-C40C66FF867C}">
                  <a14:compatExt spid="_x0000_s5237"/>
                </a:ext>
                <a:ext uri="{FF2B5EF4-FFF2-40B4-BE49-F238E27FC236}">
                  <a16:creationId xmlns:a16="http://schemas.microsoft.com/office/drawing/2014/main" id="{00000000-0008-0000-0000-00007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1748</xdr:row>
          <xdr:rowOff>7620</xdr:rowOff>
        </xdr:from>
        <xdr:to>
          <xdr:col>6</xdr:col>
          <xdr:colOff>1793240</xdr:colOff>
          <xdr:row>1748</xdr:row>
          <xdr:rowOff>307340</xdr:rowOff>
        </xdr:to>
        <xdr:sp macro="" textlink="">
          <xdr:nvSpPr>
            <xdr:cNvPr id="5238" name="Drop Down 4214" hidden="1">
              <a:extLst>
                <a:ext uri="{63B3BB69-23CF-44E3-9099-C40C66FF867C}">
                  <a14:compatExt spid="_x0000_s5238"/>
                </a:ext>
                <a:ext uri="{FF2B5EF4-FFF2-40B4-BE49-F238E27FC236}">
                  <a16:creationId xmlns:a16="http://schemas.microsoft.com/office/drawing/2014/main" id="{00000000-0008-0000-0000-00007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646</xdr:row>
          <xdr:rowOff>0</xdr:rowOff>
        </xdr:from>
        <xdr:to>
          <xdr:col>6</xdr:col>
          <xdr:colOff>612140</xdr:colOff>
          <xdr:row>647</xdr:row>
          <xdr:rowOff>0</xdr:rowOff>
        </xdr:to>
        <xdr:sp macro="" textlink="">
          <xdr:nvSpPr>
            <xdr:cNvPr id="5246" name="Drop Down 4222" hidden="1">
              <a:extLst>
                <a:ext uri="{63B3BB69-23CF-44E3-9099-C40C66FF867C}">
                  <a14:compatExt spid="_x0000_s5246"/>
                </a:ext>
                <a:ext uri="{FF2B5EF4-FFF2-40B4-BE49-F238E27FC236}">
                  <a16:creationId xmlns:a16="http://schemas.microsoft.com/office/drawing/2014/main" id="{00000000-0008-0000-0000-00007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646</xdr:row>
          <xdr:rowOff>7620</xdr:rowOff>
        </xdr:from>
        <xdr:to>
          <xdr:col>6</xdr:col>
          <xdr:colOff>1259840</xdr:colOff>
          <xdr:row>647</xdr:row>
          <xdr:rowOff>0</xdr:rowOff>
        </xdr:to>
        <xdr:sp macro="" textlink="">
          <xdr:nvSpPr>
            <xdr:cNvPr id="5247" name="Drop Down 4223" hidden="1">
              <a:extLst>
                <a:ext uri="{63B3BB69-23CF-44E3-9099-C40C66FF867C}">
                  <a14:compatExt spid="_x0000_s5247"/>
                </a:ext>
                <a:ext uri="{FF2B5EF4-FFF2-40B4-BE49-F238E27FC236}">
                  <a16:creationId xmlns:a16="http://schemas.microsoft.com/office/drawing/2014/main" id="{00000000-0008-0000-0000-00007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646</xdr:row>
          <xdr:rowOff>7620</xdr:rowOff>
        </xdr:from>
        <xdr:to>
          <xdr:col>6</xdr:col>
          <xdr:colOff>1793240</xdr:colOff>
          <xdr:row>646</xdr:row>
          <xdr:rowOff>307340</xdr:rowOff>
        </xdr:to>
        <xdr:sp macro="" textlink="">
          <xdr:nvSpPr>
            <xdr:cNvPr id="5248" name="Drop Down 4224" hidden="1">
              <a:extLst>
                <a:ext uri="{63B3BB69-23CF-44E3-9099-C40C66FF867C}">
                  <a14:compatExt spid="_x0000_s5248"/>
                </a:ext>
                <a:ext uri="{FF2B5EF4-FFF2-40B4-BE49-F238E27FC236}">
                  <a16:creationId xmlns:a16="http://schemas.microsoft.com/office/drawing/2014/main" id="{00000000-0008-0000-0000-00008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647</xdr:row>
          <xdr:rowOff>0</xdr:rowOff>
        </xdr:from>
        <xdr:to>
          <xdr:col>6</xdr:col>
          <xdr:colOff>612140</xdr:colOff>
          <xdr:row>648</xdr:row>
          <xdr:rowOff>0</xdr:rowOff>
        </xdr:to>
        <xdr:sp macro="" textlink="">
          <xdr:nvSpPr>
            <xdr:cNvPr id="5250" name="Drop Down 4226" hidden="1">
              <a:extLst>
                <a:ext uri="{63B3BB69-23CF-44E3-9099-C40C66FF867C}">
                  <a14:compatExt spid="_x0000_s5250"/>
                </a:ext>
                <a:ext uri="{FF2B5EF4-FFF2-40B4-BE49-F238E27FC236}">
                  <a16:creationId xmlns:a16="http://schemas.microsoft.com/office/drawing/2014/main" id="{00000000-0008-0000-0000-00008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647</xdr:row>
          <xdr:rowOff>7620</xdr:rowOff>
        </xdr:from>
        <xdr:to>
          <xdr:col>6</xdr:col>
          <xdr:colOff>1259840</xdr:colOff>
          <xdr:row>648</xdr:row>
          <xdr:rowOff>0</xdr:rowOff>
        </xdr:to>
        <xdr:sp macro="" textlink="">
          <xdr:nvSpPr>
            <xdr:cNvPr id="5251" name="Drop Down 4227" hidden="1">
              <a:extLst>
                <a:ext uri="{63B3BB69-23CF-44E3-9099-C40C66FF867C}">
                  <a14:compatExt spid="_x0000_s5251"/>
                </a:ext>
                <a:ext uri="{FF2B5EF4-FFF2-40B4-BE49-F238E27FC236}">
                  <a16:creationId xmlns:a16="http://schemas.microsoft.com/office/drawing/2014/main" id="{00000000-0008-0000-0000-00008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647</xdr:row>
          <xdr:rowOff>7620</xdr:rowOff>
        </xdr:from>
        <xdr:to>
          <xdr:col>6</xdr:col>
          <xdr:colOff>1793240</xdr:colOff>
          <xdr:row>647</xdr:row>
          <xdr:rowOff>307340</xdr:rowOff>
        </xdr:to>
        <xdr:sp macro="" textlink="">
          <xdr:nvSpPr>
            <xdr:cNvPr id="5252" name="Drop Down 4228" hidden="1">
              <a:extLst>
                <a:ext uri="{63B3BB69-23CF-44E3-9099-C40C66FF867C}">
                  <a14:compatExt spid="_x0000_s5252"/>
                </a:ext>
                <a:ext uri="{FF2B5EF4-FFF2-40B4-BE49-F238E27FC236}">
                  <a16:creationId xmlns:a16="http://schemas.microsoft.com/office/drawing/2014/main" id="{00000000-0008-0000-0000-00008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648</xdr:row>
          <xdr:rowOff>0</xdr:rowOff>
        </xdr:from>
        <xdr:to>
          <xdr:col>6</xdr:col>
          <xdr:colOff>612140</xdr:colOff>
          <xdr:row>649</xdr:row>
          <xdr:rowOff>0</xdr:rowOff>
        </xdr:to>
        <xdr:sp macro="" textlink="">
          <xdr:nvSpPr>
            <xdr:cNvPr id="5254" name="Drop Down 4230" hidden="1">
              <a:extLst>
                <a:ext uri="{63B3BB69-23CF-44E3-9099-C40C66FF867C}">
                  <a14:compatExt spid="_x0000_s5254"/>
                </a:ext>
                <a:ext uri="{FF2B5EF4-FFF2-40B4-BE49-F238E27FC236}">
                  <a16:creationId xmlns:a16="http://schemas.microsoft.com/office/drawing/2014/main" id="{00000000-0008-0000-0000-00008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648</xdr:row>
          <xdr:rowOff>7620</xdr:rowOff>
        </xdr:from>
        <xdr:to>
          <xdr:col>6</xdr:col>
          <xdr:colOff>1259840</xdr:colOff>
          <xdr:row>649</xdr:row>
          <xdr:rowOff>0</xdr:rowOff>
        </xdr:to>
        <xdr:sp macro="" textlink="">
          <xdr:nvSpPr>
            <xdr:cNvPr id="5255" name="Drop Down 4231" hidden="1">
              <a:extLst>
                <a:ext uri="{63B3BB69-23CF-44E3-9099-C40C66FF867C}">
                  <a14:compatExt spid="_x0000_s5255"/>
                </a:ext>
                <a:ext uri="{FF2B5EF4-FFF2-40B4-BE49-F238E27FC236}">
                  <a16:creationId xmlns:a16="http://schemas.microsoft.com/office/drawing/2014/main" id="{00000000-0008-0000-0000-00008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648</xdr:row>
          <xdr:rowOff>7620</xdr:rowOff>
        </xdr:from>
        <xdr:to>
          <xdr:col>6</xdr:col>
          <xdr:colOff>1793240</xdr:colOff>
          <xdr:row>648</xdr:row>
          <xdr:rowOff>307340</xdr:rowOff>
        </xdr:to>
        <xdr:sp macro="" textlink="">
          <xdr:nvSpPr>
            <xdr:cNvPr id="5256" name="Drop Down 4232" hidden="1">
              <a:extLst>
                <a:ext uri="{63B3BB69-23CF-44E3-9099-C40C66FF867C}">
                  <a14:compatExt spid="_x0000_s5256"/>
                </a:ext>
                <a:ext uri="{FF2B5EF4-FFF2-40B4-BE49-F238E27FC236}">
                  <a16:creationId xmlns:a16="http://schemas.microsoft.com/office/drawing/2014/main" id="{00000000-0008-0000-0000-00008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746</xdr:row>
          <xdr:rowOff>0</xdr:rowOff>
        </xdr:from>
        <xdr:to>
          <xdr:col>6</xdr:col>
          <xdr:colOff>612140</xdr:colOff>
          <xdr:row>747</xdr:row>
          <xdr:rowOff>0</xdr:rowOff>
        </xdr:to>
        <xdr:sp macro="" textlink="">
          <xdr:nvSpPr>
            <xdr:cNvPr id="5266" name="Drop Down 4242" hidden="1">
              <a:extLst>
                <a:ext uri="{63B3BB69-23CF-44E3-9099-C40C66FF867C}">
                  <a14:compatExt spid="_x0000_s5266"/>
                </a:ext>
                <a:ext uri="{FF2B5EF4-FFF2-40B4-BE49-F238E27FC236}">
                  <a16:creationId xmlns:a16="http://schemas.microsoft.com/office/drawing/2014/main" id="{00000000-0008-0000-0000-00009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746</xdr:row>
          <xdr:rowOff>7620</xdr:rowOff>
        </xdr:from>
        <xdr:to>
          <xdr:col>6</xdr:col>
          <xdr:colOff>1259840</xdr:colOff>
          <xdr:row>747</xdr:row>
          <xdr:rowOff>0</xdr:rowOff>
        </xdr:to>
        <xdr:sp macro="" textlink="">
          <xdr:nvSpPr>
            <xdr:cNvPr id="5267" name="Drop Down 4243" hidden="1">
              <a:extLst>
                <a:ext uri="{63B3BB69-23CF-44E3-9099-C40C66FF867C}">
                  <a14:compatExt spid="_x0000_s5267"/>
                </a:ext>
                <a:ext uri="{FF2B5EF4-FFF2-40B4-BE49-F238E27FC236}">
                  <a16:creationId xmlns:a16="http://schemas.microsoft.com/office/drawing/2014/main" id="{00000000-0008-0000-0000-00009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746</xdr:row>
          <xdr:rowOff>7620</xdr:rowOff>
        </xdr:from>
        <xdr:to>
          <xdr:col>6</xdr:col>
          <xdr:colOff>1793240</xdr:colOff>
          <xdr:row>746</xdr:row>
          <xdr:rowOff>307340</xdr:rowOff>
        </xdr:to>
        <xdr:sp macro="" textlink="">
          <xdr:nvSpPr>
            <xdr:cNvPr id="5268" name="Drop Down 4244" hidden="1">
              <a:extLst>
                <a:ext uri="{63B3BB69-23CF-44E3-9099-C40C66FF867C}">
                  <a14:compatExt spid="_x0000_s5268"/>
                </a:ext>
                <a:ext uri="{FF2B5EF4-FFF2-40B4-BE49-F238E27FC236}">
                  <a16:creationId xmlns:a16="http://schemas.microsoft.com/office/drawing/2014/main" id="{00000000-0008-0000-0000-00009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747</xdr:row>
          <xdr:rowOff>0</xdr:rowOff>
        </xdr:from>
        <xdr:to>
          <xdr:col>6</xdr:col>
          <xdr:colOff>612140</xdr:colOff>
          <xdr:row>748</xdr:row>
          <xdr:rowOff>0</xdr:rowOff>
        </xdr:to>
        <xdr:sp macro="" textlink="">
          <xdr:nvSpPr>
            <xdr:cNvPr id="5270" name="Drop Down 4246" hidden="1">
              <a:extLst>
                <a:ext uri="{63B3BB69-23CF-44E3-9099-C40C66FF867C}">
                  <a14:compatExt spid="_x0000_s5270"/>
                </a:ext>
                <a:ext uri="{FF2B5EF4-FFF2-40B4-BE49-F238E27FC236}">
                  <a16:creationId xmlns:a16="http://schemas.microsoft.com/office/drawing/2014/main" id="{00000000-0008-0000-0000-00009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747</xdr:row>
          <xdr:rowOff>7620</xdr:rowOff>
        </xdr:from>
        <xdr:to>
          <xdr:col>6</xdr:col>
          <xdr:colOff>1259840</xdr:colOff>
          <xdr:row>748</xdr:row>
          <xdr:rowOff>0</xdr:rowOff>
        </xdr:to>
        <xdr:sp macro="" textlink="">
          <xdr:nvSpPr>
            <xdr:cNvPr id="5271" name="Drop Down 4247" hidden="1">
              <a:extLst>
                <a:ext uri="{63B3BB69-23CF-44E3-9099-C40C66FF867C}">
                  <a14:compatExt spid="_x0000_s5271"/>
                </a:ext>
                <a:ext uri="{FF2B5EF4-FFF2-40B4-BE49-F238E27FC236}">
                  <a16:creationId xmlns:a16="http://schemas.microsoft.com/office/drawing/2014/main" id="{00000000-0008-0000-0000-00009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747</xdr:row>
          <xdr:rowOff>7620</xdr:rowOff>
        </xdr:from>
        <xdr:to>
          <xdr:col>6</xdr:col>
          <xdr:colOff>1793240</xdr:colOff>
          <xdr:row>747</xdr:row>
          <xdr:rowOff>307340</xdr:rowOff>
        </xdr:to>
        <xdr:sp macro="" textlink="">
          <xdr:nvSpPr>
            <xdr:cNvPr id="5272" name="Drop Down 4248" hidden="1">
              <a:extLst>
                <a:ext uri="{63B3BB69-23CF-44E3-9099-C40C66FF867C}">
                  <a14:compatExt spid="_x0000_s5272"/>
                </a:ext>
                <a:ext uri="{FF2B5EF4-FFF2-40B4-BE49-F238E27FC236}">
                  <a16:creationId xmlns:a16="http://schemas.microsoft.com/office/drawing/2014/main" id="{00000000-0008-0000-0000-00009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748</xdr:row>
          <xdr:rowOff>0</xdr:rowOff>
        </xdr:from>
        <xdr:to>
          <xdr:col>6</xdr:col>
          <xdr:colOff>612140</xdr:colOff>
          <xdr:row>749</xdr:row>
          <xdr:rowOff>0</xdr:rowOff>
        </xdr:to>
        <xdr:sp macro="" textlink="">
          <xdr:nvSpPr>
            <xdr:cNvPr id="5274" name="Drop Down 4250" hidden="1">
              <a:extLst>
                <a:ext uri="{63B3BB69-23CF-44E3-9099-C40C66FF867C}">
                  <a14:compatExt spid="_x0000_s5274"/>
                </a:ext>
                <a:ext uri="{FF2B5EF4-FFF2-40B4-BE49-F238E27FC236}">
                  <a16:creationId xmlns:a16="http://schemas.microsoft.com/office/drawing/2014/main" id="{00000000-0008-0000-0000-00009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748</xdr:row>
          <xdr:rowOff>7620</xdr:rowOff>
        </xdr:from>
        <xdr:to>
          <xdr:col>6</xdr:col>
          <xdr:colOff>1259840</xdr:colOff>
          <xdr:row>749</xdr:row>
          <xdr:rowOff>0</xdr:rowOff>
        </xdr:to>
        <xdr:sp macro="" textlink="">
          <xdr:nvSpPr>
            <xdr:cNvPr id="5275" name="Drop Down 4251" hidden="1">
              <a:extLst>
                <a:ext uri="{63B3BB69-23CF-44E3-9099-C40C66FF867C}">
                  <a14:compatExt spid="_x0000_s5275"/>
                </a:ext>
                <a:ext uri="{FF2B5EF4-FFF2-40B4-BE49-F238E27FC236}">
                  <a16:creationId xmlns:a16="http://schemas.microsoft.com/office/drawing/2014/main" id="{00000000-0008-0000-0000-00009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748</xdr:row>
          <xdr:rowOff>7620</xdr:rowOff>
        </xdr:from>
        <xdr:to>
          <xdr:col>6</xdr:col>
          <xdr:colOff>1793240</xdr:colOff>
          <xdr:row>748</xdr:row>
          <xdr:rowOff>307340</xdr:rowOff>
        </xdr:to>
        <xdr:sp macro="" textlink="">
          <xdr:nvSpPr>
            <xdr:cNvPr id="5276" name="Drop Down 4252" hidden="1">
              <a:extLst>
                <a:ext uri="{63B3BB69-23CF-44E3-9099-C40C66FF867C}">
                  <a14:compatExt spid="_x0000_s5276"/>
                </a:ext>
                <a:ext uri="{FF2B5EF4-FFF2-40B4-BE49-F238E27FC236}">
                  <a16:creationId xmlns:a16="http://schemas.microsoft.com/office/drawing/2014/main" id="{00000000-0008-0000-0000-00009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846</xdr:row>
          <xdr:rowOff>0</xdr:rowOff>
        </xdr:from>
        <xdr:to>
          <xdr:col>6</xdr:col>
          <xdr:colOff>612140</xdr:colOff>
          <xdr:row>847</xdr:row>
          <xdr:rowOff>0</xdr:rowOff>
        </xdr:to>
        <xdr:sp macro="" textlink="">
          <xdr:nvSpPr>
            <xdr:cNvPr id="5286" name="Drop Down 4262" hidden="1">
              <a:extLst>
                <a:ext uri="{63B3BB69-23CF-44E3-9099-C40C66FF867C}">
                  <a14:compatExt spid="_x0000_s5286"/>
                </a:ext>
                <a:ext uri="{FF2B5EF4-FFF2-40B4-BE49-F238E27FC236}">
                  <a16:creationId xmlns:a16="http://schemas.microsoft.com/office/drawing/2014/main" id="{00000000-0008-0000-0000-0000A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846</xdr:row>
          <xdr:rowOff>7620</xdr:rowOff>
        </xdr:from>
        <xdr:to>
          <xdr:col>6</xdr:col>
          <xdr:colOff>1259840</xdr:colOff>
          <xdr:row>847</xdr:row>
          <xdr:rowOff>0</xdr:rowOff>
        </xdr:to>
        <xdr:sp macro="" textlink="">
          <xdr:nvSpPr>
            <xdr:cNvPr id="5287" name="Drop Down 4263" hidden="1">
              <a:extLst>
                <a:ext uri="{63B3BB69-23CF-44E3-9099-C40C66FF867C}">
                  <a14:compatExt spid="_x0000_s5287"/>
                </a:ext>
                <a:ext uri="{FF2B5EF4-FFF2-40B4-BE49-F238E27FC236}">
                  <a16:creationId xmlns:a16="http://schemas.microsoft.com/office/drawing/2014/main" id="{00000000-0008-0000-0000-0000A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846</xdr:row>
          <xdr:rowOff>7620</xdr:rowOff>
        </xdr:from>
        <xdr:to>
          <xdr:col>6</xdr:col>
          <xdr:colOff>1793240</xdr:colOff>
          <xdr:row>846</xdr:row>
          <xdr:rowOff>307340</xdr:rowOff>
        </xdr:to>
        <xdr:sp macro="" textlink="">
          <xdr:nvSpPr>
            <xdr:cNvPr id="5288" name="Drop Down 4264" hidden="1">
              <a:extLst>
                <a:ext uri="{63B3BB69-23CF-44E3-9099-C40C66FF867C}">
                  <a14:compatExt spid="_x0000_s5288"/>
                </a:ext>
                <a:ext uri="{FF2B5EF4-FFF2-40B4-BE49-F238E27FC236}">
                  <a16:creationId xmlns:a16="http://schemas.microsoft.com/office/drawing/2014/main" id="{00000000-0008-0000-0000-0000A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847</xdr:row>
          <xdr:rowOff>0</xdr:rowOff>
        </xdr:from>
        <xdr:to>
          <xdr:col>6</xdr:col>
          <xdr:colOff>612140</xdr:colOff>
          <xdr:row>848</xdr:row>
          <xdr:rowOff>0</xdr:rowOff>
        </xdr:to>
        <xdr:sp macro="" textlink="">
          <xdr:nvSpPr>
            <xdr:cNvPr id="5290" name="Drop Down 4266" hidden="1">
              <a:extLst>
                <a:ext uri="{63B3BB69-23CF-44E3-9099-C40C66FF867C}">
                  <a14:compatExt spid="_x0000_s5290"/>
                </a:ext>
                <a:ext uri="{FF2B5EF4-FFF2-40B4-BE49-F238E27FC236}">
                  <a16:creationId xmlns:a16="http://schemas.microsoft.com/office/drawing/2014/main" id="{00000000-0008-0000-0000-0000A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847</xdr:row>
          <xdr:rowOff>7620</xdr:rowOff>
        </xdr:from>
        <xdr:to>
          <xdr:col>6</xdr:col>
          <xdr:colOff>1259840</xdr:colOff>
          <xdr:row>848</xdr:row>
          <xdr:rowOff>0</xdr:rowOff>
        </xdr:to>
        <xdr:sp macro="" textlink="">
          <xdr:nvSpPr>
            <xdr:cNvPr id="5291" name="Drop Down 4267" hidden="1">
              <a:extLst>
                <a:ext uri="{63B3BB69-23CF-44E3-9099-C40C66FF867C}">
                  <a14:compatExt spid="_x0000_s5291"/>
                </a:ext>
                <a:ext uri="{FF2B5EF4-FFF2-40B4-BE49-F238E27FC236}">
                  <a16:creationId xmlns:a16="http://schemas.microsoft.com/office/drawing/2014/main" id="{00000000-0008-0000-0000-0000A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847</xdr:row>
          <xdr:rowOff>7620</xdr:rowOff>
        </xdr:from>
        <xdr:to>
          <xdr:col>6</xdr:col>
          <xdr:colOff>1793240</xdr:colOff>
          <xdr:row>847</xdr:row>
          <xdr:rowOff>307340</xdr:rowOff>
        </xdr:to>
        <xdr:sp macro="" textlink="">
          <xdr:nvSpPr>
            <xdr:cNvPr id="5292" name="Drop Down 4268" hidden="1">
              <a:extLst>
                <a:ext uri="{63B3BB69-23CF-44E3-9099-C40C66FF867C}">
                  <a14:compatExt spid="_x0000_s5292"/>
                </a:ext>
                <a:ext uri="{FF2B5EF4-FFF2-40B4-BE49-F238E27FC236}">
                  <a16:creationId xmlns:a16="http://schemas.microsoft.com/office/drawing/2014/main" id="{00000000-0008-0000-0000-0000A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848</xdr:row>
          <xdr:rowOff>0</xdr:rowOff>
        </xdr:from>
        <xdr:to>
          <xdr:col>6</xdr:col>
          <xdr:colOff>612140</xdr:colOff>
          <xdr:row>849</xdr:row>
          <xdr:rowOff>0</xdr:rowOff>
        </xdr:to>
        <xdr:sp macro="" textlink="">
          <xdr:nvSpPr>
            <xdr:cNvPr id="5294" name="Drop Down 4270" hidden="1">
              <a:extLst>
                <a:ext uri="{63B3BB69-23CF-44E3-9099-C40C66FF867C}">
                  <a14:compatExt spid="_x0000_s5294"/>
                </a:ext>
                <a:ext uri="{FF2B5EF4-FFF2-40B4-BE49-F238E27FC236}">
                  <a16:creationId xmlns:a16="http://schemas.microsoft.com/office/drawing/2014/main" id="{00000000-0008-0000-0000-0000A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848</xdr:row>
          <xdr:rowOff>7620</xdr:rowOff>
        </xdr:from>
        <xdr:to>
          <xdr:col>6</xdr:col>
          <xdr:colOff>1259840</xdr:colOff>
          <xdr:row>849</xdr:row>
          <xdr:rowOff>0</xdr:rowOff>
        </xdr:to>
        <xdr:sp macro="" textlink="">
          <xdr:nvSpPr>
            <xdr:cNvPr id="5295" name="Drop Down 4271" hidden="1">
              <a:extLst>
                <a:ext uri="{63B3BB69-23CF-44E3-9099-C40C66FF867C}">
                  <a14:compatExt spid="_x0000_s5295"/>
                </a:ext>
                <a:ext uri="{FF2B5EF4-FFF2-40B4-BE49-F238E27FC236}">
                  <a16:creationId xmlns:a16="http://schemas.microsoft.com/office/drawing/2014/main" id="{00000000-0008-0000-0000-0000A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848</xdr:row>
          <xdr:rowOff>7620</xdr:rowOff>
        </xdr:from>
        <xdr:to>
          <xdr:col>6</xdr:col>
          <xdr:colOff>1793240</xdr:colOff>
          <xdr:row>848</xdr:row>
          <xdr:rowOff>307340</xdr:rowOff>
        </xdr:to>
        <xdr:sp macro="" textlink="">
          <xdr:nvSpPr>
            <xdr:cNvPr id="5296" name="Drop Down 4272" hidden="1">
              <a:extLst>
                <a:ext uri="{63B3BB69-23CF-44E3-9099-C40C66FF867C}">
                  <a14:compatExt spid="_x0000_s5296"/>
                </a:ext>
                <a:ext uri="{FF2B5EF4-FFF2-40B4-BE49-F238E27FC236}">
                  <a16:creationId xmlns:a16="http://schemas.microsoft.com/office/drawing/2014/main" id="{00000000-0008-0000-0000-0000B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946</xdr:row>
          <xdr:rowOff>0</xdr:rowOff>
        </xdr:from>
        <xdr:to>
          <xdr:col>6</xdr:col>
          <xdr:colOff>612140</xdr:colOff>
          <xdr:row>947</xdr:row>
          <xdr:rowOff>0</xdr:rowOff>
        </xdr:to>
        <xdr:sp macro="" textlink="">
          <xdr:nvSpPr>
            <xdr:cNvPr id="5306" name="Drop Down 4282" hidden="1">
              <a:extLst>
                <a:ext uri="{63B3BB69-23CF-44E3-9099-C40C66FF867C}">
                  <a14:compatExt spid="_x0000_s5306"/>
                </a:ext>
                <a:ext uri="{FF2B5EF4-FFF2-40B4-BE49-F238E27FC236}">
                  <a16:creationId xmlns:a16="http://schemas.microsoft.com/office/drawing/2014/main" id="{00000000-0008-0000-0000-0000B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946</xdr:row>
          <xdr:rowOff>7620</xdr:rowOff>
        </xdr:from>
        <xdr:to>
          <xdr:col>6</xdr:col>
          <xdr:colOff>1259840</xdr:colOff>
          <xdr:row>947</xdr:row>
          <xdr:rowOff>0</xdr:rowOff>
        </xdr:to>
        <xdr:sp macro="" textlink="">
          <xdr:nvSpPr>
            <xdr:cNvPr id="5307" name="Drop Down 4283" hidden="1">
              <a:extLst>
                <a:ext uri="{63B3BB69-23CF-44E3-9099-C40C66FF867C}">
                  <a14:compatExt spid="_x0000_s5307"/>
                </a:ext>
                <a:ext uri="{FF2B5EF4-FFF2-40B4-BE49-F238E27FC236}">
                  <a16:creationId xmlns:a16="http://schemas.microsoft.com/office/drawing/2014/main" id="{00000000-0008-0000-0000-0000B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946</xdr:row>
          <xdr:rowOff>7620</xdr:rowOff>
        </xdr:from>
        <xdr:to>
          <xdr:col>6</xdr:col>
          <xdr:colOff>1793240</xdr:colOff>
          <xdr:row>946</xdr:row>
          <xdr:rowOff>307340</xdr:rowOff>
        </xdr:to>
        <xdr:sp macro="" textlink="">
          <xdr:nvSpPr>
            <xdr:cNvPr id="5308" name="Drop Down 4284" hidden="1">
              <a:extLst>
                <a:ext uri="{63B3BB69-23CF-44E3-9099-C40C66FF867C}">
                  <a14:compatExt spid="_x0000_s5308"/>
                </a:ext>
                <a:ext uri="{FF2B5EF4-FFF2-40B4-BE49-F238E27FC236}">
                  <a16:creationId xmlns:a16="http://schemas.microsoft.com/office/drawing/2014/main" id="{00000000-0008-0000-00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947</xdr:row>
          <xdr:rowOff>0</xdr:rowOff>
        </xdr:from>
        <xdr:to>
          <xdr:col>6</xdr:col>
          <xdr:colOff>612140</xdr:colOff>
          <xdr:row>948</xdr:row>
          <xdr:rowOff>0</xdr:rowOff>
        </xdr:to>
        <xdr:sp macro="" textlink="">
          <xdr:nvSpPr>
            <xdr:cNvPr id="5310" name="Drop Down 4286" hidden="1">
              <a:extLst>
                <a:ext uri="{63B3BB69-23CF-44E3-9099-C40C66FF867C}">
                  <a14:compatExt spid="_x0000_s5310"/>
                </a:ext>
                <a:ext uri="{FF2B5EF4-FFF2-40B4-BE49-F238E27FC236}">
                  <a16:creationId xmlns:a16="http://schemas.microsoft.com/office/drawing/2014/main" id="{00000000-0008-0000-00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947</xdr:row>
          <xdr:rowOff>7620</xdr:rowOff>
        </xdr:from>
        <xdr:to>
          <xdr:col>6</xdr:col>
          <xdr:colOff>1259840</xdr:colOff>
          <xdr:row>948</xdr:row>
          <xdr:rowOff>0</xdr:rowOff>
        </xdr:to>
        <xdr:sp macro="" textlink="">
          <xdr:nvSpPr>
            <xdr:cNvPr id="5311" name="Drop Down 4287" hidden="1">
              <a:extLst>
                <a:ext uri="{63B3BB69-23CF-44E3-9099-C40C66FF867C}">
                  <a14:compatExt spid="_x0000_s5311"/>
                </a:ext>
                <a:ext uri="{FF2B5EF4-FFF2-40B4-BE49-F238E27FC236}">
                  <a16:creationId xmlns:a16="http://schemas.microsoft.com/office/drawing/2014/main" id="{00000000-0008-0000-00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947</xdr:row>
          <xdr:rowOff>7620</xdr:rowOff>
        </xdr:from>
        <xdr:to>
          <xdr:col>6</xdr:col>
          <xdr:colOff>1793240</xdr:colOff>
          <xdr:row>947</xdr:row>
          <xdr:rowOff>307340</xdr:rowOff>
        </xdr:to>
        <xdr:sp macro="" textlink="">
          <xdr:nvSpPr>
            <xdr:cNvPr id="5312" name="Drop Down 4288" hidden="1">
              <a:extLst>
                <a:ext uri="{63B3BB69-23CF-44E3-9099-C40C66FF867C}">
                  <a14:compatExt spid="_x0000_s5312"/>
                </a:ext>
                <a:ext uri="{FF2B5EF4-FFF2-40B4-BE49-F238E27FC236}">
                  <a16:creationId xmlns:a16="http://schemas.microsoft.com/office/drawing/2014/main" id="{00000000-0008-0000-00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948</xdr:row>
          <xdr:rowOff>0</xdr:rowOff>
        </xdr:from>
        <xdr:to>
          <xdr:col>6</xdr:col>
          <xdr:colOff>612140</xdr:colOff>
          <xdr:row>949</xdr:row>
          <xdr:rowOff>0</xdr:rowOff>
        </xdr:to>
        <xdr:sp macro="" textlink="">
          <xdr:nvSpPr>
            <xdr:cNvPr id="5314" name="Drop Down 4290" hidden="1">
              <a:extLst>
                <a:ext uri="{63B3BB69-23CF-44E3-9099-C40C66FF867C}">
                  <a14:compatExt spid="_x0000_s5314"/>
                </a:ext>
                <a:ext uri="{FF2B5EF4-FFF2-40B4-BE49-F238E27FC236}">
                  <a16:creationId xmlns:a16="http://schemas.microsoft.com/office/drawing/2014/main" id="{00000000-0008-0000-0000-0000C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948</xdr:row>
          <xdr:rowOff>7620</xdr:rowOff>
        </xdr:from>
        <xdr:to>
          <xdr:col>6</xdr:col>
          <xdr:colOff>1259840</xdr:colOff>
          <xdr:row>949</xdr:row>
          <xdr:rowOff>0</xdr:rowOff>
        </xdr:to>
        <xdr:sp macro="" textlink="">
          <xdr:nvSpPr>
            <xdr:cNvPr id="5315" name="Drop Down 4291" hidden="1">
              <a:extLst>
                <a:ext uri="{63B3BB69-23CF-44E3-9099-C40C66FF867C}">
                  <a14:compatExt spid="_x0000_s5315"/>
                </a:ext>
                <a:ext uri="{FF2B5EF4-FFF2-40B4-BE49-F238E27FC236}">
                  <a16:creationId xmlns:a16="http://schemas.microsoft.com/office/drawing/2014/main" id="{00000000-0008-0000-0000-0000C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948</xdr:row>
          <xdr:rowOff>7620</xdr:rowOff>
        </xdr:from>
        <xdr:to>
          <xdr:col>6</xdr:col>
          <xdr:colOff>1793240</xdr:colOff>
          <xdr:row>948</xdr:row>
          <xdr:rowOff>307340</xdr:rowOff>
        </xdr:to>
        <xdr:sp macro="" textlink="">
          <xdr:nvSpPr>
            <xdr:cNvPr id="5316" name="Drop Down 4292" hidden="1">
              <a:extLst>
                <a:ext uri="{63B3BB69-23CF-44E3-9099-C40C66FF867C}">
                  <a14:compatExt spid="_x0000_s5316"/>
                </a:ext>
                <a:ext uri="{FF2B5EF4-FFF2-40B4-BE49-F238E27FC236}">
                  <a16:creationId xmlns:a16="http://schemas.microsoft.com/office/drawing/2014/main" id="{00000000-0008-0000-0000-0000C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1046</xdr:row>
          <xdr:rowOff>0</xdr:rowOff>
        </xdr:from>
        <xdr:to>
          <xdr:col>6</xdr:col>
          <xdr:colOff>612140</xdr:colOff>
          <xdr:row>1047</xdr:row>
          <xdr:rowOff>0</xdr:rowOff>
        </xdr:to>
        <xdr:sp macro="" textlink="">
          <xdr:nvSpPr>
            <xdr:cNvPr id="5326" name="Drop Down 4302" hidden="1">
              <a:extLst>
                <a:ext uri="{63B3BB69-23CF-44E3-9099-C40C66FF867C}">
                  <a14:compatExt spid="_x0000_s5326"/>
                </a:ext>
                <a:ext uri="{FF2B5EF4-FFF2-40B4-BE49-F238E27FC236}">
                  <a16:creationId xmlns:a16="http://schemas.microsoft.com/office/drawing/2014/main" id="{00000000-0008-0000-0000-0000C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1046</xdr:row>
          <xdr:rowOff>7620</xdr:rowOff>
        </xdr:from>
        <xdr:to>
          <xdr:col>6</xdr:col>
          <xdr:colOff>1259840</xdr:colOff>
          <xdr:row>1047</xdr:row>
          <xdr:rowOff>0</xdr:rowOff>
        </xdr:to>
        <xdr:sp macro="" textlink="">
          <xdr:nvSpPr>
            <xdr:cNvPr id="5327" name="Drop Down 4303" hidden="1">
              <a:extLst>
                <a:ext uri="{63B3BB69-23CF-44E3-9099-C40C66FF867C}">
                  <a14:compatExt spid="_x0000_s5327"/>
                </a:ext>
                <a:ext uri="{FF2B5EF4-FFF2-40B4-BE49-F238E27FC236}">
                  <a16:creationId xmlns:a16="http://schemas.microsoft.com/office/drawing/2014/main" id="{00000000-0008-0000-00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1046</xdr:row>
          <xdr:rowOff>7620</xdr:rowOff>
        </xdr:from>
        <xdr:to>
          <xdr:col>6</xdr:col>
          <xdr:colOff>1793240</xdr:colOff>
          <xdr:row>1046</xdr:row>
          <xdr:rowOff>307340</xdr:rowOff>
        </xdr:to>
        <xdr:sp macro="" textlink="">
          <xdr:nvSpPr>
            <xdr:cNvPr id="5328" name="Drop Down 4304" hidden="1">
              <a:extLst>
                <a:ext uri="{63B3BB69-23CF-44E3-9099-C40C66FF867C}">
                  <a14:compatExt spid="_x0000_s5328"/>
                </a:ext>
                <a:ext uri="{FF2B5EF4-FFF2-40B4-BE49-F238E27FC236}">
                  <a16:creationId xmlns:a16="http://schemas.microsoft.com/office/drawing/2014/main" id="{00000000-0008-0000-0000-0000D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1047</xdr:row>
          <xdr:rowOff>0</xdr:rowOff>
        </xdr:from>
        <xdr:to>
          <xdr:col>6</xdr:col>
          <xdr:colOff>612140</xdr:colOff>
          <xdr:row>1048</xdr:row>
          <xdr:rowOff>0</xdr:rowOff>
        </xdr:to>
        <xdr:sp macro="" textlink="">
          <xdr:nvSpPr>
            <xdr:cNvPr id="5330" name="Drop Down 4306" hidden="1">
              <a:extLst>
                <a:ext uri="{63B3BB69-23CF-44E3-9099-C40C66FF867C}">
                  <a14:compatExt spid="_x0000_s5330"/>
                </a:ext>
                <a:ext uri="{FF2B5EF4-FFF2-40B4-BE49-F238E27FC236}">
                  <a16:creationId xmlns:a16="http://schemas.microsoft.com/office/drawing/2014/main" id="{00000000-0008-0000-0000-0000D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1047</xdr:row>
          <xdr:rowOff>7620</xdr:rowOff>
        </xdr:from>
        <xdr:to>
          <xdr:col>6</xdr:col>
          <xdr:colOff>1259840</xdr:colOff>
          <xdr:row>1048</xdr:row>
          <xdr:rowOff>0</xdr:rowOff>
        </xdr:to>
        <xdr:sp macro="" textlink="">
          <xdr:nvSpPr>
            <xdr:cNvPr id="5331" name="Drop Down 4307" hidden="1">
              <a:extLst>
                <a:ext uri="{63B3BB69-23CF-44E3-9099-C40C66FF867C}">
                  <a14:compatExt spid="_x0000_s5331"/>
                </a:ext>
                <a:ext uri="{FF2B5EF4-FFF2-40B4-BE49-F238E27FC236}">
                  <a16:creationId xmlns:a16="http://schemas.microsoft.com/office/drawing/2014/main" id="{00000000-0008-0000-0000-0000D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1047</xdr:row>
          <xdr:rowOff>7620</xdr:rowOff>
        </xdr:from>
        <xdr:to>
          <xdr:col>6</xdr:col>
          <xdr:colOff>1793240</xdr:colOff>
          <xdr:row>1047</xdr:row>
          <xdr:rowOff>307340</xdr:rowOff>
        </xdr:to>
        <xdr:sp macro="" textlink="">
          <xdr:nvSpPr>
            <xdr:cNvPr id="5332" name="Drop Down 4308" hidden="1">
              <a:extLst>
                <a:ext uri="{63B3BB69-23CF-44E3-9099-C40C66FF867C}">
                  <a14:compatExt spid="_x0000_s5332"/>
                </a:ext>
                <a:ext uri="{FF2B5EF4-FFF2-40B4-BE49-F238E27FC236}">
                  <a16:creationId xmlns:a16="http://schemas.microsoft.com/office/drawing/2014/main" id="{00000000-0008-0000-0000-0000D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1048</xdr:row>
          <xdr:rowOff>0</xdr:rowOff>
        </xdr:from>
        <xdr:to>
          <xdr:col>6</xdr:col>
          <xdr:colOff>612140</xdr:colOff>
          <xdr:row>1049</xdr:row>
          <xdr:rowOff>0</xdr:rowOff>
        </xdr:to>
        <xdr:sp macro="" textlink="">
          <xdr:nvSpPr>
            <xdr:cNvPr id="5334" name="Drop Down 4310" hidden="1">
              <a:extLst>
                <a:ext uri="{63B3BB69-23CF-44E3-9099-C40C66FF867C}">
                  <a14:compatExt spid="_x0000_s5334"/>
                </a:ext>
                <a:ext uri="{FF2B5EF4-FFF2-40B4-BE49-F238E27FC236}">
                  <a16:creationId xmlns:a16="http://schemas.microsoft.com/office/drawing/2014/main" id="{00000000-0008-0000-0000-0000D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1048</xdr:row>
          <xdr:rowOff>7620</xdr:rowOff>
        </xdr:from>
        <xdr:to>
          <xdr:col>6</xdr:col>
          <xdr:colOff>1259840</xdr:colOff>
          <xdr:row>1049</xdr:row>
          <xdr:rowOff>0</xdr:rowOff>
        </xdr:to>
        <xdr:sp macro="" textlink="">
          <xdr:nvSpPr>
            <xdr:cNvPr id="5335" name="Drop Down 4311" hidden="1">
              <a:extLst>
                <a:ext uri="{63B3BB69-23CF-44E3-9099-C40C66FF867C}">
                  <a14:compatExt spid="_x0000_s5335"/>
                </a:ext>
                <a:ext uri="{FF2B5EF4-FFF2-40B4-BE49-F238E27FC236}">
                  <a16:creationId xmlns:a16="http://schemas.microsoft.com/office/drawing/2014/main" id="{00000000-0008-0000-0000-0000D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1048</xdr:row>
          <xdr:rowOff>7620</xdr:rowOff>
        </xdr:from>
        <xdr:to>
          <xdr:col>6</xdr:col>
          <xdr:colOff>1793240</xdr:colOff>
          <xdr:row>1048</xdr:row>
          <xdr:rowOff>307340</xdr:rowOff>
        </xdr:to>
        <xdr:sp macro="" textlink="">
          <xdr:nvSpPr>
            <xdr:cNvPr id="5336" name="Drop Down 4312" hidden="1">
              <a:extLst>
                <a:ext uri="{63B3BB69-23CF-44E3-9099-C40C66FF867C}">
                  <a14:compatExt spid="_x0000_s5336"/>
                </a:ext>
                <a:ext uri="{FF2B5EF4-FFF2-40B4-BE49-F238E27FC236}">
                  <a16:creationId xmlns:a16="http://schemas.microsoft.com/office/drawing/2014/main" id="{00000000-0008-0000-0000-0000D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1146</xdr:row>
          <xdr:rowOff>0</xdr:rowOff>
        </xdr:from>
        <xdr:to>
          <xdr:col>6</xdr:col>
          <xdr:colOff>612140</xdr:colOff>
          <xdr:row>1147</xdr:row>
          <xdr:rowOff>0</xdr:rowOff>
        </xdr:to>
        <xdr:sp macro="" textlink="">
          <xdr:nvSpPr>
            <xdr:cNvPr id="5346" name="Drop Down 4322" hidden="1">
              <a:extLst>
                <a:ext uri="{63B3BB69-23CF-44E3-9099-C40C66FF867C}">
                  <a14:compatExt spid="_x0000_s5346"/>
                </a:ext>
                <a:ext uri="{FF2B5EF4-FFF2-40B4-BE49-F238E27FC236}">
                  <a16:creationId xmlns:a16="http://schemas.microsoft.com/office/drawing/2014/main" id="{00000000-0008-0000-0000-0000E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1146</xdr:row>
          <xdr:rowOff>7620</xdr:rowOff>
        </xdr:from>
        <xdr:to>
          <xdr:col>6</xdr:col>
          <xdr:colOff>1259840</xdr:colOff>
          <xdr:row>1147</xdr:row>
          <xdr:rowOff>0</xdr:rowOff>
        </xdr:to>
        <xdr:sp macro="" textlink="">
          <xdr:nvSpPr>
            <xdr:cNvPr id="5347" name="Drop Down 4323" hidden="1">
              <a:extLst>
                <a:ext uri="{63B3BB69-23CF-44E3-9099-C40C66FF867C}">
                  <a14:compatExt spid="_x0000_s5347"/>
                </a:ext>
                <a:ext uri="{FF2B5EF4-FFF2-40B4-BE49-F238E27FC236}">
                  <a16:creationId xmlns:a16="http://schemas.microsoft.com/office/drawing/2014/main" id="{00000000-0008-0000-0000-0000E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1146</xdr:row>
          <xdr:rowOff>7620</xdr:rowOff>
        </xdr:from>
        <xdr:to>
          <xdr:col>6</xdr:col>
          <xdr:colOff>1793240</xdr:colOff>
          <xdr:row>1146</xdr:row>
          <xdr:rowOff>307340</xdr:rowOff>
        </xdr:to>
        <xdr:sp macro="" textlink="">
          <xdr:nvSpPr>
            <xdr:cNvPr id="5348" name="Drop Down 4324" hidden="1">
              <a:extLst>
                <a:ext uri="{63B3BB69-23CF-44E3-9099-C40C66FF867C}">
                  <a14:compatExt spid="_x0000_s5348"/>
                </a:ext>
                <a:ext uri="{FF2B5EF4-FFF2-40B4-BE49-F238E27FC236}">
                  <a16:creationId xmlns:a16="http://schemas.microsoft.com/office/drawing/2014/main" id="{00000000-0008-0000-0000-0000E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1147</xdr:row>
          <xdr:rowOff>0</xdr:rowOff>
        </xdr:from>
        <xdr:to>
          <xdr:col>6</xdr:col>
          <xdr:colOff>612140</xdr:colOff>
          <xdr:row>1148</xdr:row>
          <xdr:rowOff>0</xdr:rowOff>
        </xdr:to>
        <xdr:sp macro="" textlink="">
          <xdr:nvSpPr>
            <xdr:cNvPr id="5350" name="Drop Down 4326" hidden="1">
              <a:extLst>
                <a:ext uri="{63B3BB69-23CF-44E3-9099-C40C66FF867C}">
                  <a14:compatExt spid="_x0000_s5350"/>
                </a:ext>
                <a:ext uri="{FF2B5EF4-FFF2-40B4-BE49-F238E27FC236}">
                  <a16:creationId xmlns:a16="http://schemas.microsoft.com/office/drawing/2014/main" id="{00000000-0008-0000-0000-0000E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1147</xdr:row>
          <xdr:rowOff>7620</xdr:rowOff>
        </xdr:from>
        <xdr:to>
          <xdr:col>6</xdr:col>
          <xdr:colOff>1259840</xdr:colOff>
          <xdr:row>1148</xdr:row>
          <xdr:rowOff>0</xdr:rowOff>
        </xdr:to>
        <xdr:sp macro="" textlink="">
          <xdr:nvSpPr>
            <xdr:cNvPr id="5351" name="Drop Down 4327" hidden="1">
              <a:extLst>
                <a:ext uri="{63B3BB69-23CF-44E3-9099-C40C66FF867C}">
                  <a14:compatExt spid="_x0000_s5351"/>
                </a:ext>
                <a:ext uri="{FF2B5EF4-FFF2-40B4-BE49-F238E27FC236}">
                  <a16:creationId xmlns:a16="http://schemas.microsoft.com/office/drawing/2014/main" id="{00000000-0008-0000-0000-0000E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1147</xdr:row>
          <xdr:rowOff>7620</xdr:rowOff>
        </xdr:from>
        <xdr:to>
          <xdr:col>6</xdr:col>
          <xdr:colOff>1793240</xdr:colOff>
          <xdr:row>1147</xdr:row>
          <xdr:rowOff>307340</xdr:rowOff>
        </xdr:to>
        <xdr:sp macro="" textlink="">
          <xdr:nvSpPr>
            <xdr:cNvPr id="5352" name="Drop Down 4328" hidden="1">
              <a:extLst>
                <a:ext uri="{63B3BB69-23CF-44E3-9099-C40C66FF867C}">
                  <a14:compatExt spid="_x0000_s5352"/>
                </a:ext>
                <a:ext uri="{FF2B5EF4-FFF2-40B4-BE49-F238E27FC236}">
                  <a16:creationId xmlns:a16="http://schemas.microsoft.com/office/drawing/2014/main" id="{00000000-0008-0000-0000-0000E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1148</xdr:row>
          <xdr:rowOff>0</xdr:rowOff>
        </xdr:from>
        <xdr:to>
          <xdr:col>6</xdr:col>
          <xdr:colOff>612140</xdr:colOff>
          <xdr:row>1149</xdr:row>
          <xdr:rowOff>0</xdr:rowOff>
        </xdr:to>
        <xdr:sp macro="" textlink="">
          <xdr:nvSpPr>
            <xdr:cNvPr id="5354" name="Drop Down 4330" hidden="1">
              <a:extLst>
                <a:ext uri="{63B3BB69-23CF-44E3-9099-C40C66FF867C}">
                  <a14:compatExt spid="_x0000_s5354"/>
                </a:ext>
                <a:ext uri="{FF2B5EF4-FFF2-40B4-BE49-F238E27FC236}">
                  <a16:creationId xmlns:a16="http://schemas.microsoft.com/office/drawing/2014/main" id="{00000000-0008-0000-0000-0000E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1148</xdr:row>
          <xdr:rowOff>7620</xdr:rowOff>
        </xdr:from>
        <xdr:to>
          <xdr:col>6</xdr:col>
          <xdr:colOff>1259840</xdr:colOff>
          <xdr:row>1149</xdr:row>
          <xdr:rowOff>0</xdr:rowOff>
        </xdr:to>
        <xdr:sp macro="" textlink="">
          <xdr:nvSpPr>
            <xdr:cNvPr id="5355" name="Drop Down 4331" hidden="1">
              <a:extLst>
                <a:ext uri="{63B3BB69-23CF-44E3-9099-C40C66FF867C}">
                  <a14:compatExt spid="_x0000_s5355"/>
                </a:ext>
                <a:ext uri="{FF2B5EF4-FFF2-40B4-BE49-F238E27FC236}">
                  <a16:creationId xmlns:a16="http://schemas.microsoft.com/office/drawing/2014/main" id="{00000000-0008-0000-0000-0000E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1148</xdr:row>
          <xdr:rowOff>7620</xdr:rowOff>
        </xdr:from>
        <xdr:to>
          <xdr:col>6</xdr:col>
          <xdr:colOff>1793240</xdr:colOff>
          <xdr:row>1148</xdr:row>
          <xdr:rowOff>307340</xdr:rowOff>
        </xdr:to>
        <xdr:sp macro="" textlink="">
          <xdr:nvSpPr>
            <xdr:cNvPr id="5356" name="Drop Down 4332" hidden="1">
              <a:extLst>
                <a:ext uri="{63B3BB69-23CF-44E3-9099-C40C66FF867C}">
                  <a14:compatExt spid="_x0000_s5356"/>
                </a:ext>
                <a:ext uri="{FF2B5EF4-FFF2-40B4-BE49-F238E27FC236}">
                  <a16:creationId xmlns:a16="http://schemas.microsoft.com/office/drawing/2014/main" id="{00000000-0008-0000-0000-0000E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1246</xdr:row>
          <xdr:rowOff>0</xdr:rowOff>
        </xdr:from>
        <xdr:to>
          <xdr:col>6</xdr:col>
          <xdr:colOff>612140</xdr:colOff>
          <xdr:row>1247</xdr:row>
          <xdr:rowOff>0</xdr:rowOff>
        </xdr:to>
        <xdr:sp macro="" textlink="">
          <xdr:nvSpPr>
            <xdr:cNvPr id="5366" name="Drop Down 4342" hidden="1">
              <a:extLst>
                <a:ext uri="{63B3BB69-23CF-44E3-9099-C40C66FF867C}">
                  <a14:compatExt spid="_x0000_s5366"/>
                </a:ext>
                <a:ext uri="{FF2B5EF4-FFF2-40B4-BE49-F238E27FC236}">
                  <a16:creationId xmlns:a16="http://schemas.microsoft.com/office/drawing/2014/main" id="{00000000-0008-0000-0000-0000F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1246</xdr:row>
          <xdr:rowOff>7620</xdr:rowOff>
        </xdr:from>
        <xdr:to>
          <xdr:col>6</xdr:col>
          <xdr:colOff>1259840</xdr:colOff>
          <xdr:row>1247</xdr:row>
          <xdr:rowOff>0</xdr:rowOff>
        </xdr:to>
        <xdr:sp macro="" textlink="">
          <xdr:nvSpPr>
            <xdr:cNvPr id="5367" name="Drop Down 4343" hidden="1">
              <a:extLst>
                <a:ext uri="{63B3BB69-23CF-44E3-9099-C40C66FF867C}">
                  <a14:compatExt spid="_x0000_s5367"/>
                </a:ext>
                <a:ext uri="{FF2B5EF4-FFF2-40B4-BE49-F238E27FC236}">
                  <a16:creationId xmlns:a16="http://schemas.microsoft.com/office/drawing/2014/main" id="{00000000-0008-0000-0000-0000F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1246</xdr:row>
          <xdr:rowOff>7620</xdr:rowOff>
        </xdr:from>
        <xdr:to>
          <xdr:col>6</xdr:col>
          <xdr:colOff>1793240</xdr:colOff>
          <xdr:row>1246</xdr:row>
          <xdr:rowOff>307340</xdr:rowOff>
        </xdr:to>
        <xdr:sp macro="" textlink="">
          <xdr:nvSpPr>
            <xdr:cNvPr id="5368" name="Drop Down 4344" hidden="1">
              <a:extLst>
                <a:ext uri="{63B3BB69-23CF-44E3-9099-C40C66FF867C}">
                  <a14:compatExt spid="_x0000_s5368"/>
                </a:ext>
                <a:ext uri="{FF2B5EF4-FFF2-40B4-BE49-F238E27FC236}">
                  <a16:creationId xmlns:a16="http://schemas.microsoft.com/office/drawing/2014/main" id="{00000000-0008-0000-0000-0000F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1247</xdr:row>
          <xdr:rowOff>0</xdr:rowOff>
        </xdr:from>
        <xdr:to>
          <xdr:col>6</xdr:col>
          <xdr:colOff>612140</xdr:colOff>
          <xdr:row>1248</xdr:row>
          <xdr:rowOff>0</xdr:rowOff>
        </xdr:to>
        <xdr:sp macro="" textlink="">
          <xdr:nvSpPr>
            <xdr:cNvPr id="5370" name="Drop Down 4346" hidden="1">
              <a:extLst>
                <a:ext uri="{63B3BB69-23CF-44E3-9099-C40C66FF867C}">
                  <a14:compatExt spid="_x0000_s5370"/>
                </a:ext>
                <a:ext uri="{FF2B5EF4-FFF2-40B4-BE49-F238E27FC236}">
                  <a16:creationId xmlns:a16="http://schemas.microsoft.com/office/drawing/2014/main" id="{00000000-0008-0000-0000-0000F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1247</xdr:row>
          <xdr:rowOff>7620</xdr:rowOff>
        </xdr:from>
        <xdr:to>
          <xdr:col>6</xdr:col>
          <xdr:colOff>1259840</xdr:colOff>
          <xdr:row>1248</xdr:row>
          <xdr:rowOff>0</xdr:rowOff>
        </xdr:to>
        <xdr:sp macro="" textlink="">
          <xdr:nvSpPr>
            <xdr:cNvPr id="5371" name="Drop Down 4347" hidden="1">
              <a:extLst>
                <a:ext uri="{63B3BB69-23CF-44E3-9099-C40C66FF867C}">
                  <a14:compatExt spid="_x0000_s5371"/>
                </a:ext>
                <a:ext uri="{FF2B5EF4-FFF2-40B4-BE49-F238E27FC236}">
                  <a16:creationId xmlns:a16="http://schemas.microsoft.com/office/drawing/2014/main" id="{00000000-0008-0000-0000-0000F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1247</xdr:row>
          <xdr:rowOff>7620</xdr:rowOff>
        </xdr:from>
        <xdr:to>
          <xdr:col>6</xdr:col>
          <xdr:colOff>1793240</xdr:colOff>
          <xdr:row>1247</xdr:row>
          <xdr:rowOff>307340</xdr:rowOff>
        </xdr:to>
        <xdr:sp macro="" textlink="">
          <xdr:nvSpPr>
            <xdr:cNvPr id="5372" name="Drop Down 4348" hidden="1">
              <a:extLst>
                <a:ext uri="{63B3BB69-23CF-44E3-9099-C40C66FF867C}">
                  <a14:compatExt spid="_x0000_s5372"/>
                </a:ext>
                <a:ext uri="{FF2B5EF4-FFF2-40B4-BE49-F238E27FC236}">
                  <a16:creationId xmlns:a16="http://schemas.microsoft.com/office/drawing/2014/main" id="{00000000-0008-0000-0000-0000F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1248</xdr:row>
          <xdr:rowOff>0</xdr:rowOff>
        </xdr:from>
        <xdr:to>
          <xdr:col>6</xdr:col>
          <xdr:colOff>612140</xdr:colOff>
          <xdr:row>1249</xdr:row>
          <xdr:rowOff>0</xdr:rowOff>
        </xdr:to>
        <xdr:sp macro="" textlink="">
          <xdr:nvSpPr>
            <xdr:cNvPr id="5374" name="Drop Down 4350" hidden="1">
              <a:extLst>
                <a:ext uri="{63B3BB69-23CF-44E3-9099-C40C66FF867C}">
                  <a14:compatExt spid="_x0000_s5374"/>
                </a:ext>
                <a:ext uri="{FF2B5EF4-FFF2-40B4-BE49-F238E27FC236}">
                  <a16:creationId xmlns:a16="http://schemas.microsoft.com/office/drawing/2014/main" id="{00000000-0008-0000-0000-0000F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1248</xdr:row>
          <xdr:rowOff>7620</xdr:rowOff>
        </xdr:from>
        <xdr:to>
          <xdr:col>6</xdr:col>
          <xdr:colOff>1259840</xdr:colOff>
          <xdr:row>1249</xdr:row>
          <xdr:rowOff>0</xdr:rowOff>
        </xdr:to>
        <xdr:sp macro="" textlink="">
          <xdr:nvSpPr>
            <xdr:cNvPr id="5375" name="Drop Down 4351" hidden="1">
              <a:extLst>
                <a:ext uri="{63B3BB69-23CF-44E3-9099-C40C66FF867C}">
                  <a14:compatExt spid="_x0000_s5375"/>
                </a:ext>
                <a:ext uri="{FF2B5EF4-FFF2-40B4-BE49-F238E27FC236}">
                  <a16:creationId xmlns:a16="http://schemas.microsoft.com/office/drawing/2014/main" id="{00000000-0008-0000-0000-0000F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1248</xdr:row>
          <xdr:rowOff>7620</xdr:rowOff>
        </xdr:from>
        <xdr:to>
          <xdr:col>6</xdr:col>
          <xdr:colOff>1793240</xdr:colOff>
          <xdr:row>1248</xdr:row>
          <xdr:rowOff>307340</xdr:rowOff>
        </xdr:to>
        <xdr:sp macro="" textlink="">
          <xdr:nvSpPr>
            <xdr:cNvPr id="5376" name="Drop Down 4352" hidden="1">
              <a:extLst>
                <a:ext uri="{63B3BB69-23CF-44E3-9099-C40C66FF867C}">
                  <a14:compatExt spid="_x0000_s5376"/>
                </a:ext>
                <a:ext uri="{FF2B5EF4-FFF2-40B4-BE49-F238E27FC236}">
                  <a16:creationId xmlns:a16="http://schemas.microsoft.com/office/drawing/2014/main" id="{00000000-0008-0000-0000-00000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1346</xdr:row>
          <xdr:rowOff>0</xdr:rowOff>
        </xdr:from>
        <xdr:to>
          <xdr:col>6</xdr:col>
          <xdr:colOff>612140</xdr:colOff>
          <xdr:row>1347</xdr:row>
          <xdr:rowOff>0</xdr:rowOff>
        </xdr:to>
        <xdr:sp macro="" textlink="">
          <xdr:nvSpPr>
            <xdr:cNvPr id="5386" name="Drop Down 4362" hidden="1">
              <a:extLst>
                <a:ext uri="{63B3BB69-23CF-44E3-9099-C40C66FF867C}">
                  <a14:compatExt spid="_x0000_s5386"/>
                </a:ext>
                <a:ext uri="{FF2B5EF4-FFF2-40B4-BE49-F238E27FC236}">
                  <a16:creationId xmlns:a16="http://schemas.microsoft.com/office/drawing/2014/main" id="{00000000-0008-0000-0000-00000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1346</xdr:row>
          <xdr:rowOff>7620</xdr:rowOff>
        </xdr:from>
        <xdr:to>
          <xdr:col>6</xdr:col>
          <xdr:colOff>1259840</xdr:colOff>
          <xdr:row>1347</xdr:row>
          <xdr:rowOff>0</xdr:rowOff>
        </xdr:to>
        <xdr:sp macro="" textlink="">
          <xdr:nvSpPr>
            <xdr:cNvPr id="5387" name="Drop Down 4363" hidden="1">
              <a:extLst>
                <a:ext uri="{63B3BB69-23CF-44E3-9099-C40C66FF867C}">
                  <a14:compatExt spid="_x0000_s5387"/>
                </a:ext>
                <a:ext uri="{FF2B5EF4-FFF2-40B4-BE49-F238E27FC236}">
                  <a16:creationId xmlns:a16="http://schemas.microsoft.com/office/drawing/2014/main" id="{00000000-0008-0000-0000-00000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1346</xdr:row>
          <xdr:rowOff>7620</xdr:rowOff>
        </xdr:from>
        <xdr:to>
          <xdr:col>6</xdr:col>
          <xdr:colOff>1793240</xdr:colOff>
          <xdr:row>1346</xdr:row>
          <xdr:rowOff>307340</xdr:rowOff>
        </xdr:to>
        <xdr:sp macro="" textlink="">
          <xdr:nvSpPr>
            <xdr:cNvPr id="5388" name="Drop Down 4364" hidden="1">
              <a:extLst>
                <a:ext uri="{63B3BB69-23CF-44E3-9099-C40C66FF867C}">
                  <a14:compatExt spid="_x0000_s5388"/>
                </a:ext>
                <a:ext uri="{FF2B5EF4-FFF2-40B4-BE49-F238E27FC236}">
                  <a16:creationId xmlns:a16="http://schemas.microsoft.com/office/drawing/2014/main" id="{00000000-0008-0000-0000-00000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1347</xdr:row>
          <xdr:rowOff>0</xdr:rowOff>
        </xdr:from>
        <xdr:to>
          <xdr:col>6</xdr:col>
          <xdr:colOff>612140</xdr:colOff>
          <xdr:row>1348</xdr:row>
          <xdr:rowOff>0</xdr:rowOff>
        </xdr:to>
        <xdr:sp macro="" textlink="">
          <xdr:nvSpPr>
            <xdr:cNvPr id="5390" name="Drop Down 4366" hidden="1">
              <a:extLst>
                <a:ext uri="{63B3BB69-23CF-44E3-9099-C40C66FF867C}">
                  <a14:compatExt spid="_x0000_s5390"/>
                </a:ext>
                <a:ext uri="{FF2B5EF4-FFF2-40B4-BE49-F238E27FC236}">
                  <a16:creationId xmlns:a16="http://schemas.microsoft.com/office/drawing/2014/main" id="{00000000-0008-0000-0000-00000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1347</xdr:row>
          <xdr:rowOff>7620</xdr:rowOff>
        </xdr:from>
        <xdr:to>
          <xdr:col>6</xdr:col>
          <xdr:colOff>1259840</xdr:colOff>
          <xdr:row>1348</xdr:row>
          <xdr:rowOff>0</xdr:rowOff>
        </xdr:to>
        <xdr:sp macro="" textlink="">
          <xdr:nvSpPr>
            <xdr:cNvPr id="5391" name="Drop Down 4367" hidden="1">
              <a:extLst>
                <a:ext uri="{63B3BB69-23CF-44E3-9099-C40C66FF867C}">
                  <a14:compatExt spid="_x0000_s5391"/>
                </a:ext>
                <a:ext uri="{FF2B5EF4-FFF2-40B4-BE49-F238E27FC236}">
                  <a16:creationId xmlns:a16="http://schemas.microsoft.com/office/drawing/2014/main" id="{00000000-0008-0000-0000-00000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1347</xdr:row>
          <xdr:rowOff>7620</xdr:rowOff>
        </xdr:from>
        <xdr:to>
          <xdr:col>6</xdr:col>
          <xdr:colOff>1793240</xdr:colOff>
          <xdr:row>1347</xdr:row>
          <xdr:rowOff>307340</xdr:rowOff>
        </xdr:to>
        <xdr:sp macro="" textlink="">
          <xdr:nvSpPr>
            <xdr:cNvPr id="5392" name="Drop Down 4368" hidden="1">
              <a:extLst>
                <a:ext uri="{63B3BB69-23CF-44E3-9099-C40C66FF867C}">
                  <a14:compatExt spid="_x0000_s5392"/>
                </a:ext>
                <a:ext uri="{FF2B5EF4-FFF2-40B4-BE49-F238E27FC236}">
                  <a16:creationId xmlns:a16="http://schemas.microsoft.com/office/drawing/2014/main" id="{00000000-0008-0000-0000-00001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1348</xdr:row>
          <xdr:rowOff>0</xdr:rowOff>
        </xdr:from>
        <xdr:to>
          <xdr:col>6</xdr:col>
          <xdr:colOff>612140</xdr:colOff>
          <xdr:row>1349</xdr:row>
          <xdr:rowOff>0</xdr:rowOff>
        </xdr:to>
        <xdr:sp macro="" textlink="">
          <xdr:nvSpPr>
            <xdr:cNvPr id="5394" name="Drop Down 4370" hidden="1">
              <a:extLst>
                <a:ext uri="{63B3BB69-23CF-44E3-9099-C40C66FF867C}">
                  <a14:compatExt spid="_x0000_s5394"/>
                </a:ext>
                <a:ext uri="{FF2B5EF4-FFF2-40B4-BE49-F238E27FC236}">
                  <a16:creationId xmlns:a16="http://schemas.microsoft.com/office/drawing/2014/main" id="{00000000-0008-0000-0000-00001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1348</xdr:row>
          <xdr:rowOff>7620</xdr:rowOff>
        </xdr:from>
        <xdr:to>
          <xdr:col>6</xdr:col>
          <xdr:colOff>1259840</xdr:colOff>
          <xdr:row>1349</xdr:row>
          <xdr:rowOff>0</xdr:rowOff>
        </xdr:to>
        <xdr:sp macro="" textlink="">
          <xdr:nvSpPr>
            <xdr:cNvPr id="5395" name="Drop Down 4371" hidden="1">
              <a:extLst>
                <a:ext uri="{63B3BB69-23CF-44E3-9099-C40C66FF867C}">
                  <a14:compatExt spid="_x0000_s5395"/>
                </a:ext>
                <a:ext uri="{FF2B5EF4-FFF2-40B4-BE49-F238E27FC236}">
                  <a16:creationId xmlns:a16="http://schemas.microsoft.com/office/drawing/2014/main" id="{00000000-0008-0000-0000-00001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1348</xdr:row>
          <xdr:rowOff>7620</xdr:rowOff>
        </xdr:from>
        <xdr:to>
          <xdr:col>6</xdr:col>
          <xdr:colOff>1793240</xdr:colOff>
          <xdr:row>1348</xdr:row>
          <xdr:rowOff>307340</xdr:rowOff>
        </xdr:to>
        <xdr:sp macro="" textlink="">
          <xdr:nvSpPr>
            <xdr:cNvPr id="5396" name="Drop Down 4372" hidden="1">
              <a:extLst>
                <a:ext uri="{63B3BB69-23CF-44E3-9099-C40C66FF867C}">
                  <a14:compatExt spid="_x0000_s5396"/>
                </a:ext>
                <a:ext uri="{FF2B5EF4-FFF2-40B4-BE49-F238E27FC236}">
                  <a16:creationId xmlns:a16="http://schemas.microsoft.com/office/drawing/2014/main" id="{00000000-0008-0000-0000-00001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1446</xdr:row>
          <xdr:rowOff>0</xdr:rowOff>
        </xdr:from>
        <xdr:to>
          <xdr:col>6</xdr:col>
          <xdr:colOff>612140</xdr:colOff>
          <xdr:row>1447</xdr:row>
          <xdr:rowOff>0</xdr:rowOff>
        </xdr:to>
        <xdr:sp macro="" textlink="">
          <xdr:nvSpPr>
            <xdr:cNvPr id="5406" name="Drop Down 4382" hidden="1">
              <a:extLst>
                <a:ext uri="{63B3BB69-23CF-44E3-9099-C40C66FF867C}">
                  <a14:compatExt spid="_x0000_s5406"/>
                </a:ext>
                <a:ext uri="{FF2B5EF4-FFF2-40B4-BE49-F238E27FC236}">
                  <a16:creationId xmlns:a16="http://schemas.microsoft.com/office/drawing/2014/main" id="{00000000-0008-0000-0000-00001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1446</xdr:row>
          <xdr:rowOff>7620</xdr:rowOff>
        </xdr:from>
        <xdr:to>
          <xdr:col>6</xdr:col>
          <xdr:colOff>1259840</xdr:colOff>
          <xdr:row>1447</xdr:row>
          <xdr:rowOff>0</xdr:rowOff>
        </xdr:to>
        <xdr:sp macro="" textlink="">
          <xdr:nvSpPr>
            <xdr:cNvPr id="5407" name="Drop Down 4383" hidden="1">
              <a:extLst>
                <a:ext uri="{63B3BB69-23CF-44E3-9099-C40C66FF867C}">
                  <a14:compatExt spid="_x0000_s5407"/>
                </a:ext>
                <a:ext uri="{FF2B5EF4-FFF2-40B4-BE49-F238E27FC236}">
                  <a16:creationId xmlns:a16="http://schemas.microsoft.com/office/drawing/2014/main" id="{00000000-0008-0000-0000-00001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1446</xdr:row>
          <xdr:rowOff>7620</xdr:rowOff>
        </xdr:from>
        <xdr:to>
          <xdr:col>6</xdr:col>
          <xdr:colOff>1793240</xdr:colOff>
          <xdr:row>1446</xdr:row>
          <xdr:rowOff>307340</xdr:rowOff>
        </xdr:to>
        <xdr:sp macro="" textlink="">
          <xdr:nvSpPr>
            <xdr:cNvPr id="5408" name="Drop Down 4384" hidden="1">
              <a:extLst>
                <a:ext uri="{63B3BB69-23CF-44E3-9099-C40C66FF867C}">
                  <a14:compatExt spid="_x0000_s5408"/>
                </a:ext>
                <a:ext uri="{FF2B5EF4-FFF2-40B4-BE49-F238E27FC236}">
                  <a16:creationId xmlns:a16="http://schemas.microsoft.com/office/drawing/2014/main" id="{00000000-0008-0000-0000-00002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1447</xdr:row>
          <xdr:rowOff>0</xdr:rowOff>
        </xdr:from>
        <xdr:to>
          <xdr:col>6</xdr:col>
          <xdr:colOff>612140</xdr:colOff>
          <xdr:row>1448</xdr:row>
          <xdr:rowOff>0</xdr:rowOff>
        </xdr:to>
        <xdr:sp macro="" textlink="">
          <xdr:nvSpPr>
            <xdr:cNvPr id="5410" name="Drop Down 4386" hidden="1">
              <a:extLst>
                <a:ext uri="{63B3BB69-23CF-44E3-9099-C40C66FF867C}">
                  <a14:compatExt spid="_x0000_s5410"/>
                </a:ext>
                <a:ext uri="{FF2B5EF4-FFF2-40B4-BE49-F238E27FC236}">
                  <a16:creationId xmlns:a16="http://schemas.microsoft.com/office/drawing/2014/main" id="{00000000-0008-0000-0000-00002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1447</xdr:row>
          <xdr:rowOff>7620</xdr:rowOff>
        </xdr:from>
        <xdr:to>
          <xdr:col>6</xdr:col>
          <xdr:colOff>1259840</xdr:colOff>
          <xdr:row>1448</xdr:row>
          <xdr:rowOff>0</xdr:rowOff>
        </xdr:to>
        <xdr:sp macro="" textlink="">
          <xdr:nvSpPr>
            <xdr:cNvPr id="5411" name="Drop Down 4387" hidden="1">
              <a:extLst>
                <a:ext uri="{63B3BB69-23CF-44E3-9099-C40C66FF867C}">
                  <a14:compatExt spid="_x0000_s5411"/>
                </a:ext>
                <a:ext uri="{FF2B5EF4-FFF2-40B4-BE49-F238E27FC236}">
                  <a16:creationId xmlns:a16="http://schemas.microsoft.com/office/drawing/2014/main" id="{00000000-0008-0000-0000-00002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1447</xdr:row>
          <xdr:rowOff>7620</xdr:rowOff>
        </xdr:from>
        <xdr:to>
          <xdr:col>6</xdr:col>
          <xdr:colOff>1793240</xdr:colOff>
          <xdr:row>1447</xdr:row>
          <xdr:rowOff>307340</xdr:rowOff>
        </xdr:to>
        <xdr:sp macro="" textlink="">
          <xdr:nvSpPr>
            <xdr:cNvPr id="5412" name="Drop Down 4388" hidden="1">
              <a:extLst>
                <a:ext uri="{63B3BB69-23CF-44E3-9099-C40C66FF867C}">
                  <a14:compatExt spid="_x0000_s5412"/>
                </a:ext>
                <a:ext uri="{FF2B5EF4-FFF2-40B4-BE49-F238E27FC236}">
                  <a16:creationId xmlns:a16="http://schemas.microsoft.com/office/drawing/2014/main" id="{00000000-0008-0000-0000-00002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1448</xdr:row>
          <xdr:rowOff>0</xdr:rowOff>
        </xdr:from>
        <xdr:to>
          <xdr:col>6</xdr:col>
          <xdr:colOff>612140</xdr:colOff>
          <xdr:row>1449</xdr:row>
          <xdr:rowOff>0</xdr:rowOff>
        </xdr:to>
        <xdr:sp macro="" textlink="">
          <xdr:nvSpPr>
            <xdr:cNvPr id="5414" name="Drop Down 4390" hidden="1">
              <a:extLst>
                <a:ext uri="{63B3BB69-23CF-44E3-9099-C40C66FF867C}">
                  <a14:compatExt spid="_x0000_s5414"/>
                </a:ext>
                <a:ext uri="{FF2B5EF4-FFF2-40B4-BE49-F238E27FC236}">
                  <a16:creationId xmlns:a16="http://schemas.microsoft.com/office/drawing/2014/main" id="{00000000-0008-0000-0000-00002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1448</xdr:row>
          <xdr:rowOff>7620</xdr:rowOff>
        </xdr:from>
        <xdr:to>
          <xdr:col>6</xdr:col>
          <xdr:colOff>1259840</xdr:colOff>
          <xdr:row>1449</xdr:row>
          <xdr:rowOff>0</xdr:rowOff>
        </xdr:to>
        <xdr:sp macro="" textlink="">
          <xdr:nvSpPr>
            <xdr:cNvPr id="5415" name="Drop Down 4391" hidden="1">
              <a:extLst>
                <a:ext uri="{63B3BB69-23CF-44E3-9099-C40C66FF867C}">
                  <a14:compatExt spid="_x0000_s5415"/>
                </a:ext>
                <a:ext uri="{FF2B5EF4-FFF2-40B4-BE49-F238E27FC236}">
                  <a16:creationId xmlns:a16="http://schemas.microsoft.com/office/drawing/2014/main" id="{00000000-0008-0000-0000-00002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1448</xdr:row>
          <xdr:rowOff>7620</xdr:rowOff>
        </xdr:from>
        <xdr:to>
          <xdr:col>6</xdr:col>
          <xdr:colOff>1793240</xdr:colOff>
          <xdr:row>1448</xdr:row>
          <xdr:rowOff>307340</xdr:rowOff>
        </xdr:to>
        <xdr:sp macro="" textlink="">
          <xdr:nvSpPr>
            <xdr:cNvPr id="5416" name="Drop Down 4392" hidden="1">
              <a:extLst>
                <a:ext uri="{63B3BB69-23CF-44E3-9099-C40C66FF867C}">
                  <a14:compatExt spid="_x0000_s5416"/>
                </a:ext>
                <a:ext uri="{FF2B5EF4-FFF2-40B4-BE49-F238E27FC236}">
                  <a16:creationId xmlns:a16="http://schemas.microsoft.com/office/drawing/2014/main" id="{00000000-0008-0000-0000-00002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74</xdr:row>
          <xdr:rowOff>220980</xdr:rowOff>
        </xdr:from>
        <xdr:to>
          <xdr:col>9</xdr:col>
          <xdr:colOff>0</xdr:colOff>
          <xdr:row>75</xdr:row>
          <xdr:rowOff>224790</xdr:rowOff>
        </xdr:to>
        <xdr:sp macro="" textlink="">
          <xdr:nvSpPr>
            <xdr:cNvPr id="5427" name="Drop Down 4403" hidden="1">
              <a:extLst>
                <a:ext uri="{63B3BB69-23CF-44E3-9099-C40C66FF867C}">
                  <a14:compatExt spid="_x0000_s5427"/>
                </a:ext>
                <a:ext uri="{FF2B5EF4-FFF2-40B4-BE49-F238E27FC236}">
                  <a16:creationId xmlns:a16="http://schemas.microsoft.com/office/drawing/2014/main" id="{00000000-0008-0000-0000-00003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xdr:row>
          <xdr:rowOff>0</xdr:rowOff>
        </xdr:from>
        <xdr:to>
          <xdr:col>9</xdr:col>
          <xdr:colOff>0</xdr:colOff>
          <xdr:row>78</xdr:row>
          <xdr:rowOff>0</xdr:rowOff>
        </xdr:to>
        <xdr:sp macro="" textlink="">
          <xdr:nvSpPr>
            <xdr:cNvPr id="5428" name="Drop Down 4404" hidden="1">
              <a:extLst>
                <a:ext uri="{63B3BB69-23CF-44E3-9099-C40C66FF867C}">
                  <a14:compatExt spid="_x0000_s5428"/>
                </a:ext>
                <a:ext uri="{FF2B5EF4-FFF2-40B4-BE49-F238E27FC236}">
                  <a16:creationId xmlns:a16="http://schemas.microsoft.com/office/drawing/2014/main" id="{00000000-0008-0000-0000-00003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174</xdr:row>
          <xdr:rowOff>220980</xdr:rowOff>
        </xdr:from>
        <xdr:to>
          <xdr:col>9</xdr:col>
          <xdr:colOff>0</xdr:colOff>
          <xdr:row>175</xdr:row>
          <xdr:rowOff>224790</xdr:rowOff>
        </xdr:to>
        <xdr:sp macro="" textlink="">
          <xdr:nvSpPr>
            <xdr:cNvPr id="5429" name="Drop Down 4405" hidden="1">
              <a:extLst>
                <a:ext uri="{63B3BB69-23CF-44E3-9099-C40C66FF867C}">
                  <a14:compatExt spid="_x0000_s5429"/>
                </a:ext>
                <a:ext uri="{FF2B5EF4-FFF2-40B4-BE49-F238E27FC236}">
                  <a16:creationId xmlns:a16="http://schemas.microsoft.com/office/drawing/2014/main" id="{00000000-0008-0000-0000-00003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xdr:row>
          <xdr:rowOff>0</xdr:rowOff>
        </xdr:from>
        <xdr:to>
          <xdr:col>9</xdr:col>
          <xdr:colOff>0</xdr:colOff>
          <xdr:row>178</xdr:row>
          <xdr:rowOff>0</xdr:rowOff>
        </xdr:to>
        <xdr:sp macro="" textlink="">
          <xdr:nvSpPr>
            <xdr:cNvPr id="5430" name="Drop Down 4406" hidden="1">
              <a:extLst>
                <a:ext uri="{63B3BB69-23CF-44E3-9099-C40C66FF867C}">
                  <a14:compatExt spid="_x0000_s5430"/>
                </a:ext>
                <a:ext uri="{FF2B5EF4-FFF2-40B4-BE49-F238E27FC236}">
                  <a16:creationId xmlns:a16="http://schemas.microsoft.com/office/drawing/2014/main" id="{00000000-0008-0000-0000-00003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274</xdr:row>
          <xdr:rowOff>220980</xdr:rowOff>
        </xdr:from>
        <xdr:to>
          <xdr:col>9</xdr:col>
          <xdr:colOff>0</xdr:colOff>
          <xdr:row>275</xdr:row>
          <xdr:rowOff>224790</xdr:rowOff>
        </xdr:to>
        <xdr:sp macro="" textlink="">
          <xdr:nvSpPr>
            <xdr:cNvPr id="5431" name="Drop Down 4407" hidden="1">
              <a:extLst>
                <a:ext uri="{63B3BB69-23CF-44E3-9099-C40C66FF867C}">
                  <a14:compatExt spid="_x0000_s5431"/>
                </a:ext>
                <a:ext uri="{FF2B5EF4-FFF2-40B4-BE49-F238E27FC236}">
                  <a16:creationId xmlns:a16="http://schemas.microsoft.com/office/drawing/2014/main" id="{00000000-0008-0000-0000-00003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277</xdr:row>
          <xdr:rowOff>0</xdr:rowOff>
        </xdr:from>
        <xdr:to>
          <xdr:col>9</xdr:col>
          <xdr:colOff>0</xdr:colOff>
          <xdr:row>278</xdr:row>
          <xdr:rowOff>0</xdr:rowOff>
        </xdr:to>
        <xdr:sp macro="" textlink="">
          <xdr:nvSpPr>
            <xdr:cNvPr id="5432" name="Drop Down 4408" hidden="1">
              <a:extLst>
                <a:ext uri="{63B3BB69-23CF-44E3-9099-C40C66FF867C}">
                  <a14:compatExt spid="_x0000_s5432"/>
                </a:ext>
                <a:ext uri="{FF2B5EF4-FFF2-40B4-BE49-F238E27FC236}">
                  <a16:creationId xmlns:a16="http://schemas.microsoft.com/office/drawing/2014/main" id="{00000000-0008-0000-0000-00003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474</xdr:row>
          <xdr:rowOff>220980</xdr:rowOff>
        </xdr:from>
        <xdr:to>
          <xdr:col>9</xdr:col>
          <xdr:colOff>0</xdr:colOff>
          <xdr:row>475</xdr:row>
          <xdr:rowOff>224790</xdr:rowOff>
        </xdr:to>
        <xdr:sp macro="" textlink="">
          <xdr:nvSpPr>
            <xdr:cNvPr id="5435" name="Drop Down 4411" hidden="1">
              <a:extLst>
                <a:ext uri="{63B3BB69-23CF-44E3-9099-C40C66FF867C}">
                  <a14:compatExt spid="_x0000_s5435"/>
                </a:ext>
                <a:ext uri="{FF2B5EF4-FFF2-40B4-BE49-F238E27FC236}">
                  <a16:creationId xmlns:a16="http://schemas.microsoft.com/office/drawing/2014/main" id="{00000000-0008-0000-0000-00003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477</xdr:row>
          <xdr:rowOff>0</xdr:rowOff>
        </xdr:from>
        <xdr:to>
          <xdr:col>9</xdr:col>
          <xdr:colOff>0</xdr:colOff>
          <xdr:row>478</xdr:row>
          <xdr:rowOff>0</xdr:rowOff>
        </xdr:to>
        <xdr:sp macro="" textlink="">
          <xdr:nvSpPr>
            <xdr:cNvPr id="5436" name="Drop Down 4412" hidden="1">
              <a:extLst>
                <a:ext uri="{63B3BB69-23CF-44E3-9099-C40C66FF867C}">
                  <a14:compatExt spid="_x0000_s5436"/>
                </a:ext>
                <a:ext uri="{FF2B5EF4-FFF2-40B4-BE49-F238E27FC236}">
                  <a16:creationId xmlns:a16="http://schemas.microsoft.com/office/drawing/2014/main" id="{00000000-0008-0000-0000-00003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574</xdr:row>
          <xdr:rowOff>220980</xdr:rowOff>
        </xdr:from>
        <xdr:to>
          <xdr:col>9</xdr:col>
          <xdr:colOff>0</xdr:colOff>
          <xdr:row>575</xdr:row>
          <xdr:rowOff>224790</xdr:rowOff>
        </xdr:to>
        <xdr:sp macro="" textlink="">
          <xdr:nvSpPr>
            <xdr:cNvPr id="5437" name="Drop Down 4413" hidden="1">
              <a:extLst>
                <a:ext uri="{63B3BB69-23CF-44E3-9099-C40C66FF867C}">
                  <a14:compatExt spid="_x0000_s5437"/>
                </a:ext>
                <a:ext uri="{FF2B5EF4-FFF2-40B4-BE49-F238E27FC236}">
                  <a16:creationId xmlns:a16="http://schemas.microsoft.com/office/drawing/2014/main" id="{00000000-0008-0000-0000-00003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577</xdr:row>
          <xdr:rowOff>0</xdr:rowOff>
        </xdr:from>
        <xdr:to>
          <xdr:col>9</xdr:col>
          <xdr:colOff>0</xdr:colOff>
          <xdr:row>578</xdr:row>
          <xdr:rowOff>0</xdr:rowOff>
        </xdr:to>
        <xdr:sp macro="" textlink="">
          <xdr:nvSpPr>
            <xdr:cNvPr id="5438" name="Drop Down 4414" hidden="1">
              <a:extLst>
                <a:ext uri="{63B3BB69-23CF-44E3-9099-C40C66FF867C}">
                  <a14:compatExt spid="_x0000_s5438"/>
                </a:ext>
                <a:ext uri="{FF2B5EF4-FFF2-40B4-BE49-F238E27FC236}">
                  <a16:creationId xmlns:a16="http://schemas.microsoft.com/office/drawing/2014/main" id="{00000000-0008-0000-0000-00003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674</xdr:row>
          <xdr:rowOff>220980</xdr:rowOff>
        </xdr:from>
        <xdr:to>
          <xdr:col>9</xdr:col>
          <xdr:colOff>0</xdr:colOff>
          <xdr:row>675</xdr:row>
          <xdr:rowOff>224790</xdr:rowOff>
        </xdr:to>
        <xdr:sp macro="" textlink="">
          <xdr:nvSpPr>
            <xdr:cNvPr id="5439" name="Drop Down 4415" hidden="1">
              <a:extLst>
                <a:ext uri="{63B3BB69-23CF-44E3-9099-C40C66FF867C}">
                  <a14:compatExt spid="_x0000_s5439"/>
                </a:ext>
                <a:ext uri="{FF2B5EF4-FFF2-40B4-BE49-F238E27FC236}">
                  <a16:creationId xmlns:a16="http://schemas.microsoft.com/office/drawing/2014/main" id="{00000000-0008-0000-0000-00003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677</xdr:row>
          <xdr:rowOff>0</xdr:rowOff>
        </xdr:from>
        <xdr:to>
          <xdr:col>9</xdr:col>
          <xdr:colOff>0</xdr:colOff>
          <xdr:row>678</xdr:row>
          <xdr:rowOff>0</xdr:rowOff>
        </xdr:to>
        <xdr:sp macro="" textlink="">
          <xdr:nvSpPr>
            <xdr:cNvPr id="5440" name="Drop Down 4416" hidden="1">
              <a:extLst>
                <a:ext uri="{63B3BB69-23CF-44E3-9099-C40C66FF867C}">
                  <a14:compatExt spid="_x0000_s5440"/>
                </a:ext>
                <a:ext uri="{FF2B5EF4-FFF2-40B4-BE49-F238E27FC236}">
                  <a16:creationId xmlns:a16="http://schemas.microsoft.com/office/drawing/2014/main" id="{00000000-0008-0000-0000-00004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774</xdr:row>
          <xdr:rowOff>220980</xdr:rowOff>
        </xdr:from>
        <xdr:to>
          <xdr:col>9</xdr:col>
          <xdr:colOff>0</xdr:colOff>
          <xdr:row>775</xdr:row>
          <xdr:rowOff>224790</xdr:rowOff>
        </xdr:to>
        <xdr:sp macro="" textlink="">
          <xdr:nvSpPr>
            <xdr:cNvPr id="5441" name="Drop Down 4417" hidden="1">
              <a:extLst>
                <a:ext uri="{63B3BB69-23CF-44E3-9099-C40C66FF867C}">
                  <a14:compatExt spid="_x0000_s5441"/>
                </a:ext>
                <a:ext uri="{FF2B5EF4-FFF2-40B4-BE49-F238E27FC236}">
                  <a16:creationId xmlns:a16="http://schemas.microsoft.com/office/drawing/2014/main" id="{00000000-0008-0000-0000-00004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777</xdr:row>
          <xdr:rowOff>0</xdr:rowOff>
        </xdr:from>
        <xdr:to>
          <xdr:col>9</xdr:col>
          <xdr:colOff>0</xdr:colOff>
          <xdr:row>778</xdr:row>
          <xdr:rowOff>0</xdr:rowOff>
        </xdr:to>
        <xdr:sp macro="" textlink="">
          <xdr:nvSpPr>
            <xdr:cNvPr id="5442" name="Drop Down 4418" hidden="1">
              <a:extLst>
                <a:ext uri="{63B3BB69-23CF-44E3-9099-C40C66FF867C}">
                  <a14:compatExt spid="_x0000_s5442"/>
                </a:ext>
                <a:ext uri="{FF2B5EF4-FFF2-40B4-BE49-F238E27FC236}">
                  <a16:creationId xmlns:a16="http://schemas.microsoft.com/office/drawing/2014/main" id="{00000000-0008-0000-0000-00004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874</xdr:row>
          <xdr:rowOff>220980</xdr:rowOff>
        </xdr:from>
        <xdr:to>
          <xdr:col>9</xdr:col>
          <xdr:colOff>0</xdr:colOff>
          <xdr:row>875</xdr:row>
          <xdr:rowOff>224790</xdr:rowOff>
        </xdr:to>
        <xdr:sp macro="" textlink="">
          <xdr:nvSpPr>
            <xdr:cNvPr id="5443" name="Drop Down 4419" hidden="1">
              <a:extLst>
                <a:ext uri="{63B3BB69-23CF-44E3-9099-C40C66FF867C}">
                  <a14:compatExt spid="_x0000_s5443"/>
                </a:ext>
                <a:ext uri="{FF2B5EF4-FFF2-40B4-BE49-F238E27FC236}">
                  <a16:creationId xmlns:a16="http://schemas.microsoft.com/office/drawing/2014/main" id="{00000000-0008-0000-0000-00004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877</xdr:row>
          <xdr:rowOff>0</xdr:rowOff>
        </xdr:from>
        <xdr:to>
          <xdr:col>9</xdr:col>
          <xdr:colOff>0</xdr:colOff>
          <xdr:row>878</xdr:row>
          <xdr:rowOff>0</xdr:rowOff>
        </xdr:to>
        <xdr:sp macro="" textlink="">
          <xdr:nvSpPr>
            <xdr:cNvPr id="5444" name="Drop Down 4420" hidden="1">
              <a:extLst>
                <a:ext uri="{63B3BB69-23CF-44E3-9099-C40C66FF867C}">
                  <a14:compatExt spid="_x0000_s5444"/>
                </a:ext>
                <a:ext uri="{FF2B5EF4-FFF2-40B4-BE49-F238E27FC236}">
                  <a16:creationId xmlns:a16="http://schemas.microsoft.com/office/drawing/2014/main" id="{00000000-0008-0000-0000-00004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974</xdr:row>
          <xdr:rowOff>220980</xdr:rowOff>
        </xdr:from>
        <xdr:to>
          <xdr:col>9</xdr:col>
          <xdr:colOff>0</xdr:colOff>
          <xdr:row>975</xdr:row>
          <xdr:rowOff>224790</xdr:rowOff>
        </xdr:to>
        <xdr:sp macro="" textlink="">
          <xdr:nvSpPr>
            <xdr:cNvPr id="5445" name="Drop Down 4421" hidden="1">
              <a:extLst>
                <a:ext uri="{63B3BB69-23CF-44E3-9099-C40C66FF867C}">
                  <a14:compatExt spid="_x0000_s5445"/>
                </a:ext>
                <a:ext uri="{FF2B5EF4-FFF2-40B4-BE49-F238E27FC236}">
                  <a16:creationId xmlns:a16="http://schemas.microsoft.com/office/drawing/2014/main" id="{00000000-0008-0000-0000-00004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977</xdr:row>
          <xdr:rowOff>0</xdr:rowOff>
        </xdr:from>
        <xdr:to>
          <xdr:col>9</xdr:col>
          <xdr:colOff>0</xdr:colOff>
          <xdr:row>978</xdr:row>
          <xdr:rowOff>0</xdr:rowOff>
        </xdr:to>
        <xdr:sp macro="" textlink="">
          <xdr:nvSpPr>
            <xdr:cNvPr id="5446" name="Drop Down 4422" hidden="1">
              <a:extLst>
                <a:ext uri="{63B3BB69-23CF-44E3-9099-C40C66FF867C}">
                  <a14:compatExt spid="_x0000_s5446"/>
                </a:ext>
                <a:ext uri="{FF2B5EF4-FFF2-40B4-BE49-F238E27FC236}">
                  <a16:creationId xmlns:a16="http://schemas.microsoft.com/office/drawing/2014/main" id="{00000000-0008-0000-0000-00004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1074</xdr:row>
          <xdr:rowOff>220980</xdr:rowOff>
        </xdr:from>
        <xdr:to>
          <xdr:col>9</xdr:col>
          <xdr:colOff>0</xdr:colOff>
          <xdr:row>1075</xdr:row>
          <xdr:rowOff>224790</xdr:rowOff>
        </xdr:to>
        <xdr:sp macro="" textlink="">
          <xdr:nvSpPr>
            <xdr:cNvPr id="5447" name="Drop Down 4423" hidden="1">
              <a:extLst>
                <a:ext uri="{63B3BB69-23CF-44E3-9099-C40C66FF867C}">
                  <a14:compatExt spid="_x0000_s5447"/>
                </a:ext>
                <a:ext uri="{FF2B5EF4-FFF2-40B4-BE49-F238E27FC236}">
                  <a16:creationId xmlns:a16="http://schemas.microsoft.com/office/drawing/2014/main" id="{00000000-0008-0000-0000-00004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1077</xdr:row>
          <xdr:rowOff>0</xdr:rowOff>
        </xdr:from>
        <xdr:to>
          <xdr:col>9</xdr:col>
          <xdr:colOff>0</xdr:colOff>
          <xdr:row>1078</xdr:row>
          <xdr:rowOff>0</xdr:rowOff>
        </xdr:to>
        <xdr:sp macro="" textlink="">
          <xdr:nvSpPr>
            <xdr:cNvPr id="5448" name="Drop Down 4424" hidden="1">
              <a:extLst>
                <a:ext uri="{63B3BB69-23CF-44E3-9099-C40C66FF867C}">
                  <a14:compatExt spid="_x0000_s5448"/>
                </a:ext>
                <a:ext uri="{FF2B5EF4-FFF2-40B4-BE49-F238E27FC236}">
                  <a16:creationId xmlns:a16="http://schemas.microsoft.com/office/drawing/2014/main" id="{00000000-0008-0000-0000-00004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1174</xdr:row>
          <xdr:rowOff>220980</xdr:rowOff>
        </xdr:from>
        <xdr:to>
          <xdr:col>9</xdr:col>
          <xdr:colOff>0</xdr:colOff>
          <xdr:row>1175</xdr:row>
          <xdr:rowOff>224790</xdr:rowOff>
        </xdr:to>
        <xdr:sp macro="" textlink="">
          <xdr:nvSpPr>
            <xdr:cNvPr id="5449" name="Drop Down 4425" hidden="1">
              <a:extLst>
                <a:ext uri="{63B3BB69-23CF-44E3-9099-C40C66FF867C}">
                  <a14:compatExt spid="_x0000_s5449"/>
                </a:ext>
                <a:ext uri="{FF2B5EF4-FFF2-40B4-BE49-F238E27FC236}">
                  <a16:creationId xmlns:a16="http://schemas.microsoft.com/office/drawing/2014/main" id="{00000000-0008-0000-0000-00004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1177</xdr:row>
          <xdr:rowOff>0</xdr:rowOff>
        </xdr:from>
        <xdr:to>
          <xdr:col>9</xdr:col>
          <xdr:colOff>0</xdr:colOff>
          <xdr:row>1178</xdr:row>
          <xdr:rowOff>0</xdr:rowOff>
        </xdr:to>
        <xdr:sp macro="" textlink="">
          <xdr:nvSpPr>
            <xdr:cNvPr id="5450" name="Drop Down 4426" hidden="1">
              <a:extLst>
                <a:ext uri="{63B3BB69-23CF-44E3-9099-C40C66FF867C}">
                  <a14:compatExt spid="_x0000_s5450"/>
                </a:ext>
                <a:ext uri="{FF2B5EF4-FFF2-40B4-BE49-F238E27FC236}">
                  <a16:creationId xmlns:a16="http://schemas.microsoft.com/office/drawing/2014/main" id="{00000000-0008-0000-0000-00004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1274</xdr:row>
          <xdr:rowOff>220980</xdr:rowOff>
        </xdr:from>
        <xdr:to>
          <xdr:col>9</xdr:col>
          <xdr:colOff>0</xdr:colOff>
          <xdr:row>1275</xdr:row>
          <xdr:rowOff>224790</xdr:rowOff>
        </xdr:to>
        <xdr:sp macro="" textlink="">
          <xdr:nvSpPr>
            <xdr:cNvPr id="5451" name="Drop Down 4427" hidden="1">
              <a:extLst>
                <a:ext uri="{63B3BB69-23CF-44E3-9099-C40C66FF867C}">
                  <a14:compatExt spid="_x0000_s5451"/>
                </a:ext>
                <a:ext uri="{FF2B5EF4-FFF2-40B4-BE49-F238E27FC236}">
                  <a16:creationId xmlns:a16="http://schemas.microsoft.com/office/drawing/2014/main" id="{00000000-0008-0000-0000-00004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1277</xdr:row>
          <xdr:rowOff>0</xdr:rowOff>
        </xdr:from>
        <xdr:to>
          <xdr:col>9</xdr:col>
          <xdr:colOff>0</xdr:colOff>
          <xdr:row>1278</xdr:row>
          <xdr:rowOff>0</xdr:rowOff>
        </xdr:to>
        <xdr:sp macro="" textlink="">
          <xdr:nvSpPr>
            <xdr:cNvPr id="5452" name="Drop Down 4428" hidden="1">
              <a:extLst>
                <a:ext uri="{63B3BB69-23CF-44E3-9099-C40C66FF867C}">
                  <a14:compatExt spid="_x0000_s5452"/>
                </a:ext>
                <a:ext uri="{FF2B5EF4-FFF2-40B4-BE49-F238E27FC236}">
                  <a16:creationId xmlns:a16="http://schemas.microsoft.com/office/drawing/2014/main" id="{00000000-0008-0000-0000-00004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1374</xdr:row>
          <xdr:rowOff>220980</xdr:rowOff>
        </xdr:from>
        <xdr:to>
          <xdr:col>9</xdr:col>
          <xdr:colOff>0</xdr:colOff>
          <xdr:row>1375</xdr:row>
          <xdr:rowOff>224790</xdr:rowOff>
        </xdr:to>
        <xdr:sp macro="" textlink="">
          <xdr:nvSpPr>
            <xdr:cNvPr id="5453" name="Drop Down 4429" hidden="1">
              <a:extLst>
                <a:ext uri="{63B3BB69-23CF-44E3-9099-C40C66FF867C}">
                  <a14:compatExt spid="_x0000_s5453"/>
                </a:ext>
                <a:ext uri="{FF2B5EF4-FFF2-40B4-BE49-F238E27FC236}">
                  <a16:creationId xmlns:a16="http://schemas.microsoft.com/office/drawing/2014/main" id="{00000000-0008-0000-0000-00004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1377</xdr:row>
          <xdr:rowOff>0</xdr:rowOff>
        </xdr:from>
        <xdr:to>
          <xdr:col>9</xdr:col>
          <xdr:colOff>0</xdr:colOff>
          <xdr:row>1378</xdr:row>
          <xdr:rowOff>0</xdr:rowOff>
        </xdr:to>
        <xdr:sp macro="" textlink="">
          <xdr:nvSpPr>
            <xdr:cNvPr id="5454" name="Drop Down 4430" hidden="1">
              <a:extLst>
                <a:ext uri="{63B3BB69-23CF-44E3-9099-C40C66FF867C}">
                  <a14:compatExt spid="_x0000_s5454"/>
                </a:ext>
                <a:ext uri="{FF2B5EF4-FFF2-40B4-BE49-F238E27FC236}">
                  <a16:creationId xmlns:a16="http://schemas.microsoft.com/office/drawing/2014/main" id="{00000000-0008-0000-0000-00004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1474</xdr:row>
          <xdr:rowOff>220980</xdr:rowOff>
        </xdr:from>
        <xdr:to>
          <xdr:col>9</xdr:col>
          <xdr:colOff>0</xdr:colOff>
          <xdr:row>1475</xdr:row>
          <xdr:rowOff>224790</xdr:rowOff>
        </xdr:to>
        <xdr:sp macro="" textlink="">
          <xdr:nvSpPr>
            <xdr:cNvPr id="5455" name="Drop Down 4431" hidden="1">
              <a:extLst>
                <a:ext uri="{63B3BB69-23CF-44E3-9099-C40C66FF867C}">
                  <a14:compatExt spid="_x0000_s5455"/>
                </a:ext>
                <a:ext uri="{FF2B5EF4-FFF2-40B4-BE49-F238E27FC236}">
                  <a16:creationId xmlns:a16="http://schemas.microsoft.com/office/drawing/2014/main" id="{00000000-0008-0000-0000-00004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1477</xdr:row>
          <xdr:rowOff>0</xdr:rowOff>
        </xdr:from>
        <xdr:to>
          <xdr:col>9</xdr:col>
          <xdr:colOff>0</xdr:colOff>
          <xdr:row>1478</xdr:row>
          <xdr:rowOff>0</xdr:rowOff>
        </xdr:to>
        <xdr:sp macro="" textlink="">
          <xdr:nvSpPr>
            <xdr:cNvPr id="5456" name="Drop Down 4432" hidden="1">
              <a:extLst>
                <a:ext uri="{63B3BB69-23CF-44E3-9099-C40C66FF867C}">
                  <a14:compatExt spid="_x0000_s5456"/>
                </a:ext>
                <a:ext uri="{FF2B5EF4-FFF2-40B4-BE49-F238E27FC236}">
                  <a16:creationId xmlns:a16="http://schemas.microsoft.com/office/drawing/2014/main" id="{00000000-0008-0000-0000-00005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1574</xdr:row>
          <xdr:rowOff>220980</xdr:rowOff>
        </xdr:from>
        <xdr:to>
          <xdr:col>9</xdr:col>
          <xdr:colOff>0</xdr:colOff>
          <xdr:row>1575</xdr:row>
          <xdr:rowOff>224790</xdr:rowOff>
        </xdr:to>
        <xdr:sp macro="" textlink="">
          <xdr:nvSpPr>
            <xdr:cNvPr id="5457" name="Drop Down 4433" hidden="1">
              <a:extLst>
                <a:ext uri="{63B3BB69-23CF-44E3-9099-C40C66FF867C}">
                  <a14:compatExt spid="_x0000_s5457"/>
                </a:ext>
                <a:ext uri="{FF2B5EF4-FFF2-40B4-BE49-F238E27FC236}">
                  <a16:creationId xmlns:a16="http://schemas.microsoft.com/office/drawing/2014/main" id="{00000000-0008-0000-0000-00005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1577</xdr:row>
          <xdr:rowOff>0</xdr:rowOff>
        </xdr:from>
        <xdr:to>
          <xdr:col>9</xdr:col>
          <xdr:colOff>0</xdr:colOff>
          <xdr:row>1578</xdr:row>
          <xdr:rowOff>0</xdr:rowOff>
        </xdr:to>
        <xdr:sp macro="" textlink="">
          <xdr:nvSpPr>
            <xdr:cNvPr id="5458" name="Drop Down 4434" hidden="1">
              <a:extLst>
                <a:ext uri="{63B3BB69-23CF-44E3-9099-C40C66FF867C}">
                  <a14:compatExt spid="_x0000_s5458"/>
                </a:ext>
                <a:ext uri="{FF2B5EF4-FFF2-40B4-BE49-F238E27FC236}">
                  <a16:creationId xmlns:a16="http://schemas.microsoft.com/office/drawing/2014/main" id="{00000000-0008-0000-0000-00005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1674</xdr:row>
          <xdr:rowOff>220980</xdr:rowOff>
        </xdr:from>
        <xdr:to>
          <xdr:col>9</xdr:col>
          <xdr:colOff>0</xdr:colOff>
          <xdr:row>1675</xdr:row>
          <xdr:rowOff>224790</xdr:rowOff>
        </xdr:to>
        <xdr:sp macro="" textlink="">
          <xdr:nvSpPr>
            <xdr:cNvPr id="5459" name="Drop Down 4435" hidden="1">
              <a:extLst>
                <a:ext uri="{63B3BB69-23CF-44E3-9099-C40C66FF867C}">
                  <a14:compatExt spid="_x0000_s5459"/>
                </a:ext>
                <a:ext uri="{FF2B5EF4-FFF2-40B4-BE49-F238E27FC236}">
                  <a16:creationId xmlns:a16="http://schemas.microsoft.com/office/drawing/2014/main" id="{00000000-0008-0000-0000-00005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1677</xdr:row>
          <xdr:rowOff>0</xdr:rowOff>
        </xdr:from>
        <xdr:to>
          <xdr:col>9</xdr:col>
          <xdr:colOff>0</xdr:colOff>
          <xdr:row>1678</xdr:row>
          <xdr:rowOff>0</xdr:rowOff>
        </xdr:to>
        <xdr:sp macro="" textlink="">
          <xdr:nvSpPr>
            <xdr:cNvPr id="5460" name="Drop Down 4436" hidden="1">
              <a:extLst>
                <a:ext uri="{63B3BB69-23CF-44E3-9099-C40C66FF867C}">
                  <a14:compatExt spid="_x0000_s5460"/>
                </a:ext>
                <a:ext uri="{FF2B5EF4-FFF2-40B4-BE49-F238E27FC236}">
                  <a16:creationId xmlns:a16="http://schemas.microsoft.com/office/drawing/2014/main" id="{00000000-0008-0000-0000-00005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1774</xdr:row>
          <xdr:rowOff>220980</xdr:rowOff>
        </xdr:from>
        <xdr:to>
          <xdr:col>9</xdr:col>
          <xdr:colOff>0</xdr:colOff>
          <xdr:row>1775</xdr:row>
          <xdr:rowOff>224790</xdr:rowOff>
        </xdr:to>
        <xdr:sp macro="" textlink="">
          <xdr:nvSpPr>
            <xdr:cNvPr id="5461" name="Drop Down 4437" hidden="1">
              <a:extLst>
                <a:ext uri="{63B3BB69-23CF-44E3-9099-C40C66FF867C}">
                  <a14:compatExt spid="_x0000_s5461"/>
                </a:ext>
                <a:ext uri="{FF2B5EF4-FFF2-40B4-BE49-F238E27FC236}">
                  <a16:creationId xmlns:a16="http://schemas.microsoft.com/office/drawing/2014/main" id="{00000000-0008-0000-0000-00005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1777</xdr:row>
          <xdr:rowOff>0</xdr:rowOff>
        </xdr:from>
        <xdr:to>
          <xdr:col>9</xdr:col>
          <xdr:colOff>0</xdr:colOff>
          <xdr:row>1778</xdr:row>
          <xdr:rowOff>0</xdr:rowOff>
        </xdr:to>
        <xdr:sp macro="" textlink="">
          <xdr:nvSpPr>
            <xdr:cNvPr id="5462" name="Drop Down 4438" hidden="1">
              <a:extLst>
                <a:ext uri="{63B3BB69-23CF-44E3-9099-C40C66FF867C}">
                  <a14:compatExt spid="_x0000_s5462"/>
                </a:ext>
                <a:ext uri="{FF2B5EF4-FFF2-40B4-BE49-F238E27FC236}">
                  <a16:creationId xmlns:a16="http://schemas.microsoft.com/office/drawing/2014/main" id="{00000000-0008-0000-0000-00005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1874</xdr:row>
          <xdr:rowOff>220980</xdr:rowOff>
        </xdr:from>
        <xdr:to>
          <xdr:col>9</xdr:col>
          <xdr:colOff>0</xdr:colOff>
          <xdr:row>1875</xdr:row>
          <xdr:rowOff>224790</xdr:rowOff>
        </xdr:to>
        <xdr:sp macro="" textlink="">
          <xdr:nvSpPr>
            <xdr:cNvPr id="5463" name="Drop Down 4439" hidden="1">
              <a:extLst>
                <a:ext uri="{63B3BB69-23CF-44E3-9099-C40C66FF867C}">
                  <a14:compatExt spid="_x0000_s5463"/>
                </a:ext>
                <a:ext uri="{FF2B5EF4-FFF2-40B4-BE49-F238E27FC236}">
                  <a16:creationId xmlns:a16="http://schemas.microsoft.com/office/drawing/2014/main" id="{00000000-0008-0000-0000-00005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1877</xdr:row>
          <xdr:rowOff>0</xdr:rowOff>
        </xdr:from>
        <xdr:to>
          <xdr:col>9</xdr:col>
          <xdr:colOff>0</xdr:colOff>
          <xdr:row>1878</xdr:row>
          <xdr:rowOff>0</xdr:rowOff>
        </xdr:to>
        <xdr:sp macro="" textlink="">
          <xdr:nvSpPr>
            <xdr:cNvPr id="5464" name="Drop Down 4440" hidden="1">
              <a:extLst>
                <a:ext uri="{63B3BB69-23CF-44E3-9099-C40C66FF867C}">
                  <a14:compatExt spid="_x0000_s5464"/>
                </a:ext>
                <a:ext uri="{FF2B5EF4-FFF2-40B4-BE49-F238E27FC236}">
                  <a16:creationId xmlns:a16="http://schemas.microsoft.com/office/drawing/2014/main" id="{00000000-0008-0000-0000-00005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1974</xdr:row>
          <xdr:rowOff>220980</xdr:rowOff>
        </xdr:from>
        <xdr:to>
          <xdr:col>9</xdr:col>
          <xdr:colOff>0</xdr:colOff>
          <xdr:row>1975</xdr:row>
          <xdr:rowOff>224790</xdr:rowOff>
        </xdr:to>
        <xdr:sp macro="" textlink="">
          <xdr:nvSpPr>
            <xdr:cNvPr id="5465" name="Drop Down 4441" hidden="1">
              <a:extLst>
                <a:ext uri="{63B3BB69-23CF-44E3-9099-C40C66FF867C}">
                  <a14:compatExt spid="_x0000_s5465"/>
                </a:ext>
                <a:ext uri="{FF2B5EF4-FFF2-40B4-BE49-F238E27FC236}">
                  <a16:creationId xmlns:a16="http://schemas.microsoft.com/office/drawing/2014/main" id="{00000000-0008-0000-0000-00005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1977</xdr:row>
          <xdr:rowOff>0</xdr:rowOff>
        </xdr:from>
        <xdr:to>
          <xdr:col>9</xdr:col>
          <xdr:colOff>0</xdr:colOff>
          <xdr:row>1978</xdr:row>
          <xdr:rowOff>0</xdr:rowOff>
        </xdr:to>
        <xdr:sp macro="" textlink="">
          <xdr:nvSpPr>
            <xdr:cNvPr id="5466" name="Drop Down 4442" hidden="1">
              <a:extLst>
                <a:ext uri="{63B3BB69-23CF-44E3-9099-C40C66FF867C}">
                  <a14:compatExt spid="_x0000_s5466"/>
                </a:ext>
                <a:ext uri="{FF2B5EF4-FFF2-40B4-BE49-F238E27FC236}">
                  <a16:creationId xmlns:a16="http://schemas.microsoft.com/office/drawing/2014/main" id="{00000000-0008-0000-0000-00005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30480</xdr:colOff>
          <xdr:row>11</xdr:row>
          <xdr:rowOff>144780</xdr:rowOff>
        </xdr:from>
        <xdr:to>
          <xdr:col>4</xdr:col>
          <xdr:colOff>0</xdr:colOff>
          <xdr:row>12</xdr:row>
          <xdr:rowOff>152400</xdr:rowOff>
        </xdr:to>
        <xdr:sp macro="" textlink="">
          <xdr:nvSpPr>
            <xdr:cNvPr id="5493" name="Button 4469" hidden="1">
              <a:extLst>
                <a:ext uri="{63B3BB69-23CF-44E3-9099-C40C66FF867C}">
                  <a14:compatExt spid="_x0000_s5493"/>
                </a:ext>
                <a:ext uri="{FF2B5EF4-FFF2-40B4-BE49-F238E27FC236}">
                  <a16:creationId xmlns:a16="http://schemas.microsoft.com/office/drawing/2014/main" id="{00000000-0008-0000-0000-000075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13</xdr:row>
          <xdr:rowOff>144780</xdr:rowOff>
        </xdr:from>
        <xdr:to>
          <xdr:col>4</xdr:col>
          <xdr:colOff>0</xdr:colOff>
          <xdr:row>14</xdr:row>
          <xdr:rowOff>152400</xdr:rowOff>
        </xdr:to>
        <xdr:sp macro="" textlink="">
          <xdr:nvSpPr>
            <xdr:cNvPr id="5494" name="Button 4470" hidden="1">
              <a:extLst>
                <a:ext uri="{63B3BB69-23CF-44E3-9099-C40C66FF867C}">
                  <a14:compatExt spid="_x0000_s5494"/>
                </a:ext>
                <a:ext uri="{FF2B5EF4-FFF2-40B4-BE49-F238E27FC236}">
                  <a16:creationId xmlns:a16="http://schemas.microsoft.com/office/drawing/2014/main" id="{00000000-0008-0000-0000-000076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807720</xdr:colOff>
          <xdr:row>71</xdr:row>
          <xdr:rowOff>0</xdr:rowOff>
        </xdr:from>
        <xdr:to>
          <xdr:col>8</xdr:col>
          <xdr:colOff>635</xdr:colOff>
          <xdr:row>71</xdr:row>
          <xdr:rowOff>224790</xdr:rowOff>
        </xdr:to>
        <xdr:sp macro="" textlink="">
          <xdr:nvSpPr>
            <xdr:cNvPr id="5512" name="Drop Down 4488" hidden="1">
              <a:extLst>
                <a:ext uri="{63B3BB69-23CF-44E3-9099-C40C66FF867C}">
                  <a14:compatExt spid="_x0000_s5512"/>
                </a:ext>
                <a:ext uri="{FF2B5EF4-FFF2-40B4-BE49-F238E27FC236}">
                  <a16:creationId xmlns:a16="http://schemas.microsoft.com/office/drawing/2014/main" id="{00000000-0008-0000-0000-00008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171</xdr:row>
          <xdr:rowOff>0</xdr:rowOff>
        </xdr:from>
        <xdr:to>
          <xdr:col>8</xdr:col>
          <xdr:colOff>635</xdr:colOff>
          <xdr:row>172</xdr:row>
          <xdr:rowOff>34290</xdr:rowOff>
        </xdr:to>
        <xdr:sp macro="" textlink="">
          <xdr:nvSpPr>
            <xdr:cNvPr id="5513" name="Drop Down 4489" hidden="1">
              <a:extLst>
                <a:ext uri="{63B3BB69-23CF-44E3-9099-C40C66FF867C}">
                  <a14:compatExt spid="_x0000_s5513"/>
                </a:ext>
                <a:ext uri="{FF2B5EF4-FFF2-40B4-BE49-F238E27FC236}">
                  <a16:creationId xmlns:a16="http://schemas.microsoft.com/office/drawing/2014/main" id="{00000000-0008-0000-0000-00008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270</xdr:row>
          <xdr:rowOff>160020</xdr:rowOff>
        </xdr:from>
        <xdr:to>
          <xdr:col>8</xdr:col>
          <xdr:colOff>2540</xdr:colOff>
          <xdr:row>272</xdr:row>
          <xdr:rowOff>2540</xdr:rowOff>
        </xdr:to>
        <xdr:sp macro="" textlink="">
          <xdr:nvSpPr>
            <xdr:cNvPr id="5514" name="Drop Down 4490" hidden="1">
              <a:extLst>
                <a:ext uri="{63B3BB69-23CF-44E3-9099-C40C66FF867C}">
                  <a14:compatExt spid="_x0000_s5514"/>
                </a:ext>
                <a:ext uri="{FF2B5EF4-FFF2-40B4-BE49-F238E27FC236}">
                  <a16:creationId xmlns:a16="http://schemas.microsoft.com/office/drawing/2014/main" id="{00000000-0008-0000-0000-00008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471</xdr:row>
          <xdr:rowOff>0</xdr:rowOff>
        </xdr:from>
        <xdr:to>
          <xdr:col>8</xdr:col>
          <xdr:colOff>72390</xdr:colOff>
          <xdr:row>472</xdr:row>
          <xdr:rowOff>34290</xdr:rowOff>
        </xdr:to>
        <xdr:sp macro="" textlink="">
          <xdr:nvSpPr>
            <xdr:cNvPr id="5516" name="Drop Down 4492" hidden="1">
              <a:extLst>
                <a:ext uri="{63B3BB69-23CF-44E3-9099-C40C66FF867C}">
                  <a14:compatExt spid="_x0000_s5516"/>
                </a:ext>
                <a:ext uri="{FF2B5EF4-FFF2-40B4-BE49-F238E27FC236}">
                  <a16:creationId xmlns:a16="http://schemas.microsoft.com/office/drawing/2014/main" id="{00000000-0008-0000-0000-00008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571</xdr:row>
          <xdr:rowOff>0</xdr:rowOff>
        </xdr:from>
        <xdr:to>
          <xdr:col>8</xdr:col>
          <xdr:colOff>72390</xdr:colOff>
          <xdr:row>572</xdr:row>
          <xdr:rowOff>2540</xdr:rowOff>
        </xdr:to>
        <xdr:sp macro="" textlink="">
          <xdr:nvSpPr>
            <xdr:cNvPr id="5517" name="Drop Down 4493" hidden="1">
              <a:extLst>
                <a:ext uri="{63B3BB69-23CF-44E3-9099-C40C66FF867C}">
                  <a14:compatExt spid="_x0000_s5517"/>
                </a:ext>
                <a:ext uri="{FF2B5EF4-FFF2-40B4-BE49-F238E27FC236}">
                  <a16:creationId xmlns:a16="http://schemas.microsoft.com/office/drawing/2014/main" id="{00000000-0008-0000-0000-00008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671</xdr:row>
          <xdr:rowOff>0</xdr:rowOff>
        </xdr:from>
        <xdr:to>
          <xdr:col>8</xdr:col>
          <xdr:colOff>72390</xdr:colOff>
          <xdr:row>672</xdr:row>
          <xdr:rowOff>2540</xdr:rowOff>
        </xdr:to>
        <xdr:sp macro="" textlink="">
          <xdr:nvSpPr>
            <xdr:cNvPr id="5518" name="Drop Down 4494" hidden="1">
              <a:extLst>
                <a:ext uri="{63B3BB69-23CF-44E3-9099-C40C66FF867C}">
                  <a14:compatExt spid="_x0000_s5518"/>
                </a:ext>
                <a:ext uri="{FF2B5EF4-FFF2-40B4-BE49-F238E27FC236}">
                  <a16:creationId xmlns:a16="http://schemas.microsoft.com/office/drawing/2014/main" id="{00000000-0008-0000-0000-00008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771</xdr:row>
          <xdr:rowOff>0</xdr:rowOff>
        </xdr:from>
        <xdr:to>
          <xdr:col>8</xdr:col>
          <xdr:colOff>72390</xdr:colOff>
          <xdr:row>772</xdr:row>
          <xdr:rowOff>2540</xdr:rowOff>
        </xdr:to>
        <xdr:sp macro="" textlink="">
          <xdr:nvSpPr>
            <xdr:cNvPr id="5519" name="Drop Down 4495" hidden="1">
              <a:extLst>
                <a:ext uri="{63B3BB69-23CF-44E3-9099-C40C66FF867C}">
                  <a14:compatExt spid="_x0000_s5519"/>
                </a:ext>
                <a:ext uri="{FF2B5EF4-FFF2-40B4-BE49-F238E27FC236}">
                  <a16:creationId xmlns:a16="http://schemas.microsoft.com/office/drawing/2014/main" id="{00000000-0008-0000-0000-00008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871</xdr:row>
          <xdr:rowOff>0</xdr:rowOff>
        </xdr:from>
        <xdr:to>
          <xdr:col>8</xdr:col>
          <xdr:colOff>72390</xdr:colOff>
          <xdr:row>872</xdr:row>
          <xdr:rowOff>2540</xdr:rowOff>
        </xdr:to>
        <xdr:sp macro="" textlink="">
          <xdr:nvSpPr>
            <xdr:cNvPr id="5520" name="Drop Down 4496" hidden="1">
              <a:extLst>
                <a:ext uri="{63B3BB69-23CF-44E3-9099-C40C66FF867C}">
                  <a14:compatExt spid="_x0000_s5520"/>
                </a:ext>
                <a:ext uri="{FF2B5EF4-FFF2-40B4-BE49-F238E27FC236}">
                  <a16:creationId xmlns:a16="http://schemas.microsoft.com/office/drawing/2014/main" id="{00000000-0008-0000-0000-00009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971</xdr:row>
          <xdr:rowOff>0</xdr:rowOff>
        </xdr:from>
        <xdr:to>
          <xdr:col>8</xdr:col>
          <xdr:colOff>72390</xdr:colOff>
          <xdr:row>972</xdr:row>
          <xdr:rowOff>2540</xdr:rowOff>
        </xdr:to>
        <xdr:sp macro="" textlink="">
          <xdr:nvSpPr>
            <xdr:cNvPr id="5521" name="Drop Down 4497" hidden="1">
              <a:extLst>
                <a:ext uri="{63B3BB69-23CF-44E3-9099-C40C66FF867C}">
                  <a14:compatExt spid="_x0000_s5521"/>
                </a:ext>
                <a:ext uri="{FF2B5EF4-FFF2-40B4-BE49-F238E27FC236}">
                  <a16:creationId xmlns:a16="http://schemas.microsoft.com/office/drawing/2014/main" id="{00000000-0008-0000-0000-00009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1071</xdr:row>
          <xdr:rowOff>0</xdr:rowOff>
        </xdr:from>
        <xdr:to>
          <xdr:col>7</xdr:col>
          <xdr:colOff>1831340</xdr:colOff>
          <xdr:row>1072</xdr:row>
          <xdr:rowOff>2540</xdr:rowOff>
        </xdr:to>
        <xdr:sp macro="" textlink="">
          <xdr:nvSpPr>
            <xdr:cNvPr id="5522" name="Drop Down 4498" hidden="1">
              <a:extLst>
                <a:ext uri="{63B3BB69-23CF-44E3-9099-C40C66FF867C}">
                  <a14:compatExt spid="_x0000_s5522"/>
                </a:ext>
                <a:ext uri="{FF2B5EF4-FFF2-40B4-BE49-F238E27FC236}">
                  <a16:creationId xmlns:a16="http://schemas.microsoft.com/office/drawing/2014/main" id="{00000000-0008-0000-0000-00009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1171</xdr:row>
          <xdr:rowOff>0</xdr:rowOff>
        </xdr:from>
        <xdr:to>
          <xdr:col>8</xdr:col>
          <xdr:colOff>2540</xdr:colOff>
          <xdr:row>1172</xdr:row>
          <xdr:rowOff>34290</xdr:rowOff>
        </xdr:to>
        <xdr:sp macro="" textlink="">
          <xdr:nvSpPr>
            <xdr:cNvPr id="5523" name="Drop Down 4499" hidden="1">
              <a:extLst>
                <a:ext uri="{63B3BB69-23CF-44E3-9099-C40C66FF867C}">
                  <a14:compatExt spid="_x0000_s5523"/>
                </a:ext>
                <a:ext uri="{FF2B5EF4-FFF2-40B4-BE49-F238E27FC236}">
                  <a16:creationId xmlns:a16="http://schemas.microsoft.com/office/drawing/2014/main" id="{00000000-0008-0000-0000-00009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1271</xdr:row>
          <xdr:rowOff>0</xdr:rowOff>
        </xdr:from>
        <xdr:to>
          <xdr:col>8</xdr:col>
          <xdr:colOff>3175</xdr:colOff>
          <xdr:row>1271</xdr:row>
          <xdr:rowOff>224790</xdr:rowOff>
        </xdr:to>
        <xdr:sp macro="" textlink="">
          <xdr:nvSpPr>
            <xdr:cNvPr id="5524" name="Drop Down 4500" hidden="1">
              <a:extLst>
                <a:ext uri="{63B3BB69-23CF-44E3-9099-C40C66FF867C}">
                  <a14:compatExt spid="_x0000_s5524"/>
                </a:ext>
                <a:ext uri="{FF2B5EF4-FFF2-40B4-BE49-F238E27FC236}">
                  <a16:creationId xmlns:a16="http://schemas.microsoft.com/office/drawing/2014/main" id="{00000000-0008-0000-0000-00009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1371</xdr:row>
          <xdr:rowOff>0</xdr:rowOff>
        </xdr:from>
        <xdr:to>
          <xdr:col>8</xdr:col>
          <xdr:colOff>72390</xdr:colOff>
          <xdr:row>1372</xdr:row>
          <xdr:rowOff>2540</xdr:rowOff>
        </xdr:to>
        <xdr:sp macro="" textlink="">
          <xdr:nvSpPr>
            <xdr:cNvPr id="5525" name="Drop Down 4501" hidden="1">
              <a:extLst>
                <a:ext uri="{63B3BB69-23CF-44E3-9099-C40C66FF867C}">
                  <a14:compatExt spid="_x0000_s5525"/>
                </a:ext>
                <a:ext uri="{FF2B5EF4-FFF2-40B4-BE49-F238E27FC236}">
                  <a16:creationId xmlns:a16="http://schemas.microsoft.com/office/drawing/2014/main" id="{00000000-0008-0000-0000-00009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1471</xdr:row>
          <xdr:rowOff>0</xdr:rowOff>
        </xdr:from>
        <xdr:to>
          <xdr:col>8</xdr:col>
          <xdr:colOff>72390</xdr:colOff>
          <xdr:row>1472</xdr:row>
          <xdr:rowOff>2540</xdr:rowOff>
        </xdr:to>
        <xdr:sp macro="" textlink="">
          <xdr:nvSpPr>
            <xdr:cNvPr id="5526" name="Drop Down 4502" hidden="1">
              <a:extLst>
                <a:ext uri="{63B3BB69-23CF-44E3-9099-C40C66FF867C}">
                  <a14:compatExt spid="_x0000_s5526"/>
                </a:ext>
                <a:ext uri="{FF2B5EF4-FFF2-40B4-BE49-F238E27FC236}">
                  <a16:creationId xmlns:a16="http://schemas.microsoft.com/office/drawing/2014/main" id="{00000000-0008-0000-0000-00009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1571</xdr:row>
          <xdr:rowOff>0</xdr:rowOff>
        </xdr:from>
        <xdr:to>
          <xdr:col>8</xdr:col>
          <xdr:colOff>72390</xdr:colOff>
          <xdr:row>1572</xdr:row>
          <xdr:rowOff>2540</xdr:rowOff>
        </xdr:to>
        <xdr:sp macro="" textlink="">
          <xdr:nvSpPr>
            <xdr:cNvPr id="5527" name="Drop Down 4503" hidden="1">
              <a:extLst>
                <a:ext uri="{63B3BB69-23CF-44E3-9099-C40C66FF867C}">
                  <a14:compatExt spid="_x0000_s5527"/>
                </a:ext>
                <a:ext uri="{FF2B5EF4-FFF2-40B4-BE49-F238E27FC236}">
                  <a16:creationId xmlns:a16="http://schemas.microsoft.com/office/drawing/2014/main" id="{00000000-0008-0000-0000-00009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1671</xdr:row>
          <xdr:rowOff>0</xdr:rowOff>
        </xdr:from>
        <xdr:to>
          <xdr:col>8</xdr:col>
          <xdr:colOff>72390</xdr:colOff>
          <xdr:row>1672</xdr:row>
          <xdr:rowOff>2540</xdr:rowOff>
        </xdr:to>
        <xdr:sp macro="" textlink="">
          <xdr:nvSpPr>
            <xdr:cNvPr id="5528" name="Drop Down 4504" hidden="1">
              <a:extLst>
                <a:ext uri="{63B3BB69-23CF-44E3-9099-C40C66FF867C}">
                  <a14:compatExt spid="_x0000_s5528"/>
                </a:ext>
                <a:ext uri="{FF2B5EF4-FFF2-40B4-BE49-F238E27FC236}">
                  <a16:creationId xmlns:a16="http://schemas.microsoft.com/office/drawing/2014/main" id="{00000000-0008-0000-0000-00009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1771</xdr:row>
          <xdr:rowOff>0</xdr:rowOff>
        </xdr:from>
        <xdr:to>
          <xdr:col>8</xdr:col>
          <xdr:colOff>72390</xdr:colOff>
          <xdr:row>1772</xdr:row>
          <xdr:rowOff>2540</xdr:rowOff>
        </xdr:to>
        <xdr:sp macro="" textlink="">
          <xdr:nvSpPr>
            <xdr:cNvPr id="5529" name="Drop Down 4505" hidden="1">
              <a:extLst>
                <a:ext uri="{63B3BB69-23CF-44E3-9099-C40C66FF867C}">
                  <a14:compatExt spid="_x0000_s5529"/>
                </a:ext>
                <a:ext uri="{FF2B5EF4-FFF2-40B4-BE49-F238E27FC236}">
                  <a16:creationId xmlns:a16="http://schemas.microsoft.com/office/drawing/2014/main" id="{00000000-0008-0000-0000-00009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1871</xdr:row>
          <xdr:rowOff>0</xdr:rowOff>
        </xdr:from>
        <xdr:to>
          <xdr:col>8</xdr:col>
          <xdr:colOff>72390</xdr:colOff>
          <xdr:row>1872</xdr:row>
          <xdr:rowOff>2540</xdr:rowOff>
        </xdr:to>
        <xdr:sp macro="" textlink="">
          <xdr:nvSpPr>
            <xdr:cNvPr id="5530" name="Drop Down 4506" hidden="1">
              <a:extLst>
                <a:ext uri="{63B3BB69-23CF-44E3-9099-C40C66FF867C}">
                  <a14:compatExt spid="_x0000_s5530"/>
                </a:ext>
                <a:ext uri="{FF2B5EF4-FFF2-40B4-BE49-F238E27FC236}">
                  <a16:creationId xmlns:a16="http://schemas.microsoft.com/office/drawing/2014/main" id="{00000000-0008-0000-0000-00009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1971</xdr:row>
          <xdr:rowOff>0</xdr:rowOff>
        </xdr:from>
        <xdr:to>
          <xdr:col>8</xdr:col>
          <xdr:colOff>72390</xdr:colOff>
          <xdr:row>1972</xdr:row>
          <xdr:rowOff>2540</xdr:rowOff>
        </xdr:to>
        <xdr:sp macro="" textlink="">
          <xdr:nvSpPr>
            <xdr:cNvPr id="5531" name="Drop Down 4507" hidden="1">
              <a:extLst>
                <a:ext uri="{63B3BB69-23CF-44E3-9099-C40C66FF867C}">
                  <a14:compatExt spid="_x0000_s5531"/>
                </a:ext>
                <a:ext uri="{FF2B5EF4-FFF2-40B4-BE49-F238E27FC236}">
                  <a16:creationId xmlns:a16="http://schemas.microsoft.com/office/drawing/2014/main" id="{00000000-0008-0000-0000-00009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346</xdr:row>
          <xdr:rowOff>0</xdr:rowOff>
        </xdr:from>
        <xdr:to>
          <xdr:col>5</xdr:col>
          <xdr:colOff>802640</xdr:colOff>
          <xdr:row>347</xdr:row>
          <xdr:rowOff>2540</xdr:rowOff>
        </xdr:to>
        <xdr:sp macro="" textlink="">
          <xdr:nvSpPr>
            <xdr:cNvPr id="5532" name="Drop Down 4508" hidden="1">
              <a:extLst>
                <a:ext uri="{63B3BB69-23CF-44E3-9099-C40C66FF867C}">
                  <a14:compatExt spid="_x0000_s5532"/>
                </a:ext>
                <a:ext uri="{FF2B5EF4-FFF2-40B4-BE49-F238E27FC236}">
                  <a16:creationId xmlns:a16="http://schemas.microsoft.com/office/drawing/2014/main" id="{00000000-0008-0000-0000-00009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347</xdr:row>
          <xdr:rowOff>0</xdr:rowOff>
        </xdr:from>
        <xdr:to>
          <xdr:col>5</xdr:col>
          <xdr:colOff>802640</xdr:colOff>
          <xdr:row>347</xdr:row>
          <xdr:rowOff>307340</xdr:rowOff>
        </xdr:to>
        <xdr:sp macro="" textlink="">
          <xdr:nvSpPr>
            <xdr:cNvPr id="5533" name="Drop Down 4509" hidden="1">
              <a:extLst>
                <a:ext uri="{63B3BB69-23CF-44E3-9099-C40C66FF867C}">
                  <a14:compatExt spid="_x0000_s5533"/>
                </a:ext>
                <a:ext uri="{FF2B5EF4-FFF2-40B4-BE49-F238E27FC236}">
                  <a16:creationId xmlns:a16="http://schemas.microsoft.com/office/drawing/2014/main" id="{00000000-0008-0000-0000-00009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348</xdr:row>
          <xdr:rowOff>0</xdr:rowOff>
        </xdr:from>
        <xdr:to>
          <xdr:col>5</xdr:col>
          <xdr:colOff>802640</xdr:colOff>
          <xdr:row>349</xdr:row>
          <xdr:rowOff>0</xdr:rowOff>
        </xdr:to>
        <xdr:sp macro="" textlink="">
          <xdr:nvSpPr>
            <xdr:cNvPr id="5534" name="Drop Down 4510" hidden="1">
              <a:extLst>
                <a:ext uri="{63B3BB69-23CF-44E3-9099-C40C66FF867C}">
                  <a14:compatExt spid="_x0000_s5534"/>
                </a:ext>
                <a:ext uri="{FF2B5EF4-FFF2-40B4-BE49-F238E27FC236}">
                  <a16:creationId xmlns:a16="http://schemas.microsoft.com/office/drawing/2014/main" id="{00000000-0008-0000-0000-00009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347</xdr:row>
          <xdr:rowOff>0</xdr:rowOff>
        </xdr:from>
        <xdr:to>
          <xdr:col>10</xdr:col>
          <xdr:colOff>1824990</xdr:colOff>
          <xdr:row>347</xdr:row>
          <xdr:rowOff>307340</xdr:rowOff>
        </xdr:to>
        <xdr:sp macro="" textlink="">
          <xdr:nvSpPr>
            <xdr:cNvPr id="5535" name="Drop Down 4511" hidden="1">
              <a:extLst>
                <a:ext uri="{63B3BB69-23CF-44E3-9099-C40C66FF867C}">
                  <a14:compatExt spid="_x0000_s5535"/>
                </a:ext>
                <a:ext uri="{FF2B5EF4-FFF2-40B4-BE49-F238E27FC236}">
                  <a16:creationId xmlns:a16="http://schemas.microsoft.com/office/drawing/2014/main" id="{00000000-0008-0000-0000-00009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348</xdr:row>
          <xdr:rowOff>0</xdr:rowOff>
        </xdr:from>
        <xdr:to>
          <xdr:col>10</xdr:col>
          <xdr:colOff>1824990</xdr:colOff>
          <xdr:row>348</xdr:row>
          <xdr:rowOff>307340</xdr:rowOff>
        </xdr:to>
        <xdr:sp macro="" textlink="">
          <xdr:nvSpPr>
            <xdr:cNvPr id="5536" name="Drop Down 4512" hidden="1">
              <a:extLst>
                <a:ext uri="{63B3BB69-23CF-44E3-9099-C40C66FF867C}">
                  <a14:compatExt spid="_x0000_s5536"/>
                </a:ext>
                <a:ext uri="{FF2B5EF4-FFF2-40B4-BE49-F238E27FC236}">
                  <a16:creationId xmlns:a16="http://schemas.microsoft.com/office/drawing/2014/main" id="{00000000-0008-0000-0000-0000A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346</xdr:row>
          <xdr:rowOff>0</xdr:rowOff>
        </xdr:from>
        <xdr:to>
          <xdr:col>10</xdr:col>
          <xdr:colOff>1824990</xdr:colOff>
          <xdr:row>346</xdr:row>
          <xdr:rowOff>307340</xdr:rowOff>
        </xdr:to>
        <xdr:sp macro="" textlink="">
          <xdr:nvSpPr>
            <xdr:cNvPr id="5537" name="Drop Down 4513" hidden="1">
              <a:extLst>
                <a:ext uri="{63B3BB69-23CF-44E3-9099-C40C66FF867C}">
                  <a14:compatExt spid="_x0000_s5537"/>
                </a:ext>
                <a:ext uri="{FF2B5EF4-FFF2-40B4-BE49-F238E27FC236}">
                  <a16:creationId xmlns:a16="http://schemas.microsoft.com/office/drawing/2014/main" id="{00000000-0008-0000-0000-0000A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346</xdr:row>
          <xdr:rowOff>0</xdr:rowOff>
        </xdr:from>
        <xdr:to>
          <xdr:col>3</xdr:col>
          <xdr:colOff>840740</xdr:colOff>
          <xdr:row>346</xdr:row>
          <xdr:rowOff>307340</xdr:rowOff>
        </xdr:to>
        <xdr:sp macro="" textlink="">
          <xdr:nvSpPr>
            <xdr:cNvPr id="5538" name="Drop Down 4514" hidden="1">
              <a:extLst>
                <a:ext uri="{63B3BB69-23CF-44E3-9099-C40C66FF867C}">
                  <a14:compatExt spid="_x0000_s5538"/>
                </a:ext>
                <a:ext uri="{FF2B5EF4-FFF2-40B4-BE49-F238E27FC236}">
                  <a16:creationId xmlns:a16="http://schemas.microsoft.com/office/drawing/2014/main" id="{00000000-0008-0000-0000-0000A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347</xdr:row>
          <xdr:rowOff>0</xdr:rowOff>
        </xdr:from>
        <xdr:to>
          <xdr:col>3</xdr:col>
          <xdr:colOff>840740</xdr:colOff>
          <xdr:row>347</xdr:row>
          <xdr:rowOff>307340</xdr:rowOff>
        </xdr:to>
        <xdr:sp macro="" textlink="">
          <xdr:nvSpPr>
            <xdr:cNvPr id="5539" name="Drop Down 4515" hidden="1">
              <a:extLst>
                <a:ext uri="{63B3BB69-23CF-44E3-9099-C40C66FF867C}">
                  <a14:compatExt spid="_x0000_s5539"/>
                </a:ext>
                <a:ext uri="{FF2B5EF4-FFF2-40B4-BE49-F238E27FC236}">
                  <a16:creationId xmlns:a16="http://schemas.microsoft.com/office/drawing/2014/main" id="{00000000-0008-0000-0000-0000A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348</xdr:row>
          <xdr:rowOff>0</xdr:rowOff>
        </xdr:from>
        <xdr:to>
          <xdr:col>3</xdr:col>
          <xdr:colOff>840740</xdr:colOff>
          <xdr:row>349</xdr:row>
          <xdr:rowOff>0</xdr:rowOff>
        </xdr:to>
        <xdr:sp macro="" textlink="">
          <xdr:nvSpPr>
            <xdr:cNvPr id="5540" name="Drop Down 4516" hidden="1">
              <a:extLst>
                <a:ext uri="{63B3BB69-23CF-44E3-9099-C40C66FF867C}">
                  <a14:compatExt spid="_x0000_s5540"/>
                </a:ext>
                <a:ext uri="{FF2B5EF4-FFF2-40B4-BE49-F238E27FC236}">
                  <a16:creationId xmlns:a16="http://schemas.microsoft.com/office/drawing/2014/main" id="{00000000-0008-0000-0000-0000A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375</xdr:row>
          <xdr:rowOff>0</xdr:rowOff>
        </xdr:from>
        <xdr:to>
          <xdr:col>5</xdr:col>
          <xdr:colOff>0</xdr:colOff>
          <xdr:row>375</xdr:row>
          <xdr:rowOff>224790</xdr:rowOff>
        </xdr:to>
        <xdr:sp macro="" textlink="">
          <xdr:nvSpPr>
            <xdr:cNvPr id="5541" name="Drop Down 4517" hidden="1">
              <a:extLst>
                <a:ext uri="{63B3BB69-23CF-44E3-9099-C40C66FF867C}">
                  <a14:compatExt spid="_x0000_s5541"/>
                </a:ext>
                <a:ext uri="{FF2B5EF4-FFF2-40B4-BE49-F238E27FC236}">
                  <a16:creationId xmlns:a16="http://schemas.microsoft.com/office/drawing/2014/main" id="{00000000-0008-0000-0000-0000A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346</xdr:row>
          <xdr:rowOff>0</xdr:rowOff>
        </xdr:from>
        <xdr:to>
          <xdr:col>7</xdr:col>
          <xdr:colOff>612140</xdr:colOff>
          <xdr:row>347</xdr:row>
          <xdr:rowOff>0</xdr:rowOff>
        </xdr:to>
        <xdr:sp macro="" textlink="">
          <xdr:nvSpPr>
            <xdr:cNvPr id="5542" name="Drop Down 4518" hidden="1">
              <a:extLst>
                <a:ext uri="{63B3BB69-23CF-44E3-9099-C40C66FF867C}">
                  <a14:compatExt spid="_x0000_s5542"/>
                </a:ext>
                <a:ext uri="{FF2B5EF4-FFF2-40B4-BE49-F238E27FC236}">
                  <a16:creationId xmlns:a16="http://schemas.microsoft.com/office/drawing/2014/main" id="{00000000-0008-0000-0000-0000A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346</xdr:row>
          <xdr:rowOff>7620</xdr:rowOff>
        </xdr:from>
        <xdr:to>
          <xdr:col>7</xdr:col>
          <xdr:colOff>1259840</xdr:colOff>
          <xdr:row>347</xdr:row>
          <xdr:rowOff>0</xdr:rowOff>
        </xdr:to>
        <xdr:sp macro="" textlink="">
          <xdr:nvSpPr>
            <xdr:cNvPr id="5543" name="Drop Down 4519" hidden="1">
              <a:extLst>
                <a:ext uri="{63B3BB69-23CF-44E3-9099-C40C66FF867C}">
                  <a14:compatExt spid="_x0000_s5543"/>
                </a:ext>
                <a:ext uri="{FF2B5EF4-FFF2-40B4-BE49-F238E27FC236}">
                  <a16:creationId xmlns:a16="http://schemas.microsoft.com/office/drawing/2014/main" id="{00000000-0008-0000-0000-0000A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346</xdr:row>
          <xdr:rowOff>7620</xdr:rowOff>
        </xdr:from>
        <xdr:to>
          <xdr:col>7</xdr:col>
          <xdr:colOff>1793240</xdr:colOff>
          <xdr:row>346</xdr:row>
          <xdr:rowOff>307340</xdr:rowOff>
        </xdr:to>
        <xdr:sp macro="" textlink="">
          <xdr:nvSpPr>
            <xdr:cNvPr id="5544" name="Drop Down 4520" hidden="1">
              <a:extLst>
                <a:ext uri="{63B3BB69-23CF-44E3-9099-C40C66FF867C}">
                  <a14:compatExt spid="_x0000_s5544"/>
                </a:ext>
                <a:ext uri="{FF2B5EF4-FFF2-40B4-BE49-F238E27FC236}">
                  <a16:creationId xmlns:a16="http://schemas.microsoft.com/office/drawing/2014/main" id="{00000000-0008-0000-0000-0000A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347</xdr:row>
          <xdr:rowOff>0</xdr:rowOff>
        </xdr:from>
        <xdr:to>
          <xdr:col>7</xdr:col>
          <xdr:colOff>612140</xdr:colOff>
          <xdr:row>348</xdr:row>
          <xdr:rowOff>0</xdr:rowOff>
        </xdr:to>
        <xdr:sp macro="" textlink="">
          <xdr:nvSpPr>
            <xdr:cNvPr id="5545" name="Drop Down 4521" hidden="1">
              <a:extLst>
                <a:ext uri="{63B3BB69-23CF-44E3-9099-C40C66FF867C}">
                  <a14:compatExt spid="_x0000_s5545"/>
                </a:ext>
                <a:ext uri="{FF2B5EF4-FFF2-40B4-BE49-F238E27FC236}">
                  <a16:creationId xmlns:a16="http://schemas.microsoft.com/office/drawing/2014/main" id="{00000000-0008-0000-0000-0000A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347</xdr:row>
          <xdr:rowOff>7620</xdr:rowOff>
        </xdr:from>
        <xdr:to>
          <xdr:col>7</xdr:col>
          <xdr:colOff>1259840</xdr:colOff>
          <xdr:row>348</xdr:row>
          <xdr:rowOff>0</xdr:rowOff>
        </xdr:to>
        <xdr:sp macro="" textlink="">
          <xdr:nvSpPr>
            <xdr:cNvPr id="5546" name="Drop Down 4522" hidden="1">
              <a:extLst>
                <a:ext uri="{63B3BB69-23CF-44E3-9099-C40C66FF867C}">
                  <a14:compatExt spid="_x0000_s5546"/>
                </a:ext>
                <a:ext uri="{FF2B5EF4-FFF2-40B4-BE49-F238E27FC236}">
                  <a16:creationId xmlns:a16="http://schemas.microsoft.com/office/drawing/2014/main" id="{00000000-0008-0000-0000-0000A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347</xdr:row>
          <xdr:rowOff>7620</xdr:rowOff>
        </xdr:from>
        <xdr:to>
          <xdr:col>7</xdr:col>
          <xdr:colOff>1793240</xdr:colOff>
          <xdr:row>347</xdr:row>
          <xdr:rowOff>307340</xdr:rowOff>
        </xdr:to>
        <xdr:sp macro="" textlink="">
          <xdr:nvSpPr>
            <xdr:cNvPr id="5547" name="Drop Down 4523" hidden="1">
              <a:extLst>
                <a:ext uri="{63B3BB69-23CF-44E3-9099-C40C66FF867C}">
                  <a14:compatExt spid="_x0000_s5547"/>
                </a:ext>
                <a:ext uri="{FF2B5EF4-FFF2-40B4-BE49-F238E27FC236}">
                  <a16:creationId xmlns:a16="http://schemas.microsoft.com/office/drawing/2014/main" id="{00000000-0008-0000-0000-0000A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348</xdr:row>
          <xdr:rowOff>0</xdr:rowOff>
        </xdr:from>
        <xdr:to>
          <xdr:col>7</xdr:col>
          <xdr:colOff>612140</xdr:colOff>
          <xdr:row>349</xdr:row>
          <xdr:rowOff>0</xdr:rowOff>
        </xdr:to>
        <xdr:sp macro="" textlink="">
          <xdr:nvSpPr>
            <xdr:cNvPr id="5548" name="Drop Down 4524" hidden="1">
              <a:extLst>
                <a:ext uri="{63B3BB69-23CF-44E3-9099-C40C66FF867C}">
                  <a14:compatExt spid="_x0000_s5548"/>
                </a:ext>
                <a:ext uri="{FF2B5EF4-FFF2-40B4-BE49-F238E27FC236}">
                  <a16:creationId xmlns:a16="http://schemas.microsoft.com/office/drawing/2014/main" id="{00000000-0008-0000-0000-0000A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348</xdr:row>
          <xdr:rowOff>7620</xdr:rowOff>
        </xdr:from>
        <xdr:to>
          <xdr:col>7</xdr:col>
          <xdr:colOff>1259840</xdr:colOff>
          <xdr:row>349</xdr:row>
          <xdr:rowOff>0</xdr:rowOff>
        </xdr:to>
        <xdr:sp macro="" textlink="">
          <xdr:nvSpPr>
            <xdr:cNvPr id="5549" name="Drop Down 4525" hidden="1">
              <a:extLst>
                <a:ext uri="{63B3BB69-23CF-44E3-9099-C40C66FF867C}">
                  <a14:compatExt spid="_x0000_s5549"/>
                </a:ext>
                <a:ext uri="{FF2B5EF4-FFF2-40B4-BE49-F238E27FC236}">
                  <a16:creationId xmlns:a16="http://schemas.microsoft.com/office/drawing/2014/main" id="{00000000-0008-0000-0000-0000A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348</xdr:row>
          <xdr:rowOff>7620</xdr:rowOff>
        </xdr:from>
        <xdr:to>
          <xdr:col>7</xdr:col>
          <xdr:colOff>1793240</xdr:colOff>
          <xdr:row>348</xdr:row>
          <xdr:rowOff>307340</xdr:rowOff>
        </xdr:to>
        <xdr:sp macro="" textlink="">
          <xdr:nvSpPr>
            <xdr:cNvPr id="5550" name="Drop Down 4526" hidden="1">
              <a:extLst>
                <a:ext uri="{63B3BB69-23CF-44E3-9099-C40C66FF867C}">
                  <a14:compatExt spid="_x0000_s5550"/>
                </a:ext>
                <a:ext uri="{FF2B5EF4-FFF2-40B4-BE49-F238E27FC236}">
                  <a16:creationId xmlns:a16="http://schemas.microsoft.com/office/drawing/2014/main" id="{00000000-0008-0000-0000-0000A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377</xdr:row>
          <xdr:rowOff>7620</xdr:rowOff>
        </xdr:from>
        <xdr:to>
          <xdr:col>4</xdr:col>
          <xdr:colOff>193040</xdr:colOff>
          <xdr:row>377</xdr:row>
          <xdr:rowOff>224790</xdr:rowOff>
        </xdr:to>
        <xdr:sp macro="" textlink="">
          <xdr:nvSpPr>
            <xdr:cNvPr id="5551" name="Drop Down 4527" hidden="1">
              <a:extLst>
                <a:ext uri="{63B3BB69-23CF-44E3-9099-C40C66FF867C}">
                  <a14:compatExt spid="_x0000_s5551"/>
                </a:ext>
                <a:ext uri="{FF2B5EF4-FFF2-40B4-BE49-F238E27FC236}">
                  <a16:creationId xmlns:a16="http://schemas.microsoft.com/office/drawing/2014/main" id="{00000000-0008-0000-0000-0000A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377</xdr:row>
          <xdr:rowOff>7620</xdr:rowOff>
        </xdr:from>
        <xdr:to>
          <xdr:col>4</xdr:col>
          <xdr:colOff>1024890</xdr:colOff>
          <xdr:row>377</xdr:row>
          <xdr:rowOff>224790</xdr:rowOff>
        </xdr:to>
        <xdr:sp macro="" textlink="">
          <xdr:nvSpPr>
            <xdr:cNvPr id="5552" name="Drop Down 4528" hidden="1">
              <a:extLst>
                <a:ext uri="{63B3BB69-23CF-44E3-9099-C40C66FF867C}">
                  <a14:compatExt spid="_x0000_s5552"/>
                </a:ext>
                <a:ext uri="{FF2B5EF4-FFF2-40B4-BE49-F238E27FC236}">
                  <a16:creationId xmlns:a16="http://schemas.microsoft.com/office/drawing/2014/main" id="{00000000-0008-0000-0000-0000B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377</xdr:row>
          <xdr:rowOff>0</xdr:rowOff>
        </xdr:from>
        <xdr:to>
          <xdr:col>4</xdr:col>
          <xdr:colOff>1710690</xdr:colOff>
          <xdr:row>377</xdr:row>
          <xdr:rowOff>224790</xdr:rowOff>
        </xdr:to>
        <xdr:sp macro="" textlink="">
          <xdr:nvSpPr>
            <xdr:cNvPr id="5553" name="Drop Down 4529" hidden="1">
              <a:extLst>
                <a:ext uri="{63B3BB69-23CF-44E3-9099-C40C66FF867C}">
                  <a14:compatExt spid="_x0000_s5553"/>
                </a:ext>
                <a:ext uri="{FF2B5EF4-FFF2-40B4-BE49-F238E27FC236}">
                  <a16:creationId xmlns:a16="http://schemas.microsoft.com/office/drawing/2014/main" id="{00000000-0008-0000-0000-0000B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377</xdr:row>
          <xdr:rowOff>7620</xdr:rowOff>
        </xdr:from>
        <xdr:to>
          <xdr:col>6</xdr:col>
          <xdr:colOff>262890</xdr:colOff>
          <xdr:row>377</xdr:row>
          <xdr:rowOff>224790</xdr:rowOff>
        </xdr:to>
        <xdr:sp macro="" textlink="">
          <xdr:nvSpPr>
            <xdr:cNvPr id="5554" name="Drop Down 4530" hidden="1">
              <a:extLst>
                <a:ext uri="{63B3BB69-23CF-44E3-9099-C40C66FF867C}">
                  <a14:compatExt spid="_x0000_s5554"/>
                </a:ext>
                <a:ext uri="{FF2B5EF4-FFF2-40B4-BE49-F238E27FC236}">
                  <a16:creationId xmlns:a16="http://schemas.microsoft.com/office/drawing/2014/main" id="{00000000-0008-0000-0000-0000B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377</xdr:row>
          <xdr:rowOff>7620</xdr:rowOff>
        </xdr:from>
        <xdr:to>
          <xdr:col>6</xdr:col>
          <xdr:colOff>1107440</xdr:colOff>
          <xdr:row>377</xdr:row>
          <xdr:rowOff>224790</xdr:rowOff>
        </xdr:to>
        <xdr:sp macro="" textlink="">
          <xdr:nvSpPr>
            <xdr:cNvPr id="5555" name="Drop Down 4531" hidden="1">
              <a:extLst>
                <a:ext uri="{63B3BB69-23CF-44E3-9099-C40C66FF867C}">
                  <a14:compatExt spid="_x0000_s5555"/>
                </a:ext>
                <a:ext uri="{FF2B5EF4-FFF2-40B4-BE49-F238E27FC236}">
                  <a16:creationId xmlns:a16="http://schemas.microsoft.com/office/drawing/2014/main" id="{00000000-0008-0000-0000-0000B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377</xdr:row>
          <xdr:rowOff>0</xdr:rowOff>
        </xdr:from>
        <xdr:to>
          <xdr:col>6</xdr:col>
          <xdr:colOff>1793240</xdr:colOff>
          <xdr:row>377</xdr:row>
          <xdr:rowOff>224790</xdr:rowOff>
        </xdr:to>
        <xdr:sp macro="" textlink="">
          <xdr:nvSpPr>
            <xdr:cNvPr id="5556" name="Drop Down 4532" hidden="1">
              <a:extLst>
                <a:ext uri="{63B3BB69-23CF-44E3-9099-C40C66FF867C}">
                  <a14:compatExt spid="_x0000_s5556"/>
                </a:ext>
                <a:ext uri="{FF2B5EF4-FFF2-40B4-BE49-F238E27FC236}">
                  <a16:creationId xmlns:a16="http://schemas.microsoft.com/office/drawing/2014/main" id="{00000000-0008-0000-0000-0000B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375</xdr:row>
          <xdr:rowOff>0</xdr:rowOff>
        </xdr:from>
        <xdr:to>
          <xdr:col>12</xdr:col>
          <xdr:colOff>720090</xdr:colOff>
          <xdr:row>375</xdr:row>
          <xdr:rowOff>224790</xdr:rowOff>
        </xdr:to>
        <xdr:sp macro="" textlink="">
          <xdr:nvSpPr>
            <xdr:cNvPr id="5557" name="Drop Down 4533" hidden="1">
              <a:extLst>
                <a:ext uri="{63B3BB69-23CF-44E3-9099-C40C66FF867C}">
                  <a14:compatExt spid="_x0000_s5557"/>
                </a:ext>
                <a:ext uri="{FF2B5EF4-FFF2-40B4-BE49-F238E27FC236}">
                  <a16:creationId xmlns:a16="http://schemas.microsoft.com/office/drawing/2014/main" id="{00000000-0008-0000-0000-0000B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375</xdr:row>
          <xdr:rowOff>7620</xdr:rowOff>
        </xdr:from>
        <xdr:to>
          <xdr:col>12</xdr:col>
          <xdr:colOff>1329690</xdr:colOff>
          <xdr:row>375</xdr:row>
          <xdr:rowOff>224790</xdr:rowOff>
        </xdr:to>
        <xdr:sp macro="" textlink="">
          <xdr:nvSpPr>
            <xdr:cNvPr id="5558" name="Drop Down 4534" hidden="1">
              <a:extLst>
                <a:ext uri="{63B3BB69-23CF-44E3-9099-C40C66FF867C}">
                  <a14:compatExt spid="_x0000_s5558"/>
                </a:ext>
                <a:ext uri="{FF2B5EF4-FFF2-40B4-BE49-F238E27FC236}">
                  <a16:creationId xmlns:a16="http://schemas.microsoft.com/office/drawing/2014/main" id="{00000000-0008-0000-0000-0000B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375</xdr:row>
          <xdr:rowOff>0</xdr:rowOff>
        </xdr:from>
        <xdr:to>
          <xdr:col>13</xdr:col>
          <xdr:colOff>0</xdr:colOff>
          <xdr:row>375</xdr:row>
          <xdr:rowOff>224790</xdr:rowOff>
        </xdr:to>
        <xdr:sp macro="" textlink="">
          <xdr:nvSpPr>
            <xdr:cNvPr id="5559" name="Drop Down 4535" hidden="1">
              <a:extLst>
                <a:ext uri="{63B3BB69-23CF-44E3-9099-C40C66FF867C}">
                  <a14:compatExt spid="_x0000_s5559"/>
                </a:ext>
                <a:ext uri="{FF2B5EF4-FFF2-40B4-BE49-F238E27FC236}">
                  <a16:creationId xmlns:a16="http://schemas.microsoft.com/office/drawing/2014/main" id="{00000000-0008-0000-0000-0000B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377</xdr:row>
          <xdr:rowOff>0</xdr:rowOff>
        </xdr:from>
        <xdr:to>
          <xdr:col>12</xdr:col>
          <xdr:colOff>688340</xdr:colOff>
          <xdr:row>377</xdr:row>
          <xdr:rowOff>224790</xdr:rowOff>
        </xdr:to>
        <xdr:sp macro="" textlink="">
          <xdr:nvSpPr>
            <xdr:cNvPr id="5560" name="Drop Down 4536" hidden="1">
              <a:extLst>
                <a:ext uri="{63B3BB69-23CF-44E3-9099-C40C66FF867C}">
                  <a14:compatExt spid="_x0000_s5560"/>
                </a:ext>
                <a:ext uri="{FF2B5EF4-FFF2-40B4-BE49-F238E27FC236}">
                  <a16:creationId xmlns:a16="http://schemas.microsoft.com/office/drawing/2014/main" id="{00000000-0008-0000-0000-0000B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377</xdr:row>
          <xdr:rowOff>7620</xdr:rowOff>
        </xdr:from>
        <xdr:to>
          <xdr:col>12</xdr:col>
          <xdr:colOff>1297940</xdr:colOff>
          <xdr:row>377</xdr:row>
          <xdr:rowOff>224790</xdr:rowOff>
        </xdr:to>
        <xdr:sp macro="" textlink="">
          <xdr:nvSpPr>
            <xdr:cNvPr id="5561" name="Drop Down 4537" hidden="1">
              <a:extLst>
                <a:ext uri="{63B3BB69-23CF-44E3-9099-C40C66FF867C}">
                  <a14:compatExt spid="_x0000_s5561"/>
                </a:ext>
                <a:ext uri="{FF2B5EF4-FFF2-40B4-BE49-F238E27FC236}">
                  <a16:creationId xmlns:a16="http://schemas.microsoft.com/office/drawing/2014/main" id="{00000000-0008-0000-0000-0000B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376</xdr:row>
          <xdr:rowOff>220980</xdr:rowOff>
        </xdr:from>
        <xdr:to>
          <xdr:col>13</xdr:col>
          <xdr:colOff>0</xdr:colOff>
          <xdr:row>377</xdr:row>
          <xdr:rowOff>224790</xdr:rowOff>
        </xdr:to>
        <xdr:sp macro="" textlink="">
          <xdr:nvSpPr>
            <xdr:cNvPr id="5562" name="Drop Down 4538" hidden="1">
              <a:extLst>
                <a:ext uri="{63B3BB69-23CF-44E3-9099-C40C66FF867C}">
                  <a14:compatExt spid="_x0000_s5562"/>
                </a:ext>
                <a:ext uri="{FF2B5EF4-FFF2-40B4-BE49-F238E27FC236}">
                  <a16:creationId xmlns:a16="http://schemas.microsoft.com/office/drawing/2014/main" id="{00000000-0008-0000-0000-0000B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346</xdr:row>
          <xdr:rowOff>0</xdr:rowOff>
        </xdr:from>
        <xdr:to>
          <xdr:col>6</xdr:col>
          <xdr:colOff>612140</xdr:colOff>
          <xdr:row>347</xdr:row>
          <xdr:rowOff>0</xdr:rowOff>
        </xdr:to>
        <xdr:sp macro="" textlink="">
          <xdr:nvSpPr>
            <xdr:cNvPr id="5563" name="Drop Down 4539" hidden="1">
              <a:extLst>
                <a:ext uri="{63B3BB69-23CF-44E3-9099-C40C66FF867C}">
                  <a14:compatExt spid="_x0000_s5563"/>
                </a:ext>
                <a:ext uri="{FF2B5EF4-FFF2-40B4-BE49-F238E27FC236}">
                  <a16:creationId xmlns:a16="http://schemas.microsoft.com/office/drawing/2014/main" id="{00000000-0008-0000-0000-0000B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346</xdr:row>
          <xdr:rowOff>7620</xdr:rowOff>
        </xdr:from>
        <xdr:to>
          <xdr:col>6</xdr:col>
          <xdr:colOff>1259840</xdr:colOff>
          <xdr:row>347</xdr:row>
          <xdr:rowOff>0</xdr:rowOff>
        </xdr:to>
        <xdr:sp macro="" textlink="">
          <xdr:nvSpPr>
            <xdr:cNvPr id="5564" name="Drop Down 4540" hidden="1">
              <a:extLst>
                <a:ext uri="{63B3BB69-23CF-44E3-9099-C40C66FF867C}">
                  <a14:compatExt spid="_x0000_s5564"/>
                </a:ext>
                <a:ext uri="{FF2B5EF4-FFF2-40B4-BE49-F238E27FC236}">
                  <a16:creationId xmlns:a16="http://schemas.microsoft.com/office/drawing/2014/main" id="{00000000-0008-0000-0000-0000B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346</xdr:row>
          <xdr:rowOff>7620</xdr:rowOff>
        </xdr:from>
        <xdr:to>
          <xdr:col>6</xdr:col>
          <xdr:colOff>1793240</xdr:colOff>
          <xdr:row>346</xdr:row>
          <xdr:rowOff>307340</xdr:rowOff>
        </xdr:to>
        <xdr:sp macro="" textlink="">
          <xdr:nvSpPr>
            <xdr:cNvPr id="5565" name="Drop Down 4541" hidden="1">
              <a:extLst>
                <a:ext uri="{63B3BB69-23CF-44E3-9099-C40C66FF867C}">
                  <a14:compatExt spid="_x0000_s5565"/>
                </a:ext>
                <a:ext uri="{FF2B5EF4-FFF2-40B4-BE49-F238E27FC236}">
                  <a16:creationId xmlns:a16="http://schemas.microsoft.com/office/drawing/2014/main" id="{00000000-0008-0000-0000-0000B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347</xdr:row>
          <xdr:rowOff>0</xdr:rowOff>
        </xdr:from>
        <xdr:to>
          <xdr:col>6</xdr:col>
          <xdr:colOff>612140</xdr:colOff>
          <xdr:row>348</xdr:row>
          <xdr:rowOff>0</xdr:rowOff>
        </xdr:to>
        <xdr:sp macro="" textlink="">
          <xdr:nvSpPr>
            <xdr:cNvPr id="5566" name="Drop Down 4542" hidden="1">
              <a:extLst>
                <a:ext uri="{63B3BB69-23CF-44E3-9099-C40C66FF867C}">
                  <a14:compatExt spid="_x0000_s5566"/>
                </a:ext>
                <a:ext uri="{FF2B5EF4-FFF2-40B4-BE49-F238E27FC236}">
                  <a16:creationId xmlns:a16="http://schemas.microsoft.com/office/drawing/2014/main" id="{00000000-0008-0000-0000-0000B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347</xdr:row>
          <xdr:rowOff>7620</xdr:rowOff>
        </xdr:from>
        <xdr:to>
          <xdr:col>6</xdr:col>
          <xdr:colOff>1259840</xdr:colOff>
          <xdr:row>348</xdr:row>
          <xdr:rowOff>0</xdr:rowOff>
        </xdr:to>
        <xdr:sp macro="" textlink="">
          <xdr:nvSpPr>
            <xdr:cNvPr id="5567" name="Drop Down 4543" hidden="1">
              <a:extLst>
                <a:ext uri="{63B3BB69-23CF-44E3-9099-C40C66FF867C}">
                  <a14:compatExt spid="_x0000_s5567"/>
                </a:ext>
                <a:ext uri="{FF2B5EF4-FFF2-40B4-BE49-F238E27FC236}">
                  <a16:creationId xmlns:a16="http://schemas.microsoft.com/office/drawing/2014/main" id="{00000000-0008-0000-0000-0000B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347</xdr:row>
          <xdr:rowOff>7620</xdr:rowOff>
        </xdr:from>
        <xdr:to>
          <xdr:col>6</xdr:col>
          <xdr:colOff>1793240</xdr:colOff>
          <xdr:row>347</xdr:row>
          <xdr:rowOff>307340</xdr:rowOff>
        </xdr:to>
        <xdr:sp macro="" textlink="">
          <xdr:nvSpPr>
            <xdr:cNvPr id="5568" name="Drop Down 4544" hidden="1">
              <a:extLst>
                <a:ext uri="{63B3BB69-23CF-44E3-9099-C40C66FF867C}">
                  <a14:compatExt spid="_x0000_s5568"/>
                </a:ext>
                <a:ext uri="{FF2B5EF4-FFF2-40B4-BE49-F238E27FC236}">
                  <a16:creationId xmlns:a16="http://schemas.microsoft.com/office/drawing/2014/main" id="{00000000-0008-0000-0000-0000C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348</xdr:row>
          <xdr:rowOff>0</xdr:rowOff>
        </xdr:from>
        <xdr:to>
          <xdr:col>6</xdr:col>
          <xdr:colOff>612140</xdr:colOff>
          <xdr:row>349</xdr:row>
          <xdr:rowOff>0</xdr:rowOff>
        </xdr:to>
        <xdr:sp macro="" textlink="">
          <xdr:nvSpPr>
            <xdr:cNvPr id="5569" name="Drop Down 4545" hidden="1">
              <a:extLst>
                <a:ext uri="{63B3BB69-23CF-44E3-9099-C40C66FF867C}">
                  <a14:compatExt spid="_x0000_s5569"/>
                </a:ext>
                <a:ext uri="{FF2B5EF4-FFF2-40B4-BE49-F238E27FC236}">
                  <a16:creationId xmlns:a16="http://schemas.microsoft.com/office/drawing/2014/main" id="{00000000-0008-0000-0000-0000C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348</xdr:row>
          <xdr:rowOff>7620</xdr:rowOff>
        </xdr:from>
        <xdr:to>
          <xdr:col>6</xdr:col>
          <xdr:colOff>1259840</xdr:colOff>
          <xdr:row>349</xdr:row>
          <xdr:rowOff>0</xdr:rowOff>
        </xdr:to>
        <xdr:sp macro="" textlink="">
          <xdr:nvSpPr>
            <xdr:cNvPr id="5570" name="Drop Down 4546" hidden="1">
              <a:extLst>
                <a:ext uri="{63B3BB69-23CF-44E3-9099-C40C66FF867C}">
                  <a14:compatExt spid="_x0000_s5570"/>
                </a:ext>
                <a:ext uri="{FF2B5EF4-FFF2-40B4-BE49-F238E27FC236}">
                  <a16:creationId xmlns:a16="http://schemas.microsoft.com/office/drawing/2014/main" id="{00000000-0008-0000-0000-0000C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348</xdr:row>
          <xdr:rowOff>7620</xdr:rowOff>
        </xdr:from>
        <xdr:to>
          <xdr:col>6</xdr:col>
          <xdr:colOff>1793240</xdr:colOff>
          <xdr:row>348</xdr:row>
          <xdr:rowOff>307340</xdr:rowOff>
        </xdr:to>
        <xdr:sp macro="" textlink="">
          <xdr:nvSpPr>
            <xdr:cNvPr id="5571" name="Drop Down 4547" hidden="1">
              <a:extLst>
                <a:ext uri="{63B3BB69-23CF-44E3-9099-C40C66FF867C}">
                  <a14:compatExt spid="_x0000_s5571"/>
                </a:ext>
                <a:ext uri="{FF2B5EF4-FFF2-40B4-BE49-F238E27FC236}">
                  <a16:creationId xmlns:a16="http://schemas.microsoft.com/office/drawing/2014/main" id="{00000000-0008-0000-0000-0000C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374</xdr:row>
          <xdr:rowOff>220980</xdr:rowOff>
        </xdr:from>
        <xdr:to>
          <xdr:col>9</xdr:col>
          <xdr:colOff>0</xdr:colOff>
          <xdr:row>375</xdr:row>
          <xdr:rowOff>224790</xdr:rowOff>
        </xdr:to>
        <xdr:sp macro="" textlink="">
          <xdr:nvSpPr>
            <xdr:cNvPr id="5572" name="Drop Down 4548" hidden="1">
              <a:extLst>
                <a:ext uri="{63B3BB69-23CF-44E3-9099-C40C66FF867C}">
                  <a14:compatExt spid="_x0000_s5572"/>
                </a:ext>
                <a:ext uri="{FF2B5EF4-FFF2-40B4-BE49-F238E27FC236}">
                  <a16:creationId xmlns:a16="http://schemas.microsoft.com/office/drawing/2014/main" id="{00000000-0008-0000-0000-0000C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377</xdr:row>
          <xdr:rowOff>0</xdr:rowOff>
        </xdr:from>
        <xdr:to>
          <xdr:col>9</xdr:col>
          <xdr:colOff>0</xdr:colOff>
          <xdr:row>378</xdr:row>
          <xdr:rowOff>0</xdr:rowOff>
        </xdr:to>
        <xdr:sp macro="" textlink="">
          <xdr:nvSpPr>
            <xdr:cNvPr id="5573" name="Drop Down 4549" hidden="1">
              <a:extLst>
                <a:ext uri="{63B3BB69-23CF-44E3-9099-C40C66FF867C}">
                  <a14:compatExt spid="_x0000_s5573"/>
                </a:ext>
                <a:ext uri="{FF2B5EF4-FFF2-40B4-BE49-F238E27FC236}">
                  <a16:creationId xmlns:a16="http://schemas.microsoft.com/office/drawing/2014/main" id="{00000000-0008-0000-0000-0000C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371</xdr:row>
          <xdr:rowOff>0</xdr:rowOff>
        </xdr:from>
        <xdr:to>
          <xdr:col>8</xdr:col>
          <xdr:colOff>76200</xdr:colOff>
          <xdr:row>372</xdr:row>
          <xdr:rowOff>2540</xdr:rowOff>
        </xdr:to>
        <xdr:sp macro="" textlink="">
          <xdr:nvSpPr>
            <xdr:cNvPr id="5574" name="Drop Down 4550" hidden="1">
              <a:extLst>
                <a:ext uri="{63B3BB69-23CF-44E3-9099-C40C66FF867C}">
                  <a14:compatExt spid="_x0000_s5574"/>
                </a:ext>
                <a:ext uri="{FF2B5EF4-FFF2-40B4-BE49-F238E27FC236}">
                  <a16:creationId xmlns:a16="http://schemas.microsoft.com/office/drawing/2014/main" id="{00000000-0008-0000-0000-0000C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0</xdr:colOff>
          <xdr:row>26</xdr:row>
          <xdr:rowOff>68580</xdr:rowOff>
        </xdr:from>
        <xdr:to>
          <xdr:col>13</xdr:col>
          <xdr:colOff>0</xdr:colOff>
          <xdr:row>29</xdr:row>
          <xdr:rowOff>99060</xdr:rowOff>
        </xdr:to>
        <xdr:sp macro="" textlink="">
          <xdr:nvSpPr>
            <xdr:cNvPr id="5576" name="Button 4552" hidden="1">
              <a:extLst>
                <a:ext uri="{63B3BB69-23CF-44E3-9099-C40C66FF867C}">
                  <a14:compatExt spid="_x0000_s5576"/>
                </a:ext>
                <a:ext uri="{FF2B5EF4-FFF2-40B4-BE49-F238E27FC236}">
                  <a16:creationId xmlns:a16="http://schemas.microsoft.com/office/drawing/2014/main" id="{00000000-0008-0000-0000-0000C815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B7</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16</xdr:row>
          <xdr:rowOff>7620</xdr:rowOff>
        </xdr:from>
        <xdr:to>
          <xdr:col>4</xdr:col>
          <xdr:colOff>0</xdr:colOff>
          <xdr:row>17</xdr:row>
          <xdr:rowOff>22860</xdr:rowOff>
        </xdr:to>
        <xdr:sp macro="" textlink="">
          <xdr:nvSpPr>
            <xdr:cNvPr id="5577" name="Button 4553" hidden="1">
              <a:extLst>
                <a:ext uri="{63B3BB69-23CF-44E3-9099-C40C66FF867C}">
                  <a14:compatExt spid="_x0000_s5577"/>
                </a:ext>
                <a:ext uri="{FF2B5EF4-FFF2-40B4-BE49-F238E27FC236}">
                  <a16:creationId xmlns:a16="http://schemas.microsoft.com/office/drawing/2014/main" id="{00000000-0008-0000-0000-0000C9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18</xdr:row>
          <xdr:rowOff>7620</xdr:rowOff>
        </xdr:from>
        <xdr:to>
          <xdr:col>4</xdr:col>
          <xdr:colOff>0</xdr:colOff>
          <xdr:row>19</xdr:row>
          <xdr:rowOff>22860</xdr:rowOff>
        </xdr:to>
        <xdr:sp macro="" textlink="">
          <xdr:nvSpPr>
            <xdr:cNvPr id="5578" name="Button 4554" hidden="1">
              <a:extLst>
                <a:ext uri="{63B3BB69-23CF-44E3-9099-C40C66FF867C}">
                  <a14:compatExt spid="_x0000_s5578"/>
                </a:ext>
                <a:ext uri="{FF2B5EF4-FFF2-40B4-BE49-F238E27FC236}">
                  <a16:creationId xmlns:a16="http://schemas.microsoft.com/office/drawing/2014/main" id="{00000000-0008-0000-0000-0000CA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9</xdr:row>
          <xdr:rowOff>144780</xdr:rowOff>
        </xdr:from>
        <xdr:to>
          <xdr:col>6</xdr:col>
          <xdr:colOff>1455420</xdr:colOff>
          <xdr:row>11</xdr:row>
          <xdr:rowOff>0</xdr:rowOff>
        </xdr:to>
        <xdr:sp macro="" textlink="">
          <xdr:nvSpPr>
            <xdr:cNvPr id="5579" name="Button 4555" hidden="1">
              <a:extLst>
                <a:ext uri="{63B3BB69-23CF-44E3-9099-C40C66FF867C}">
                  <a14:compatExt spid="_x0000_s5579"/>
                </a:ext>
                <a:ext uri="{FF2B5EF4-FFF2-40B4-BE49-F238E27FC236}">
                  <a16:creationId xmlns:a16="http://schemas.microsoft.com/office/drawing/2014/main" id="{00000000-0008-0000-0000-0000CB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11</xdr:row>
          <xdr:rowOff>152400</xdr:rowOff>
        </xdr:from>
        <xdr:to>
          <xdr:col>6</xdr:col>
          <xdr:colOff>1470660</xdr:colOff>
          <xdr:row>13</xdr:row>
          <xdr:rowOff>7620</xdr:rowOff>
        </xdr:to>
        <xdr:sp macro="" textlink="">
          <xdr:nvSpPr>
            <xdr:cNvPr id="5580" name="Button 4556" hidden="1">
              <a:extLst>
                <a:ext uri="{63B3BB69-23CF-44E3-9099-C40C66FF867C}">
                  <a14:compatExt spid="_x0000_s5580"/>
                </a:ext>
                <a:ext uri="{FF2B5EF4-FFF2-40B4-BE49-F238E27FC236}">
                  <a16:creationId xmlns:a16="http://schemas.microsoft.com/office/drawing/2014/main" id="{00000000-0008-0000-0000-0000CC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14</xdr:row>
          <xdr:rowOff>22860</xdr:rowOff>
        </xdr:from>
        <xdr:to>
          <xdr:col>6</xdr:col>
          <xdr:colOff>1493520</xdr:colOff>
          <xdr:row>15</xdr:row>
          <xdr:rowOff>38100</xdr:rowOff>
        </xdr:to>
        <xdr:sp macro="" textlink="">
          <xdr:nvSpPr>
            <xdr:cNvPr id="5581" name="Button 4557" hidden="1">
              <a:extLst>
                <a:ext uri="{63B3BB69-23CF-44E3-9099-C40C66FF867C}">
                  <a14:compatExt spid="_x0000_s5581"/>
                </a:ext>
                <a:ext uri="{FF2B5EF4-FFF2-40B4-BE49-F238E27FC236}">
                  <a16:creationId xmlns:a16="http://schemas.microsoft.com/office/drawing/2014/main" id="{00000000-0008-0000-0000-0000CD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16</xdr:row>
          <xdr:rowOff>22860</xdr:rowOff>
        </xdr:from>
        <xdr:to>
          <xdr:col>6</xdr:col>
          <xdr:colOff>1485900</xdr:colOff>
          <xdr:row>17</xdr:row>
          <xdr:rowOff>38100</xdr:rowOff>
        </xdr:to>
        <xdr:sp macro="" textlink="">
          <xdr:nvSpPr>
            <xdr:cNvPr id="5582" name="Button 4558" hidden="1">
              <a:extLst>
                <a:ext uri="{63B3BB69-23CF-44E3-9099-C40C66FF867C}">
                  <a14:compatExt spid="_x0000_s5582"/>
                </a:ext>
                <a:ext uri="{FF2B5EF4-FFF2-40B4-BE49-F238E27FC236}">
                  <a16:creationId xmlns:a16="http://schemas.microsoft.com/office/drawing/2014/main" id="{00000000-0008-0000-0000-0000CE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18</xdr:row>
          <xdr:rowOff>0</xdr:rowOff>
        </xdr:from>
        <xdr:to>
          <xdr:col>6</xdr:col>
          <xdr:colOff>1524000</xdr:colOff>
          <xdr:row>19</xdr:row>
          <xdr:rowOff>30480</xdr:rowOff>
        </xdr:to>
        <xdr:sp macro="" textlink="">
          <xdr:nvSpPr>
            <xdr:cNvPr id="5583" name="Button 4559" hidden="1">
              <a:extLst>
                <a:ext uri="{63B3BB69-23CF-44E3-9099-C40C66FF867C}">
                  <a14:compatExt spid="_x0000_s5583"/>
                </a:ext>
                <a:ext uri="{FF2B5EF4-FFF2-40B4-BE49-F238E27FC236}">
                  <a16:creationId xmlns:a16="http://schemas.microsoft.com/office/drawing/2014/main" id="{00000000-0008-0000-0000-0000CF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3903</xdr:row>
          <xdr:rowOff>0</xdr:rowOff>
        </xdr:from>
        <xdr:to>
          <xdr:col>4</xdr:col>
          <xdr:colOff>952500</xdr:colOff>
          <xdr:row>3903</xdr:row>
          <xdr:rowOff>193040</xdr:rowOff>
        </xdr:to>
        <xdr:sp macro="" textlink="">
          <xdr:nvSpPr>
            <xdr:cNvPr id="5584" name="Drop Down 4560" hidden="1">
              <a:extLst>
                <a:ext uri="{63B3BB69-23CF-44E3-9099-C40C66FF867C}">
                  <a14:compatExt spid="_x0000_s5584"/>
                </a:ext>
                <a:ext uri="{FF2B5EF4-FFF2-40B4-BE49-F238E27FC236}">
                  <a16:creationId xmlns:a16="http://schemas.microsoft.com/office/drawing/2014/main" id="{00000000-0008-0000-0000-0000D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495300</xdr:colOff>
          <xdr:row>22</xdr:row>
          <xdr:rowOff>45720</xdr:rowOff>
        </xdr:from>
        <xdr:to>
          <xdr:col>7</xdr:col>
          <xdr:colOff>525780</xdr:colOff>
          <xdr:row>24</xdr:row>
          <xdr:rowOff>22860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3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24</xdr:row>
          <xdr:rowOff>45720</xdr:rowOff>
        </xdr:from>
        <xdr:to>
          <xdr:col>7</xdr:col>
          <xdr:colOff>525780</xdr:colOff>
          <xdr:row>26</xdr:row>
          <xdr:rowOff>22860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26</xdr:row>
          <xdr:rowOff>45720</xdr:rowOff>
        </xdr:from>
        <xdr:to>
          <xdr:col>7</xdr:col>
          <xdr:colOff>525780</xdr:colOff>
          <xdr:row>28</xdr:row>
          <xdr:rowOff>22860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3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27</xdr:row>
          <xdr:rowOff>175260</xdr:rowOff>
        </xdr:from>
        <xdr:to>
          <xdr:col>8</xdr:col>
          <xdr:colOff>22860</xdr:colOff>
          <xdr:row>31</xdr:row>
          <xdr:rowOff>38100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3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30</xdr:row>
          <xdr:rowOff>45720</xdr:rowOff>
        </xdr:from>
        <xdr:to>
          <xdr:col>7</xdr:col>
          <xdr:colOff>525780</xdr:colOff>
          <xdr:row>32</xdr:row>
          <xdr:rowOff>22860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3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32</xdr:row>
          <xdr:rowOff>45720</xdr:rowOff>
        </xdr:from>
        <xdr:to>
          <xdr:col>7</xdr:col>
          <xdr:colOff>525780</xdr:colOff>
          <xdr:row>34</xdr:row>
          <xdr:rowOff>22860</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3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34</xdr:row>
          <xdr:rowOff>45720</xdr:rowOff>
        </xdr:from>
        <xdr:to>
          <xdr:col>7</xdr:col>
          <xdr:colOff>525780</xdr:colOff>
          <xdr:row>36</xdr:row>
          <xdr:rowOff>22860</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3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76</xdr:row>
          <xdr:rowOff>7620</xdr:rowOff>
        </xdr:from>
        <xdr:to>
          <xdr:col>5</xdr:col>
          <xdr:colOff>457200</xdr:colOff>
          <xdr:row>76</xdr:row>
          <xdr:rowOff>304800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3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76</xdr:row>
          <xdr:rowOff>7620</xdr:rowOff>
        </xdr:from>
        <xdr:to>
          <xdr:col>8</xdr:col>
          <xdr:colOff>457200</xdr:colOff>
          <xdr:row>76</xdr:row>
          <xdr:rowOff>304800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3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76</xdr:row>
          <xdr:rowOff>7620</xdr:rowOff>
        </xdr:from>
        <xdr:to>
          <xdr:col>11</xdr:col>
          <xdr:colOff>457200</xdr:colOff>
          <xdr:row>76</xdr:row>
          <xdr:rowOff>304800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3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76</xdr:row>
          <xdr:rowOff>7620</xdr:rowOff>
        </xdr:from>
        <xdr:to>
          <xdr:col>14</xdr:col>
          <xdr:colOff>457200</xdr:colOff>
          <xdr:row>76</xdr:row>
          <xdr:rowOff>304800</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3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76</xdr:row>
          <xdr:rowOff>7620</xdr:rowOff>
        </xdr:from>
        <xdr:to>
          <xdr:col>17</xdr:col>
          <xdr:colOff>457200</xdr:colOff>
          <xdr:row>76</xdr:row>
          <xdr:rowOff>304800</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3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79</xdr:row>
          <xdr:rowOff>68580</xdr:rowOff>
        </xdr:from>
        <xdr:to>
          <xdr:col>5</xdr:col>
          <xdr:colOff>457200</xdr:colOff>
          <xdr:row>79</xdr:row>
          <xdr:rowOff>228600</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3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79</xdr:row>
          <xdr:rowOff>68580</xdr:rowOff>
        </xdr:from>
        <xdr:to>
          <xdr:col>8</xdr:col>
          <xdr:colOff>457200</xdr:colOff>
          <xdr:row>79</xdr:row>
          <xdr:rowOff>228600</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3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79</xdr:row>
          <xdr:rowOff>68580</xdr:rowOff>
        </xdr:from>
        <xdr:to>
          <xdr:col>11</xdr:col>
          <xdr:colOff>457200</xdr:colOff>
          <xdr:row>79</xdr:row>
          <xdr:rowOff>228600</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3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79</xdr:row>
          <xdr:rowOff>68580</xdr:rowOff>
        </xdr:from>
        <xdr:to>
          <xdr:col>14</xdr:col>
          <xdr:colOff>457200</xdr:colOff>
          <xdr:row>79</xdr:row>
          <xdr:rowOff>228600</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3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79</xdr:row>
          <xdr:rowOff>68580</xdr:rowOff>
        </xdr:from>
        <xdr:to>
          <xdr:col>17</xdr:col>
          <xdr:colOff>457200</xdr:colOff>
          <xdr:row>79</xdr:row>
          <xdr:rowOff>228600</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0300-00001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82</xdr:row>
          <xdr:rowOff>60960</xdr:rowOff>
        </xdr:from>
        <xdr:to>
          <xdr:col>5</xdr:col>
          <xdr:colOff>457200</xdr:colOff>
          <xdr:row>82</xdr:row>
          <xdr:rowOff>220980</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03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82</xdr:row>
          <xdr:rowOff>60960</xdr:rowOff>
        </xdr:from>
        <xdr:to>
          <xdr:col>8</xdr:col>
          <xdr:colOff>457200</xdr:colOff>
          <xdr:row>82</xdr:row>
          <xdr:rowOff>220980</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300-00001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82</xdr:row>
          <xdr:rowOff>60960</xdr:rowOff>
        </xdr:from>
        <xdr:to>
          <xdr:col>11</xdr:col>
          <xdr:colOff>457200</xdr:colOff>
          <xdr:row>82</xdr:row>
          <xdr:rowOff>220980</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3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82</xdr:row>
          <xdr:rowOff>60960</xdr:rowOff>
        </xdr:from>
        <xdr:to>
          <xdr:col>14</xdr:col>
          <xdr:colOff>457200</xdr:colOff>
          <xdr:row>82</xdr:row>
          <xdr:rowOff>220980</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300-00001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82</xdr:row>
          <xdr:rowOff>60960</xdr:rowOff>
        </xdr:from>
        <xdr:to>
          <xdr:col>17</xdr:col>
          <xdr:colOff>457200</xdr:colOff>
          <xdr:row>82</xdr:row>
          <xdr:rowOff>220980</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300-00001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73</xdr:row>
          <xdr:rowOff>83820</xdr:rowOff>
        </xdr:from>
        <xdr:to>
          <xdr:col>5</xdr:col>
          <xdr:colOff>457200</xdr:colOff>
          <xdr:row>73</xdr:row>
          <xdr:rowOff>251460</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300-00001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73</xdr:row>
          <xdr:rowOff>83820</xdr:rowOff>
        </xdr:from>
        <xdr:to>
          <xdr:col>11</xdr:col>
          <xdr:colOff>457200</xdr:colOff>
          <xdr:row>73</xdr:row>
          <xdr:rowOff>251460</xdr:rowOff>
        </xdr:to>
        <xdr:sp macro="" textlink="">
          <xdr:nvSpPr>
            <xdr:cNvPr id="6168" name="Check Box 24" hidden="1">
              <a:extLst>
                <a:ext uri="{63B3BB69-23CF-44E3-9099-C40C66FF867C}">
                  <a14:compatExt spid="_x0000_s6168"/>
                </a:ext>
                <a:ext uri="{FF2B5EF4-FFF2-40B4-BE49-F238E27FC236}">
                  <a16:creationId xmlns:a16="http://schemas.microsoft.com/office/drawing/2014/main" id="{00000000-0008-0000-0300-00001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73</xdr:row>
          <xdr:rowOff>83820</xdr:rowOff>
        </xdr:from>
        <xdr:to>
          <xdr:col>14</xdr:col>
          <xdr:colOff>457200</xdr:colOff>
          <xdr:row>73</xdr:row>
          <xdr:rowOff>251460</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300-00001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73</xdr:row>
          <xdr:rowOff>83820</xdr:rowOff>
        </xdr:from>
        <xdr:to>
          <xdr:col>17</xdr:col>
          <xdr:colOff>457200</xdr:colOff>
          <xdr:row>73</xdr:row>
          <xdr:rowOff>251460</xdr:rowOff>
        </xdr:to>
        <xdr:sp macro="" textlink="">
          <xdr:nvSpPr>
            <xdr:cNvPr id="6170" name="Check Box 26" hidden="1">
              <a:extLst>
                <a:ext uri="{63B3BB69-23CF-44E3-9099-C40C66FF867C}">
                  <a14:compatExt spid="_x0000_s6170"/>
                </a:ext>
                <a:ext uri="{FF2B5EF4-FFF2-40B4-BE49-F238E27FC236}">
                  <a16:creationId xmlns:a16="http://schemas.microsoft.com/office/drawing/2014/main" id="{00000000-0008-0000-0300-00001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73</xdr:row>
          <xdr:rowOff>83820</xdr:rowOff>
        </xdr:from>
        <xdr:to>
          <xdr:col>8</xdr:col>
          <xdr:colOff>457200</xdr:colOff>
          <xdr:row>73</xdr:row>
          <xdr:rowOff>251460</xdr:rowOff>
        </xdr:to>
        <xdr:sp macro="" textlink="">
          <xdr:nvSpPr>
            <xdr:cNvPr id="6171" name="Check Box 27" hidden="1">
              <a:extLst>
                <a:ext uri="{63B3BB69-23CF-44E3-9099-C40C66FF867C}">
                  <a14:compatExt spid="_x0000_s6171"/>
                </a:ext>
                <a:ext uri="{FF2B5EF4-FFF2-40B4-BE49-F238E27FC236}">
                  <a16:creationId xmlns:a16="http://schemas.microsoft.com/office/drawing/2014/main" id="{00000000-0008-0000-0300-00001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89</xdr:row>
          <xdr:rowOff>68580</xdr:rowOff>
        </xdr:from>
        <xdr:to>
          <xdr:col>5</xdr:col>
          <xdr:colOff>457200</xdr:colOff>
          <xdr:row>89</xdr:row>
          <xdr:rowOff>228600</xdr:rowOff>
        </xdr:to>
        <xdr:sp macro="" textlink="">
          <xdr:nvSpPr>
            <xdr:cNvPr id="6172" name="Check Box 28" hidden="1">
              <a:extLst>
                <a:ext uri="{63B3BB69-23CF-44E3-9099-C40C66FF867C}">
                  <a14:compatExt spid="_x0000_s6172"/>
                </a:ext>
                <a:ext uri="{FF2B5EF4-FFF2-40B4-BE49-F238E27FC236}">
                  <a16:creationId xmlns:a16="http://schemas.microsoft.com/office/drawing/2014/main" id="{00000000-0008-0000-0300-00001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89</xdr:row>
          <xdr:rowOff>68580</xdr:rowOff>
        </xdr:from>
        <xdr:to>
          <xdr:col>8</xdr:col>
          <xdr:colOff>457200</xdr:colOff>
          <xdr:row>89</xdr:row>
          <xdr:rowOff>228600</xdr:rowOff>
        </xdr:to>
        <xdr:sp macro="" textlink="">
          <xdr:nvSpPr>
            <xdr:cNvPr id="6173" name="Check Box 29" hidden="1">
              <a:extLst>
                <a:ext uri="{63B3BB69-23CF-44E3-9099-C40C66FF867C}">
                  <a14:compatExt spid="_x0000_s6173"/>
                </a:ext>
                <a:ext uri="{FF2B5EF4-FFF2-40B4-BE49-F238E27FC236}">
                  <a16:creationId xmlns:a16="http://schemas.microsoft.com/office/drawing/2014/main" id="{00000000-0008-0000-0300-00001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89</xdr:row>
          <xdr:rowOff>68580</xdr:rowOff>
        </xdr:from>
        <xdr:to>
          <xdr:col>11</xdr:col>
          <xdr:colOff>457200</xdr:colOff>
          <xdr:row>89</xdr:row>
          <xdr:rowOff>228600</xdr:rowOff>
        </xdr:to>
        <xdr:sp macro="" textlink="">
          <xdr:nvSpPr>
            <xdr:cNvPr id="6174" name="Check Box 30" hidden="1">
              <a:extLst>
                <a:ext uri="{63B3BB69-23CF-44E3-9099-C40C66FF867C}">
                  <a14:compatExt spid="_x0000_s6174"/>
                </a:ext>
                <a:ext uri="{FF2B5EF4-FFF2-40B4-BE49-F238E27FC236}">
                  <a16:creationId xmlns:a16="http://schemas.microsoft.com/office/drawing/2014/main" id="{00000000-0008-0000-0300-00001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68580</xdr:rowOff>
        </xdr:from>
        <xdr:to>
          <xdr:col>14</xdr:col>
          <xdr:colOff>457200</xdr:colOff>
          <xdr:row>89</xdr:row>
          <xdr:rowOff>228600</xdr:rowOff>
        </xdr:to>
        <xdr:sp macro="" textlink="">
          <xdr:nvSpPr>
            <xdr:cNvPr id="6175" name="Check Box 31" hidden="1">
              <a:extLst>
                <a:ext uri="{63B3BB69-23CF-44E3-9099-C40C66FF867C}">
                  <a14:compatExt spid="_x0000_s6175"/>
                </a:ext>
                <a:ext uri="{FF2B5EF4-FFF2-40B4-BE49-F238E27FC236}">
                  <a16:creationId xmlns:a16="http://schemas.microsoft.com/office/drawing/2014/main" id="{00000000-0008-0000-0300-00001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89</xdr:row>
          <xdr:rowOff>68580</xdr:rowOff>
        </xdr:from>
        <xdr:to>
          <xdr:col>17</xdr:col>
          <xdr:colOff>457200</xdr:colOff>
          <xdr:row>89</xdr:row>
          <xdr:rowOff>228600</xdr:rowOff>
        </xdr:to>
        <xdr:sp macro="" textlink="">
          <xdr:nvSpPr>
            <xdr:cNvPr id="6176" name="Check Box 32" hidden="1">
              <a:extLst>
                <a:ext uri="{63B3BB69-23CF-44E3-9099-C40C66FF867C}">
                  <a14:compatExt spid="_x0000_s6176"/>
                </a:ext>
                <a:ext uri="{FF2B5EF4-FFF2-40B4-BE49-F238E27FC236}">
                  <a16:creationId xmlns:a16="http://schemas.microsoft.com/office/drawing/2014/main" id="{00000000-0008-0000-03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68580</xdr:rowOff>
        </xdr:from>
        <xdr:to>
          <xdr:col>5</xdr:col>
          <xdr:colOff>457200</xdr:colOff>
          <xdr:row>92</xdr:row>
          <xdr:rowOff>228600</xdr:rowOff>
        </xdr:to>
        <xdr:sp macro="" textlink="">
          <xdr:nvSpPr>
            <xdr:cNvPr id="6177" name="Check Box 33" hidden="1">
              <a:extLst>
                <a:ext uri="{63B3BB69-23CF-44E3-9099-C40C66FF867C}">
                  <a14:compatExt spid="_x0000_s6177"/>
                </a:ext>
                <a:ext uri="{FF2B5EF4-FFF2-40B4-BE49-F238E27FC236}">
                  <a16:creationId xmlns:a16="http://schemas.microsoft.com/office/drawing/2014/main" id="{00000000-0008-0000-03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92</xdr:row>
          <xdr:rowOff>68580</xdr:rowOff>
        </xdr:from>
        <xdr:to>
          <xdr:col>8</xdr:col>
          <xdr:colOff>457200</xdr:colOff>
          <xdr:row>92</xdr:row>
          <xdr:rowOff>228600</xdr:rowOff>
        </xdr:to>
        <xdr:sp macro="" textlink="">
          <xdr:nvSpPr>
            <xdr:cNvPr id="6178" name="Check Box 34" hidden="1">
              <a:extLst>
                <a:ext uri="{63B3BB69-23CF-44E3-9099-C40C66FF867C}">
                  <a14:compatExt spid="_x0000_s6178"/>
                </a:ext>
                <a:ext uri="{FF2B5EF4-FFF2-40B4-BE49-F238E27FC236}">
                  <a16:creationId xmlns:a16="http://schemas.microsoft.com/office/drawing/2014/main" id="{00000000-0008-0000-0300-00002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92</xdr:row>
          <xdr:rowOff>68580</xdr:rowOff>
        </xdr:from>
        <xdr:to>
          <xdr:col>11</xdr:col>
          <xdr:colOff>457200</xdr:colOff>
          <xdr:row>92</xdr:row>
          <xdr:rowOff>228600</xdr:rowOff>
        </xdr:to>
        <xdr:sp macro="" textlink="">
          <xdr:nvSpPr>
            <xdr:cNvPr id="6179" name="Check Box 35" hidden="1">
              <a:extLst>
                <a:ext uri="{63B3BB69-23CF-44E3-9099-C40C66FF867C}">
                  <a14:compatExt spid="_x0000_s6179"/>
                </a:ext>
                <a:ext uri="{FF2B5EF4-FFF2-40B4-BE49-F238E27FC236}">
                  <a16:creationId xmlns:a16="http://schemas.microsoft.com/office/drawing/2014/main" id="{00000000-0008-0000-03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92</xdr:row>
          <xdr:rowOff>68580</xdr:rowOff>
        </xdr:from>
        <xdr:to>
          <xdr:col>14</xdr:col>
          <xdr:colOff>457200</xdr:colOff>
          <xdr:row>92</xdr:row>
          <xdr:rowOff>228600</xdr:rowOff>
        </xdr:to>
        <xdr:sp macro="" textlink="">
          <xdr:nvSpPr>
            <xdr:cNvPr id="6180" name="Check Box 36" hidden="1">
              <a:extLst>
                <a:ext uri="{63B3BB69-23CF-44E3-9099-C40C66FF867C}">
                  <a14:compatExt spid="_x0000_s6180"/>
                </a:ext>
                <a:ext uri="{FF2B5EF4-FFF2-40B4-BE49-F238E27FC236}">
                  <a16:creationId xmlns:a16="http://schemas.microsoft.com/office/drawing/2014/main" id="{00000000-0008-0000-03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92</xdr:row>
          <xdr:rowOff>68580</xdr:rowOff>
        </xdr:from>
        <xdr:to>
          <xdr:col>17</xdr:col>
          <xdr:colOff>457200</xdr:colOff>
          <xdr:row>92</xdr:row>
          <xdr:rowOff>228600</xdr:rowOff>
        </xdr:to>
        <xdr:sp macro="" textlink="">
          <xdr:nvSpPr>
            <xdr:cNvPr id="6181" name="Check Box 37" hidden="1">
              <a:extLst>
                <a:ext uri="{63B3BB69-23CF-44E3-9099-C40C66FF867C}">
                  <a14:compatExt spid="_x0000_s6181"/>
                </a:ext>
                <a:ext uri="{FF2B5EF4-FFF2-40B4-BE49-F238E27FC236}">
                  <a16:creationId xmlns:a16="http://schemas.microsoft.com/office/drawing/2014/main" id="{00000000-0008-0000-03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95</xdr:row>
          <xdr:rowOff>68580</xdr:rowOff>
        </xdr:from>
        <xdr:to>
          <xdr:col>5</xdr:col>
          <xdr:colOff>457200</xdr:colOff>
          <xdr:row>95</xdr:row>
          <xdr:rowOff>228600</xdr:rowOff>
        </xdr:to>
        <xdr:sp macro="" textlink="">
          <xdr:nvSpPr>
            <xdr:cNvPr id="6182" name="Check Box 38" hidden="1">
              <a:extLst>
                <a:ext uri="{63B3BB69-23CF-44E3-9099-C40C66FF867C}">
                  <a14:compatExt spid="_x0000_s6182"/>
                </a:ext>
                <a:ext uri="{FF2B5EF4-FFF2-40B4-BE49-F238E27FC236}">
                  <a16:creationId xmlns:a16="http://schemas.microsoft.com/office/drawing/2014/main" id="{00000000-0008-0000-0300-00002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68580</xdr:rowOff>
        </xdr:from>
        <xdr:to>
          <xdr:col>8</xdr:col>
          <xdr:colOff>457200</xdr:colOff>
          <xdr:row>95</xdr:row>
          <xdr:rowOff>228600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3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95</xdr:row>
          <xdr:rowOff>68580</xdr:rowOff>
        </xdr:from>
        <xdr:to>
          <xdr:col>11</xdr:col>
          <xdr:colOff>457200</xdr:colOff>
          <xdr:row>95</xdr:row>
          <xdr:rowOff>228600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3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95</xdr:row>
          <xdr:rowOff>68580</xdr:rowOff>
        </xdr:from>
        <xdr:to>
          <xdr:col>14</xdr:col>
          <xdr:colOff>457200</xdr:colOff>
          <xdr:row>95</xdr:row>
          <xdr:rowOff>228600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3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95</xdr:row>
          <xdr:rowOff>68580</xdr:rowOff>
        </xdr:from>
        <xdr:to>
          <xdr:col>17</xdr:col>
          <xdr:colOff>457200</xdr:colOff>
          <xdr:row>95</xdr:row>
          <xdr:rowOff>228600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3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98</xdr:row>
          <xdr:rowOff>68580</xdr:rowOff>
        </xdr:from>
        <xdr:to>
          <xdr:col>5</xdr:col>
          <xdr:colOff>457200</xdr:colOff>
          <xdr:row>98</xdr:row>
          <xdr:rowOff>228600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3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98</xdr:row>
          <xdr:rowOff>68580</xdr:rowOff>
        </xdr:from>
        <xdr:to>
          <xdr:col>8</xdr:col>
          <xdr:colOff>457200</xdr:colOff>
          <xdr:row>98</xdr:row>
          <xdr:rowOff>228600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3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98</xdr:row>
          <xdr:rowOff>68580</xdr:rowOff>
        </xdr:from>
        <xdr:to>
          <xdr:col>11</xdr:col>
          <xdr:colOff>457200</xdr:colOff>
          <xdr:row>98</xdr:row>
          <xdr:rowOff>228600</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3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98</xdr:row>
          <xdr:rowOff>68580</xdr:rowOff>
        </xdr:from>
        <xdr:to>
          <xdr:col>14</xdr:col>
          <xdr:colOff>457200</xdr:colOff>
          <xdr:row>98</xdr:row>
          <xdr:rowOff>228600</xdr:rowOff>
        </xdr:to>
        <xdr:sp macro="" textlink="">
          <xdr:nvSpPr>
            <xdr:cNvPr id="6190" name="Check Box 46" hidden="1">
              <a:extLst>
                <a:ext uri="{63B3BB69-23CF-44E3-9099-C40C66FF867C}">
                  <a14:compatExt spid="_x0000_s6190"/>
                </a:ext>
                <a:ext uri="{FF2B5EF4-FFF2-40B4-BE49-F238E27FC236}">
                  <a16:creationId xmlns:a16="http://schemas.microsoft.com/office/drawing/2014/main" id="{00000000-0008-0000-0300-00002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98</xdr:row>
          <xdr:rowOff>68580</xdr:rowOff>
        </xdr:from>
        <xdr:to>
          <xdr:col>17</xdr:col>
          <xdr:colOff>457200</xdr:colOff>
          <xdr:row>98</xdr:row>
          <xdr:rowOff>228600</xdr:rowOff>
        </xdr:to>
        <xdr:sp macro="" textlink="">
          <xdr:nvSpPr>
            <xdr:cNvPr id="6191" name="Check Box 47" hidden="1">
              <a:extLst>
                <a:ext uri="{63B3BB69-23CF-44E3-9099-C40C66FF867C}">
                  <a14:compatExt spid="_x0000_s6191"/>
                </a:ext>
                <a:ext uri="{FF2B5EF4-FFF2-40B4-BE49-F238E27FC236}">
                  <a16:creationId xmlns:a16="http://schemas.microsoft.com/office/drawing/2014/main" id="{00000000-0008-0000-0300-00002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68580</xdr:rowOff>
        </xdr:from>
        <xdr:to>
          <xdr:col>5</xdr:col>
          <xdr:colOff>457200</xdr:colOff>
          <xdr:row>92</xdr:row>
          <xdr:rowOff>228600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3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68580</xdr:rowOff>
        </xdr:from>
        <xdr:to>
          <xdr:col>8</xdr:col>
          <xdr:colOff>457200</xdr:colOff>
          <xdr:row>95</xdr:row>
          <xdr:rowOff>228600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3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105</xdr:row>
          <xdr:rowOff>106680</xdr:rowOff>
        </xdr:from>
        <xdr:to>
          <xdr:col>6</xdr:col>
          <xdr:colOff>0</xdr:colOff>
          <xdr:row>105</xdr:row>
          <xdr:rowOff>381000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3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105</xdr:row>
          <xdr:rowOff>106680</xdr:rowOff>
        </xdr:from>
        <xdr:to>
          <xdr:col>9</xdr:col>
          <xdr:colOff>0</xdr:colOff>
          <xdr:row>105</xdr:row>
          <xdr:rowOff>381000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3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105</xdr:row>
          <xdr:rowOff>106680</xdr:rowOff>
        </xdr:from>
        <xdr:to>
          <xdr:col>12</xdr:col>
          <xdr:colOff>7620</xdr:colOff>
          <xdr:row>105</xdr:row>
          <xdr:rowOff>381000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3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105</xdr:row>
          <xdr:rowOff>99060</xdr:rowOff>
        </xdr:from>
        <xdr:to>
          <xdr:col>14</xdr:col>
          <xdr:colOff>640080</xdr:colOff>
          <xdr:row>105</xdr:row>
          <xdr:rowOff>373380</xdr:rowOff>
        </xdr:to>
        <xdr:sp macro="" textlink="">
          <xdr:nvSpPr>
            <xdr:cNvPr id="6197" name="Check Box 53" hidden="1">
              <a:extLst>
                <a:ext uri="{63B3BB69-23CF-44E3-9099-C40C66FF867C}">
                  <a14:compatExt spid="_x0000_s6197"/>
                </a:ext>
                <a:ext uri="{FF2B5EF4-FFF2-40B4-BE49-F238E27FC236}">
                  <a16:creationId xmlns:a16="http://schemas.microsoft.com/office/drawing/2014/main" id="{00000000-0008-0000-0300-00003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105</xdr:row>
          <xdr:rowOff>99060</xdr:rowOff>
        </xdr:from>
        <xdr:to>
          <xdr:col>22</xdr:col>
          <xdr:colOff>7620</xdr:colOff>
          <xdr:row>105</xdr:row>
          <xdr:rowOff>373380</xdr:rowOff>
        </xdr:to>
        <xdr:sp macro="" textlink="">
          <xdr:nvSpPr>
            <xdr:cNvPr id="6198" name="Check Box 54" hidden="1">
              <a:extLst>
                <a:ext uri="{63B3BB69-23CF-44E3-9099-C40C66FF867C}">
                  <a14:compatExt spid="_x0000_s6198"/>
                </a:ext>
                <a:ext uri="{FF2B5EF4-FFF2-40B4-BE49-F238E27FC236}">
                  <a16:creationId xmlns:a16="http://schemas.microsoft.com/office/drawing/2014/main" id="{00000000-0008-0000-0300-00003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108</xdr:row>
          <xdr:rowOff>106680</xdr:rowOff>
        </xdr:from>
        <xdr:to>
          <xdr:col>9</xdr:col>
          <xdr:colOff>0</xdr:colOff>
          <xdr:row>108</xdr:row>
          <xdr:rowOff>381000</xdr:rowOff>
        </xdr:to>
        <xdr:sp macro="" textlink="">
          <xdr:nvSpPr>
            <xdr:cNvPr id="6199" name="Check Box 55" hidden="1">
              <a:extLst>
                <a:ext uri="{63B3BB69-23CF-44E3-9099-C40C66FF867C}">
                  <a14:compatExt spid="_x0000_s6199"/>
                </a:ext>
                <a:ext uri="{FF2B5EF4-FFF2-40B4-BE49-F238E27FC236}">
                  <a16:creationId xmlns:a16="http://schemas.microsoft.com/office/drawing/2014/main" id="{00000000-0008-0000-0300-00003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108</xdr:row>
          <xdr:rowOff>106680</xdr:rowOff>
        </xdr:from>
        <xdr:to>
          <xdr:col>12</xdr:col>
          <xdr:colOff>7620</xdr:colOff>
          <xdr:row>108</xdr:row>
          <xdr:rowOff>381000</xdr:rowOff>
        </xdr:to>
        <xdr:sp macro="" textlink="">
          <xdr:nvSpPr>
            <xdr:cNvPr id="6200" name="Check Box 56" hidden="1">
              <a:extLst>
                <a:ext uri="{63B3BB69-23CF-44E3-9099-C40C66FF867C}">
                  <a14:compatExt spid="_x0000_s6200"/>
                </a:ext>
                <a:ext uri="{FF2B5EF4-FFF2-40B4-BE49-F238E27FC236}">
                  <a16:creationId xmlns:a16="http://schemas.microsoft.com/office/drawing/2014/main" id="{00000000-0008-0000-0300-00003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108</xdr:row>
          <xdr:rowOff>99060</xdr:rowOff>
        </xdr:from>
        <xdr:to>
          <xdr:col>22</xdr:col>
          <xdr:colOff>7620</xdr:colOff>
          <xdr:row>108</xdr:row>
          <xdr:rowOff>373380</xdr:rowOff>
        </xdr:to>
        <xdr:sp macro="" textlink="">
          <xdr:nvSpPr>
            <xdr:cNvPr id="6201" name="Check Box 57" hidden="1">
              <a:extLst>
                <a:ext uri="{63B3BB69-23CF-44E3-9099-C40C66FF867C}">
                  <a14:compatExt spid="_x0000_s6201"/>
                </a:ext>
                <a:ext uri="{FF2B5EF4-FFF2-40B4-BE49-F238E27FC236}">
                  <a16:creationId xmlns:a16="http://schemas.microsoft.com/office/drawing/2014/main" id="{00000000-0008-0000-0300-00003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114</xdr:row>
          <xdr:rowOff>45720</xdr:rowOff>
        </xdr:from>
        <xdr:to>
          <xdr:col>5</xdr:col>
          <xdr:colOff>457200</xdr:colOff>
          <xdr:row>114</xdr:row>
          <xdr:rowOff>213360</xdr:rowOff>
        </xdr:to>
        <xdr:sp macro="" textlink="">
          <xdr:nvSpPr>
            <xdr:cNvPr id="6202" name="Check Box 58" hidden="1">
              <a:extLst>
                <a:ext uri="{63B3BB69-23CF-44E3-9099-C40C66FF867C}">
                  <a14:compatExt spid="_x0000_s6202"/>
                </a:ext>
                <a:ext uri="{FF2B5EF4-FFF2-40B4-BE49-F238E27FC236}">
                  <a16:creationId xmlns:a16="http://schemas.microsoft.com/office/drawing/2014/main" id="{00000000-0008-0000-0300-00003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114</xdr:row>
          <xdr:rowOff>45720</xdr:rowOff>
        </xdr:from>
        <xdr:to>
          <xdr:col>8</xdr:col>
          <xdr:colOff>457200</xdr:colOff>
          <xdr:row>114</xdr:row>
          <xdr:rowOff>213360</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3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114</xdr:row>
          <xdr:rowOff>45720</xdr:rowOff>
        </xdr:from>
        <xdr:to>
          <xdr:col>11</xdr:col>
          <xdr:colOff>457200</xdr:colOff>
          <xdr:row>114</xdr:row>
          <xdr:rowOff>213360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3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114</xdr:row>
          <xdr:rowOff>45720</xdr:rowOff>
        </xdr:from>
        <xdr:to>
          <xdr:col>14</xdr:col>
          <xdr:colOff>480060</xdr:colOff>
          <xdr:row>114</xdr:row>
          <xdr:rowOff>213360</xdr:rowOff>
        </xdr:to>
        <xdr:sp macro="" textlink="">
          <xdr:nvSpPr>
            <xdr:cNvPr id="6205" name="Check Box 61" hidden="1">
              <a:extLst>
                <a:ext uri="{63B3BB69-23CF-44E3-9099-C40C66FF867C}">
                  <a14:compatExt spid="_x0000_s6205"/>
                </a:ext>
                <a:ext uri="{FF2B5EF4-FFF2-40B4-BE49-F238E27FC236}">
                  <a16:creationId xmlns:a16="http://schemas.microsoft.com/office/drawing/2014/main" id="{00000000-0008-0000-0300-00003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114</xdr:row>
          <xdr:rowOff>45720</xdr:rowOff>
        </xdr:from>
        <xdr:to>
          <xdr:col>17</xdr:col>
          <xdr:colOff>457200</xdr:colOff>
          <xdr:row>114</xdr:row>
          <xdr:rowOff>213360</xdr:rowOff>
        </xdr:to>
        <xdr:sp macro="" textlink="">
          <xdr:nvSpPr>
            <xdr:cNvPr id="6206" name="Check Box 62" hidden="1">
              <a:extLst>
                <a:ext uri="{63B3BB69-23CF-44E3-9099-C40C66FF867C}">
                  <a14:compatExt spid="_x0000_s6206"/>
                </a:ext>
                <a:ext uri="{FF2B5EF4-FFF2-40B4-BE49-F238E27FC236}">
                  <a16:creationId xmlns:a16="http://schemas.microsoft.com/office/drawing/2014/main" id="{00000000-0008-0000-03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111</xdr:row>
          <xdr:rowOff>68580</xdr:rowOff>
        </xdr:from>
        <xdr:to>
          <xdr:col>5</xdr:col>
          <xdr:colOff>457200</xdr:colOff>
          <xdr:row>111</xdr:row>
          <xdr:rowOff>228600</xdr:rowOff>
        </xdr:to>
        <xdr:sp macro="" textlink="">
          <xdr:nvSpPr>
            <xdr:cNvPr id="6207" name="Check Box 63" hidden="1">
              <a:extLst>
                <a:ext uri="{63B3BB69-23CF-44E3-9099-C40C66FF867C}">
                  <a14:compatExt spid="_x0000_s6207"/>
                </a:ext>
                <a:ext uri="{FF2B5EF4-FFF2-40B4-BE49-F238E27FC236}">
                  <a16:creationId xmlns:a16="http://schemas.microsoft.com/office/drawing/2014/main" id="{00000000-0008-0000-03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111</xdr:row>
          <xdr:rowOff>68580</xdr:rowOff>
        </xdr:from>
        <xdr:to>
          <xdr:col>8</xdr:col>
          <xdr:colOff>457200</xdr:colOff>
          <xdr:row>111</xdr:row>
          <xdr:rowOff>228600</xdr:rowOff>
        </xdr:to>
        <xdr:sp macro="" textlink="">
          <xdr:nvSpPr>
            <xdr:cNvPr id="6208" name="Check Box 64" hidden="1">
              <a:extLst>
                <a:ext uri="{63B3BB69-23CF-44E3-9099-C40C66FF867C}">
                  <a14:compatExt spid="_x0000_s6208"/>
                </a:ext>
                <a:ext uri="{FF2B5EF4-FFF2-40B4-BE49-F238E27FC236}">
                  <a16:creationId xmlns:a16="http://schemas.microsoft.com/office/drawing/2014/main" id="{00000000-0008-0000-03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111</xdr:row>
          <xdr:rowOff>68580</xdr:rowOff>
        </xdr:from>
        <xdr:to>
          <xdr:col>11</xdr:col>
          <xdr:colOff>457200</xdr:colOff>
          <xdr:row>111</xdr:row>
          <xdr:rowOff>228600</xdr:rowOff>
        </xdr:to>
        <xdr:sp macro="" textlink="">
          <xdr:nvSpPr>
            <xdr:cNvPr id="6209" name="Check Box 65" hidden="1">
              <a:extLst>
                <a:ext uri="{63B3BB69-23CF-44E3-9099-C40C66FF867C}">
                  <a14:compatExt spid="_x0000_s6209"/>
                </a:ext>
                <a:ext uri="{FF2B5EF4-FFF2-40B4-BE49-F238E27FC236}">
                  <a16:creationId xmlns:a16="http://schemas.microsoft.com/office/drawing/2014/main" id="{00000000-0008-0000-0300-00004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111</xdr:row>
          <xdr:rowOff>68580</xdr:rowOff>
        </xdr:from>
        <xdr:to>
          <xdr:col>14</xdr:col>
          <xdr:colOff>480060</xdr:colOff>
          <xdr:row>111</xdr:row>
          <xdr:rowOff>228600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3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111</xdr:row>
          <xdr:rowOff>68580</xdr:rowOff>
        </xdr:from>
        <xdr:to>
          <xdr:col>17</xdr:col>
          <xdr:colOff>457200</xdr:colOff>
          <xdr:row>111</xdr:row>
          <xdr:rowOff>228600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3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117</xdr:row>
          <xdr:rowOff>38100</xdr:rowOff>
        </xdr:from>
        <xdr:to>
          <xdr:col>5</xdr:col>
          <xdr:colOff>457200</xdr:colOff>
          <xdr:row>117</xdr:row>
          <xdr:rowOff>198120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3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117</xdr:row>
          <xdr:rowOff>38100</xdr:rowOff>
        </xdr:from>
        <xdr:to>
          <xdr:col>8</xdr:col>
          <xdr:colOff>457200</xdr:colOff>
          <xdr:row>117</xdr:row>
          <xdr:rowOff>198120</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3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117</xdr:row>
          <xdr:rowOff>38100</xdr:rowOff>
        </xdr:from>
        <xdr:to>
          <xdr:col>11</xdr:col>
          <xdr:colOff>457200</xdr:colOff>
          <xdr:row>117</xdr:row>
          <xdr:rowOff>198120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3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117</xdr:row>
          <xdr:rowOff>38100</xdr:rowOff>
        </xdr:from>
        <xdr:to>
          <xdr:col>14</xdr:col>
          <xdr:colOff>480060</xdr:colOff>
          <xdr:row>117</xdr:row>
          <xdr:rowOff>198120</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3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117</xdr:row>
          <xdr:rowOff>38100</xdr:rowOff>
        </xdr:from>
        <xdr:to>
          <xdr:col>17</xdr:col>
          <xdr:colOff>457200</xdr:colOff>
          <xdr:row>117</xdr:row>
          <xdr:rowOff>198120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3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108</xdr:row>
          <xdr:rowOff>106680</xdr:rowOff>
        </xdr:from>
        <xdr:to>
          <xdr:col>6</xdr:col>
          <xdr:colOff>0</xdr:colOff>
          <xdr:row>108</xdr:row>
          <xdr:rowOff>381000</xdr:rowOff>
        </xdr:to>
        <xdr:sp macro="" textlink="">
          <xdr:nvSpPr>
            <xdr:cNvPr id="6217" name="Check Box 73" hidden="1">
              <a:extLst>
                <a:ext uri="{63B3BB69-23CF-44E3-9099-C40C66FF867C}">
                  <a14:compatExt spid="_x0000_s6217"/>
                </a:ext>
                <a:ext uri="{FF2B5EF4-FFF2-40B4-BE49-F238E27FC236}">
                  <a16:creationId xmlns:a16="http://schemas.microsoft.com/office/drawing/2014/main" id="{00000000-0008-0000-0300-00004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108</xdr:row>
          <xdr:rowOff>99060</xdr:rowOff>
        </xdr:from>
        <xdr:to>
          <xdr:col>14</xdr:col>
          <xdr:colOff>640080</xdr:colOff>
          <xdr:row>108</xdr:row>
          <xdr:rowOff>373380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3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142</xdr:row>
          <xdr:rowOff>38100</xdr:rowOff>
        </xdr:from>
        <xdr:to>
          <xdr:col>5</xdr:col>
          <xdr:colOff>457200</xdr:colOff>
          <xdr:row>142</xdr:row>
          <xdr:rowOff>198120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3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142</xdr:row>
          <xdr:rowOff>38100</xdr:rowOff>
        </xdr:from>
        <xdr:to>
          <xdr:col>8</xdr:col>
          <xdr:colOff>457200</xdr:colOff>
          <xdr:row>142</xdr:row>
          <xdr:rowOff>198120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3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142</xdr:row>
          <xdr:rowOff>38100</xdr:rowOff>
        </xdr:from>
        <xdr:to>
          <xdr:col>11</xdr:col>
          <xdr:colOff>457200</xdr:colOff>
          <xdr:row>142</xdr:row>
          <xdr:rowOff>198120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3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142</xdr:row>
          <xdr:rowOff>38100</xdr:rowOff>
        </xdr:from>
        <xdr:to>
          <xdr:col>14</xdr:col>
          <xdr:colOff>457200</xdr:colOff>
          <xdr:row>142</xdr:row>
          <xdr:rowOff>198120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3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142</xdr:row>
          <xdr:rowOff>38100</xdr:rowOff>
        </xdr:from>
        <xdr:to>
          <xdr:col>17</xdr:col>
          <xdr:colOff>457200</xdr:colOff>
          <xdr:row>142</xdr:row>
          <xdr:rowOff>198120</xdr:rowOff>
        </xdr:to>
        <xdr:sp macro="" textlink="">
          <xdr:nvSpPr>
            <xdr:cNvPr id="6223" name="Check Box 79" hidden="1">
              <a:extLst>
                <a:ext uri="{63B3BB69-23CF-44E3-9099-C40C66FF867C}">
                  <a14:compatExt spid="_x0000_s6223"/>
                </a:ext>
                <a:ext uri="{FF2B5EF4-FFF2-40B4-BE49-F238E27FC236}">
                  <a16:creationId xmlns:a16="http://schemas.microsoft.com/office/drawing/2014/main" id="{00000000-0008-0000-0300-00004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145</xdr:row>
          <xdr:rowOff>45720</xdr:rowOff>
        </xdr:from>
        <xdr:to>
          <xdr:col>17</xdr:col>
          <xdr:colOff>457200</xdr:colOff>
          <xdr:row>145</xdr:row>
          <xdr:rowOff>213360</xdr:rowOff>
        </xdr:to>
        <xdr:sp macro="" textlink="">
          <xdr:nvSpPr>
            <xdr:cNvPr id="6224" name="Check Box 80" hidden="1">
              <a:extLst>
                <a:ext uri="{63B3BB69-23CF-44E3-9099-C40C66FF867C}">
                  <a14:compatExt spid="_x0000_s6224"/>
                </a:ext>
                <a:ext uri="{FF2B5EF4-FFF2-40B4-BE49-F238E27FC236}">
                  <a16:creationId xmlns:a16="http://schemas.microsoft.com/office/drawing/2014/main" id="{00000000-0008-0000-0300-00005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145</xdr:row>
          <xdr:rowOff>45720</xdr:rowOff>
        </xdr:from>
        <xdr:to>
          <xdr:col>14</xdr:col>
          <xdr:colOff>457200</xdr:colOff>
          <xdr:row>145</xdr:row>
          <xdr:rowOff>213360</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3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145</xdr:row>
          <xdr:rowOff>45720</xdr:rowOff>
        </xdr:from>
        <xdr:to>
          <xdr:col>11</xdr:col>
          <xdr:colOff>457200</xdr:colOff>
          <xdr:row>145</xdr:row>
          <xdr:rowOff>213360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3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145</xdr:row>
          <xdr:rowOff>45720</xdr:rowOff>
        </xdr:from>
        <xdr:to>
          <xdr:col>8</xdr:col>
          <xdr:colOff>457200</xdr:colOff>
          <xdr:row>145</xdr:row>
          <xdr:rowOff>213360</xdr:rowOff>
        </xdr:to>
        <xdr:sp macro="" textlink="">
          <xdr:nvSpPr>
            <xdr:cNvPr id="6227" name="Check Box 83" hidden="1">
              <a:extLst>
                <a:ext uri="{63B3BB69-23CF-44E3-9099-C40C66FF867C}">
                  <a14:compatExt spid="_x0000_s6227"/>
                </a:ext>
                <a:ext uri="{FF2B5EF4-FFF2-40B4-BE49-F238E27FC236}">
                  <a16:creationId xmlns:a16="http://schemas.microsoft.com/office/drawing/2014/main" id="{00000000-0008-0000-0300-00005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145</xdr:row>
          <xdr:rowOff>45720</xdr:rowOff>
        </xdr:from>
        <xdr:to>
          <xdr:col>5</xdr:col>
          <xdr:colOff>457200</xdr:colOff>
          <xdr:row>145</xdr:row>
          <xdr:rowOff>213360</xdr:rowOff>
        </xdr:to>
        <xdr:sp macro="" textlink="">
          <xdr:nvSpPr>
            <xdr:cNvPr id="6228" name="Check Box 84" hidden="1">
              <a:extLst>
                <a:ext uri="{63B3BB69-23CF-44E3-9099-C40C66FF867C}">
                  <a14:compatExt spid="_x0000_s6228"/>
                </a:ext>
                <a:ext uri="{FF2B5EF4-FFF2-40B4-BE49-F238E27FC236}">
                  <a16:creationId xmlns:a16="http://schemas.microsoft.com/office/drawing/2014/main" id="{00000000-0008-0000-0300-00005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148</xdr:row>
          <xdr:rowOff>68580</xdr:rowOff>
        </xdr:from>
        <xdr:to>
          <xdr:col>5</xdr:col>
          <xdr:colOff>457200</xdr:colOff>
          <xdr:row>148</xdr:row>
          <xdr:rowOff>228600</xdr:rowOff>
        </xdr:to>
        <xdr:sp macro="" textlink="">
          <xdr:nvSpPr>
            <xdr:cNvPr id="6229" name="Check Box 85" hidden="1">
              <a:extLst>
                <a:ext uri="{63B3BB69-23CF-44E3-9099-C40C66FF867C}">
                  <a14:compatExt spid="_x0000_s6229"/>
                </a:ext>
                <a:ext uri="{FF2B5EF4-FFF2-40B4-BE49-F238E27FC236}">
                  <a16:creationId xmlns:a16="http://schemas.microsoft.com/office/drawing/2014/main" id="{00000000-0008-0000-0300-00005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148</xdr:row>
          <xdr:rowOff>68580</xdr:rowOff>
        </xdr:from>
        <xdr:to>
          <xdr:col>8</xdr:col>
          <xdr:colOff>457200</xdr:colOff>
          <xdr:row>148</xdr:row>
          <xdr:rowOff>228600</xdr:rowOff>
        </xdr:to>
        <xdr:sp macro="" textlink="">
          <xdr:nvSpPr>
            <xdr:cNvPr id="6230" name="Check Box 86" hidden="1">
              <a:extLst>
                <a:ext uri="{63B3BB69-23CF-44E3-9099-C40C66FF867C}">
                  <a14:compatExt spid="_x0000_s6230"/>
                </a:ext>
                <a:ext uri="{FF2B5EF4-FFF2-40B4-BE49-F238E27FC236}">
                  <a16:creationId xmlns:a16="http://schemas.microsoft.com/office/drawing/2014/main" id="{00000000-0008-0000-0300-00005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148</xdr:row>
          <xdr:rowOff>68580</xdr:rowOff>
        </xdr:from>
        <xdr:to>
          <xdr:col>11</xdr:col>
          <xdr:colOff>457200</xdr:colOff>
          <xdr:row>148</xdr:row>
          <xdr:rowOff>228600</xdr:rowOff>
        </xdr:to>
        <xdr:sp macro="" textlink="">
          <xdr:nvSpPr>
            <xdr:cNvPr id="6231" name="Check Box 87" hidden="1">
              <a:extLst>
                <a:ext uri="{63B3BB69-23CF-44E3-9099-C40C66FF867C}">
                  <a14:compatExt spid="_x0000_s6231"/>
                </a:ext>
                <a:ext uri="{FF2B5EF4-FFF2-40B4-BE49-F238E27FC236}">
                  <a16:creationId xmlns:a16="http://schemas.microsoft.com/office/drawing/2014/main" id="{00000000-0008-0000-0300-00005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148</xdr:row>
          <xdr:rowOff>68580</xdr:rowOff>
        </xdr:from>
        <xdr:to>
          <xdr:col>14</xdr:col>
          <xdr:colOff>457200</xdr:colOff>
          <xdr:row>148</xdr:row>
          <xdr:rowOff>228600</xdr:rowOff>
        </xdr:to>
        <xdr:sp macro="" textlink="">
          <xdr:nvSpPr>
            <xdr:cNvPr id="6232" name="Check Box 88" hidden="1">
              <a:extLst>
                <a:ext uri="{63B3BB69-23CF-44E3-9099-C40C66FF867C}">
                  <a14:compatExt spid="_x0000_s6232"/>
                </a:ext>
                <a:ext uri="{FF2B5EF4-FFF2-40B4-BE49-F238E27FC236}">
                  <a16:creationId xmlns:a16="http://schemas.microsoft.com/office/drawing/2014/main" id="{00000000-0008-0000-0300-00005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148</xdr:row>
          <xdr:rowOff>68580</xdr:rowOff>
        </xdr:from>
        <xdr:to>
          <xdr:col>17</xdr:col>
          <xdr:colOff>457200</xdr:colOff>
          <xdr:row>148</xdr:row>
          <xdr:rowOff>228600</xdr:rowOff>
        </xdr:to>
        <xdr:sp macro="" textlink="">
          <xdr:nvSpPr>
            <xdr:cNvPr id="6233" name="Check Box 89" hidden="1">
              <a:extLst>
                <a:ext uri="{63B3BB69-23CF-44E3-9099-C40C66FF867C}">
                  <a14:compatExt spid="_x0000_s6233"/>
                </a:ext>
                <a:ext uri="{FF2B5EF4-FFF2-40B4-BE49-F238E27FC236}">
                  <a16:creationId xmlns:a16="http://schemas.microsoft.com/office/drawing/2014/main" id="{00000000-0008-0000-0300-00005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xdr:col>
      <xdr:colOff>86592</xdr:colOff>
      <xdr:row>41</xdr:row>
      <xdr:rowOff>86130</xdr:rowOff>
    </xdr:from>
    <xdr:to>
      <xdr:col>4</xdr:col>
      <xdr:colOff>896160</xdr:colOff>
      <xdr:row>44</xdr:row>
      <xdr:rowOff>311150</xdr:rowOff>
    </xdr:to>
    <xdr:sp macro="" textlink="">
      <xdr:nvSpPr>
        <xdr:cNvPr id="2" name="Rectangle: Rounded Corners 1">
          <a:extLst>
            <a:ext uri="{FF2B5EF4-FFF2-40B4-BE49-F238E27FC236}">
              <a16:creationId xmlns:a16="http://schemas.microsoft.com/office/drawing/2014/main" id="{00000000-0008-0000-0400-000002000000}"/>
            </a:ext>
          </a:extLst>
        </xdr:cNvPr>
        <xdr:cNvSpPr/>
      </xdr:nvSpPr>
      <xdr:spPr>
        <a:xfrm>
          <a:off x="3036456" y="9755448"/>
          <a:ext cx="175629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86592</xdr:colOff>
      <xdr:row>41</xdr:row>
      <xdr:rowOff>86130</xdr:rowOff>
    </xdr:from>
    <xdr:to>
      <xdr:col>10</xdr:col>
      <xdr:colOff>896160</xdr:colOff>
      <xdr:row>44</xdr:row>
      <xdr:rowOff>311150</xdr:rowOff>
    </xdr:to>
    <xdr:sp macro="" textlink="">
      <xdr:nvSpPr>
        <xdr:cNvPr id="4" name="Rectangle: Rounded Corners 3">
          <a:extLst>
            <a:ext uri="{FF2B5EF4-FFF2-40B4-BE49-F238E27FC236}">
              <a16:creationId xmlns:a16="http://schemas.microsoft.com/office/drawing/2014/main" id="{00000000-0008-0000-0400-000004000000}"/>
            </a:ext>
          </a:extLst>
        </xdr:cNvPr>
        <xdr:cNvSpPr/>
      </xdr:nvSpPr>
      <xdr:spPr>
        <a:xfrm>
          <a:off x="3035186" y="9754178"/>
          <a:ext cx="176010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15</xdr:col>
      <xdr:colOff>86592</xdr:colOff>
      <xdr:row>41</xdr:row>
      <xdr:rowOff>86130</xdr:rowOff>
    </xdr:from>
    <xdr:to>
      <xdr:col>16</xdr:col>
      <xdr:colOff>896160</xdr:colOff>
      <xdr:row>44</xdr:row>
      <xdr:rowOff>311150</xdr:rowOff>
    </xdr:to>
    <xdr:sp macro="" textlink="">
      <xdr:nvSpPr>
        <xdr:cNvPr id="5" name="Rectangle: Rounded Corners 4">
          <a:extLst>
            <a:ext uri="{FF2B5EF4-FFF2-40B4-BE49-F238E27FC236}">
              <a16:creationId xmlns:a16="http://schemas.microsoft.com/office/drawing/2014/main" id="{00000000-0008-0000-0400-000005000000}"/>
            </a:ext>
          </a:extLst>
        </xdr:cNvPr>
        <xdr:cNvSpPr/>
      </xdr:nvSpPr>
      <xdr:spPr>
        <a:xfrm>
          <a:off x="3035186" y="9754178"/>
          <a:ext cx="176010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2</xdr:col>
      <xdr:colOff>315704</xdr:colOff>
      <xdr:row>1</xdr:row>
      <xdr:rowOff>125730</xdr:rowOff>
    </xdr:from>
    <xdr:ext cx="2917722" cy="468013"/>
    <xdr:sp macro="" textlink="">
      <xdr:nvSpPr>
        <xdr:cNvPr id="2" name="Rectangle 1">
          <a:extLst>
            <a:ext uri="{FF2B5EF4-FFF2-40B4-BE49-F238E27FC236}">
              <a16:creationId xmlns:a16="http://schemas.microsoft.com/office/drawing/2014/main" id="{00000000-0008-0000-0600-000002000000}"/>
            </a:ext>
          </a:extLst>
        </xdr:cNvPr>
        <xdr:cNvSpPr/>
      </xdr:nvSpPr>
      <xdr:spPr>
        <a:xfrm>
          <a:off x="3843764" y="339090"/>
          <a:ext cx="2917722"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NORMALISED HOURS</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N001-035-2012F%20Financial%20proposal%20Qunu\N001-035-2012-1F%20%20Pricing%20Schedul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chedule"/>
      <sheetName val="Workings"/>
      <sheetName val="Break down"/>
      <sheetName val="WORKINGS MATRIX"/>
    </sheetNames>
    <sheetDataSet>
      <sheetData sheetId="0" refreshError="1"/>
      <sheetData sheetId="1" refreshError="1"/>
      <sheetData sheetId="2">
        <row r="5">
          <cell r="L5">
            <v>0</v>
          </cell>
        </row>
        <row r="6">
          <cell r="L6">
            <v>0</v>
          </cell>
        </row>
      </sheetData>
      <sheetData sheetId="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79" Type="http://schemas.openxmlformats.org/officeDocument/2006/relationships/ctrlProp" Target="../ctrlProps/ctrlProp476.xml"/><Relationship Id="rId686" Type="http://schemas.openxmlformats.org/officeDocument/2006/relationships/ctrlProp" Target="../ctrlProps/ctrlProp683.xml"/><Relationship Id="rId36" Type="http://schemas.openxmlformats.org/officeDocument/2006/relationships/ctrlProp" Target="../ctrlProps/ctrlProp33.xml"/><Relationship Id="rId339" Type="http://schemas.openxmlformats.org/officeDocument/2006/relationships/ctrlProp" Target="../ctrlProps/ctrlProp336.xml"/><Relationship Id="rId546" Type="http://schemas.openxmlformats.org/officeDocument/2006/relationships/ctrlProp" Target="../ctrlProps/ctrlProp543.xml"/><Relationship Id="rId753" Type="http://schemas.openxmlformats.org/officeDocument/2006/relationships/ctrlProp" Target="../ctrlProps/ctrlProp750.xml"/><Relationship Id="rId101" Type="http://schemas.openxmlformats.org/officeDocument/2006/relationships/ctrlProp" Target="../ctrlProps/ctrlProp98.xml"/><Relationship Id="rId185" Type="http://schemas.openxmlformats.org/officeDocument/2006/relationships/ctrlProp" Target="../ctrlProps/ctrlProp182.xml"/><Relationship Id="rId406" Type="http://schemas.openxmlformats.org/officeDocument/2006/relationships/ctrlProp" Target="../ctrlProps/ctrlProp403.xml"/><Relationship Id="rId392" Type="http://schemas.openxmlformats.org/officeDocument/2006/relationships/ctrlProp" Target="../ctrlProps/ctrlProp389.xml"/><Relationship Id="rId613" Type="http://schemas.openxmlformats.org/officeDocument/2006/relationships/ctrlProp" Target="../ctrlProps/ctrlProp610.xml"/><Relationship Id="rId697" Type="http://schemas.openxmlformats.org/officeDocument/2006/relationships/ctrlProp" Target="../ctrlProps/ctrlProp694.xml"/><Relationship Id="rId820" Type="http://schemas.openxmlformats.org/officeDocument/2006/relationships/ctrlProp" Target="../ctrlProps/ctrlProp817.xml"/><Relationship Id="rId252" Type="http://schemas.openxmlformats.org/officeDocument/2006/relationships/ctrlProp" Target="../ctrlProps/ctrlProp249.xml"/><Relationship Id="rId47" Type="http://schemas.openxmlformats.org/officeDocument/2006/relationships/ctrlProp" Target="../ctrlProps/ctrlProp44.xml"/><Relationship Id="rId112" Type="http://schemas.openxmlformats.org/officeDocument/2006/relationships/ctrlProp" Target="../ctrlProps/ctrlProp109.xml"/><Relationship Id="rId557" Type="http://schemas.openxmlformats.org/officeDocument/2006/relationships/ctrlProp" Target="../ctrlProps/ctrlProp554.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624" Type="http://schemas.openxmlformats.org/officeDocument/2006/relationships/ctrlProp" Target="../ctrlProps/ctrlProp621.xml"/><Relationship Id="rId831" Type="http://schemas.openxmlformats.org/officeDocument/2006/relationships/ctrlProp" Target="../ctrlProps/ctrlProp828.xml"/><Relationship Id="rId263" Type="http://schemas.openxmlformats.org/officeDocument/2006/relationships/ctrlProp" Target="../ctrlProps/ctrlProp260.xml"/><Relationship Id="rId470" Type="http://schemas.openxmlformats.org/officeDocument/2006/relationships/ctrlProp" Target="../ctrlProps/ctrlProp467.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75" Type="http://schemas.openxmlformats.org/officeDocument/2006/relationships/ctrlProp" Target="../ctrlProps/ctrlProp772.xml"/><Relationship Id="rId428" Type="http://schemas.openxmlformats.org/officeDocument/2006/relationships/ctrlProp" Target="../ctrlProps/ctrlProp425.xml"/><Relationship Id="rId635" Type="http://schemas.openxmlformats.org/officeDocument/2006/relationships/ctrlProp" Target="../ctrlProps/ctrlProp632.xml"/><Relationship Id="rId842" Type="http://schemas.openxmlformats.org/officeDocument/2006/relationships/ctrlProp" Target="../ctrlProps/ctrlProp83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69" Type="http://schemas.openxmlformats.org/officeDocument/2006/relationships/ctrlProp" Target="../ctrlProps/ctrlProp66.xml"/><Relationship Id="rId134" Type="http://schemas.openxmlformats.org/officeDocument/2006/relationships/ctrlProp" Target="../ctrlProps/ctrlProp131.xml"/><Relationship Id="rId579" Type="http://schemas.openxmlformats.org/officeDocument/2006/relationships/ctrlProp" Target="../ctrlProps/ctrlProp576.xml"/><Relationship Id="rId786" Type="http://schemas.openxmlformats.org/officeDocument/2006/relationships/ctrlProp" Target="../ctrlProps/ctrlProp783.xml"/><Relationship Id="rId341" Type="http://schemas.openxmlformats.org/officeDocument/2006/relationships/ctrlProp" Target="../ctrlProps/ctrlProp338.xml"/><Relationship Id="rId439" Type="http://schemas.openxmlformats.org/officeDocument/2006/relationships/ctrlProp" Target="../ctrlProps/ctrlProp436.xml"/><Relationship Id="rId646" Type="http://schemas.openxmlformats.org/officeDocument/2006/relationships/ctrlProp" Target="../ctrlProps/ctrlProp643.xml"/><Relationship Id="rId201" Type="http://schemas.openxmlformats.org/officeDocument/2006/relationships/ctrlProp" Target="../ctrlProps/ctrlProp198.xml"/><Relationship Id="rId285" Type="http://schemas.openxmlformats.org/officeDocument/2006/relationships/ctrlProp" Target="../ctrlProps/ctrlProp282.xml"/><Relationship Id="rId506" Type="http://schemas.openxmlformats.org/officeDocument/2006/relationships/ctrlProp" Target="../ctrlProps/ctrlProp503.xml"/><Relationship Id="rId853" Type="http://schemas.openxmlformats.org/officeDocument/2006/relationships/ctrlProp" Target="../ctrlProps/ctrlProp850.xml"/><Relationship Id="rId492" Type="http://schemas.openxmlformats.org/officeDocument/2006/relationships/ctrlProp" Target="../ctrlProps/ctrlProp489.xml"/><Relationship Id="rId713" Type="http://schemas.openxmlformats.org/officeDocument/2006/relationships/ctrlProp" Target="../ctrlProps/ctrlProp710.xml"/><Relationship Id="rId797" Type="http://schemas.openxmlformats.org/officeDocument/2006/relationships/ctrlProp" Target="../ctrlProps/ctrlProp794.xml"/><Relationship Id="rId145" Type="http://schemas.openxmlformats.org/officeDocument/2006/relationships/ctrlProp" Target="../ctrlProps/ctrlProp142.xml"/><Relationship Id="rId352" Type="http://schemas.openxmlformats.org/officeDocument/2006/relationships/ctrlProp" Target="../ctrlProps/ctrlProp349.xml"/><Relationship Id="rId212" Type="http://schemas.openxmlformats.org/officeDocument/2006/relationships/ctrlProp" Target="../ctrlProps/ctrlProp209.xml"/><Relationship Id="rId657" Type="http://schemas.openxmlformats.org/officeDocument/2006/relationships/ctrlProp" Target="../ctrlProps/ctrlProp654.xml"/><Relationship Id="rId864" Type="http://schemas.openxmlformats.org/officeDocument/2006/relationships/ctrlProp" Target="../ctrlProps/ctrlProp861.xml"/><Relationship Id="rId296" Type="http://schemas.openxmlformats.org/officeDocument/2006/relationships/ctrlProp" Target="../ctrlProps/ctrlProp293.xml"/><Relationship Id="rId517" Type="http://schemas.openxmlformats.org/officeDocument/2006/relationships/ctrlProp" Target="../ctrlProps/ctrlProp514.xml"/><Relationship Id="rId724" Type="http://schemas.openxmlformats.org/officeDocument/2006/relationships/ctrlProp" Target="../ctrlProps/ctrlProp721.xml"/><Relationship Id="rId60" Type="http://schemas.openxmlformats.org/officeDocument/2006/relationships/ctrlProp" Target="../ctrlProps/ctrlProp57.xml"/><Relationship Id="rId156" Type="http://schemas.openxmlformats.org/officeDocument/2006/relationships/ctrlProp" Target="../ctrlProps/ctrlProp153.xml"/><Relationship Id="rId363" Type="http://schemas.openxmlformats.org/officeDocument/2006/relationships/ctrlProp" Target="../ctrlProps/ctrlProp360.xml"/><Relationship Id="rId570" Type="http://schemas.openxmlformats.org/officeDocument/2006/relationships/ctrlProp" Target="../ctrlProps/ctrlProp567.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75" Type="http://schemas.openxmlformats.org/officeDocument/2006/relationships/ctrlProp" Target="../ctrlProps/ctrlProp872.xml"/><Relationship Id="rId18" Type="http://schemas.openxmlformats.org/officeDocument/2006/relationships/ctrlProp" Target="../ctrlProps/ctrlProp15.xml"/><Relationship Id="rId528" Type="http://schemas.openxmlformats.org/officeDocument/2006/relationships/ctrlProp" Target="../ctrlProps/ctrlProp525.xml"/><Relationship Id="rId735" Type="http://schemas.openxmlformats.org/officeDocument/2006/relationships/ctrlProp" Target="../ctrlProps/ctrlProp732.xml"/><Relationship Id="rId167" Type="http://schemas.openxmlformats.org/officeDocument/2006/relationships/ctrlProp" Target="../ctrlProps/ctrlProp164.xml"/><Relationship Id="rId374" Type="http://schemas.openxmlformats.org/officeDocument/2006/relationships/ctrlProp" Target="../ctrlProps/ctrlProp371.xml"/><Relationship Id="rId581" Type="http://schemas.openxmlformats.org/officeDocument/2006/relationships/ctrlProp" Target="../ctrlProps/ctrlProp578.xml"/><Relationship Id="rId71" Type="http://schemas.openxmlformats.org/officeDocument/2006/relationships/ctrlProp" Target="../ctrlProps/ctrlProp68.xml"/><Relationship Id="rId234" Type="http://schemas.openxmlformats.org/officeDocument/2006/relationships/ctrlProp" Target="../ctrlProps/ctrlProp231.xml"/><Relationship Id="rId679" Type="http://schemas.openxmlformats.org/officeDocument/2006/relationships/ctrlProp" Target="../ctrlProps/ctrlProp676.xml"/><Relationship Id="rId802" Type="http://schemas.openxmlformats.org/officeDocument/2006/relationships/ctrlProp" Target="../ctrlProps/ctrlProp799.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441" Type="http://schemas.openxmlformats.org/officeDocument/2006/relationships/ctrlProp" Target="../ctrlProps/ctrlProp438.xml"/><Relationship Id="rId539" Type="http://schemas.openxmlformats.org/officeDocument/2006/relationships/ctrlProp" Target="../ctrlProps/ctrlProp536.xml"/><Relationship Id="rId746" Type="http://schemas.openxmlformats.org/officeDocument/2006/relationships/ctrlProp" Target="../ctrlProps/ctrlProp743.xml"/><Relationship Id="rId178" Type="http://schemas.openxmlformats.org/officeDocument/2006/relationships/ctrlProp" Target="../ctrlProps/ctrlProp175.xml"/><Relationship Id="rId301" Type="http://schemas.openxmlformats.org/officeDocument/2006/relationships/ctrlProp" Target="../ctrlProps/ctrlProp298.xml"/><Relationship Id="rId82" Type="http://schemas.openxmlformats.org/officeDocument/2006/relationships/ctrlProp" Target="../ctrlProps/ctrlProp79.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813" Type="http://schemas.openxmlformats.org/officeDocument/2006/relationships/ctrlProp" Target="../ctrlProps/ctrlProp810.xml"/><Relationship Id="rId245" Type="http://schemas.openxmlformats.org/officeDocument/2006/relationships/ctrlProp" Target="../ctrlProps/ctrlProp242.xml"/><Relationship Id="rId452" Type="http://schemas.openxmlformats.org/officeDocument/2006/relationships/ctrlProp" Target="../ctrlProps/ctrlProp449.xml"/><Relationship Id="rId105" Type="http://schemas.openxmlformats.org/officeDocument/2006/relationships/ctrlProp" Target="../ctrlProps/ctrlProp102.xml"/><Relationship Id="rId312" Type="http://schemas.openxmlformats.org/officeDocument/2006/relationships/ctrlProp" Target="../ctrlProps/ctrlProp309.xml"/><Relationship Id="rId757" Type="http://schemas.openxmlformats.org/officeDocument/2006/relationships/ctrlProp" Target="../ctrlProps/ctrlProp754.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617" Type="http://schemas.openxmlformats.org/officeDocument/2006/relationships/ctrlProp" Target="../ctrlProps/ctrlProp614.xml"/><Relationship Id="rId824" Type="http://schemas.openxmlformats.org/officeDocument/2006/relationships/ctrlProp" Target="../ctrlProps/ctrlProp821.xml"/><Relationship Id="rId256" Type="http://schemas.openxmlformats.org/officeDocument/2006/relationships/ctrlProp" Target="../ctrlProps/ctrlProp253.xml"/><Relationship Id="rId463" Type="http://schemas.openxmlformats.org/officeDocument/2006/relationships/ctrlProp" Target="../ctrlProps/ctrlProp460.xml"/><Relationship Id="rId670" Type="http://schemas.openxmlformats.org/officeDocument/2006/relationships/ctrlProp" Target="../ctrlProps/ctrlProp667.xml"/><Relationship Id="rId116" Type="http://schemas.openxmlformats.org/officeDocument/2006/relationships/ctrlProp" Target="../ctrlProps/ctrlProp113.xml"/><Relationship Id="rId323" Type="http://schemas.openxmlformats.org/officeDocument/2006/relationships/ctrlProp" Target="../ctrlProps/ctrlProp320.xml"/><Relationship Id="rId530" Type="http://schemas.openxmlformats.org/officeDocument/2006/relationships/ctrlProp" Target="../ctrlProps/ctrlProp527.xml"/><Relationship Id="rId768" Type="http://schemas.openxmlformats.org/officeDocument/2006/relationships/ctrlProp" Target="../ctrlProps/ctrlProp765.xml"/><Relationship Id="rId20" Type="http://schemas.openxmlformats.org/officeDocument/2006/relationships/ctrlProp" Target="../ctrlProps/ctrlProp17.xml"/><Relationship Id="rId628" Type="http://schemas.openxmlformats.org/officeDocument/2006/relationships/ctrlProp" Target="../ctrlProps/ctrlProp625.xml"/><Relationship Id="rId835" Type="http://schemas.openxmlformats.org/officeDocument/2006/relationships/ctrlProp" Target="../ctrlProps/ctrlProp832.xml"/><Relationship Id="rId267" Type="http://schemas.openxmlformats.org/officeDocument/2006/relationships/ctrlProp" Target="../ctrlProps/ctrlProp264.xml"/><Relationship Id="rId474" Type="http://schemas.openxmlformats.org/officeDocument/2006/relationships/ctrlProp" Target="../ctrlProps/ctrlProp471.xml"/><Relationship Id="rId127" Type="http://schemas.openxmlformats.org/officeDocument/2006/relationships/ctrlProp" Target="../ctrlProps/ctrlProp124.xml"/><Relationship Id="rId681" Type="http://schemas.openxmlformats.org/officeDocument/2006/relationships/ctrlProp" Target="../ctrlProps/ctrlProp678.xml"/><Relationship Id="rId779" Type="http://schemas.openxmlformats.org/officeDocument/2006/relationships/ctrlProp" Target="../ctrlProps/ctrlProp776.xml"/><Relationship Id="rId31" Type="http://schemas.openxmlformats.org/officeDocument/2006/relationships/ctrlProp" Target="../ctrlProps/ctrlProp28.xml"/><Relationship Id="rId334" Type="http://schemas.openxmlformats.org/officeDocument/2006/relationships/ctrlProp" Target="../ctrlProps/ctrlProp331.xml"/><Relationship Id="rId541" Type="http://schemas.openxmlformats.org/officeDocument/2006/relationships/ctrlProp" Target="../ctrlProps/ctrlProp538.xml"/><Relationship Id="rId639" Type="http://schemas.openxmlformats.org/officeDocument/2006/relationships/ctrlProp" Target="../ctrlProps/ctrlProp636.xml"/><Relationship Id="rId180" Type="http://schemas.openxmlformats.org/officeDocument/2006/relationships/ctrlProp" Target="../ctrlProps/ctrlProp177.xml"/><Relationship Id="rId278" Type="http://schemas.openxmlformats.org/officeDocument/2006/relationships/ctrlProp" Target="../ctrlProps/ctrlProp275.xml"/><Relationship Id="rId401" Type="http://schemas.openxmlformats.org/officeDocument/2006/relationships/ctrlProp" Target="../ctrlProps/ctrlProp398.xml"/><Relationship Id="rId846" Type="http://schemas.openxmlformats.org/officeDocument/2006/relationships/ctrlProp" Target="../ctrlProps/ctrlProp843.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42" Type="http://schemas.openxmlformats.org/officeDocument/2006/relationships/ctrlProp" Target="../ctrlProps/ctrlProp39.xml"/><Relationship Id="rId138" Type="http://schemas.openxmlformats.org/officeDocument/2006/relationships/ctrlProp" Target="../ctrlProps/ctrlProp135.xml"/><Relationship Id="rId345" Type="http://schemas.openxmlformats.org/officeDocument/2006/relationships/ctrlProp" Target="../ctrlProps/ctrlProp342.xml"/><Relationship Id="rId552" Type="http://schemas.openxmlformats.org/officeDocument/2006/relationships/ctrlProp" Target="../ctrlProps/ctrlProp549.xml"/><Relationship Id="rId191" Type="http://schemas.openxmlformats.org/officeDocument/2006/relationships/ctrlProp" Target="../ctrlProps/ctrlProp188.xml"/><Relationship Id="rId205" Type="http://schemas.openxmlformats.org/officeDocument/2006/relationships/ctrlProp" Target="../ctrlProps/ctrlProp202.xml"/><Relationship Id="rId412" Type="http://schemas.openxmlformats.org/officeDocument/2006/relationships/ctrlProp" Target="../ctrlProps/ctrlProp409.xml"/><Relationship Id="rId857" Type="http://schemas.openxmlformats.org/officeDocument/2006/relationships/ctrlProp" Target="../ctrlProps/ctrlProp854.xml"/><Relationship Id="rId289" Type="http://schemas.openxmlformats.org/officeDocument/2006/relationships/ctrlProp" Target="../ctrlProps/ctrlProp286.xml"/><Relationship Id="rId496" Type="http://schemas.openxmlformats.org/officeDocument/2006/relationships/ctrlProp" Target="../ctrlProps/ctrlProp493.xml"/><Relationship Id="rId717" Type="http://schemas.openxmlformats.org/officeDocument/2006/relationships/ctrlProp" Target="../ctrlProps/ctrlProp714.xml"/><Relationship Id="rId53" Type="http://schemas.openxmlformats.org/officeDocument/2006/relationships/ctrlProp" Target="../ctrlProps/ctrlProp50.xml"/><Relationship Id="rId149" Type="http://schemas.openxmlformats.org/officeDocument/2006/relationships/ctrlProp" Target="../ctrlProps/ctrlProp146.xml"/><Relationship Id="rId356" Type="http://schemas.openxmlformats.org/officeDocument/2006/relationships/ctrlProp" Target="../ctrlProps/ctrlProp353.xml"/><Relationship Id="rId563" Type="http://schemas.openxmlformats.org/officeDocument/2006/relationships/ctrlProp" Target="../ctrlProps/ctrlProp560.xml"/><Relationship Id="rId770" Type="http://schemas.openxmlformats.org/officeDocument/2006/relationships/ctrlProp" Target="../ctrlProps/ctrlProp767.xml"/><Relationship Id="rId216" Type="http://schemas.openxmlformats.org/officeDocument/2006/relationships/ctrlProp" Target="../ctrlProps/ctrlProp213.xml"/><Relationship Id="rId423" Type="http://schemas.openxmlformats.org/officeDocument/2006/relationships/ctrlProp" Target="../ctrlProps/ctrlProp420.xml"/><Relationship Id="rId868" Type="http://schemas.openxmlformats.org/officeDocument/2006/relationships/ctrlProp" Target="../ctrlProps/ctrlProp865.xml"/><Relationship Id="rId630" Type="http://schemas.openxmlformats.org/officeDocument/2006/relationships/ctrlProp" Target="../ctrlProps/ctrlProp627.xml"/><Relationship Id="rId728" Type="http://schemas.openxmlformats.org/officeDocument/2006/relationships/ctrlProp" Target="../ctrlProps/ctrlProp725.xml"/><Relationship Id="rId64" Type="http://schemas.openxmlformats.org/officeDocument/2006/relationships/ctrlProp" Target="../ctrlProps/ctrlProp61.xml"/><Relationship Id="rId367" Type="http://schemas.openxmlformats.org/officeDocument/2006/relationships/ctrlProp" Target="../ctrlProps/ctrlProp364.xml"/><Relationship Id="rId574" Type="http://schemas.openxmlformats.org/officeDocument/2006/relationships/ctrlProp" Target="../ctrlProps/ctrlProp571.xml"/><Relationship Id="rId227" Type="http://schemas.openxmlformats.org/officeDocument/2006/relationships/ctrlProp" Target="../ctrlProps/ctrlProp224.xml"/><Relationship Id="rId781" Type="http://schemas.openxmlformats.org/officeDocument/2006/relationships/ctrlProp" Target="../ctrlProps/ctrlProp778.xml"/><Relationship Id="rId879" Type="http://schemas.openxmlformats.org/officeDocument/2006/relationships/ctrlProp" Target="../ctrlProps/ctrlProp876.xml"/><Relationship Id="rId434" Type="http://schemas.openxmlformats.org/officeDocument/2006/relationships/ctrlProp" Target="../ctrlProps/ctrlProp431.xml"/><Relationship Id="rId641" Type="http://schemas.openxmlformats.org/officeDocument/2006/relationships/ctrlProp" Target="../ctrlProps/ctrlProp638.xml"/><Relationship Id="rId739" Type="http://schemas.openxmlformats.org/officeDocument/2006/relationships/ctrlProp" Target="../ctrlProps/ctrlProp736.xml"/><Relationship Id="rId280" Type="http://schemas.openxmlformats.org/officeDocument/2006/relationships/ctrlProp" Target="../ctrlProps/ctrlProp277.xml"/><Relationship Id="rId501" Type="http://schemas.openxmlformats.org/officeDocument/2006/relationships/ctrlProp" Target="../ctrlProps/ctrlProp498.xml"/><Relationship Id="rId75" Type="http://schemas.openxmlformats.org/officeDocument/2006/relationships/ctrlProp" Target="../ctrlProps/ctrlProp72.xml"/><Relationship Id="rId140" Type="http://schemas.openxmlformats.org/officeDocument/2006/relationships/ctrlProp" Target="../ctrlProps/ctrlProp137.xml"/><Relationship Id="rId378" Type="http://schemas.openxmlformats.org/officeDocument/2006/relationships/ctrlProp" Target="../ctrlProps/ctrlProp375.xml"/><Relationship Id="rId585" Type="http://schemas.openxmlformats.org/officeDocument/2006/relationships/ctrlProp" Target="../ctrlProps/ctrlProp582.xml"/><Relationship Id="rId792" Type="http://schemas.openxmlformats.org/officeDocument/2006/relationships/ctrlProp" Target="../ctrlProps/ctrlProp789.xml"/><Relationship Id="rId806" Type="http://schemas.openxmlformats.org/officeDocument/2006/relationships/ctrlProp" Target="../ctrlProps/ctrlProp803.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652" Type="http://schemas.openxmlformats.org/officeDocument/2006/relationships/ctrlProp" Target="../ctrlProps/ctrlProp649.xml"/><Relationship Id="rId291" Type="http://schemas.openxmlformats.org/officeDocument/2006/relationships/ctrlProp" Target="../ctrlProps/ctrlProp288.xml"/><Relationship Id="rId305" Type="http://schemas.openxmlformats.org/officeDocument/2006/relationships/ctrlProp" Target="../ctrlProps/ctrlProp302.xml"/><Relationship Id="rId512" Type="http://schemas.openxmlformats.org/officeDocument/2006/relationships/ctrlProp" Target="../ctrlProps/ctrlProp509.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96" Type="http://schemas.openxmlformats.org/officeDocument/2006/relationships/ctrlProp" Target="../ctrlProps/ctrlProp593.xml"/><Relationship Id="rId817" Type="http://schemas.openxmlformats.org/officeDocument/2006/relationships/ctrlProp" Target="../ctrlProps/ctrlProp814.xml"/><Relationship Id="rId249" Type="http://schemas.openxmlformats.org/officeDocument/2006/relationships/ctrlProp" Target="../ctrlProps/ctrlProp246.xml"/><Relationship Id="rId456" Type="http://schemas.openxmlformats.org/officeDocument/2006/relationships/ctrlProp" Target="../ctrlProps/ctrlProp453.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316" Type="http://schemas.openxmlformats.org/officeDocument/2006/relationships/ctrlProp" Target="../ctrlProps/ctrlProp313.xml"/><Relationship Id="rId523" Type="http://schemas.openxmlformats.org/officeDocument/2006/relationships/ctrlProp" Target="../ctrlProps/ctrlProp520.xml"/><Relationship Id="rId97" Type="http://schemas.openxmlformats.org/officeDocument/2006/relationships/ctrlProp" Target="../ctrlProps/ctrlProp94.xml"/><Relationship Id="rId730" Type="http://schemas.openxmlformats.org/officeDocument/2006/relationships/ctrlProp" Target="../ctrlProps/ctrlProp727.xml"/><Relationship Id="rId828" Type="http://schemas.openxmlformats.org/officeDocument/2006/relationships/ctrlProp" Target="../ctrlProps/ctrlProp825.xml"/><Relationship Id="rId162" Type="http://schemas.openxmlformats.org/officeDocument/2006/relationships/ctrlProp" Target="../ctrlProps/ctrlProp159.xml"/><Relationship Id="rId467" Type="http://schemas.openxmlformats.org/officeDocument/2006/relationships/ctrlProp" Target="../ctrlProps/ctrlProp464.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327" Type="http://schemas.openxmlformats.org/officeDocument/2006/relationships/ctrlProp" Target="../ctrlProps/ctrlProp324.xml"/><Relationship Id="rId534" Type="http://schemas.openxmlformats.org/officeDocument/2006/relationships/ctrlProp" Target="../ctrlProps/ctrlProp531.xml"/><Relationship Id="rId741" Type="http://schemas.openxmlformats.org/officeDocument/2006/relationships/ctrlProp" Target="../ctrlProps/ctrlProp738.xml"/><Relationship Id="rId839" Type="http://schemas.openxmlformats.org/officeDocument/2006/relationships/ctrlProp" Target="../ctrlProps/ctrlProp836.xml"/><Relationship Id="rId173" Type="http://schemas.openxmlformats.org/officeDocument/2006/relationships/ctrlProp" Target="../ctrlProps/ctrlProp170.xml"/><Relationship Id="rId380" Type="http://schemas.openxmlformats.org/officeDocument/2006/relationships/ctrlProp" Target="../ctrlProps/ctrlProp377.xml"/><Relationship Id="rId601" Type="http://schemas.openxmlformats.org/officeDocument/2006/relationships/ctrlProp" Target="../ctrlProps/ctrlProp598.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35" Type="http://schemas.openxmlformats.org/officeDocument/2006/relationships/ctrlProp" Target="../ctrlProps/ctrlProp32.xml"/><Relationship Id="rId100" Type="http://schemas.openxmlformats.org/officeDocument/2006/relationships/ctrlProp" Target="../ctrlProps/ctrlProp97.xml"/><Relationship Id="rId338" Type="http://schemas.openxmlformats.org/officeDocument/2006/relationships/ctrlProp" Target="../ctrlProps/ctrlProp335.xml"/><Relationship Id="rId545" Type="http://schemas.openxmlformats.org/officeDocument/2006/relationships/ctrlProp" Target="../ctrlProps/ctrlProp542.xml"/><Relationship Id="rId752" Type="http://schemas.openxmlformats.org/officeDocument/2006/relationships/ctrlProp" Target="../ctrlProps/ctrlProp74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612" Type="http://schemas.openxmlformats.org/officeDocument/2006/relationships/ctrlProp" Target="../ctrlProps/ctrlProp609.xml"/><Relationship Id="rId251" Type="http://schemas.openxmlformats.org/officeDocument/2006/relationships/ctrlProp" Target="../ctrlProps/ctrlProp248.xml"/><Relationship Id="rId489" Type="http://schemas.openxmlformats.org/officeDocument/2006/relationships/ctrlProp" Target="../ctrlProps/ctrlProp486.xml"/><Relationship Id="rId696" Type="http://schemas.openxmlformats.org/officeDocument/2006/relationships/ctrlProp" Target="../ctrlProps/ctrlProp693.xml"/><Relationship Id="rId46" Type="http://schemas.openxmlformats.org/officeDocument/2006/relationships/ctrlProp" Target="../ctrlProps/ctrlProp43.xml"/><Relationship Id="rId349" Type="http://schemas.openxmlformats.org/officeDocument/2006/relationships/ctrlProp" Target="../ctrlProps/ctrlProp346.xml"/><Relationship Id="rId556" Type="http://schemas.openxmlformats.org/officeDocument/2006/relationships/ctrlProp" Target="../ctrlProps/ctrlProp553.xml"/><Relationship Id="rId763" Type="http://schemas.openxmlformats.org/officeDocument/2006/relationships/ctrlProp" Target="../ctrlProps/ctrlProp760.xml"/><Relationship Id="rId111" Type="http://schemas.openxmlformats.org/officeDocument/2006/relationships/ctrlProp" Target="../ctrlProps/ctrlProp108.xml"/><Relationship Id="rId195" Type="http://schemas.openxmlformats.org/officeDocument/2006/relationships/ctrlProp" Target="../ctrlProps/ctrlProp192.xml"/><Relationship Id="rId209" Type="http://schemas.openxmlformats.org/officeDocument/2006/relationships/ctrlProp" Target="../ctrlProps/ctrlProp206.xml"/><Relationship Id="rId416" Type="http://schemas.openxmlformats.org/officeDocument/2006/relationships/ctrlProp" Target="../ctrlProps/ctrlProp413.xml"/><Relationship Id="rId623" Type="http://schemas.openxmlformats.org/officeDocument/2006/relationships/ctrlProp" Target="../ctrlProps/ctrlProp620.xml"/><Relationship Id="rId830" Type="http://schemas.openxmlformats.org/officeDocument/2006/relationships/ctrlProp" Target="../ctrlProps/ctrlProp827.xml"/><Relationship Id="rId57" Type="http://schemas.openxmlformats.org/officeDocument/2006/relationships/ctrlProp" Target="../ctrlProps/ctrlProp54.xml"/><Relationship Id="rId262" Type="http://schemas.openxmlformats.org/officeDocument/2006/relationships/ctrlProp" Target="../ctrlProps/ctrlProp259.xml"/><Relationship Id="rId567" Type="http://schemas.openxmlformats.org/officeDocument/2006/relationships/ctrlProp" Target="../ctrlProps/ctrlProp564.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omments" Target="../comments1.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 Id="rId437" Type="http://schemas.openxmlformats.org/officeDocument/2006/relationships/ctrlProp" Target="../ctrlProps/ctrlProp434.xml"/><Relationship Id="rId644" Type="http://schemas.openxmlformats.org/officeDocument/2006/relationships/ctrlProp" Target="../ctrlProps/ctrlProp641.xml"/><Relationship Id="rId851" Type="http://schemas.openxmlformats.org/officeDocument/2006/relationships/ctrlProp" Target="../ctrlProps/ctrlProp848.xml"/><Relationship Id="rId283" Type="http://schemas.openxmlformats.org/officeDocument/2006/relationships/ctrlProp" Target="../ctrlProps/ctrlProp280.xml"/><Relationship Id="rId490" Type="http://schemas.openxmlformats.org/officeDocument/2006/relationships/ctrlProp" Target="../ctrlProps/ctrlProp487.xml"/><Relationship Id="rId504" Type="http://schemas.openxmlformats.org/officeDocument/2006/relationships/ctrlProp" Target="../ctrlProps/ctrlProp501.xml"/><Relationship Id="rId711" Type="http://schemas.openxmlformats.org/officeDocument/2006/relationships/ctrlProp" Target="../ctrlProps/ctrlProp708.xml"/><Relationship Id="rId78" Type="http://schemas.openxmlformats.org/officeDocument/2006/relationships/ctrlProp" Target="../ctrlProps/ctrlProp75.xml"/><Relationship Id="rId143" Type="http://schemas.openxmlformats.org/officeDocument/2006/relationships/ctrlProp" Target="../ctrlProps/ctrlProp140.xml"/><Relationship Id="rId350" Type="http://schemas.openxmlformats.org/officeDocument/2006/relationships/ctrlProp" Target="../ctrlProps/ctrlProp347.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448" Type="http://schemas.openxmlformats.org/officeDocument/2006/relationships/ctrlProp" Target="../ctrlProps/ctrlProp445.xml"/><Relationship Id="rId655" Type="http://schemas.openxmlformats.org/officeDocument/2006/relationships/ctrlProp" Target="../ctrlProps/ctrlProp652.xml"/><Relationship Id="rId862" Type="http://schemas.openxmlformats.org/officeDocument/2006/relationships/ctrlProp" Target="../ctrlProps/ctrlProp85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89" Type="http://schemas.openxmlformats.org/officeDocument/2006/relationships/ctrlProp" Target="../ctrlProps/ctrlProp86.xml"/><Relationship Id="rId154" Type="http://schemas.openxmlformats.org/officeDocument/2006/relationships/ctrlProp" Target="../ctrlProps/ctrlProp151.xml"/><Relationship Id="rId361" Type="http://schemas.openxmlformats.org/officeDocument/2006/relationships/ctrlProp" Target="../ctrlProps/ctrlProp358.xml"/><Relationship Id="rId599" Type="http://schemas.openxmlformats.org/officeDocument/2006/relationships/ctrlProp" Target="../ctrlProps/ctrlProp596.xml"/><Relationship Id="rId459" Type="http://schemas.openxmlformats.org/officeDocument/2006/relationships/ctrlProp" Target="../ctrlProps/ctrlProp456.xml"/><Relationship Id="rId666" Type="http://schemas.openxmlformats.org/officeDocument/2006/relationships/ctrlProp" Target="../ctrlProps/ctrlProp663.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319" Type="http://schemas.openxmlformats.org/officeDocument/2006/relationships/ctrlProp" Target="../ctrlProps/ctrlProp316.xml"/><Relationship Id="rId526" Type="http://schemas.openxmlformats.org/officeDocument/2006/relationships/ctrlProp" Target="../ctrlProps/ctrlProp523.xml"/><Relationship Id="rId733" Type="http://schemas.openxmlformats.org/officeDocument/2006/relationships/ctrlProp" Target="../ctrlProps/ctrlProp730.xml"/><Relationship Id="rId165" Type="http://schemas.openxmlformats.org/officeDocument/2006/relationships/ctrlProp" Target="../ctrlProps/ctrlProp162.xml"/><Relationship Id="rId372" Type="http://schemas.openxmlformats.org/officeDocument/2006/relationships/ctrlProp" Target="../ctrlProps/ctrlProp369.xml"/><Relationship Id="rId677" Type="http://schemas.openxmlformats.org/officeDocument/2006/relationships/ctrlProp" Target="../ctrlProps/ctrlProp674.xml"/><Relationship Id="rId800" Type="http://schemas.openxmlformats.org/officeDocument/2006/relationships/ctrlProp" Target="../ctrlProps/ctrlProp797.xml"/><Relationship Id="rId232" Type="http://schemas.openxmlformats.org/officeDocument/2006/relationships/ctrlProp" Target="../ctrlProps/ctrlProp229.xml"/><Relationship Id="rId884" Type="http://schemas.openxmlformats.org/officeDocument/2006/relationships/ctrlProp" Target="../ctrlProps/ctrlProp881.xml"/><Relationship Id="rId27" Type="http://schemas.openxmlformats.org/officeDocument/2006/relationships/ctrlProp" Target="../ctrlProps/ctrlProp24.xml"/><Relationship Id="rId537" Type="http://schemas.openxmlformats.org/officeDocument/2006/relationships/ctrlProp" Target="../ctrlProps/ctrlProp534.xml"/><Relationship Id="rId744" Type="http://schemas.openxmlformats.org/officeDocument/2006/relationships/ctrlProp" Target="../ctrlProps/ctrlProp741.xml"/><Relationship Id="rId80" Type="http://schemas.openxmlformats.org/officeDocument/2006/relationships/ctrlProp" Target="../ctrlProps/ctrlProp77.xml"/><Relationship Id="rId176" Type="http://schemas.openxmlformats.org/officeDocument/2006/relationships/ctrlProp" Target="../ctrlProps/ctrlProp173.xml"/><Relationship Id="rId383" Type="http://schemas.openxmlformats.org/officeDocument/2006/relationships/ctrlProp" Target="../ctrlProps/ctrlProp380.xml"/><Relationship Id="rId590" Type="http://schemas.openxmlformats.org/officeDocument/2006/relationships/ctrlProp" Target="../ctrlProps/ctrlProp587.xml"/><Relationship Id="rId604" Type="http://schemas.openxmlformats.org/officeDocument/2006/relationships/ctrlProp" Target="../ctrlProps/ctrlProp601.xml"/><Relationship Id="rId811" Type="http://schemas.openxmlformats.org/officeDocument/2006/relationships/ctrlProp" Target="../ctrlProps/ctrlProp808.xml"/><Relationship Id="rId243" Type="http://schemas.openxmlformats.org/officeDocument/2006/relationships/ctrlProp" Target="../ctrlProps/ctrlProp240.xml"/><Relationship Id="rId450" Type="http://schemas.openxmlformats.org/officeDocument/2006/relationships/ctrlProp" Target="../ctrlProps/ctrlProp447.xml"/><Relationship Id="rId688" Type="http://schemas.openxmlformats.org/officeDocument/2006/relationships/ctrlProp" Target="../ctrlProps/ctrlProp685.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548" Type="http://schemas.openxmlformats.org/officeDocument/2006/relationships/ctrlProp" Target="../ctrlProps/ctrlProp545.xml"/><Relationship Id="rId755" Type="http://schemas.openxmlformats.org/officeDocument/2006/relationships/ctrlProp" Target="../ctrlProps/ctrlProp752.xml"/><Relationship Id="rId91" Type="http://schemas.openxmlformats.org/officeDocument/2006/relationships/ctrlProp" Target="../ctrlProps/ctrlProp88.xml"/><Relationship Id="rId187" Type="http://schemas.openxmlformats.org/officeDocument/2006/relationships/ctrlProp" Target="../ctrlProps/ctrlProp184.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54" Type="http://schemas.openxmlformats.org/officeDocument/2006/relationships/ctrlProp" Target="../ctrlProps/ctrlProp251.xml"/><Relationship Id="rId699" Type="http://schemas.openxmlformats.org/officeDocument/2006/relationships/ctrlProp" Target="../ctrlProps/ctrlProp696.xml"/><Relationship Id="rId49" Type="http://schemas.openxmlformats.org/officeDocument/2006/relationships/ctrlProp" Target="../ctrlProps/ctrlProp46.xml"/><Relationship Id="rId114" Type="http://schemas.openxmlformats.org/officeDocument/2006/relationships/ctrlProp" Target="../ctrlProps/ctrlProp111.xml"/><Relationship Id="rId461" Type="http://schemas.openxmlformats.org/officeDocument/2006/relationships/ctrlProp" Target="../ctrlProps/ctrlProp458.xml"/><Relationship Id="rId559" Type="http://schemas.openxmlformats.org/officeDocument/2006/relationships/ctrlProp" Target="../ctrlProps/ctrlProp556.xml"/><Relationship Id="rId766" Type="http://schemas.openxmlformats.org/officeDocument/2006/relationships/ctrlProp" Target="../ctrlProps/ctrlProp763.xml"/><Relationship Id="rId198" Type="http://schemas.openxmlformats.org/officeDocument/2006/relationships/ctrlProp" Target="../ctrlProps/ctrlProp195.xml"/><Relationship Id="rId321" Type="http://schemas.openxmlformats.org/officeDocument/2006/relationships/ctrlProp" Target="../ctrlProps/ctrlProp318.xml"/><Relationship Id="rId419" Type="http://schemas.openxmlformats.org/officeDocument/2006/relationships/ctrlProp" Target="../ctrlProps/ctrlProp416.xml"/><Relationship Id="rId626" Type="http://schemas.openxmlformats.org/officeDocument/2006/relationships/ctrlProp" Target="../ctrlProps/ctrlProp623.xml"/><Relationship Id="rId833" Type="http://schemas.openxmlformats.org/officeDocument/2006/relationships/ctrlProp" Target="../ctrlProps/ctrlProp830.xml"/><Relationship Id="rId265" Type="http://schemas.openxmlformats.org/officeDocument/2006/relationships/ctrlProp" Target="../ctrlProps/ctrlProp262.xml"/><Relationship Id="rId472" Type="http://schemas.openxmlformats.org/officeDocument/2006/relationships/ctrlProp" Target="../ctrlProps/ctrlProp469.xml"/><Relationship Id="rId125" Type="http://schemas.openxmlformats.org/officeDocument/2006/relationships/ctrlProp" Target="../ctrlProps/ctrlProp122.xml"/><Relationship Id="rId332" Type="http://schemas.openxmlformats.org/officeDocument/2006/relationships/ctrlProp" Target="../ctrlProps/ctrlProp329.xml"/><Relationship Id="rId777" Type="http://schemas.openxmlformats.org/officeDocument/2006/relationships/ctrlProp" Target="../ctrlProps/ctrlProp774.xml"/><Relationship Id="rId637" Type="http://schemas.openxmlformats.org/officeDocument/2006/relationships/ctrlProp" Target="../ctrlProps/ctrlProp634.xml"/><Relationship Id="rId844" Type="http://schemas.openxmlformats.org/officeDocument/2006/relationships/ctrlProp" Target="../ctrlProps/ctrlProp841.xml"/><Relationship Id="rId276" Type="http://schemas.openxmlformats.org/officeDocument/2006/relationships/ctrlProp" Target="../ctrlProps/ctrlProp273.xml"/><Relationship Id="rId483" Type="http://schemas.openxmlformats.org/officeDocument/2006/relationships/ctrlProp" Target="../ctrlProps/ctrlProp480.xml"/><Relationship Id="rId690" Type="http://schemas.openxmlformats.org/officeDocument/2006/relationships/ctrlProp" Target="../ctrlProps/ctrlProp687.xml"/><Relationship Id="rId704" Type="http://schemas.openxmlformats.org/officeDocument/2006/relationships/ctrlProp" Target="../ctrlProps/ctrlProp701.xml"/><Relationship Id="rId40" Type="http://schemas.openxmlformats.org/officeDocument/2006/relationships/ctrlProp" Target="../ctrlProps/ctrlProp37.xml"/><Relationship Id="rId136" Type="http://schemas.openxmlformats.org/officeDocument/2006/relationships/ctrlProp" Target="../ctrlProps/ctrlProp133.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203" Type="http://schemas.openxmlformats.org/officeDocument/2006/relationships/ctrlProp" Target="../ctrlProps/ctrlProp200.xml"/><Relationship Id="rId648" Type="http://schemas.openxmlformats.org/officeDocument/2006/relationships/ctrlProp" Target="../ctrlProps/ctrlProp645.xml"/><Relationship Id="rId855" Type="http://schemas.openxmlformats.org/officeDocument/2006/relationships/ctrlProp" Target="../ctrlProps/ctrlProp852.xml"/><Relationship Id="rId287" Type="http://schemas.openxmlformats.org/officeDocument/2006/relationships/ctrlProp" Target="../ctrlProps/ctrlProp284.xml"/><Relationship Id="rId410" Type="http://schemas.openxmlformats.org/officeDocument/2006/relationships/ctrlProp" Target="../ctrlProps/ctrlProp407.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147" Type="http://schemas.openxmlformats.org/officeDocument/2006/relationships/ctrlProp" Target="../ctrlProps/ctrlProp144.xml"/><Relationship Id="rId354" Type="http://schemas.openxmlformats.org/officeDocument/2006/relationships/ctrlProp" Target="../ctrlProps/ctrlProp351.xml"/><Relationship Id="rId799" Type="http://schemas.openxmlformats.org/officeDocument/2006/relationships/ctrlProp" Target="../ctrlProps/ctrlProp796.xml"/><Relationship Id="rId51" Type="http://schemas.openxmlformats.org/officeDocument/2006/relationships/ctrlProp" Target="../ctrlProps/ctrlProp48.xml"/><Relationship Id="rId561" Type="http://schemas.openxmlformats.org/officeDocument/2006/relationships/ctrlProp" Target="../ctrlProps/ctrlProp558.xml"/><Relationship Id="rId659" Type="http://schemas.openxmlformats.org/officeDocument/2006/relationships/ctrlProp" Target="../ctrlProps/ctrlProp656.xml"/><Relationship Id="rId866" Type="http://schemas.openxmlformats.org/officeDocument/2006/relationships/ctrlProp" Target="../ctrlProps/ctrlProp863.xml"/><Relationship Id="rId214" Type="http://schemas.openxmlformats.org/officeDocument/2006/relationships/ctrlProp" Target="../ctrlProps/ctrlProp211.xml"/><Relationship Id="rId298" Type="http://schemas.openxmlformats.org/officeDocument/2006/relationships/ctrlProp" Target="../ctrlProps/ctrlProp295.xml"/><Relationship Id="rId421" Type="http://schemas.openxmlformats.org/officeDocument/2006/relationships/ctrlProp" Target="../ctrlProps/ctrlProp418.xml"/><Relationship Id="rId519" Type="http://schemas.openxmlformats.org/officeDocument/2006/relationships/ctrlProp" Target="../ctrlProps/ctrlProp516.xml"/><Relationship Id="rId158" Type="http://schemas.openxmlformats.org/officeDocument/2006/relationships/ctrlProp" Target="../ctrlProps/ctrlProp155.xml"/><Relationship Id="rId726" Type="http://schemas.openxmlformats.org/officeDocument/2006/relationships/ctrlProp" Target="../ctrlProps/ctrlProp723.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225" Type="http://schemas.openxmlformats.org/officeDocument/2006/relationships/ctrlProp" Target="../ctrlProps/ctrlProp222.xml"/><Relationship Id="rId432" Type="http://schemas.openxmlformats.org/officeDocument/2006/relationships/ctrlProp" Target="../ctrlProps/ctrlProp429.xml"/><Relationship Id="rId877" Type="http://schemas.openxmlformats.org/officeDocument/2006/relationships/ctrlProp" Target="../ctrlProps/ctrlProp874.xml"/><Relationship Id="rId737" Type="http://schemas.openxmlformats.org/officeDocument/2006/relationships/ctrlProp" Target="../ctrlProps/ctrlProp734.xml"/><Relationship Id="rId73" Type="http://schemas.openxmlformats.org/officeDocument/2006/relationships/ctrlProp" Target="../ctrlProps/ctrlProp70.xml"/><Relationship Id="rId169" Type="http://schemas.openxmlformats.org/officeDocument/2006/relationships/ctrlProp" Target="../ctrlProps/ctrlProp166.xml"/><Relationship Id="rId376" Type="http://schemas.openxmlformats.org/officeDocument/2006/relationships/ctrlProp" Target="../ctrlProps/ctrlProp373.xml"/><Relationship Id="rId583" Type="http://schemas.openxmlformats.org/officeDocument/2006/relationships/ctrlProp" Target="../ctrlProps/ctrlProp580.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236" Type="http://schemas.openxmlformats.org/officeDocument/2006/relationships/ctrlProp" Target="../ctrlProps/ctrlProp233.xml"/><Relationship Id="rId443" Type="http://schemas.openxmlformats.org/officeDocument/2006/relationships/ctrlProp" Target="../ctrlProps/ctrlProp440.xml"/><Relationship Id="rId650" Type="http://schemas.openxmlformats.org/officeDocument/2006/relationships/ctrlProp" Target="../ctrlProps/ctrlProp647.xml"/><Relationship Id="rId303" Type="http://schemas.openxmlformats.org/officeDocument/2006/relationships/ctrlProp" Target="../ctrlProps/ctrlProp300.xml"/><Relationship Id="rId748" Type="http://schemas.openxmlformats.org/officeDocument/2006/relationships/ctrlProp" Target="../ctrlProps/ctrlProp745.xml"/><Relationship Id="rId84" Type="http://schemas.openxmlformats.org/officeDocument/2006/relationships/ctrlProp" Target="../ctrlProps/ctrlProp81.xml"/><Relationship Id="rId387" Type="http://schemas.openxmlformats.org/officeDocument/2006/relationships/ctrlProp" Target="../ctrlProps/ctrlProp384.xml"/><Relationship Id="rId510" Type="http://schemas.openxmlformats.org/officeDocument/2006/relationships/ctrlProp" Target="../ctrlProps/ctrlProp507.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247" Type="http://schemas.openxmlformats.org/officeDocument/2006/relationships/ctrlProp" Target="../ctrlProps/ctrlProp244.xml"/><Relationship Id="rId107" Type="http://schemas.openxmlformats.org/officeDocument/2006/relationships/ctrlProp" Target="../ctrlProps/ctrlProp104.xml"/><Relationship Id="rId454" Type="http://schemas.openxmlformats.org/officeDocument/2006/relationships/ctrlProp" Target="../ctrlProps/ctrlProp451.xml"/><Relationship Id="rId661" Type="http://schemas.openxmlformats.org/officeDocument/2006/relationships/ctrlProp" Target="../ctrlProps/ctrlProp658.xml"/><Relationship Id="rId759" Type="http://schemas.openxmlformats.org/officeDocument/2006/relationships/ctrlProp" Target="../ctrlProps/ctrlProp756.xml"/><Relationship Id="rId11" Type="http://schemas.openxmlformats.org/officeDocument/2006/relationships/ctrlProp" Target="../ctrlProps/ctrlProp8.xml"/><Relationship Id="rId314" Type="http://schemas.openxmlformats.org/officeDocument/2006/relationships/ctrlProp" Target="../ctrlProps/ctrlProp311.xml"/><Relationship Id="rId398" Type="http://schemas.openxmlformats.org/officeDocument/2006/relationships/ctrlProp" Target="../ctrlProps/ctrlProp395.xml"/><Relationship Id="rId521" Type="http://schemas.openxmlformats.org/officeDocument/2006/relationships/ctrlProp" Target="../ctrlProps/ctrlProp518.xml"/><Relationship Id="rId619" Type="http://schemas.openxmlformats.org/officeDocument/2006/relationships/ctrlProp" Target="../ctrlProps/ctrlProp616.xml"/><Relationship Id="rId95" Type="http://schemas.openxmlformats.org/officeDocument/2006/relationships/ctrlProp" Target="../ctrlProps/ctrlProp92.xml"/><Relationship Id="rId160" Type="http://schemas.openxmlformats.org/officeDocument/2006/relationships/ctrlProp" Target="../ctrlProps/ctrlProp157.xml"/><Relationship Id="rId826" Type="http://schemas.openxmlformats.org/officeDocument/2006/relationships/ctrlProp" Target="../ctrlProps/ctrlProp823.xml"/><Relationship Id="rId258" Type="http://schemas.openxmlformats.org/officeDocument/2006/relationships/ctrlProp" Target="../ctrlProps/ctrlProp255.xml"/><Relationship Id="rId465" Type="http://schemas.openxmlformats.org/officeDocument/2006/relationships/ctrlProp" Target="../ctrlProps/ctrlProp462.xml"/><Relationship Id="rId672" Type="http://schemas.openxmlformats.org/officeDocument/2006/relationships/ctrlProp" Target="../ctrlProps/ctrlProp669.xml"/><Relationship Id="rId22" Type="http://schemas.openxmlformats.org/officeDocument/2006/relationships/ctrlProp" Target="../ctrlProps/ctrlProp19.xml"/><Relationship Id="rId118" Type="http://schemas.openxmlformats.org/officeDocument/2006/relationships/ctrlProp" Target="../ctrlProps/ctrlProp115.xml"/><Relationship Id="rId325" Type="http://schemas.openxmlformats.org/officeDocument/2006/relationships/ctrlProp" Target="../ctrlProps/ctrlProp322.xml"/><Relationship Id="rId532" Type="http://schemas.openxmlformats.org/officeDocument/2006/relationships/ctrlProp" Target="../ctrlProps/ctrlProp529.xml"/><Relationship Id="rId171" Type="http://schemas.openxmlformats.org/officeDocument/2006/relationships/ctrlProp" Target="../ctrlProps/ctrlProp168.xml"/><Relationship Id="rId837" Type="http://schemas.openxmlformats.org/officeDocument/2006/relationships/ctrlProp" Target="../ctrlProps/ctrlProp834.xml"/><Relationship Id="rId269" Type="http://schemas.openxmlformats.org/officeDocument/2006/relationships/ctrlProp" Target="../ctrlProps/ctrlProp266.xml"/><Relationship Id="rId476" Type="http://schemas.openxmlformats.org/officeDocument/2006/relationships/ctrlProp" Target="../ctrlProps/ctrlProp473.xml"/><Relationship Id="rId683" Type="http://schemas.openxmlformats.org/officeDocument/2006/relationships/ctrlProp" Target="../ctrlProps/ctrlProp680.xml"/><Relationship Id="rId33" Type="http://schemas.openxmlformats.org/officeDocument/2006/relationships/ctrlProp" Target="../ctrlProps/ctrlProp30.xml"/><Relationship Id="rId129" Type="http://schemas.openxmlformats.org/officeDocument/2006/relationships/ctrlProp" Target="../ctrlProps/ctrlProp126.xml"/><Relationship Id="rId336" Type="http://schemas.openxmlformats.org/officeDocument/2006/relationships/ctrlProp" Target="../ctrlProps/ctrlProp333.xml"/><Relationship Id="rId543" Type="http://schemas.openxmlformats.org/officeDocument/2006/relationships/ctrlProp" Target="../ctrlProps/ctrlProp540.xml"/><Relationship Id="rId182" Type="http://schemas.openxmlformats.org/officeDocument/2006/relationships/ctrlProp" Target="../ctrlProps/ctrlProp179.xml"/><Relationship Id="rId403" Type="http://schemas.openxmlformats.org/officeDocument/2006/relationships/ctrlProp" Target="../ctrlProps/ctrlProp400.xml"/><Relationship Id="rId750" Type="http://schemas.openxmlformats.org/officeDocument/2006/relationships/ctrlProp" Target="../ctrlProps/ctrlProp747.xml"/><Relationship Id="rId848" Type="http://schemas.openxmlformats.org/officeDocument/2006/relationships/ctrlProp" Target="../ctrlProps/ctrlProp845.xml"/><Relationship Id="rId487" Type="http://schemas.openxmlformats.org/officeDocument/2006/relationships/ctrlProp" Target="../ctrlProps/ctrlProp484.xml"/><Relationship Id="rId610" Type="http://schemas.openxmlformats.org/officeDocument/2006/relationships/ctrlProp" Target="../ctrlProps/ctrlProp607.xml"/><Relationship Id="rId694" Type="http://schemas.openxmlformats.org/officeDocument/2006/relationships/ctrlProp" Target="../ctrlProps/ctrlProp691.xml"/><Relationship Id="rId708" Type="http://schemas.openxmlformats.org/officeDocument/2006/relationships/ctrlProp" Target="../ctrlProps/ctrlProp705.xml"/><Relationship Id="rId347" Type="http://schemas.openxmlformats.org/officeDocument/2006/relationships/ctrlProp" Target="../ctrlProps/ctrlProp344.xml"/><Relationship Id="rId44" Type="http://schemas.openxmlformats.org/officeDocument/2006/relationships/ctrlProp" Target="../ctrlProps/ctrlProp41.xml"/><Relationship Id="rId554" Type="http://schemas.openxmlformats.org/officeDocument/2006/relationships/ctrlProp" Target="../ctrlProps/ctrlProp551.xml"/><Relationship Id="rId761" Type="http://schemas.openxmlformats.org/officeDocument/2006/relationships/ctrlProp" Target="../ctrlProps/ctrlProp758.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414" Type="http://schemas.openxmlformats.org/officeDocument/2006/relationships/ctrlProp" Target="../ctrlProps/ctrlProp411.xml"/><Relationship Id="rId498" Type="http://schemas.openxmlformats.org/officeDocument/2006/relationships/ctrlProp" Target="../ctrlProps/ctrlProp495.xml"/><Relationship Id="rId621" Type="http://schemas.openxmlformats.org/officeDocument/2006/relationships/ctrlProp" Target="../ctrlProps/ctrlProp618.xml"/><Relationship Id="rId260" Type="http://schemas.openxmlformats.org/officeDocument/2006/relationships/ctrlProp" Target="../ctrlProps/ctrlProp257.xml"/><Relationship Id="rId719" Type="http://schemas.openxmlformats.org/officeDocument/2006/relationships/ctrlProp" Target="../ctrlProps/ctrlProp716.xml"/><Relationship Id="rId55" Type="http://schemas.openxmlformats.org/officeDocument/2006/relationships/ctrlProp" Target="../ctrlProps/ctrlProp52.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72" Type="http://schemas.openxmlformats.org/officeDocument/2006/relationships/ctrlProp" Target="../ctrlProps/ctrlProp769.xml"/><Relationship Id="rId218" Type="http://schemas.openxmlformats.org/officeDocument/2006/relationships/ctrlProp" Target="../ctrlProps/ctrlProp215.xml"/><Relationship Id="rId425" Type="http://schemas.openxmlformats.org/officeDocument/2006/relationships/ctrlProp" Target="../ctrlProps/ctrlProp422.xml"/><Relationship Id="rId632" Type="http://schemas.openxmlformats.org/officeDocument/2006/relationships/ctrlProp" Target="../ctrlProps/ctrlProp629.xml"/><Relationship Id="rId271" Type="http://schemas.openxmlformats.org/officeDocument/2006/relationships/ctrlProp" Target="../ctrlProps/ctrlProp268.xml"/><Relationship Id="rId66" Type="http://schemas.openxmlformats.org/officeDocument/2006/relationships/ctrlProp" Target="../ctrlProps/ctrlProp63.xml"/><Relationship Id="rId131" Type="http://schemas.openxmlformats.org/officeDocument/2006/relationships/ctrlProp" Target="../ctrlProps/ctrlProp128.xml"/><Relationship Id="rId369" Type="http://schemas.openxmlformats.org/officeDocument/2006/relationships/ctrlProp" Target="../ctrlProps/ctrlProp366.xml"/><Relationship Id="rId576" Type="http://schemas.openxmlformats.org/officeDocument/2006/relationships/ctrlProp" Target="../ctrlProps/ctrlProp573.xml"/><Relationship Id="rId783" Type="http://schemas.openxmlformats.org/officeDocument/2006/relationships/ctrlProp" Target="../ctrlProps/ctrlProp780.xml"/><Relationship Id="rId229" Type="http://schemas.openxmlformats.org/officeDocument/2006/relationships/ctrlProp" Target="../ctrlProps/ctrlProp226.xml"/><Relationship Id="rId436" Type="http://schemas.openxmlformats.org/officeDocument/2006/relationships/ctrlProp" Target="../ctrlProps/ctrlProp433.xml"/><Relationship Id="rId643" Type="http://schemas.openxmlformats.org/officeDocument/2006/relationships/ctrlProp" Target="../ctrlProps/ctrlProp640.xml"/><Relationship Id="rId850" Type="http://schemas.openxmlformats.org/officeDocument/2006/relationships/ctrlProp" Target="../ctrlProps/ctrlProp847.xml"/><Relationship Id="rId77" Type="http://schemas.openxmlformats.org/officeDocument/2006/relationships/ctrlProp" Target="../ctrlProps/ctrlProp74.xml"/><Relationship Id="rId282" Type="http://schemas.openxmlformats.org/officeDocument/2006/relationships/ctrlProp" Target="../ctrlProps/ctrlProp279.xml"/><Relationship Id="rId503" Type="http://schemas.openxmlformats.org/officeDocument/2006/relationships/ctrlProp" Target="../ctrlProps/ctrlProp500.xml"/><Relationship Id="rId587" Type="http://schemas.openxmlformats.org/officeDocument/2006/relationships/ctrlProp" Target="../ctrlProps/ctrlProp584.xml"/><Relationship Id="rId710" Type="http://schemas.openxmlformats.org/officeDocument/2006/relationships/ctrlProp" Target="../ctrlProps/ctrlProp707.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447" Type="http://schemas.openxmlformats.org/officeDocument/2006/relationships/ctrlProp" Target="../ctrlProps/ctrlProp444.xml"/><Relationship Id="rId794" Type="http://schemas.openxmlformats.org/officeDocument/2006/relationships/ctrlProp" Target="../ctrlProps/ctrlProp791.xml"/><Relationship Id="rId654" Type="http://schemas.openxmlformats.org/officeDocument/2006/relationships/ctrlProp" Target="../ctrlProps/ctrlProp651.xml"/><Relationship Id="rId861" Type="http://schemas.openxmlformats.org/officeDocument/2006/relationships/ctrlProp" Target="../ctrlProps/ctrlProp858.xml"/><Relationship Id="rId293" Type="http://schemas.openxmlformats.org/officeDocument/2006/relationships/ctrlProp" Target="../ctrlProps/ctrlProp290.xml"/><Relationship Id="rId307" Type="http://schemas.openxmlformats.org/officeDocument/2006/relationships/ctrlProp" Target="../ctrlProps/ctrlProp304.xml"/><Relationship Id="rId514" Type="http://schemas.openxmlformats.org/officeDocument/2006/relationships/ctrlProp" Target="../ctrlProps/ctrlProp511.xml"/><Relationship Id="rId721" Type="http://schemas.openxmlformats.org/officeDocument/2006/relationships/ctrlProp" Target="../ctrlProps/ctrlProp718.xml"/><Relationship Id="rId88" Type="http://schemas.openxmlformats.org/officeDocument/2006/relationships/ctrlProp" Target="../ctrlProps/ctrlProp85.xml"/><Relationship Id="rId153" Type="http://schemas.openxmlformats.org/officeDocument/2006/relationships/ctrlProp" Target="../ctrlProps/ctrlProp150.xml"/><Relationship Id="rId360" Type="http://schemas.openxmlformats.org/officeDocument/2006/relationships/ctrlProp" Target="../ctrlProps/ctrlProp357.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65" Type="http://schemas.openxmlformats.org/officeDocument/2006/relationships/ctrlProp" Target="../ctrlProps/ctrlProp662.xml"/><Relationship Id="rId872" Type="http://schemas.openxmlformats.org/officeDocument/2006/relationships/ctrlProp" Target="../ctrlProps/ctrlProp869.xml"/><Relationship Id="rId15" Type="http://schemas.openxmlformats.org/officeDocument/2006/relationships/ctrlProp" Target="../ctrlProps/ctrlProp12.xml"/><Relationship Id="rId318" Type="http://schemas.openxmlformats.org/officeDocument/2006/relationships/ctrlProp" Target="../ctrlProps/ctrlProp315.xml"/><Relationship Id="rId525" Type="http://schemas.openxmlformats.org/officeDocument/2006/relationships/ctrlProp" Target="../ctrlProps/ctrlProp522.xml"/><Relationship Id="rId732" Type="http://schemas.openxmlformats.org/officeDocument/2006/relationships/ctrlProp" Target="../ctrlProps/ctrlProp72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6" Type="http://schemas.openxmlformats.org/officeDocument/2006/relationships/ctrlProp" Target="../ctrlProps/ctrlProp906.xml"/><Relationship Id="rId21" Type="http://schemas.openxmlformats.org/officeDocument/2006/relationships/ctrlProp" Target="../ctrlProps/ctrlProp901.xml"/><Relationship Id="rId42" Type="http://schemas.openxmlformats.org/officeDocument/2006/relationships/ctrlProp" Target="../ctrlProps/ctrlProp922.xml"/><Relationship Id="rId47" Type="http://schemas.openxmlformats.org/officeDocument/2006/relationships/ctrlProp" Target="../ctrlProps/ctrlProp927.xml"/><Relationship Id="rId63" Type="http://schemas.openxmlformats.org/officeDocument/2006/relationships/ctrlProp" Target="../ctrlProps/ctrlProp943.xml"/><Relationship Id="rId68" Type="http://schemas.openxmlformats.org/officeDocument/2006/relationships/ctrlProp" Target="../ctrlProps/ctrlProp948.xml"/><Relationship Id="rId84" Type="http://schemas.openxmlformats.org/officeDocument/2006/relationships/ctrlProp" Target="../ctrlProps/ctrlProp964.xml"/><Relationship Id="rId89" Type="http://schemas.openxmlformats.org/officeDocument/2006/relationships/ctrlProp" Target="../ctrlProps/ctrlProp969.xml"/><Relationship Id="rId16" Type="http://schemas.openxmlformats.org/officeDocument/2006/relationships/ctrlProp" Target="../ctrlProps/ctrlProp896.xml"/><Relationship Id="rId11" Type="http://schemas.openxmlformats.org/officeDocument/2006/relationships/ctrlProp" Target="../ctrlProps/ctrlProp891.xml"/><Relationship Id="rId32" Type="http://schemas.openxmlformats.org/officeDocument/2006/relationships/ctrlProp" Target="../ctrlProps/ctrlProp912.xml"/><Relationship Id="rId37" Type="http://schemas.openxmlformats.org/officeDocument/2006/relationships/ctrlProp" Target="../ctrlProps/ctrlProp917.xml"/><Relationship Id="rId53" Type="http://schemas.openxmlformats.org/officeDocument/2006/relationships/ctrlProp" Target="../ctrlProps/ctrlProp933.xml"/><Relationship Id="rId58" Type="http://schemas.openxmlformats.org/officeDocument/2006/relationships/ctrlProp" Target="../ctrlProps/ctrlProp938.xml"/><Relationship Id="rId74" Type="http://schemas.openxmlformats.org/officeDocument/2006/relationships/ctrlProp" Target="../ctrlProps/ctrlProp954.xml"/><Relationship Id="rId79" Type="http://schemas.openxmlformats.org/officeDocument/2006/relationships/ctrlProp" Target="../ctrlProps/ctrlProp959.xml"/><Relationship Id="rId5" Type="http://schemas.openxmlformats.org/officeDocument/2006/relationships/ctrlProp" Target="../ctrlProps/ctrlProp885.xml"/><Relationship Id="rId90" Type="http://schemas.openxmlformats.org/officeDocument/2006/relationships/ctrlProp" Target="../ctrlProps/ctrlProp970.xml"/><Relationship Id="rId14" Type="http://schemas.openxmlformats.org/officeDocument/2006/relationships/ctrlProp" Target="../ctrlProps/ctrlProp894.xml"/><Relationship Id="rId22" Type="http://schemas.openxmlformats.org/officeDocument/2006/relationships/ctrlProp" Target="../ctrlProps/ctrlProp902.xml"/><Relationship Id="rId27" Type="http://schemas.openxmlformats.org/officeDocument/2006/relationships/ctrlProp" Target="../ctrlProps/ctrlProp907.xml"/><Relationship Id="rId30" Type="http://schemas.openxmlformats.org/officeDocument/2006/relationships/ctrlProp" Target="../ctrlProps/ctrlProp910.xml"/><Relationship Id="rId35" Type="http://schemas.openxmlformats.org/officeDocument/2006/relationships/ctrlProp" Target="../ctrlProps/ctrlProp915.xml"/><Relationship Id="rId43" Type="http://schemas.openxmlformats.org/officeDocument/2006/relationships/ctrlProp" Target="../ctrlProps/ctrlProp923.xml"/><Relationship Id="rId48" Type="http://schemas.openxmlformats.org/officeDocument/2006/relationships/ctrlProp" Target="../ctrlProps/ctrlProp928.xml"/><Relationship Id="rId56" Type="http://schemas.openxmlformats.org/officeDocument/2006/relationships/ctrlProp" Target="../ctrlProps/ctrlProp936.xml"/><Relationship Id="rId64" Type="http://schemas.openxmlformats.org/officeDocument/2006/relationships/ctrlProp" Target="../ctrlProps/ctrlProp944.xml"/><Relationship Id="rId69" Type="http://schemas.openxmlformats.org/officeDocument/2006/relationships/ctrlProp" Target="../ctrlProps/ctrlProp949.xml"/><Relationship Id="rId77" Type="http://schemas.openxmlformats.org/officeDocument/2006/relationships/ctrlProp" Target="../ctrlProps/ctrlProp957.xml"/><Relationship Id="rId8" Type="http://schemas.openxmlformats.org/officeDocument/2006/relationships/ctrlProp" Target="../ctrlProps/ctrlProp888.xml"/><Relationship Id="rId51" Type="http://schemas.openxmlformats.org/officeDocument/2006/relationships/ctrlProp" Target="../ctrlProps/ctrlProp931.xml"/><Relationship Id="rId72" Type="http://schemas.openxmlformats.org/officeDocument/2006/relationships/ctrlProp" Target="../ctrlProps/ctrlProp952.xml"/><Relationship Id="rId80" Type="http://schemas.openxmlformats.org/officeDocument/2006/relationships/ctrlProp" Target="../ctrlProps/ctrlProp960.xml"/><Relationship Id="rId85" Type="http://schemas.openxmlformats.org/officeDocument/2006/relationships/ctrlProp" Target="../ctrlProps/ctrlProp965.xml"/><Relationship Id="rId3" Type="http://schemas.openxmlformats.org/officeDocument/2006/relationships/vmlDrawing" Target="../drawings/vmlDrawing2.vml"/><Relationship Id="rId12" Type="http://schemas.openxmlformats.org/officeDocument/2006/relationships/ctrlProp" Target="../ctrlProps/ctrlProp892.xml"/><Relationship Id="rId17" Type="http://schemas.openxmlformats.org/officeDocument/2006/relationships/ctrlProp" Target="../ctrlProps/ctrlProp897.xml"/><Relationship Id="rId25" Type="http://schemas.openxmlformats.org/officeDocument/2006/relationships/ctrlProp" Target="../ctrlProps/ctrlProp905.xml"/><Relationship Id="rId33" Type="http://schemas.openxmlformats.org/officeDocument/2006/relationships/ctrlProp" Target="../ctrlProps/ctrlProp913.xml"/><Relationship Id="rId38" Type="http://schemas.openxmlformats.org/officeDocument/2006/relationships/ctrlProp" Target="../ctrlProps/ctrlProp918.xml"/><Relationship Id="rId46" Type="http://schemas.openxmlformats.org/officeDocument/2006/relationships/ctrlProp" Target="../ctrlProps/ctrlProp926.xml"/><Relationship Id="rId59" Type="http://schemas.openxmlformats.org/officeDocument/2006/relationships/ctrlProp" Target="../ctrlProps/ctrlProp939.xml"/><Relationship Id="rId67" Type="http://schemas.openxmlformats.org/officeDocument/2006/relationships/ctrlProp" Target="../ctrlProps/ctrlProp947.xml"/><Relationship Id="rId20" Type="http://schemas.openxmlformats.org/officeDocument/2006/relationships/ctrlProp" Target="../ctrlProps/ctrlProp900.xml"/><Relationship Id="rId41" Type="http://schemas.openxmlformats.org/officeDocument/2006/relationships/ctrlProp" Target="../ctrlProps/ctrlProp921.xml"/><Relationship Id="rId54" Type="http://schemas.openxmlformats.org/officeDocument/2006/relationships/ctrlProp" Target="../ctrlProps/ctrlProp934.xml"/><Relationship Id="rId62" Type="http://schemas.openxmlformats.org/officeDocument/2006/relationships/ctrlProp" Target="../ctrlProps/ctrlProp942.xml"/><Relationship Id="rId70" Type="http://schemas.openxmlformats.org/officeDocument/2006/relationships/ctrlProp" Target="../ctrlProps/ctrlProp950.xml"/><Relationship Id="rId75" Type="http://schemas.openxmlformats.org/officeDocument/2006/relationships/ctrlProp" Target="../ctrlProps/ctrlProp955.xml"/><Relationship Id="rId83" Type="http://schemas.openxmlformats.org/officeDocument/2006/relationships/ctrlProp" Target="../ctrlProps/ctrlProp963.xml"/><Relationship Id="rId88" Type="http://schemas.openxmlformats.org/officeDocument/2006/relationships/ctrlProp" Target="../ctrlProps/ctrlProp968.xml"/><Relationship Id="rId91" Type="http://schemas.openxmlformats.org/officeDocument/2006/relationships/ctrlProp" Target="../ctrlProps/ctrlProp971.xml"/><Relationship Id="rId1" Type="http://schemas.openxmlformats.org/officeDocument/2006/relationships/printerSettings" Target="../printerSettings/printerSettings4.bin"/><Relationship Id="rId6" Type="http://schemas.openxmlformats.org/officeDocument/2006/relationships/ctrlProp" Target="../ctrlProps/ctrlProp886.xml"/><Relationship Id="rId15" Type="http://schemas.openxmlformats.org/officeDocument/2006/relationships/ctrlProp" Target="../ctrlProps/ctrlProp895.xml"/><Relationship Id="rId23" Type="http://schemas.openxmlformats.org/officeDocument/2006/relationships/ctrlProp" Target="../ctrlProps/ctrlProp903.xml"/><Relationship Id="rId28" Type="http://schemas.openxmlformats.org/officeDocument/2006/relationships/ctrlProp" Target="../ctrlProps/ctrlProp908.xml"/><Relationship Id="rId36" Type="http://schemas.openxmlformats.org/officeDocument/2006/relationships/ctrlProp" Target="../ctrlProps/ctrlProp916.xml"/><Relationship Id="rId49" Type="http://schemas.openxmlformats.org/officeDocument/2006/relationships/ctrlProp" Target="../ctrlProps/ctrlProp929.xml"/><Relationship Id="rId57" Type="http://schemas.openxmlformats.org/officeDocument/2006/relationships/ctrlProp" Target="../ctrlProps/ctrlProp937.xml"/><Relationship Id="rId10" Type="http://schemas.openxmlformats.org/officeDocument/2006/relationships/ctrlProp" Target="../ctrlProps/ctrlProp890.xml"/><Relationship Id="rId31" Type="http://schemas.openxmlformats.org/officeDocument/2006/relationships/ctrlProp" Target="../ctrlProps/ctrlProp911.xml"/><Relationship Id="rId44" Type="http://schemas.openxmlformats.org/officeDocument/2006/relationships/ctrlProp" Target="../ctrlProps/ctrlProp924.xml"/><Relationship Id="rId52" Type="http://schemas.openxmlformats.org/officeDocument/2006/relationships/ctrlProp" Target="../ctrlProps/ctrlProp932.xml"/><Relationship Id="rId60" Type="http://schemas.openxmlformats.org/officeDocument/2006/relationships/ctrlProp" Target="../ctrlProps/ctrlProp940.xml"/><Relationship Id="rId65" Type="http://schemas.openxmlformats.org/officeDocument/2006/relationships/ctrlProp" Target="../ctrlProps/ctrlProp945.xml"/><Relationship Id="rId73" Type="http://schemas.openxmlformats.org/officeDocument/2006/relationships/ctrlProp" Target="../ctrlProps/ctrlProp953.xml"/><Relationship Id="rId78" Type="http://schemas.openxmlformats.org/officeDocument/2006/relationships/ctrlProp" Target="../ctrlProps/ctrlProp958.xml"/><Relationship Id="rId81" Type="http://schemas.openxmlformats.org/officeDocument/2006/relationships/ctrlProp" Target="../ctrlProps/ctrlProp961.xml"/><Relationship Id="rId86" Type="http://schemas.openxmlformats.org/officeDocument/2006/relationships/ctrlProp" Target="../ctrlProps/ctrlProp966.xml"/><Relationship Id="rId4" Type="http://schemas.openxmlformats.org/officeDocument/2006/relationships/ctrlProp" Target="../ctrlProps/ctrlProp884.xml"/><Relationship Id="rId9" Type="http://schemas.openxmlformats.org/officeDocument/2006/relationships/ctrlProp" Target="../ctrlProps/ctrlProp889.xml"/><Relationship Id="rId13" Type="http://schemas.openxmlformats.org/officeDocument/2006/relationships/ctrlProp" Target="../ctrlProps/ctrlProp893.xml"/><Relationship Id="rId18" Type="http://schemas.openxmlformats.org/officeDocument/2006/relationships/ctrlProp" Target="../ctrlProps/ctrlProp898.xml"/><Relationship Id="rId39" Type="http://schemas.openxmlformats.org/officeDocument/2006/relationships/ctrlProp" Target="../ctrlProps/ctrlProp919.xml"/><Relationship Id="rId34" Type="http://schemas.openxmlformats.org/officeDocument/2006/relationships/ctrlProp" Target="../ctrlProps/ctrlProp914.xml"/><Relationship Id="rId50" Type="http://schemas.openxmlformats.org/officeDocument/2006/relationships/ctrlProp" Target="../ctrlProps/ctrlProp930.xml"/><Relationship Id="rId55" Type="http://schemas.openxmlformats.org/officeDocument/2006/relationships/ctrlProp" Target="../ctrlProps/ctrlProp935.xml"/><Relationship Id="rId76" Type="http://schemas.openxmlformats.org/officeDocument/2006/relationships/ctrlProp" Target="../ctrlProps/ctrlProp956.xml"/><Relationship Id="rId7" Type="http://schemas.openxmlformats.org/officeDocument/2006/relationships/ctrlProp" Target="../ctrlProps/ctrlProp887.xml"/><Relationship Id="rId71" Type="http://schemas.openxmlformats.org/officeDocument/2006/relationships/ctrlProp" Target="../ctrlProps/ctrlProp951.xml"/><Relationship Id="rId92" Type="http://schemas.openxmlformats.org/officeDocument/2006/relationships/ctrlProp" Target="../ctrlProps/ctrlProp972.xml"/><Relationship Id="rId2" Type="http://schemas.openxmlformats.org/officeDocument/2006/relationships/drawing" Target="../drawings/drawing2.xml"/><Relationship Id="rId29" Type="http://schemas.openxmlformats.org/officeDocument/2006/relationships/ctrlProp" Target="../ctrlProps/ctrlProp909.xml"/><Relationship Id="rId24" Type="http://schemas.openxmlformats.org/officeDocument/2006/relationships/ctrlProp" Target="../ctrlProps/ctrlProp904.xml"/><Relationship Id="rId40" Type="http://schemas.openxmlformats.org/officeDocument/2006/relationships/ctrlProp" Target="../ctrlProps/ctrlProp920.xml"/><Relationship Id="rId45" Type="http://schemas.openxmlformats.org/officeDocument/2006/relationships/ctrlProp" Target="../ctrlProps/ctrlProp925.xml"/><Relationship Id="rId66" Type="http://schemas.openxmlformats.org/officeDocument/2006/relationships/ctrlProp" Target="../ctrlProps/ctrlProp946.xml"/><Relationship Id="rId87" Type="http://schemas.openxmlformats.org/officeDocument/2006/relationships/ctrlProp" Target="../ctrlProps/ctrlProp967.xml"/><Relationship Id="rId61" Type="http://schemas.openxmlformats.org/officeDocument/2006/relationships/ctrlProp" Target="../ctrlProps/ctrlProp941.xml"/><Relationship Id="rId82" Type="http://schemas.openxmlformats.org/officeDocument/2006/relationships/ctrlProp" Target="../ctrlProps/ctrlProp962.xml"/><Relationship Id="rId19" Type="http://schemas.openxmlformats.org/officeDocument/2006/relationships/ctrlProp" Target="../ctrlProps/ctrlProp899.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5">
    <pageSetUpPr fitToPage="1"/>
  </sheetPr>
  <dimension ref="A1:FD6889"/>
  <sheetViews>
    <sheetView tabSelected="1" zoomScale="80" zoomScaleNormal="80" workbookViewId="0"/>
  </sheetViews>
  <sheetFormatPr defaultRowHeight="13.2" x14ac:dyDescent="0.25"/>
  <cols>
    <col min="1" max="1" width="2.33203125" customWidth="1"/>
    <col min="2" max="2" width="24.5546875" customWidth="1"/>
    <col min="3" max="3" width="10.6640625" customWidth="1"/>
    <col min="4" max="4" width="12.88671875" customWidth="1"/>
    <col min="5" max="5" width="25.6640625" customWidth="1"/>
    <col min="6" max="6" width="12.44140625" customWidth="1"/>
    <col min="7" max="7" width="26.5546875" customWidth="1"/>
    <col min="8" max="8" width="27.109375" customWidth="1"/>
    <col min="9" max="9" width="14.6640625" customWidth="1"/>
    <col min="10" max="10" width="15.6640625" customWidth="1"/>
    <col min="11" max="11" width="26.6640625" customWidth="1"/>
    <col min="12" max="12" width="19.44140625" customWidth="1"/>
    <col min="13" max="13" width="27.6640625" customWidth="1"/>
    <col min="14" max="20" width="3.6640625" customWidth="1"/>
    <col min="21" max="21" width="6.44140625" customWidth="1"/>
    <col min="22" max="22" width="6.109375" customWidth="1"/>
    <col min="23" max="25" width="5.6640625" customWidth="1"/>
    <col min="26" max="26" width="6.109375" customWidth="1"/>
    <col min="27" max="27" width="6.33203125" customWidth="1"/>
    <col min="28" max="32" width="5.6640625" customWidth="1"/>
    <col min="33" max="34" width="6" customWidth="1"/>
    <col min="35" max="35" width="5.6640625" customWidth="1"/>
    <col min="36" max="36" width="6.33203125" customWidth="1"/>
    <col min="37" max="37" width="6.5546875" customWidth="1"/>
    <col min="38" max="38" width="5.6640625" customWidth="1"/>
    <col min="39" max="40" width="6" customWidth="1"/>
    <col min="41" max="41" width="5.6640625" customWidth="1"/>
    <col min="42" max="43" width="6.109375" customWidth="1"/>
    <col min="44" max="44" width="5.6640625" customWidth="1"/>
    <col min="45" max="45" width="6.6640625" customWidth="1"/>
    <col min="46" max="46" width="7.44140625" customWidth="1"/>
    <col min="47" max="47" width="5.6640625" customWidth="1"/>
    <col min="48" max="48" width="6.33203125" customWidth="1"/>
    <col min="49" max="50" width="5.6640625" customWidth="1"/>
    <col min="51" max="51" width="7.33203125" bestFit="1" customWidth="1"/>
    <col min="53" max="53" width="0.6640625" customWidth="1"/>
    <col min="55" max="55" width="30.33203125" customWidth="1"/>
    <col min="56" max="56" width="51.109375" customWidth="1"/>
    <col min="57" max="57" width="21.5546875" customWidth="1"/>
    <col min="58" max="58" width="21" customWidth="1"/>
    <col min="59" max="59" width="21.33203125" customWidth="1"/>
    <col min="60" max="60" width="21.109375" customWidth="1"/>
    <col min="79" max="79" width="0.6640625" customWidth="1"/>
    <col min="81" max="81" width="30.33203125" customWidth="1"/>
    <col min="82" max="82" width="51.33203125" customWidth="1"/>
    <col min="83" max="83" width="21.5546875" customWidth="1"/>
    <col min="84" max="84" width="20.88671875" customWidth="1"/>
    <col min="85" max="85" width="21.33203125" customWidth="1"/>
    <col min="86" max="86" width="21.109375" customWidth="1"/>
    <col min="133" max="133" width="9.5546875" customWidth="1"/>
    <col min="134" max="134" width="9.88671875" customWidth="1"/>
    <col min="135" max="135" width="9.5546875" customWidth="1"/>
    <col min="136" max="136" width="9.88671875" customWidth="1"/>
    <col min="139" max="139" width="10.109375" bestFit="1" customWidth="1"/>
    <col min="153" max="153" width="22" customWidth="1"/>
    <col min="156" max="156" width="29.44140625" customWidth="1"/>
    <col min="157" max="157" width="12" customWidth="1"/>
    <col min="158" max="158" width="33" customWidth="1"/>
    <col min="159" max="159" width="28.109375" customWidth="1"/>
  </cols>
  <sheetData>
    <row r="1" spans="1:160" ht="36.75" customHeight="1" x14ac:dyDescent="0.25">
      <c r="B1" s="1" t="s">
        <v>0</v>
      </c>
      <c r="C1" s="2"/>
      <c r="D1" s="299"/>
      <c r="E1" s="300"/>
      <c r="F1" s="300"/>
      <c r="G1" s="300"/>
      <c r="H1" s="301"/>
      <c r="I1" s="301"/>
      <c r="CR1" s="192" t="s">
        <v>274</v>
      </c>
      <c r="CY1" s="193" t="s">
        <v>273</v>
      </c>
      <c r="CZ1" s="193"/>
      <c r="DA1" s="193"/>
      <c r="DB1" s="193"/>
      <c r="DC1" s="193"/>
      <c r="DV1" s="125">
        <v>26</v>
      </c>
      <c r="EA1" s="831"/>
      <c r="EB1" s="832"/>
      <c r="EC1" s="831"/>
      <c r="ED1" s="831"/>
      <c r="EE1" s="831"/>
      <c r="EF1" s="831"/>
      <c r="EG1" s="831"/>
      <c r="EH1" s="831"/>
      <c r="EI1" s="833"/>
      <c r="EJ1" s="834"/>
      <c r="EK1" s="834"/>
      <c r="EL1" s="834"/>
      <c r="EM1" s="834"/>
      <c r="EN1" s="831"/>
      <c r="EO1" s="831"/>
      <c r="EP1" s="831"/>
      <c r="EQ1" s="831"/>
      <c r="ER1" s="831"/>
      <c r="ES1" s="831"/>
      <c r="EV1" s="298" t="s">
        <v>412</v>
      </c>
      <c r="EW1" s="264"/>
      <c r="EX1" s="264"/>
      <c r="EY1" s="264"/>
      <c r="EZ1" s="264"/>
      <c r="FA1" s="264"/>
      <c r="FB1" s="264"/>
      <c r="FC1" s="264"/>
      <c r="FD1" s="264"/>
    </row>
    <row r="2" spans="1:160" ht="12.75" customHeight="1" x14ac:dyDescent="0.35">
      <c r="B2" s="4"/>
      <c r="C2" s="4"/>
      <c r="D2" s="5"/>
      <c r="E2" s="5"/>
      <c r="F2" s="5"/>
      <c r="G2" s="5"/>
      <c r="X2" s="16"/>
      <c r="Y2" s="16"/>
      <c r="Z2" s="16"/>
      <c r="AA2" s="16"/>
      <c r="AB2" s="16"/>
      <c r="AC2" s="264" t="s">
        <v>314</v>
      </c>
      <c r="AD2" s="264" t="s">
        <v>315</v>
      </c>
      <c r="AE2" s="264"/>
      <c r="AF2" s="16"/>
      <c r="AG2" s="16"/>
      <c r="AH2" s="16"/>
      <c r="AI2" s="16"/>
      <c r="CQ2" s="191"/>
      <c r="CR2" s="191"/>
      <c r="CS2" s="656" t="s">
        <v>830</v>
      </c>
      <c r="CT2" s="656"/>
      <c r="CU2" s="656"/>
      <c r="CV2" s="656"/>
      <c r="CW2" s="656"/>
      <c r="CX2" s="656"/>
      <c r="CY2" s="656"/>
      <c r="CZ2" s="656"/>
      <c r="DA2" s="656"/>
      <c r="DB2" s="656"/>
      <c r="DC2" s="656"/>
      <c r="DD2" s="656"/>
      <c r="DE2" s="656"/>
      <c r="DF2" s="656"/>
      <c r="DG2" s="656"/>
      <c r="DH2" s="656"/>
      <c r="DI2" s="191"/>
      <c r="DJ2" s="191"/>
      <c r="DK2" s="191"/>
      <c r="DL2" s="191"/>
      <c r="DM2" s="191"/>
      <c r="EA2" s="831"/>
      <c r="EB2" s="835"/>
      <c r="EC2" s="836"/>
      <c r="ED2" s="836"/>
      <c r="EE2" s="836"/>
      <c r="EF2" s="836"/>
      <c r="EG2" s="836"/>
      <c r="EH2" s="836"/>
      <c r="EI2" s="836"/>
      <c r="EJ2" s="836"/>
      <c r="EK2" s="836"/>
      <c r="EL2" s="836"/>
      <c r="EM2" s="836"/>
      <c r="EN2" s="836"/>
      <c r="EO2" s="836"/>
      <c r="EP2" s="836"/>
      <c r="EQ2" s="836"/>
      <c r="ER2" s="836"/>
      <c r="ES2" s="831"/>
      <c r="EV2" s="264"/>
      <c r="EW2" s="264" t="s">
        <v>410</v>
      </c>
      <c r="EX2" s="264"/>
      <c r="EY2" s="264"/>
      <c r="EZ2" s="264"/>
      <c r="FA2" s="264" t="s">
        <v>411</v>
      </c>
      <c r="FB2" s="264"/>
      <c r="FC2" s="264"/>
      <c r="FD2" s="264"/>
    </row>
    <row r="3" spans="1:160" ht="12.75" customHeight="1" x14ac:dyDescent="0.25">
      <c r="B3" s="6"/>
      <c r="D3" s="7"/>
      <c r="E3" s="262" t="s">
        <v>824</v>
      </c>
      <c r="F3" s="7"/>
      <c r="G3" s="7"/>
      <c r="H3" s="8"/>
      <c r="K3" s="608" t="str">
        <f>L39</f>
        <v>N.017-050-2022/1</v>
      </c>
      <c r="L3" s="608"/>
      <c r="X3" s="16"/>
      <c r="Y3" s="16"/>
      <c r="Z3" s="16"/>
      <c r="AA3" s="16"/>
      <c r="AB3" s="16"/>
      <c r="AC3" s="264"/>
      <c r="AD3" s="264"/>
      <c r="AE3" s="264"/>
      <c r="AF3" s="16"/>
      <c r="AG3" s="16"/>
      <c r="AH3" s="16"/>
      <c r="AI3" s="16"/>
      <c r="CB3" s="9"/>
      <c r="CP3" s="191"/>
      <c r="CQ3" s="191"/>
      <c r="CR3" s="191"/>
      <c r="CS3" s="656"/>
      <c r="CT3" s="656"/>
      <c r="CU3" s="656"/>
      <c r="CV3" s="656"/>
      <c r="CW3" s="656"/>
      <c r="CX3" s="656"/>
      <c r="CY3" s="656"/>
      <c r="CZ3" s="656"/>
      <c r="DA3" s="656"/>
      <c r="DB3" s="656"/>
      <c r="DC3" s="656"/>
      <c r="DD3" s="656"/>
      <c r="DE3" s="656"/>
      <c r="DF3" s="656"/>
      <c r="DG3" s="656"/>
      <c r="DH3" s="656"/>
      <c r="DI3" s="191"/>
      <c r="DJ3" s="191"/>
      <c r="DK3" s="191"/>
      <c r="DL3" s="191"/>
      <c r="DM3" s="191"/>
      <c r="EA3" s="831"/>
      <c r="EB3" s="835"/>
      <c r="EC3" s="836"/>
      <c r="ED3" s="836"/>
      <c r="EE3" s="836"/>
      <c r="EF3" s="836"/>
      <c r="EG3" s="836"/>
      <c r="EH3" s="836"/>
      <c r="EI3" s="836"/>
      <c r="EJ3" s="836"/>
      <c r="EK3" s="836"/>
      <c r="EL3" s="836"/>
      <c r="EM3" s="836"/>
      <c r="EN3" s="836"/>
      <c r="EO3" s="836"/>
      <c r="EP3" s="836"/>
      <c r="EQ3" s="836"/>
      <c r="ER3" s="836"/>
      <c r="ES3" s="831"/>
      <c r="EV3" s="264">
        <v>1</v>
      </c>
      <c r="EW3" s="271" t="s">
        <v>235</v>
      </c>
      <c r="EX3" s="264"/>
      <c r="EY3" s="264"/>
      <c r="EZ3" s="264">
        <v>1</v>
      </c>
      <c r="FA3" s="264" t="s">
        <v>23</v>
      </c>
      <c r="FB3" s="264" t="s">
        <v>180</v>
      </c>
      <c r="FC3" s="264" t="s">
        <v>24</v>
      </c>
      <c r="FD3" s="264" t="s">
        <v>1</v>
      </c>
    </row>
    <row r="4" spans="1:160" ht="12.75" customHeight="1" thickBot="1" x14ac:dyDescent="0.3">
      <c r="B4" s="6"/>
      <c r="D4" s="10"/>
      <c r="E4" s="10"/>
      <c r="F4" s="10"/>
      <c r="G4" s="10"/>
      <c r="H4" s="8"/>
      <c r="K4" s="608"/>
      <c r="L4" s="608"/>
      <c r="X4" s="16"/>
      <c r="Y4" s="16"/>
      <c r="Z4" s="16"/>
      <c r="AA4" s="16"/>
      <c r="AB4" s="16"/>
      <c r="AC4" s="264">
        <v>3</v>
      </c>
      <c r="AD4" s="264">
        <v>1</v>
      </c>
      <c r="AE4" s="264">
        <f>IF('TEND 1X'!$C$33=1,IF('TEND 1X'!$F$3333=1,1,0),0)</f>
        <v>1</v>
      </c>
      <c r="AF4" s="16"/>
      <c r="AG4" s="16"/>
      <c r="AH4" s="16"/>
      <c r="AI4" s="16"/>
      <c r="CB4" s="9"/>
      <c r="CP4" s="191"/>
      <c r="CQ4" s="191"/>
      <c r="CR4" s="191"/>
      <c r="CS4" s="656"/>
      <c r="CT4" s="656"/>
      <c r="CU4" s="656"/>
      <c r="CV4" s="656"/>
      <c r="CW4" s="656"/>
      <c r="CX4" s="656"/>
      <c r="CY4" s="656"/>
      <c r="CZ4" s="656"/>
      <c r="DA4" s="656"/>
      <c r="DB4" s="656"/>
      <c r="DC4" s="656"/>
      <c r="DD4" s="656"/>
      <c r="DE4" s="656"/>
      <c r="DF4" s="656"/>
      <c r="DG4" s="656"/>
      <c r="DH4" s="656"/>
      <c r="DI4" s="191"/>
      <c r="DJ4" s="191"/>
      <c r="DK4" s="191"/>
      <c r="DL4" s="191"/>
      <c r="DM4" s="191"/>
      <c r="EA4" s="831"/>
      <c r="EB4" s="835"/>
      <c r="EC4" s="836"/>
      <c r="ED4" s="836"/>
      <c r="EE4" s="836"/>
      <c r="EF4" s="836"/>
      <c r="EG4" s="836"/>
      <c r="EH4" s="836"/>
      <c r="EI4" s="836"/>
      <c r="EJ4" s="836"/>
      <c r="EK4" s="836"/>
      <c r="EL4" s="836"/>
      <c r="EM4" s="836"/>
      <c r="EN4" s="836"/>
      <c r="EO4" s="836"/>
      <c r="EP4" s="836"/>
      <c r="EQ4" s="836"/>
      <c r="ER4" s="836"/>
      <c r="ES4" s="831"/>
      <c r="EV4" s="264">
        <v>2</v>
      </c>
      <c r="EW4" s="271" t="s">
        <v>233</v>
      </c>
      <c r="EX4" s="264"/>
      <c r="EY4" s="264"/>
      <c r="EZ4" s="264">
        <v>2</v>
      </c>
      <c r="FA4" s="264" t="s">
        <v>44</v>
      </c>
      <c r="FB4" s="264" t="s">
        <v>180</v>
      </c>
      <c r="FC4" s="264" t="s">
        <v>24</v>
      </c>
      <c r="FD4" s="264" t="s">
        <v>1</v>
      </c>
    </row>
    <row r="5" spans="1:160" ht="12.75" customHeight="1" x14ac:dyDescent="0.25">
      <c r="A5" s="196"/>
      <c r="B5" s="197" t="s">
        <v>3</v>
      </c>
      <c r="C5" s="197"/>
      <c r="D5" s="197"/>
      <c r="E5" s="198" t="s">
        <v>4</v>
      </c>
      <c r="F5" s="198"/>
      <c r="G5" s="198" t="s">
        <v>5</v>
      </c>
      <c r="H5" s="198"/>
      <c r="I5" s="198"/>
      <c r="J5" s="9"/>
      <c r="K5" s="9"/>
      <c r="L5" s="9"/>
      <c r="M5" s="331" t="s">
        <v>427</v>
      </c>
      <c r="N5" s="12"/>
      <c r="O5" s="12"/>
      <c r="X5" s="16"/>
      <c r="Y5" s="16"/>
      <c r="Z5" s="16"/>
      <c r="AA5" s="16"/>
      <c r="AB5" s="16"/>
      <c r="AC5" s="264">
        <v>3</v>
      </c>
      <c r="AD5" s="264">
        <v>2</v>
      </c>
      <c r="AE5" s="264">
        <f>IF('TEND 1X'!$C$33=1,IF('TEND 1X'!$F$3333&gt;1,1,0),0)</f>
        <v>0</v>
      </c>
      <c r="AF5" s="16"/>
      <c r="AG5" s="16"/>
      <c r="AH5" s="16"/>
      <c r="AI5" s="16"/>
      <c r="CB5" s="9"/>
      <c r="CP5" s="191"/>
      <c r="CQ5" s="191"/>
      <c r="CR5" s="191"/>
      <c r="CS5" s="656"/>
      <c r="CT5" s="656"/>
      <c r="CU5" s="656"/>
      <c r="CV5" s="656"/>
      <c r="CW5" s="656"/>
      <c r="CX5" s="656"/>
      <c r="CY5" s="656"/>
      <c r="CZ5" s="656"/>
      <c r="DA5" s="656"/>
      <c r="DB5" s="656"/>
      <c r="DC5" s="656"/>
      <c r="DD5" s="656"/>
      <c r="DE5" s="656"/>
      <c r="DF5" s="656"/>
      <c r="DG5" s="656"/>
      <c r="DH5" s="656"/>
      <c r="DI5" s="191"/>
      <c r="DJ5" s="191"/>
      <c r="DK5" s="191"/>
      <c r="DL5" s="191"/>
      <c r="DM5" s="191"/>
      <c r="EA5" s="831"/>
      <c r="EB5" s="835"/>
      <c r="EC5" s="836"/>
      <c r="ED5" s="836"/>
      <c r="EE5" s="836"/>
      <c r="EF5" s="836"/>
      <c r="EG5" s="836"/>
      <c r="EH5" s="836"/>
      <c r="EI5" s="836"/>
      <c r="EJ5" s="836"/>
      <c r="EK5" s="836"/>
      <c r="EL5" s="836"/>
      <c r="EM5" s="836"/>
      <c r="EN5" s="836"/>
      <c r="EO5" s="836"/>
      <c r="EP5" s="836"/>
      <c r="EQ5" s="836"/>
      <c r="ER5" s="836"/>
      <c r="ES5" s="831"/>
      <c r="EV5" s="264">
        <v>3</v>
      </c>
      <c r="EW5" s="271" t="s">
        <v>236</v>
      </c>
      <c r="EX5" s="264"/>
      <c r="EY5" s="264"/>
      <c r="EZ5" s="264">
        <v>3</v>
      </c>
      <c r="FA5" s="264" t="s">
        <v>338</v>
      </c>
      <c r="FB5" s="264" t="s">
        <v>337</v>
      </c>
      <c r="FC5" s="264" t="s">
        <v>24</v>
      </c>
      <c r="FD5" s="264" t="s">
        <v>338</v>
      </c>
    </row>
    <row r="6" spans="1:160" ht="12.75" customHeight="1" x14ac:dyDescent="0.25">
      <c r="B6" s="124">
        <f>IF(M3341&gt;20,3,IF(M3341&gt;10,2,1))</f>
        <v>1</v>
      </c>
      <c r="C6" s="125"/>
      <c r="D6" s="194"/>
      <c r="E6" s="195">
        <v>3</v>
      </c>
      <c r="F6" s="124"/>
      <c r="G6" s="195">
        <v>1</v>
      </c>
      <c r="H6" s="125"/>
      <c r="I6" s="125"/>
      <c r="J6" s="13"/>
      <c r="K6" s="575" t="s">
        <v>912</v>
      </c>
      <c r="L6" s="328"/>
      <c r="M6" s="332" t="s">
        <v>821</v>
      </c>
      <c r="X6" s="16"/>
      <c r="Y6" s="16"/>
      <c r="Z6" s="16"/>
      <c r="AA6" s="16"/>
      <c r="AB6" s="16"/>
      <c r="AC6" s="264">
        <v>3</v>
      </c>
      <c r="AD6" s="264">
        <v>3</v>
      </c>
      <c r="AE6" s="264">
        <f>IF('TEND 1X'!$C$33=1,IF('TEND 1X'!$F$3333=3,1,0),0)</f>
        <v>0</v>
      </c>
      <c r="AF6" s="16"/>
      <c r="AG6" s="16"/>
      <c r="AH6" s="16"/>
      <c r="AI6" s="16"/>
      <c r="CB6" s="9"/>
      <c r="CP6" s="191"/>
      <c r="CQ6" s="191"/>
      <c r="CR6" s="191"/>
      <c r="CS6" s="656"/>
      <c r="CT6" s="656"/>
      <c r="CU6" s="656"/>
      <c r="CV6" s="656"/>
      <c r="CW6" s="656"/>
      <c r="CX6" s="656"/>
      <c r="CY6" s="656"/>
      <c r="CZ6" s="656"/>
      <c r="DA6" s="656"/>
      <c r="DB6" s="656"/>
      <c r="DC6" s="656"/>
      <c r="DD6" s="656"/>
      <c r="DE6" s="656"/>
      <c r="DF6" s="656"/>
      <c r="DG6" s="656"/>
      <c r="DH6" s="656"/>
      <c r="DI6" s="191"/>
      <c r="DJ6" s="191"/>
      <c r="DK6" s="191"/>
      <c r="DL6" s="191"/>
      <c r="DM6" s="191"/>
      <c r="EA6" s="831"/>
      <c r="EB6" s="835"/>
      <c r="EC6" s="836"/>
      <c r="ED6" s="836"/>
      <c r="EE6" s="836"/>
      <c r="EF6" s="836"/>
      <c r="EG6" s="836"/>
      <c r="EH6" s="836"/>
      <c r="EI6" s="836"/>
      <c r="EJ6" s="836"/>
      <c r="EK6" s="836"/>
      <c r="EL6" s="836"/>
      <c r="EM6" s="836"/>
      <c r="EN6" s="836"/>
      <c r="EO6" s="836"/>
      <c r="EP6" s="836"/>
      <c r="EQ6" s="836"/>
      <c r="ER6" s="836"/>
      <c r="ES6" s="831"/>
      <c r="EV6" s="264">
        <v>4</v>
      </c>
      <c r="EW6" s="271" t="s">
        <v>237</v>
      </c>
      <c r="EX6" s="264"/>
      <c r="EY6" s="264"/>
      <c r="EZ6" s="264">
        <v>4</v>
      </c>
      <c r="FA6" s="264" t="s">
        <v>9</v>
      </c>
      <c r="FB6" s="264" t="s">
        <v>181</v>
      </c>
      <c r="FC6" s="264" t="s">
        <v>45</v>
      </c>
      <c r="FD6" s="264" t="s">
        <v>2</v>
      </c>
    </row>
    <row r="7" spans="1:160" ht="12.75" customHeight="1" thickBot="1" x14ac:dyDescent="0.3">
      <c r="D7" s="10"/>
      <c r="K7" s="328"/>
      <c r="L7" s="328"/>
      <c r="M7" s="333" t="s">
        <v>911</v>
      </c>
      <c r="X7" s="16"/>
      <c r="Y7" s="16"/>
      <c r="Z7" s="16"/>
      <c r="AA7" s="16"/>
      <c r="AB7" s="16"/>
      <c r="AC7" s="16"/>
      <c r="AD7" s="9"/>
      <c r="AE7" s="16"/>
      <c r="AF7" s="16"/>
      <c r="AG7" s="16"/>
      <c r="AH7" s="16"/>
      <c r="AI7" s="16"/>
      <c r="CB7" s="9"/>
      <c r="CP7" s="191"/>
      <c r="CQ7" s="191"/>
      <c r="CR7" s="191"/>
      <c r="CS7" s="656"/>
      <c r="CT7" s="656"/>
      <c r="CU7" s="656"/>
      <c r="CV7" s="656"/>
      <c r="CW7" s="656"/>
      <c r="CX7" s="656"/>
      <c r="CY7" s="656"/>
      <c r="CZ7" s="656"/>
      <c r="DA7" s="656"/>
      <c r="DB7" s="656"/>
      <c r="DC7" s="656"/>
      <c r="DD7" s="656"/>
      <c r="DE7" s="656"/>
      <c r="DF7" s="656"/>
      <c r="DG7" s="656"/>
      <c r="DH7" s="656"/>
      <c r="DI7" s="191"/>
      <c r="DJ7" s="191"/>
      <c r="DK7" s="191"/>
      <c r="DL7" s="191"/>
      <c r="DM7" s="191"/>
      <c r="EA7" s="831"/>
      <c r="EB7" s="835"/>
      <c r="EC7" s="836"/>
      <c r="ED7" s="836"/>
      <c r="EE7" s="836"/>
      <c r="EF7" s="836"/>
      <c r="EG7" s="836"/>
      <c r="EH7" s="836"/>
      <c r="EI7" s="836"/>
      <c r="EJ7" s="836"/>
      <c r="EK7" s="836"/>
      <c r="EL7" s="836"/>
      <c r="EM7" s="836"/>
      <c r="EN7" s="836"/>
      <c r="EO7" s="836"/>
      <c r="EP7" s="836"/>
      <c r="EQ7" s="836"/>
      <c r="ER7" s="836"/>
      <c r="ES7" s="831"/>
      <c r="EV7" s="264">
        <v>5</v>
      </c>
      <c r="EW7" s="271" t="s">
        <v>144</v>
      </c>
      <c r="EX7" s="264"/>
      <c r="EY7" s="264"/>
      <c r="EZ7" s="264">
        <v>5</v>
      </c>
      <c r="FA7" s="264" t="s">
        <v>10</v>
      </c>
      <c r="FB7" s="264" t="s">
        <v>181</v>
      </c>
      <c r="FC7" s="264" t="s">
        <v>45</v>
      </c>
      <c r="FD7" s="264" t="s">
        <v>2</v>
      </c>
    </row>
    <row r="8" spans="1:160" ht="12.75" customHeight="1" x14ac:dyDescent="0.25">
      <c r="B8" s="6"/>
      <c r="C8" s="199"/>
      <c r="D8" s="200"/>
      <c r="E8" s="200"/>
      <c r="F8" s="200"/>
      <c r="G8" s="200"/>
      <c r="H8" s="201"/>
      <c r="J8" s="3"/>
      <c r="K8" s="3"/>
      <c r="L8" s="15"/>
      <c r="M8" s="11"/>
      <c r="X8" s="16"/>
      <c r="Y8" s="16"/>
      <c r="Z8" s="16"/>
      <c r="AA8" s="16"/>
      <c r="AB8" s="16"/>
      <c r="AC8" s="16"/>
      <c r="AD8" s="9"/>
      <c r="AE8" s="16"/>
      <c r="AF8" s="16"/>
      <c r="AG8" s="16"/>
      <c r="AH8" s="16"/>
      <c r="AI8" s="16"/>
      <c r="CB8" s="9"/>
      <c r="CP8" s="191"/>
      <c r="CQ8" s="191"/>
      <c r="CR8" s="191"/>
      <c r="CS8" s="656"/>
      <c r="CT8" s="656"/>
      <c r="CU8" s="656"/>
      <c r="CV8" s="656"/>
      <c r="CW8" s="656"/>
      <c r="CX8" s="656"/>
      <c r="CY8" s="656"/>
      <c r="CZ8" s="656"/>
      <c r="DA8" s="656"/>
      <c r="DB8" s="656"/>
      <c r="DC8" s="656"/>
      <c r="DD8" s="656"/>
      <c r="DE8" s="656"/>
      <c r="DF8" s="656"/>
      <c r="DG8" s="656"/>
      <c r="DH8" s="656"/>
      <c r="DI8" s="191"/>
      <c r="DJ8" s="191"/>
      <c r="DK8" s="191"/>
      <c r="DL8" s="191"/>
      <c r="DM8" s="191"/>
      <c r="EA8" s="831"/>
      <c r="EB8" s="835"/>
      <c r="EC8" s="836"/>
      <c r="ED8" s="836"/>
      <c r="EE8" s="836"/>
      <c r="EF8" s="836"/>
      <c r="EG8" s="836"/>
      <c r="EH8" s="836"/>
      <c r="EI8" s="836"/>
      <c r="EJ8" s="836"/>
      <c r="EK8" s="836"/>
      <c r="EL8" s="836"/>
      <c r="EM8" s="836"/>
      <c r="EN8" s="836"/>
      <c r="EO8" s="836"/>
      <c r="EP8" s="836"/>
      <c r="EQ8" s="836"/>
      <c r="ER8" s="836"/>
      <c r="ES8" s="831"/>
      <c r="EV8" s="264">
        <v>6</v>
      </c>
      <c r="EW8" s="271" t="s">
        <v>146</v>
      </c>
      <c r="EX8" s="264"/>
      <c r="EY8" s="264"/>
      <c r="EZ8" s="264">
        <v>6</v>
      </c>
      <c r="FA8" s="264" t="s">
        <v>352</v>
      </c>
      <c r="FB8" s="264" t="s">
        <v>358</v>
      </c>
      <c r="FC8" s="264" t="s">
        <v>45</v>
      </c>
      <c r="FD8" s="264" t="s">
        <v>352</v>
      </c>
    </row>
    <row r="9" spans="1:160" ht="12.75" customHeight="1" x14ac:dyDescent="0.25">
      <c r="B9" s="6"/>
      <c r="C9" s="660" t="s">
        <v>275</v>
      </c>
      <c r="D9" s="658"/>
      <c r="E9" s="658"/>
      <c r="F9" s="658"/>
      <c r="G9" s="658"/>
      <c r="H9" s="661"/>
      <c r="I9" s="16"/>
      <c r="J9" s="657" t="s">
        <v>886</v>
      </c>
      <c r="K9" s="658"/>
      <c r="L9" s="658"/>
      <c r="M9" s="659"/>
      <c r="N9" s="291"/>
      <c r="O9" s="292"/>
      <c r="P9" s="292"/>
      <c r="Q9" s="292"/>
      <c r="R9" s="292"/>
      <c r="S9" s="292"/>
      <c r="T9" s="292"/>
      <c r="U9" s="292"/>
      <c r="X9" s="16"/>
      <c r="Y9" s="16"/>
      <c r="Z9" s="16"/>
      <c r="AA9" s="16"/>
      <c r="AB9" s="16"/>
      <c r="AC9" s="16"/>
      <c r="AD9" s="9"/>
      <c r="AE9" s="16"/>
      <c r="AF9" s="16"/>
      <c r="AG9" s="16"/>
      <c r="AH9" s="16"/>
      <c r="AI9" s="16"/>
      <c r="CB9" s="9"/>
      <c r="CP9" s="191"/>
      <c r="CQ9" s="191"/>
      <c r="CR9" s="191"/>
      <c r="CS9" s="656"/>
      <c r="CT9" s="656"/>
      <c r="CU9" s="656"/>
      <c r="CV9" s="656"/>
      <c r="CW9" s="656"/>
      <c r="CX9" s="656"/>
      <c r="CY9" s="656"/>
      <c r="CZ9" s="656"/>
      <c r="DA9" s="656"/>
      <c r="DB9" s="656"/>
      <c r="DC9" s="656"/>
      <c r="DD9" s="656"/>
      <c r="DE9" s="656"/>
      <c r="DF9" s="656"/>
      <c r="DG9" s="656"/>
      <c r="DH9" s="656"/>
      <c r="DI9" s="191"/>
      <c r="DJ9" s="191"/>
      <c r="DK9" s="191"/>
      <c r="DL9" s="191"/>
      <c r="DM9" s="191"/>
      <c r="EA9" s="837"/>
      <c r="EB9" s="835"/>
      <c r="EC9" s="836"/>
      <c r="ED9" s="836"/>
      <c r="EE9" s="836"/>
      <c r="EF9" s="836"/>
      <c r="EG9" s="836"/>
      <c r="EH9" s="836"/>
      <c r="EI9" s="836"/>
      <c r="EJ9" s="836"/>
      <c r="EK9" s="836"/>
      <c r="EL9" s="836"/>
      <c r="EM9" s="836"/>
      <c r="EN9" s="836"/>
      <c r="EO9" s="836"/>
      <c r="EP9" s="836"/>
      <c r="EQ9" s="836"/>
      <c r="ER9" s="836"/>
      <c r="ES9" s="837"/>
      <c r="EV9" s="264">
        <v>7</v>
      </c>
      <c r="EW9" s="271" t="s">
        <v>238</v>
      </c>
      <c r="EX9" s="264"/>
      <c r="EY9" s="264"/>
      <c r="EZ9" s="264">
        <v>7</v>
      </c>
      <c r="FA9" s="264" t="s">
        <v>326</v>
      </c>
      <c r="FB9" s="264" t="s">
        <v>333</v>
      </c>
      <c r="FC9" s="264" t="s">
        <v>45</v>
      </c>
      <c r="FD9" s="264" t="s">
        <v>332</v>
      </c>
    </row>
    <row r="10" spans="1:160" ht="12.75" customHeight="1" x14ac:dyDescent="0.25">
      <c r="B10" s="10"/>
      <c r="C10" s="430" t="s">
        <v>761</v>
      </c>
      <c r="D10" s="124"/>
      <c r="F10" s="434" t="s">
        <v>762</v>
      </c>
      <c r="G10" s="124"/>
      <c r="H10" s="202"/>
      <c r="I10" s="16"/>
      <c r="J10" s="3"/>
      <c r="K10" s="3"/>
      <c r="L10" s="15"/>
      <c r="M10" s="11"/>
      <c r="X10" s="16"/>
      <c r="Y10" s="16"/>
      <c r="Z10" s="16"/>
      <c r="AA10" s="16"/>
      <c r="AB10" s="16"/>
      <c r="AC10" s="16"/>
      <c r="AD10" s="16"/>
      <c r="AE10" s="16"/>
      <c r="AF10" s="16"/>
      <c r="AG10" s="16"/>
      <c r="AH10" s="16"/>
      <c r="AI10" s="16"/>
      <c r="CP10" s="191"/>
      <c r="CQ10" s="191"/>
      <c r="CR10" s="191"/>
      <c r="CS10" s="656"/>
      <c r="CT10" s="656"/>
      <c r="CU10" s="656"/>
      <c r="CV10" s="656"/>
      <c r="CW10" s="656"/>
      <c r="CX10" s="656"/>
      <c r="CY10" s="656"/>
      <c r="CZ10" s="656"/>
      <c r="DA10" s="656"/>
      <c r="DB10" s="656"/>
      <c r="DC10" s="656"/>
      <c r="DD10" s="656"/>
      <c r="DE10" s="656"/>
      <c r="DF10" s="656"/>
      <c r="DG10" s="656"/>
      <c r="DH10" s="656"/>
      <c r="DI10" s="191"/>
      <c r="DJ10" s="191"/>
      <c r="DK10" s="191"/>
      <c r="DL10" s="191"/>
      <c r="DM10" s="191"/>
      <c r="EA10" s="838"/>
      <c r="EB10" s="835"/>
      <c r="EC10" s="836"/>
      <c r="ED10" s="836"/>
      <c r="EE10" s="836"/>
      <c r="EF10" s="836"/>
      <c r="EG10" s="836"/>
      <c r="EH10" s="836"/>
      <c r="EI10" s="836"/>
      <c r="EJ10" s="836"/>
      <c r="EK10" s="836"/>
      <c r="EL10" s="836"/>
      <c r="EM10" s="836"/>
      <c r="EN10" s="836"/>
      <c r="EO10" s="836"/>
      <c r="EP10" s="836"/>
      <c r="EQ10" s="836"/>
      <c r="ER10" s="836"/>
      <c r="ES10" s="838"/>
      <c r="EV10" s="264">
        <v>8</v>
      </c>
      <c r="EW10" s="271" t="s">
        <v>239</v>
      </c>
      <c r="EX10" s="264"/>
      <c r="EY10" s="264"/>
      <c r="EZ10" s="264">
        <v>8</v>
      </c>
      <c r="FA10" s="264" t="s">
        <v>328</v>
      </c>
      <c r="FB10" s="264" t="s">
        <v>333</v>
      </c>
      <c r="FC10" s="264" t="s">
        <v>45</v>
      </c>
      <c r="FD10" s="264" t="s">
        <v>332</v>
      </c>
    </row>
    <row r="11" spans="1:160" ht="12.75" customHeight="1" x14ac:dyDescent="0.25">
      <c r="B11" s="8"/>
      <c r="C11" s="208" t="str">
        <f>IF(J110=0,"",J110)</f>
        <v>PL</v>
      </c>
      <c r="D11" s="8"/>
      <c r="F11" s="432" t="str">
        <f>IF(J120=0,"",J120)</f>
        <v>PL</v>
      </c>
      <c r="H11" s="203"/>
      <c r="I11" s="16"/>
      <c r="J11" s="3"/>
      <c r="K11" s="664" t="s">
        <v>7</v>
      </c>
      <c r="L11" s="664"/>
      <c r="M11" s="11"/>
      <c r="X11" s="16"/>
      <c r="Y11" s="16"/>
      <c r="Z11" s="16"/>
      <c r="AA11" s="16"/>
      <c r="AB11" s="16"/>
      <c r="AC11" s="16"/>
      <c r="AD11" s="16"/>
      <c r="AE11" s="16"/>
      <c r="AF11" s="16"/>
      <c r="AG11" s="16"/>
      <c r="AH11" s="16"/>
      <c r="AI11" s="16"/>
      <c r="CP11" s="191"/>
      <c r="CQ11" s="191"/>
      <c r="CR11" s="191"/>
      <c r="CS11" s="656"/>
      <c r="CT11" s="656"/>
      <c r="CU11" s="656"/>
      <c r="CV11" s="656"/>
      <c r="CW11" s="656"/>
      <c r="CX11" s="656"/>
      <c r="CY11" s="656"/>
      <c r="CZ11" s="656"/>
      <c r="DA11" s="656"/>
      <c r="DB11" s="656"/>
      <c r="DC11" s="656"/>
      <c r="DD11" s="656"/>
      <c r="DE11" s="656"/>
      <c r="DF11" s="656"/>
      <c r="DG11" s="656"/>
      <c r="DH11" s="656"/>
      <c r="DI11" s="191"/>
      <c r="DJ11" s="191"/>
      <c r="DK11" s="191"/>
      <c r="DL11" s="191"/>
      <c r="DM11" s="191"/>
      <c r="EA11" s="838"/>
      <c r="EB11" s="835"/>
      <c r="EC11" s="836"/>
      <c r="ED11" s="836"/>
      <c r="EE11" s="836"/>
      <c r="EF11" s="836"/>
      <c r="EG11" s="836"/>
      <c r="EH11" s="836"/>
      <c r="EI11" s="836"/>
      <c r="EJ11" s="836"/>
      <c r="EK11" s="836"/>
      <c r="EL11" s="836"/>
      <c r="EM11" s="836"/>
      <c r="EN11" s="836"/>
      <c r="EO11" s="836"/>
      <c r="EP11" s="836"/>
      <c r="EQ11" s="836"/>
      <c r="ER11" s="836"/>
      <c r="ES11" s="838"/>
      <c r="EV11" s="264">
        <v>9</v>
      </c>
      <c r="EW11" s="271" t="s">
        <v>240</v>
      </c>
      <c r="EX11" s="264"/>
      <c r="EY11" s="264"/>
      <c r="EZ11" s="264">
        <v>9</v>
      </c>
      <c r="FA11" s="264" t="s">
        <v>329</v>
      </c>
      <c r="FB11" s="264" t="s">
        <v>333</v>
      </c>
      <c r="FC11" s="264" t="s">
        <v>45</v>
      </c>
      <c r="FD11" s="264" t="s">
        <v>332</v>
      </c>
    </row>
    <row r="12" spans="1:160" ht="12.75" customHeight="1" x14ac:dyDescent="0.25">
      <c r="B12" s="19"/>
      <c r="C12" s="207"/>
      <c r="D12" s="8"/>
      <c r="F12" s="8"/>
      <c r="G12" s="8"/>
      <c r="H12" s="202"/>
      <c r="I12" s="17"/>
      <c r="J12" s="3"/>
      <c r="K12" s="664"/>
      <c r="L12" s="664"/>
      <c r="M12" s="11"/>
      <c r="X12" s="16"/>
      <c r="Y12" s="16"/>
      <c r="Z12" s="16"/>
      <c r="AA12" s="16"/>
      <c r="AB12" s="16"/>
      <c r="AC12" s="16"/>
      <c r="AD12" s="16"/>
      <c r="AE12" s="16"/>
      <c r="AF12" s="16"/>
      <c r="AG12" s="16"/>
      <c r="AH12" s="16"/>
      <c r="AI12" s="16"/>
      <c r="CP12" s="191"/>
      <c r="CQ12" s="191"/>
      <c r="CR12" s="191"/>
      <c r="CS12" s="656"/>
      <c r="CT12" s="656"/>
      <c r="CU12" s="656"/>
      <c r="CV12" s="656"/>
      <c r="CW12" s="656"/>
      <c r="CX12" s="656"/>
      <c r="CY12" s="656"/>
      <c r="CZ12" s="656"/>
      <c r="DA12" s="656"/>
      <c r="DB12" s="656"/>
      <c r="DC12" s="656"/>
      <c r="DD12" s="656"/>
      <c r="DE12" s="656"/>
      <c r="DF12" s="656"/>
      <c r="DG12" s="656"/>
      <c r="DH12" s="656"/>
      <c r="DI12" s="191"/>
      <c r="DJ12" s="191"/>
      <c r="DK12" s="191"/>
      <c r="DL12" s="191"/>
      <c r="DM12" s="191"/>
      <c r="EA12" s="838"/>
      <c r="EB12" s="835"/>
      <c r="EC12" s="836"/>
      <c r="ED12" s="836"/>
      <c r="EE12" s="836"/>
      <c r="EF12" s="836"/>
      <c r="EG12" s="836"/>
      <c r="EH12" s="836"/>
      <c r="EI12" s="836"/>
      <c r="EJ12" s="836"/>
      <c r="EK12" s="836"/>
      <c r="EL12" s="836"/>
      <c r="EM12" s="836"/>
      <c r="EN12" s="836"/>
      <c r="EO12" s="836"/>
      <c r="EP12" s="836"/>
      <c r="EQ12" s="836"/>
      <c r="ER12" s="836"/>
      <c r="ES12" s="838"/>
      <c r="EV12" s="264">
        <v>10</v>
      </c>
      <c r="EW12" s="271" t="s">
        <v>241</v>
      </c>
      <c r="EX12" s="264"/>
      <c r="EY12" s="264"/>
      <c r="EZ12" s="264">
        <v>10</v>
      </c>
      <c r="FA12" s="264" t="s">
        <v>46</v>
      </c>
      <c r="FB12" s="264" t="s">
        <v>182</v>
      </c>
      <c r="FC12" s="264" t="s">
        <v>45</v>
      </c>
      <c r="FD12" s="264" t="s">
        <v>6</v>
      </c>
    </row>
    <row r="13" spans="1:160" ht="12.75" customHeight="1" x14ac:dyDescent="0.25">
      <c r="C13" s="208" t="str">
        <f>IF(J111=0,"",J111)</f>
        <v>DS1</v>
      </c>
      <c r="D13" s="18"/>
      <c r="F13" s="432" t="str">
        <f>IF(J121=0,"",J121)</f>
        <v>DS1</v>
      </c>
      <c r="H13" s="431"/>
      <c r="I13" s="17"/>
      <c r="J13" s="3"/>
      <c r="M13" s="11"/>
      <c r="CP13" s="191"/>
      <c r="CQ13" s="191"/>
      <c r="CR13" s="191"/>
      <c r="CS13" s="656"/>
      <c r="CT13" s="656"/>
      <c r="CU13" s="656"/>
      <c r="CV13" s="656"/>
      <c r="CW13" s="656"/>
      <c r="CX13" s="656"/>
      <c r="CY13" s="656"/>
      <c r="CZ13" s="656"/>
      <c r="DA13" s="656"/>
      <c r="DB13" s="656"/>
      <c r="DC13" s="656"/>
      <c r="DD13" s="656"/>
      <c r="DE13" s="656"/>
      <c r="DF13" s="656"/>
      <c r="DG13" s="656"/>
      <c r="DH13" s="656"/>
      <c r="DI13" s="191"/>
      <c r="DJ13" s="191"/>
      <c r="DK13" s="191"/>
      <c r="DL13" s="191"/>
      <c r="DM13" s="191"/>
      <c r="EA13" s="838"/>
      <c r="EB13" s="835"/>
      <c r="EC13" s="836"/>
      <c r="ED13" s="836"/>
      <c r="EE13" s="836"/>
      <c r="EF13" s="836"/>
      <c r="EG13" s="836"/>
      <c r="EH13" s="836"/>
      <c r="EI13" s="836"/>
      <c r="EJ13" s="836"/>
      <c r="EK13" s="836"/>
      <c r="EL13" s="836"/>
      <c r="EM13" s="836"/>
      <c r="EN13" s="836"/>
      <c r="EO13" s="836"/>
      <c r="EP13" s="836"/>
      <c r="EQ13" s="836"/>
      <c r="ER13" s="836"/>
      <c r="ES13" s="838"/>
      <c r="EV13" s="264">
        <v>11</v>
      </c>
      <c r="EW13" s="271" t="s">
        <v>242</v>
      </c>
      <c r="EX13" s="264"/>
      <c r="EY13" s="264"/>
      <c r="EZ13" s="264">
        <v>11</v>
      </c>
      <c r="FA13" s="264" t="s">
        <v>47</v>
      </c>
      <c r="FB13" s="264" t="s">
        <v>183</v>
      </c>
      <c r="FC13" s="264" t="s">
        <v>45</v>
      </c>
      <c r="FD13" s="264" t="s">
        <v>6</v>
      </c>
    </row>
    <row r="14" spans="1:160" ht="12.75" customHeight="1" x14ac:dyDescent="0.25">
      <c r="B14" s="20"/>
      <c r="C14" s="204"/>
      <c r="D14" s="8"/>
      <c r="F14" s="8"/>
      <c r="G14" s="8"/>
      <c r="H14" s="662" t="s">
        <v>763</v>
      </c>
      <c r="I14" s="17"/>
      <c r="J14" s="3"/>
      <c r="K14" s="3"/>
      <c r="L14" s="15"/>
      <c r="M14" s="11"/>
      <c r="CP14" s="191"/>
      <c r="CQ14" s="191"/>
      <c r="CR14" s="191"/>
      <c r="CS14" s="656"/>
      <c r="CT14" s="656"/>
      <c r="CU14" s="656"/>
      <c r="CV14" s="656"/>
      <c r="CW14" s="656"/>
      <c r="CX14" s="656"/>
      <c r="CY14" s="656"/>
      <c r="CZ14" s="656"/>
      <c r="DA14" s="656"/>
      <c r="DB14" s="656"/>
      <c r="DC14" s="656"/>
      <c r="DD14" s="656"/>
      <c r="DE14" s="656"/>
      <c r="DF14" s="656"/>
      <c r="DG14" s="656"/>
      <c r="DH14" s="656"/>
      <c r="DI14" s="191"/>
      <c r="DJ14" s="191"/>
      <c r="DK14" s="191"/>
      <c r="DL14" s="191"/>
      <c r="DM14" s="191"/>
      <c r="EA14" s="838"/>
      <c r="EB14" s="835"/>
      <c r="EC14" s="836"/>
      <c r="ED14" s="836"/>
      <c r="EE14" s="836"/>
      <c r="EF14" s="836"/>
      <c r="EG14" s="836"/>
      <c r="EH14" s="836"/>
      <c r="EI14" s="836"/>
      <c r="EJ14" s="836"/>
      <c r="EK14" s="836"/>
      <c r="EL14" s="836"/>
      <c r="EM14" s="836"/>
      <c r="EN14" s="836"/>
      <c r="EO14" s="836"/>
      <c r="EP14" s="836"/>
      <c r="EQ14" s="836"/>
      <c r="ER14" s="836"/>
      <c r="ES14" s="838"/>
      <c r="EV14" s="264">
        <v>12</v>
      </c>
      <c r="EW14" s="271" t="s">
        <v>243</v>
      </c>
      <c r="EX14" s="264"/>
      <c r="EY14" s="264"/>
      <c r="EZ14" s="264">
        <v>12</v>
      </c>
      <c r="FA14" s="264" t="s">
        <v>48</v>
      </c>
      <c r="FB14" s="264" t="s">
        <v>184</v>
      </c>
      <c r="FC14" s="264" t="s">
        <v>45</v>
      </c>
      <c r="FD14" s="264" t="s">
        <v>6</v>
      </c>
    </row>
    <row r="15" spans="1:160" ht="12.75" customHeight="1" x14ac:dyDescent="0.25">
      <c r="C15" s="208" t="str">
        <f>IF(J112=0,"",J112)</f>
        <v>DS3</v>
      </c>
      <c r="D15" s="18"/>
      <c r="F15" s="432" t="str">
        <f>IF(J122=0,"",J122)</f>
        <v>DS3</v>
      </c>
      <c r="H15" s="662"/>
      <c r="I15" s="17"/>
      <c r="J15" s="3"/>
      <c r="K15" s="664" t="s">
        <v>14</v>
      </c>
      <c r="L15" s="664"/>
      <c r="M15" s="11"/>
      <c r="CP15" s="191"/>
      <c r="CQ15" s="191"/>
      <c r="CR15" s="191"/>
      <c r="CS15" s="656"/>
      <c r="CT15" s="656"/>
      <c r="CU15" s="656"/>
      <c r="CV15" s="656"/>
      <c r="CW15" s="656"/>
      <c r="CX15" s="656"/>
      <c r="CY15" s="656"/>
      <c r="CZ15" s="656"/>
      <c r="DA15" s="656"/>
      <c r="DB15" s="656"/>
      <c r="DC15" s="656"/>
      <c r="DD15" s="656"/>
      <c r="DE15" s="656"/>
      <c r="DF15" s="656"/>
      <c r="DG15" s="656"/>
      <c r="DH15" s="656"/>
      <c r="DI15" s="191"/>
      <c r="DJ15" s="191"/>
      <c r="DK15" s="191"/>
      <c r="DL15" s="191"/>
      <c r="DM15" s="191"/>
      <c r="EA15" s="831"/>
      <c r="EB15" s="835"/>
      <c r="EC15" s="836"/>
      <c r="ED15" s="836"/>
      <c r="EE15" s="836"/>
      <c r="EF15" s="836"/>
      <c r="EG15" s="836"/>
      <c r="EH15" s="836"/>
      <c r="EI15" s="836"/>
      <c r="EJ15" s="836"/>
      <c r="EK15" s="836"/>
      <c r="EL15" s="836"/>
      <c r="EM15" s="836"/>
      <c r="EN15" s="836"/>
      <c r="EO15" s="836"/>
      <c r="EP15" s="836"/>
      <c r="EQ15" s="836"/>
      <c r="ER15" s="836"/>
      <c r="ES15" s="831"/>
      <c r="EV15" s="264">
        <v>13</v>
      </c>
      <c r="EW15" s="271" t="s">
        <v>244</v>
      </c>
      <c r="EX15" s="264"/>
      <c r="EY15" s="264"/>
      <c r="EZ15" s="264">
        <v>13</v>
      </c>
      <c r="FA15" s="264" t="s">
        <v>49</v>
      </c>
      <c r="FB15" s="264" t="s">
        <v>185</v>
      </c>
      <c r="FC15" s="264" t="s">
        <v>45</v>
      </c>
      <c r="FD15" s="264" t="s">
        <v>6</v>
      </c>
    </row>
    <row r="16" spans="1:160" ht="12.75" customHeight="1" x14ac:dyDescent="0.25">
      <c r="B16" s="21"/>
      <c r="C16" s="204"/>
      <c r="D16" s="8"/>
      <c r="F16" s="8"/>
      <c r="G16" s="8"/>
      <c r="H16" s="662"/>
      <c r="I16" s="17"/>
      <c r="K16" s="664"/>
      <c r="L16" s="664"/>
      <c r="M16" s="11"/>
      <c r="N16" s="283"/>
      <c r="O16" s="283"/>
      <c r="P16" s="283"/>
      <c r="Q16" s="283"/>
      <c r="R16" s="283"/>
      <c r="S16" s="283"/>
      <c r="CP16" s="191"/>
      <c r="CQ16" s="191"/>
      <c r="CR16" s="191"/>
      <c r="CS16" s="656"/>
      <c r="CT16" s="656"/>
      <c r="CU16" s="656"/>
      <c r="CV16" s="656"/>
      <c r="CW16" s="656"/>
      <c r="CX16" s="656"/>
      <c r="CY16" s="656"/>
      <c r="CZ16" s="656"/>
      <c r="DA16" s="656"/>
      <c r="DB16" s="656"/>
      <c r="DC16" s="656"/>
      <c r="DD16" s="656"/>
      <c r="DE16" s="656"/>
      <c r="DF16" s="656"/>
      <c r="DG16" s="656"/>
      <c r="DH16" s="656"/>
      <c r="DI16" s="191"/>
      <c r="DJ16" s="191"/>
      <c r="DK16" s="191"/>
      <c r="DL16" s="191"/>
      <c r="DM16" s="191"/>
      <c r="EA16" s="831"/>
      <c r="EB16" s="835"/>
      <c r="EC16" s="836"/>
      <c r="ED16" s="836"/>
      <c r="EE16" s="836"/>
      <c r="EF16" s="836"/>
      <c r="EG16" s="836"/>
      <c r="EH16" s="836"/>
      <c r="EI16" s="836"/>
      <c r="EJ16" s="836"/>
      <c r="EK16" s="836"/>
      <c r="EL16" s="836"/>
      <c r="EM16" s="836"/>
      <c r="EN16" s="836"/>
      <c r="EO16" s="836"/>
      <c r="EP16" s="836"/>
      <c r="EQ16" s="836"/>
      <c r="ER16" s="836"/>
      <c r="ES16" s="831"/>
      <c r="EV16" s="264">
        <v>14</v>
      </c>
      <c r="EW16" s="271" t="s">
        <v>245</v>
      </c>
      <c r="EX16" s="264"/>
      <c r="EY16" s="264"/>
      <c r="EZ16" s="264">
        <v>14</v>
      </c>
      <c r="FA16" s="264" t="s">
        <v>50</v>
      </c>
      <c r="FB16" s="264" t="s">
        <v>186</v>
      </c>
      <c r="FC16" s="264" t="s">
        <v>45</v>
      </c>
      <c r="FD16" s="264" t="s">
        <v>6</v>
      </c>
    </row>
    <row r="17" spans="2:160" ht="12.75" customHeight="1" x14ac:dyDescent="0.25">
      <c r="C17" s="208" t="str">
        <f>IF(J113=0,"",J113)</f>
        <v>CE1</v>
      </c>
      <c r="D17" s="18"/>
      <c r="F17" s="432" t="str">
        <f>IF(J123=0,"",J123)</f>
        <v>CE1</v>
      </c>
      <c r="H17" s="662"/>
      <c r="I17" s="17"/>
      <c r="N17" s="283"/>
      <c r="O17" s="283"/>
      <c r="P17" s="283"/>
      <c r="Q17" s="283"/>
      <c r="R17" s="283"/>
      <c r="S17" s="283"/>
      <c r="CP17" s="191"/>
      <c r="CQ17" s="191"/>
      <c r="CR17" s="191"/>
      <c r="CS17" s="656"/>
      <c r="CT17" s="656"/>
      <c r="CU17" s="656"/>
      <c r="CV17" s="656"/>
      <c r="CW17" s="656"/>
      <c r="CX17" s="656"/>
      <c r="CY17" s="656"/>
      <c r="CZ17" s="656"/>
      <c r="DA17" s="656"/>
      <c r="DB17" s="656"/>
      <c r="DC17" s="656"/>
      <c r="DD17" s="656"/>
      <c r="DE17" s="656"/>
      <c r="DF17" s="656"/>
      <c r="DG17" s="656"/>
      <c r="DH17" s="656"/>
      <c r="DI17" s="191"/>
      <c r="DJ17" s="191"/>
      <c r="DK17" s="191"/>
      <c r="DL17" s="191"/>
      <c r="DM17" s="191"/>
      <c r="EA17" s="831"/>
      <c r="EB17" s="835"/>
      <c r="EC17" s="836"/>
      <c r="ED17" s="836"/>
      <c r="EE17" s="836"/>
      <c r="EF17" s="836"/>
      <c r="EG17" s="836"/>
      <c r="EH17" s="836"/>
      <c r="EI17" s="836"/>
      <c r="EJ17" s="836"/>
      <c r="EK17" s="836"/>
      <c r="EL17" s="836"/>
      <c r="EM17" s="836"/>
      <c r="EN17" s="836"/>
      <c r="EO17" s="836"/>
      <c r="EP17" s="836"/>
      <c r="EQ17" s="836"/>
      <c r="ER17" s="836"/>
      <c r="ES17" s="831"/>
      <c r="EV17" s="264">
        <v>15</v>
      </c>
      <c r="EW17" s="271" t="s">
        <v>246</v>
      </c>
      <c r="EX17" s="264"/>
      <c r="EY17" s="264"/>
      <c r="EZ17" s="264">
        <v>15</v>
      </c>
      <c r="FA17" s="264" t="s">
        <v>339</v>
      </c>
      <c r="FB17" s="264" t="s">
        <v>340</v>
      </c>
      <c r="FC17" s="264" t="s">
        <v>45</v>
      </c>
      <c r="FD17" s="264" t="s">
        <v>339</v>
      </c>
    </row>
    <row r="18" spans="2:160" ht="12.75" customHeight="1" x14ac:dyDescent="0.25">
      <c r="B18" s="21"/>
      <c r="C18" s="204"/>
      <c r="D18" s="8"/>
      <c r="F18" s="8"/>
      <c r="G18" s="8"/>
      <c r="H18" s="662"/>
      <c r="I18" s="17"/>
      <c r="N18" s="283"/>
      <c r="O18" s="283"/>
      <c r="P18" s="283"/>
      <c r="Q18" s="283"/>
      <c r="R18" s="283"/>
      <c r="S18" s="283"/>
      <c r="CP18" s="191"/>
      <c r="CQ18" s="191"/>
      <c r="CR18" s="191"/>
      <c r="CS18" s="656"/>
      <c r="CT18" s="656"/>
      <c r="CU18" s="656"/>
      <c r="CV18" s="656"/>
      <c r="CW18" s="656"/>
      <c r="CX18" s="656"/>
      <c r="CY18" s="656"/>
      <c r="CZ18" s="656"/>
      <c r="DA18" s="656"/>
      <c r="DB18" s="656"/>
      <c r="DC18" s="656"/>
      <c r="DD18" s="656"/>
      <c r="DE18" s="656"/>
      <c r="DF18" s="656"/>
      <c r="DG18" s="656"/>
      <c r="DH18" s="656"/>
      <c r="DI18" s="191"/>
      <c r="DJ18" s="191"/>
      <c r="DK18" s="191"/>
      <c r="DL18" s="191"/>
      <c r="DM18" s="191"/>
      <c r="EA18" s="831"/>
      <c r="EB18" s="835"/>
      <c r="EC18" s="836"/>
      <c r="ED18" s="836"/>
      <c r="EE18" s="836"/>
      <c r="EF18" s="836"/>
      <c r="EG18" s="836"/>
      <c r="EH18" s="836"/>
      <c r="EI18" s="836"/>
      <c r="EJ18" s="836"/>
      <c r="EK18" s="836"/>
      <c r="EL18" s="836"/>
      <c r="EM18" s="836"/>
      <c r="EN18" s="836"/>
      <c r="EO18" s="836"/>
      <c r="EP18" s="836"/>
      <c r="EQ18" s="836"/>
      <c r="ER18" s="836"/>
      <c r="ES18" s="831"/>
      <c r="EV18" s="264">
        <v>16</v>
      </c>
      <c r="EW18" s="271" t="s">
        <v>149</v>
      </c>
      <c r="EX18" s="264"/>
      <c r="EY18" s="264"/>
      <c r="EZ18" s="264">
        <v>16</v>
      </c>
      <c r="FA18" s="264" t="s">
        <v>51</v>
      </c>
      <c r="FB18" s="264" t="s">
        <v>187</v>
      </c>
      <c r="FC18" s="264" t="s">
        <v>24</v>
      </c>
      <c r="FD18" s="264" t="s">
        <v>8</v>
      </c>
    </row>
    <row r="19" spans="2:160" ht="12.75" customHeight="1" x14ac:dyDescent="0.25">
      <c r="C19" s="208" t="str">
        <f>IF(J114=0,"",J114)</f>
        <v/>
      </c>
      <c r="D19" s="18"/>
      <c r="F19" s="432" t="str">
        <f>IF(J124=0,"",J124)</f>
        <v/>
      </c>
      <c r="H19" s="662"/>
      <c r="I19" s="17"/>
      <c r="K19" s="664" t="s">
        <v>17</v>
      </c>
      <c r="L19" s="664"/>
      <c r="CP19" s="191"/>
      <c r="CQ19" s="191"/>
      <c r="CR19" s="191"/>
      <c r="CS19" s="656"/>
      <c r="CT19" s="656"/>
      <c r="CU19" s="656"/>
      <c r="CV19" s="656"/>
      <c r="CW19" s="656"/>
      <c r="CX19" s="656"/>
      <c r="CY19" s="656"/>
      <c r="CZ19" s="656"/>
      <c r="DA19" s="656"/>
      <c r="DB19" s="656"/>
      <c r="DC19" s="656"/>
      <c r="DD19" s="656"/>
      <c r="DE19" s="656"/>
      <c r="DF19" s="656"/>
      <c r="DG19" s="656"/>
      <c r="DH19" s="656"/>
      <c r="DI19" s="191"/>
      <c r="DJ19" s="191"/>
      <c r="DK19" s="191"/>
      <c r="DL19" s="191"/>
      <c r="DM19" s="191"/>
      <c r="EA19" s="831"/>
      <c r="EB19" s="835"/>
      <c r="EC19" s="836"/>
      <c r="ED19" s="836"/>
      <c r="EE19" s="836"/>
      <c r="EF19" s="836"/>
      <c r="EG19" s="836"/>
      <c r="EH19" s="836"/>
      <c r="EI19" s="836"/>
      <c r="EJ19" s="836"/>
      <c r="EK19" s="836"/>
      <c r="EL19" s="836"/>
      <c r="EM19" s="836"/>
      <c r="EN19" s="836"/>
      <c r="EO19" s="836"/>
      <c r="EP19" s="836"/>
      <c r="EQ19" s="836"/>
      <c r="ER19" s="836"/>
      <c r="ES19" s="831"/>
      <c r="EV19" s="264">
        <v>17</v>
      </c>
      <c r="EW19" s="271" t="s">
        <v>247</v>
      </c>
      <c r="EX19" s="264"/>
      <c r="EY19" s="264"/>
      <c r="EZ19" s="264">
        <v>17</v>
      </c>
      <c r="FA19" s="264" t="s">
        <v>52</v>
      </c>
      <c r="FB19" s="264" t="s">
        <v>187</v>
      </c>
      <c r="FC19" s="264" t="s">
        <v>24</v>
      </c>
      <c r="FD19" s="264" t="s">
        <v>8</v>
      </c>
    </row>
    <row r="20" spans="2:160" ht="12.75" customHeight="1" x14ac:dyDescent="0.25">
      <c r="B20" s="21"/>
      <c r="C20" s="204"/>
      <c r="D20" s="8"/>
      <c r="F20" s="8"/>
      <c r="G20" s="8"/>
      <c r="H20" s="662"/>
      <c r="I20" s="17"/>
      <c r="K20" s="664"/>
      <c r="L20" s="664"/>
      <c r="CP20" s="191"/>
      <c r="CQ20" s="191"/>
      <c r="CR20" s="191"/>
      <c r="CS20" s="656"/>
      <c r="CT20" s="656"/>
      <c r="CU20" s="656"/>
      <c r="CV20" s="656"/>
      <c r="CW20" s="656"/>
      <c r="CX20" s="656"/>
      <c r="CY20" s="656"/>
      <c r="CZ20" s="656"/>
      <c r="DA20" s="656"/>
      <c r="DB20" s="656"/>
      <c r="DC20" s="656"/>
      <c r="DD20" s="656"/>
      <c r="DE20" s="656"/>
      <c r="DF20" s="656"/>
      <c r="DG20" s="656"/>
      <c r="DH20" s="656"/>
      <c r="DI20" s="191"/>
      <c r="DJ20" s="191"/>
      <c r="DK20" s="191"/>
      <c r="DL20" s="191"/>
      <c r="DM20" s="191"/>
      <c r="EA20" s="831"/>
      <c r="EB20" s="835"/>
      <c r="EC20" s="836"/>
      <c r="ED20" s="836"/>
      <c r="EE20" s="836"/>
      <c r="EF20" s="836"/>
      <c r="EG20" s="836"/>
      <c r="EH20" s="836"/>
      <c r="EI20" s="836"/>
      <c r="EJ20" s="836"/>
      <c r="EK20" s="836"/>
      <c r="EL20" s="836"/>
      <c r="EM20" s="836"/>
      <c r="EN20" s="836"/>
      <c r="EO20" s="836"/>
      <c r="EP20" s="836"/>
      <c r="EQ20" s="836"/>
      <c r="ER20" s="836"/>
      <c r="ES20" s="831"/>
      <c r="EV20" s="264">
        <v>18</v>
      </c>
      <c r="EW20" s="271" t="s">
        <v>248</v>
      </c>
      <c r="EX20" s="264"/>
      <c r="EY20" s="264"/>
      <c r="EZ20" s="264">
        <v>18</v>
      </c>
      <c r="FA20" s="264" t="s">
        <v>341</v>
      </c>
      <c r="FB20" s="264" t="s">
        <v>342</v>
      </c>
      <c r="FC20" s="264" t="s">
        <v>24</v>
      </c>
      <c r="FD20" s="264" t="s">
        <v>341</v>
      </c>
    </row>
    <row r="21" spans="2:160" ht="12.75" customHeight="1" x14ac:dyDescent="0.25">
      <c r="C21" s="426" t="str">
        <f>IF(J115=0,"",J115)</f>
        <v/>
      </c>
      <c r="D21" s="18"/>
      <c r="F21" s="335" t="str">
        <f>IF(J125=0,"",J125)</f>
        <v/>
      </c>
      <c r="H21" s="662"/>
      <c r="I21" s="17"/>
      <c r="CP21" s="191"/>
      <c r="CQ21" s="191"/>
      <c r="CR21" s="191"/>
      <c r="CS21" s="656"/>
      <c r="CT21" s="656"/>
      <c r="CU21" s="656"/>
      <c r="CV21" s="656"/>
      <c r="CW21" s="656"/>
      <c r="CX21" s="656"/>
      <c r="CY21" s="656"/>
      <c r="CZ21" s="656"/>
      <c r="DA21" s="656"/>
      <c r="DB21" s="656"/>
      <c r="DC21" s="656"/>
      <c r="DD21" s="656"/>
      <c r="DE21" s="656"/>
      <c r="DF21" s="656"/>
      <c r="DG21" s="656"/>
      <c r="DH21" s="656"/>
      <c r="DI21" s="191"/>
      <c r="DJ21" s="191"/>
      <c r="DK21" s="191"/>
      <c r="DL21" s="191"/>
      <c r="DM21" s="191"/>
      <c r="EA21" s="831"/>
      <c r="EB21" s="835"/>
      <c r="EC21" s="836"/>
      <c r="ED21" s="836"/>
      <c r="EE21" s="836"/>
      <c r="EF21" s="836"/>
      <c r="EG21" s="836"/>
      <c r="EH21" s="836"/>
      <c r="EI21" s="836"/>
      <c r="EJ21" s="836"/>
      <c r="EK21" s="836"/>
      <c r="EL21" s="836"/>
      <c r="EM21" s="836"/>
      <c r="EN21" s="836"/>
      <c r="EO21" s="836"/>
      <c r="EP21" s="836"/>
      <c r="EQ21" s="836"/>
      <c r="ER21" s="836"/>
      <c r="ES21" s="831"/>
      <c r="EV21" s="264">
        <v>19</v>
      </c>
      <c r="EW21" s="271" t="s">
        <v>249</v>
      </c>
      <c r="EX21" s="264"/>
      <c r="EY21" s="264"/>
      <c r="EZ21" s="264">
        <v>19</v>
      </c>
      <c r="FA21" s="264" t="s">
        <v>53</v>
      </c>
      <c r="FB21" s="264" t="s">
        <v>188</v>
      </c>
      <c r="FC21" s="264" t="s">
        <v>24</v>
      </c>
      <c r="FD21" s="264" t="s">
        <v>11</v>
      </c>
    </row>
    <row r="22" spans="2:160" ht="12.75" customHeight="1" x14ac:dyDescent="0.25">
      <c r="B22" s="19"/>
      <c r="C22" s="204"/>
      <c r="D22" s="8"/>
      <c r="F22" s="8"/>
      <c r="G22" s="8"/>
      <c r="H22" s="662"/>
      <c r="I22" s="17"/>
      <c r="CP22" s="191"/>
      <c r="CQ22" s="191"/>
      <c r="CR22" s="191"/>
      <c r="CS22" s="656"/>
      <c r="CT22" s="656"/>
      <c r="CU22" s="656"/>
      <c r="CV22" s="656"/>
      <c r="CW22" s="656"/>
      <c r="CX22" s="656"/>
      <c r="CY22" s="656"/>
      <c r="CZ22" s="656"/>
      <c r="DA22" s="656"/>
      <c r="DB22" s="656"/>
      <c r="DC22" s="656"/>
      <c r="DD22" s="656"/>
      <c r="DE22" s="656"/>
      <c r="DF22" s="656"/>
      <c r="DG22" s="656"/>
      <c r="DH22" s="656"/>
      <c r="DI22" s="191"/>
      <c r="DJ22" s="191"/>
      <c r="DK22" s="191"/>
      <c r="DL22" s="191"/>
      <c r="DM22" s="191"/>
      <c r="EA22" s="831"/>
      <c r="EB22" s="835"/>
      <c r="EC22" s="836"/>
      <c r="ED22" s="836"/>
      <c r="EE22" s="836"/>
      <c r="EF22" s="836"/>
      <c r="EG22" s="836"/>
      <c r="EH22" s="836"/>
      <c r="EI22" s="836"/>
      <c r="EJ22" s="836"/>
      <c r="EK22" s="836"/>
      <c r="EL22" s="836"/>
      <c r="EM22" s="836"/>
      <c r="EN22" s="836"/>
      <c r="EO22" s="836"/>
      <c r="EP22" s="836"/>
      <c r="EQ22" s="836"/>
      <c r="ER22" s="836"/>
      <c r="ES22" s="831"/>
      <c r="EV22" s="264">
        <v>20</v>
      </c>
      <c r="EW22" s="271" t="s">
        <v>250</v>
      </c>
      <c r="EX22" s="264"/>
      <c r="EY22" s="264"/>
      <c r="EZ22" s="264">
        <v>20</v>
      </c>
      <c r="FA22" s="264" t="s">
        <v>54</v>
      </c>
      <c r="FB22" s="264" t="s">
        <v>188</v>
      </c>
      <c r="FC22" s="264" t="s">
        <v>24</v>
      </c>
      <c r="FD22" s="264" t="s">
        <v>11</v>
      </c>
    </row>
    <row r="23" spans="2:160" ht="12.75" customHeight="1" x14ac:dyDescent="0.25">
      <c r="C23" s="426" t="str">
        <f>IF(J116=0,"",J116)</f>
        <v/>
      </c>
      <c r="D23" s="18"/>
      <c r="F23" s="335" t="str">
        <f>IF(J126=0,"",J126)</f>
        <v/>
      </c>
      <c r="G23" s="335"/>
      <c r="H23" s="662"/>
      <c r="I23" s="23"/>
      <c r="K23" s="663" t="s">
        <v>794</v>
      </c>
      <c r="L23" s="663"/>
      <c r="CP23" s="191"/>
      <c r="CQ23" s="191"/>
      <c r="CR23" s="191"/>
      <c r="CS23" s="656"/>
      <c r="CT23" s="656"/>
      <c r="CU23" s="656"/>
      <c r="CV23" s="656"/>
      <c r="CW23" s="656"/>
      <c r="CX23" s="656"/>
      <c r="CY23" s="656"/>
      <c r="CZ23" s="656"/>
      <c r="DA23" s="656"/>
      <c r="DB23" s="656"/>
      <c r="DC23" s="656"/>
      <c r="DD23" s="656"/>
      <c r="DE23" s="656"/>
      <c r="DF23" s="656"/>
      <c r="DG23" s="656"/>
      <c r="DH23" s="656"/>
      <c r="DI23" s="191"/>
      <c r="DJ23" s="191"/>
      <c r="DK23" s="191"/>
      <c r="DL23" s="191"/>
      <c r="DM23" s="191"/>
      <c r="EA23" s="831"/>
      <c r="EB23" s="835"/>
      <c r="EC23" s="835"/>
      <c r="ED23" s="835"/>
      <c r="EE23" s="835"/>
      <c r="EF23" s="835"/>
      <c r="EG23" s="835"/>
      <c r="EH23" s="835"/>
      <c r="EI23" s="835"/>
      <c r="EJ23" s="835"/>
      <c r="EK23" s="835"/>
      <c r="EL23" s="835"/>
      <c r="EM23" s="835"/>
      <c r="EN23" s="835"/>
      <c r="EO23" s="835"/>
      <c r="EP23" s="835"/>
      <c r="EQ23" s="835"/>
      <c r="ER23" s="835"/>
      <c r="ES23" s="831"/>
      <c r="EV23" s="264">
        <v>21</v>
      </c>
      <c r="EW23" s="271" t="s">
        <v>251</v>
      </c>
      <c r="EX23" s="264"/>
      <c r="EY23" s="264"/>
      <c r="EZ23" s="264">
        <v>21</v>
      </c>
      <c r="FA23" s="264" t="s">
        <v>343</v>
      </c>
      <c r="FB23" s="264" t="s">
        <v>344</v>
      </c>
      <c r="FC23" s="264" t="s">
        <v>24</v>
      </c>
      <c r="FD23" s="264" t="s">
        <v>343</v>
      </c>
    </row>
    <row r="24" spans="2:160" ht="12.75" customHeight="1" x14ac:dyDescent="0.25">
      <c r="B24" s="20"/>
      <c r="C24" s="204"/>
      <c r="D24" s="8"/>
      <c r="F24" s="8"/>
      <c r="H24" s="203"/>
      <c r="I24" s="23"/>
      <c r="K24" s="663"/>
      <c r="L24" s="663"/>
      <c r="CP24" s="191"/>
      <c r="CQ24" s="191"/>
      <c r="CR24" s="191"/>
      <c r="CS24" s="656"/>
      <c r="CT24" s="656"/>
      <c r="CU24" s="656"/>
      <c r="CV24" s="656"/>
      <c r="CW24" s="656"/>
      <c r="CX24" s="656"/>
      <c r="CY24" s="656"/>
      <c r="CZ24" s="656"/>
      <c r="DA24" s="656"/>
      <c r="DB24" s="656"/>
      <c r="DC24" s="656"/>
      <c r="DD24" s="656"/>
      <c r="DE24" s="656"/>
      <c r="DF24" s="656"/>
      <c r="DG24" s="656"/>
      <c r="DH24" s="656"/>
      <c r="DI24" s="191"/>
      <c r="DJ24" s="191"/>
      <c r="DK24" s="191"/>
      <c r="DL24" s="191"/>
      <c r="DM24" s="191"/>
      <c r="EA24" s="831"/>
      <c r="EB24" s="835"/>
      <c r="EC24" s="839"/>
      <c r="ED24" s="839"/>
      <c r="EE24" s="839"/>
      <c r="EF24" s="839"/>
      <c r="EG24" s="835"/>
      <c r="EH24" s="835"/>
      <c r="EI24" s="839"/>
      <c r="EJ24" s="839"/>
      <c r="EK24" s="839"/>
      <c r="EL24" s="839"/>
      <c r="EM24" s="835"/>
      <c r="EN24" s="835"/>
      <c r="EO24" s="839"/>
      <c r="EP24" s="839"/>
      <c r="EQ24" s="839"/>
      <c r="ER24" s="839"/>
      <c r="ES24" s="831"/>
      <c r="EV24" s="264">
        <v>22</v>
      </c>
      <c r="EW24" s="271" t="s">
        <v>252</v>
      </c>
      <c r="EX24" s="264"/>
      <c r="EY24" s="264"/>
      <c r="EZ24" s="264">
        <v>22</v>
      </c>
      <c r="FA24" s="264" t="s">
        <v>55</v>
      </c>
      <c r="FB24" s="264" t="s">
        <v>189</v>
      </c>
      <c r="FC24" s="264" t="s">
        <v>45</v>
      </c>
      <c r="FD24" s="264" t="s">
        <v>12</v>
      </c>
    </row>
    <row r="25" spans="2:160" ht="12.75" customHeight="1" x14ac:dyDescent="0.25">
      <c r="B25" s="18"/>
      <c r="C25" s="426" t="str">
        <f>IF(J117=0,"",J117)</f>
        <v/>
      </c>
      <c r="D25" s="18"/>
      <c r="F25" s="335" t="str">
        <f>IF(J127=0,"",J127)</f>
        <v/>
      </c>
      <c r="G25" s="335"/>
      <c r="H25" s="203"/>
      <c r="I25" s="23"/>
      <c r="K25" s="468"/>
      <c r="L25" s="468"/>
      <c r="CP25" s="191"/>
      <c r="CQ25" s="191"/>
      <c r="CR25" s="191"/>
      <c r="CS25" s="191"/>
      <c r="CT25" s="191"/>
      <c r="CU25" s="191"/>
      <c r="CV25" s="191"/>
      <c r="CW25" s="191"/>
      <c r="CX25" s="191"/>
      <c r="CY25" s="191"/>
      <c r="CZ25" s="191"/>
      <c r="DA25" s="191"/>
      <c r="DB25" s="191"/>
      <c r="DC25" s="191"/>
      <c r="DD25" s="191"/>
      <c r="DE25" s="191"/>
      <c r="DF25" s="191"/>
      <c r="DG25" s="191"/>
      <c r="DH25" s="191"/>
      <c r="DI25" s="191"/>
      <c r="DJ25" s="191"/>
      <c r="DK25" s="191"/>
      <c r="DL25" s="191"/>
      <c r="DM25" s="191"/>
      <c r="EA25" s="831"/>
      <c r="EB25" s="831"/>
      <c r="EC25" s="830"/>
      <c r="ED25" s="830"/>
      <c r="EE25" s="840"/>
      <c r="EF25" s="840"/>
      <c r="EG25" s="831"/>
      <c r="EH25" s="831"/>
      <c r="EI25" s="830"/>
      <c r="EJ25" s="840"/>
      <c r="EK25" s="840"/>
      <c r="EL25" s="840"/>
      <c r="EM25" s="831"/>
      <c r="EN25" s="831"/>
      <c r="EO25" s="841"/>
      <c r="EP25" s="840"/>
      <c r="EQ25" s="840"/>
      <c r="ER25" s="840"/>
      <c r="ES25" s="831"/>
      <c r="EV25" s="264">
        <v>23</v>
      </c>
      <c r="EW25" s="271" t="s">
        <v>253</v>
      </c>
      <c r="EX25" s="264"/>
      <c r="EY25" s="264"/>
      <c r="EZ25" s="264">
        <v>23</v>
      </c>
      <c r="FA25" s="264" t="s">
        <v>56</v>
      </c>
      <c r="FB25" s="264" t="s">
        <v>189</v>
      </c>
      <c r="FC25" s="264" t="s">
        <v>45</v>
      </c>
      <c r="FD25" s="264" t="s">
        <v>12</v>
      </c>
    </row>
    <row r="26" spans="2:160" ht="12.75" customHeight="1" x14ac:dyDescent="0.25">
      <c r="B26" s="21"/>
      <c r="C26" s="204"/>
      <c r="D26" s="8"/>
      <c r="F26" s="8"/>
      <c r="G26" s="8"/>
      <c r="H26" s="203"/>
      <c r="I26" s="23"/>
      <c r="K26" s="678" t="s">
        <v>887</v>
      </c>
      <c r="L26" s="678"/>
      <c r="CP26" s="191"/>
      <c r="CQ26" s="191"/>
      <c r="CR26" s="191"/>
      <c r="CS26" s="191"/>
      <c r="CT26" s="191"/>
      <c r="CU26" s="191"/>
      <c r="CV26" s="191"/>
      <c r="CW26" s="191"/>
      <c r="CX26" s="191"/>
      <c r="CY26" s="191"/>
      <c r="CZ26" s="191"/>
      <c r="DA26" s="191"/>
      <c r="DB26" s="191"/>
      <c r="DC26" s="191"/>
      <c r="DD26" s="191"/>
      <c r="DE26" s="191"/>
      <c r="DF26" s="191"/>
      <c r="DG26" s="191"/>
      <c r="DH26" s="191"/>
      <c r="DI26" s="191"/>
      <c r="DJ26" s="191"/>
      <c r="DK26" s="191"/>
      <c r="DL26" s="191"/>
      <c r="DM26" s="191"/>
      <c r="EA26" s="831"/>
      <c r="EB26" s="831"/>
      <c r="EC26" s="830"/>
      <c r="ED26" s="830"/>
      <c r="EE26" s="840"/>
      <c r="EF26" s="840"/>
      <c r="EG26" s="831"/>
      <c r="EH26" s="831"/>
      <c r="EI26" s="840"/>
      <c r="EJ26" s="840"/>
      <c r="EK26" s="840"/>
      <c r="EL26" s="840"/>
      <c r="EM26" s="831"/>
      <c r="EN26" s="831"/>
      <c r="EO26" s="840"/>
      <c r="EP26" s="840"/>
      <c r="EQ26" s="840"/>
      <c r="ER26" s="840"/>
      <c r="ES26" s="831"/>
      <c r="EV26" s="264">
        <v>24</v>
      </c>
      <c r="EW26" s="271" t="s">
        <v>254</v>
      </c>
      <c r="EX26" s="264"/>
      <c r="EY26" s="264"/>
      <c r="EZ26" s="264">
        <v>24</v>
      </c>
      <c r="FA26" s="264" t="s">
        <v>57</v>
      </c>
      <c r="FB26" s="264" t="s">
        <v>189</v>
      </c>
      <c r="FC26" s="264" t="s">
        <v>45</v>
      </c>
      <c r="FD26" s="264" t="s">
        <v>12</v>
      </c>
    </row>
    <row r="27" spans="2:160" ht="12.75" customHeight="1" x14ac:dyDescent="0.25">
      <c r="B27" s="22"/>
      <c r="C27" s="426" t="str">
        <f>IF(J118=0,"",J118)</f>
        <v/>
      </c>
      <c r="D27" s="18"/>
      <c r="F27" s="335" t="str">
        <f>IF(J128=0,"",J128)</f>
        <v/>
      </c>
      <c r="G27" s="335"/>
      <c r="H27" s="203"/>
      <c r="I27" s="8"/>
      <c r="J27" s="316"/>
      <c r="K27" s="316"/>
      <c r="L27" s="317"/>
      <c r="CP27" s="191"/>
      <c r="CQ27" s="191"/>
      <c r="CR27" s="191"/>
      <c r="CS27" s="191"/>
      <c r="CT27" s="191"/>
      <c r="CU27" s="191"/>
      <c r="CV27" s="191"/>
      <c r="CW27" s="191"/>
      <c r="CX27" s="191"/>
      <c r="CY27" s="191"/>
      <c r="CZ27" s="191"/>
      <c r="DA27" s="191"/>
      <c r="DB27" s="191"/>
      <c r="DC27" s="191"/>
      <c r="DD27" s="191"/>
      <c r="DE27" s="191"/>
      <c r="DF27" s="191"/>
      <c r="DG27" s="191"/>
      <c r="DH27" s="191"/>
      <c r="DI27" s="191"/>
      <c r="DJ27" s="191"/>
      <c r="DK27" s="191"/>
      <c r="DL27" s="191"/>
      <c r="DM27" s="191"/>
      <c r="EA27" s="831"/>
      <c r="EB27" s="831"/>
      <c r="EC27" s="831"/>
      <c r="ED27" s="831"/>
      <c r="EE27" s="831"/>
      <c r="EF27" s="831"/>
      <c r="EG27" s="831"/>
      <c r="EH27" s="831"/>
      <c r="EI27" s="831"/>
      <c r="EJ27" s="831"/>
      <c r="EK27" s="831"/>
      <c r="EL27" s="831"/>
      <c r="EM27" s="831"/>
      <c r="EN27" s="831"/>
      <c r="EO27" s="831"/>
      <c r="EP27" s="831"/>
      <c r="EQ27" s="831"/>
      <c r="ER27" s="831"/>
      <c r="ES27" s="831"/>
      <c r="EV27" s="264">
        <v>25</v>
      </c>
      <c r="EW27" s="271" t="s">
        <v>255</v>
      </c>
      <c r="EX27" s="264"/>
      <c r="EY27" s="264"/>
      <c r="EZ27" s="264">
        <v>25</v>
      </c>
      <c r="FA27" s="264" t="s">
        <v>368</v>
      </c>
      <c r="FB27" s="264" t="s">
        <v>336</v>
      </c>
      <c r="FC27" s="264" t="s">
        <v>45</v>
      </c>
      <c r="FD27" s="264" t="s">
        <v>13</v>
      </c>
    </row>
    <row r="28" spans="2:160" ht="12.75" customHeight="1" x14ac:dyDescent="0.25">
      <c r="B28" s="22"/>
      <c r="C28" s="336"/>
      <c r="D28" s="18"/>
      <c r="F28" s="18"/>
      <c r="H28" s="203"/>
      <c r="I28" s="24"/>
      <c r="J28" s="316"/>
      <c r="K28" s="664" t="s">
        <v>779</v>
      </c>
      <c r="L28" s="664"/>
      <c r="CP28" s="191"/>
      <c r="CQ28" s="191"/>
      <c r="CR28" s="191"/>
      <c r="CS28" s="191"/>
      <c r="CT28" s="191"/>
      <c r="CU28" s="191"/>
      <c r="CV28" s="191"/>
      <c r="CW28" s="191"/>
      <c r="CX28" s="191"/>
      <c r="CY28" s="191"/>
      <c r="CZ28" s="191"/>
      <c r="DA28" s="191"/>
      <c r="DB28" s="191"/>
      <c r="DC28" s="191"/>
      <c r="DD28" s="191"/>
      <c r="DE28" s="191"/>
      <c r="DF28" s="191"/>
      <c r="DG28" s="191"/>
      <c r="DH28" s="191"/>
      <c r="DI28" s="191"/>
      <c r="DJ28" s="191"/>
      <c r="DK28" s="191"/>
      <c r="DL28" s="191"/>
      <c r="DM28" s="191"/>
      <c r="EA28" s="831"/>
      <c r="EB28" s="831"/>
      <c r="EC28" s="842"/>
      <c r="ED28" s="842"/>
      <c r="EE28" s="842"/>
      <c r="EF28" s="842"/>
      <c r="EG28" s="831"/>
      <c r="EH28" s="831"/>
      <c r="EI28" s="842"/>
      <c r="EJ28" s="842"/>
      <c r="EK28" s="842"/>
      <c r="EL28" s="842"/>
      <c r="EM28" s="843"/>
      <c r="EN28" s="831"/>
      <c r="EO28" s="842"/>
      <c r="EP28" s="842"/>
      <c r="EQ28" s="842"/>
      <c r="ER28" s="842"/>
      <c r="ES28" s="843"/>
      <c r="EV28" s="264">
        <v>26</v>
      </c>
      <c r="EW28" s="271" t="s">
        <v>256</v>
      </c>
      <c r="EX28" s="264"/>
      <c r="EY28" s="264"/>
      <c r="EZ28" s="264">
        <v>26</v>
      </c>
      <c r="FA28" s="264" t="s">
        <v>369</v>
      </c>
      <c r="FB28" s="264" t="s">
        <v>336</v>
      </c>
      <c r="FC28" s="264" t="s">
        <v>45</v>
      </c>
      <c r="FD28" s="264" t="s">
        <v>13</v>
      </c>
    </row>
    <row r="29" spans="2:160" ht="12.75" customHeight="1" x14ac:dyDescent="0.25">
      <c r="B29" s="22"/>
      <c r="C29" s="426" t="str">
        <f>IF(J119=0,"",J119)</f>
        <v/>
      </c>
      <c r="D29" s="18"/>
      <c r="F29" s="335" t="str">
        <f>IF(J129=0,"",J129)</f>
        <v/>
      </c>
      <c r="G29" s="335"/>
      <c r="H29" s="203"/>
      <c r="I29" s="24"/>
      <c r="J29" s="316"/>
      <c r="K29" s="664"/>
      <c r="L29" s="664"/>
      <c r="CP29" s="191"/>
      <c r="CQ29" s="191"/>
      <c r="CR29" s="191"/>
      <c r="CS29" s="191"/>
      <c r="CT29" s="191"/>
      <c r="CU29" s="191"/>
      <c r="CV29" s="191"/>
      <c r="CW29" s="191"/>
      <c r="CX29" s="191"/>
      <c r="CY29" s="191"/>
      <c r="CZ29" s="191"/>
      <c r="DA29" s="191"/>
      <c r="DB29" s="191"/>
      <c r="DC29" s="191"/>
      <c r="DD29" s="191"/>
      <c r="DE29" s="191"/>
      <c r="DF29" s="191"/>
      <c r="DG29" s="191"/>
      <c r="DH29" s="191"/>
      <c r="DI29" s="191"/>
      <c r="DJ29" s="191"/>
      <c r="DK29" s="191"/>
      <c r="DL29" s="191"/>
      <c r="DM29" s="191"/>
      <c r="EA29" s="831"/>
      <c r="EB29" s="831"/>
      <c r="EC29" s="368"/>
      <c r="ED29" s="369"/>
      <c r="EE29" s="369"/>
      <c r="EF29" s="369"/>
      <c r="EG29" s="831"/>
      <c r="EH29" s="831"/>
      <c r="EI29" s="844"/>
      <c r="EJ29" s="845"/>
      <c r="EK29" s="840"/>
      <c r="EL29" s="840"/>
      <c r="EM29" s="831"/>
      <c r="EN29" s="831"/>
      <c r="EO29" s="844"/>
      <c r="EP29" s="845"/>
      <c r="EQ29" s="840"/>
      <c r="ER29" s="840"/>
      <c r="ES29" s="831"/>
      <c r="EV29" s="264">
        <v>27</v>
      </c>
      <c r="EW29" s="271" t="s">
        <v>279</v>
      </c>
      <c r="EX29" s="264"/>
      <c r="EY29" s="264"/>
      <c r="EZ29" s="264">
        <v>27</v>
      </c>
      <c r="FA29" s="264" t="s">
        <v>345</v>
      </c>
      <c r="FB29" s="264" t="s">
        <v>346</v>
      </c>
      <c r="FC29" s="264" t="s">
        <v>45</v>
      </c>
      <c r="FD29" s="264" t="s">
        <v>345</v>
      </c>
    </row>
    <row r="30" spans="2:160" ht="12.75" customHeight="1" x14ac:dyDescent="0.25">
      <c r="B30" s="22"/>
      <c r="C30" s="336"/>
      <c r="D30" s="18"/>
      <c r="F30" s="18"/>
      <c r="G30" s="18"/>
      <c r="H30" s="203"/>
      <c r="I30" s="24"/>
      <c r="K30" s="654" t="str">
        <f>IF(F3333&gt;1,"BEE JV LEVEL CONTRIBUTOR SCORE =","BEE LEVEL CONTRIBUTOR SCORE =")</f>
        <v>BEE LEVEL CONTRIBUTOR SCORE =</v>
      </c>
      <c r="L30" s="654" t="str">
        <f>IF(F3333&gt;1,"Economic interest of black people in the JV (%)","Economic interest of black people in the Enterprise (%)")</f>
        <v>Economic interest of black people in the Enterprise (%)</v>
      </c>
      <c r="N30" s="148"/>
      <c r="O30" s="148"/>
      <c r="P30" s="148"/>
      <c r="Q30" s="148"/>
      <c r="R30" s="148"/>
      <c r="S30" s="148"/>
      <c r="T30" s="148"/>
      <c r="U30" s="148"/>
      <c r="CP30" s="191"/>
      <c r="CQ30" s="191"/>
      <c r="CR30" s="191"/>
      <c r="CS30" s="191"/>
      <c r="CT30" s="191"/>
      <c r="CU30" s="191"/>
      <c r="CV30" s="191"/>
      <c r="CW30" s="191"/>
      <c r="CX30" s="191"/>
      <c r="CY30" s="191"/>
      <c r="CZ30" s="191"/>
      <c r="DA30" s="191"/>
      <c r="DB30" s="191"/>
      <c r="DC30" s="191"/>
      <c r="DD30" s="191"/>
      <c r="DE30" s="191"/>
      <c r="DF30" s="191"/>
      <c r="DG30" s="191"/>
      <c r="DH30" s="191"/>
      <c r="DI30" s="191"/>
      <c r="DJ30" s="191"/>
      <c r="DK30" s="191"/>
      <c r="DL30" s="191"/>
      <c r="DM30" s="191"/>
      <c r="EA30" s="831"/>
      <c r="EB30" s="831"/>
      <c r="EC30" s="369"/>
      <c r="ED30" s="369"/>
      <c r="EE30" s="369"/>
      <c r="EF30" s="369"/>
      <c r="EG30" s="831"/>
      <c r="EH30" s="831"/>
      <c r="EI30" s="844"/>
      <c r="EJ30" s="845"/>
      <c r="EK30" s="840"/>
      <c r="EL30" s="840"/>
      <c r="EM30" s="831"/>
      <c r="EN30" s="831"/>
      <c r="EO30" s="844"/>
      <c r="EP30" s="845"/>
      <c r="EQ30" s="840"/>
      <c r="ER30" s="840"/>
      <c r="ES30" s="831"/>
      <c r="EV30" s="264">
        <v>28</v>
      </c>
      <c r="EW30" s="271" t="s">
        <v>356</v>
      </c>
      <c r="EX30" s="264"/>
      <c r="EY30" s="264"/>
      <c r="EZ30" s="264">
        <v>28</v>
      </c>
      <c r="FA30" s="264" t="s">
        <v>280</v>
      </c>
      <c r="FB30" s="264" t="s">
        <v>282</v>
      </c>
      <c r="FC30" s="264" t="s">
        <v>24</v>
      </c>
      <c r="FD30" s="264" t="s">
        <v>283</v>
      </c>
    </row>
    <row r="31" spans="2:160" ht="12.75" customHeight="1" thickBot="1" x14ac:dyDescent="0.3">
      <c r="B31" s="22"/>
      <c r="C31" s="337"/>
      <c r="D31" s="205"/>
      <c r="E31" s="338"/>
      <c r="F31" s="205"/>
      <c r="G31" s="338"/>
      <c r="H31" s="206"/>
      <c r="I31" s="24"/>
      <c r="K31" s="654"/>
      <c r="L31" s="654"/>
      <c r="N31" s="148"/>
      <c r="O31" s="148"/>
      <c r="P31" s="148"/>
      <c r="Q31" s="148"/>
      <c r="R31" s="148"/>
      <c r="S31" s="148"/>
      <c r="T31" s="148"/>
      <c r="U31" s="148"/>
      <c r="EA31" s="831"/>
      <c r="EB31" s="831"/>
      <c r="EC31" s="831"/>
      <c r="ED31" s="831"/>
      <c r="EE31" s="831"/>
      <c r="EF31" s="831"/>
      <c r="EG31" s="831"/>
      <c r="EH31" s="831"/>
      <c r="EI31" s="844"/>
      <c r="EJ31" s="845"/>
      <c r="EK31" s="840"/>
      <c r="EL31" s="840"/>
      <c r="EM31" s="831"/>
      <c r="EN31" s="831"/>
      <c r="EO31" s="843"/>
      <c r="EP31" s="831"/>
      <c r="EQ31" s="831"/>
      <c r="ER31" s="831"/>
      <c r="ES31" s="831"/>
      <c r="EV31" s="264">
        <v>29</v>
      </c>
      <c r="EW31" s="271" t="s">
        <v>350</v>
      </c>
      <c r="EX31" s="264"/>
      <c r="EY31" s="264"/>
      <c r="EZ31" s="264">
        <v>29</v>
      </c>
      <c r="FA31" s="264" t="s">
        <v>281</v>
      </c>
      <c r="FB31" s="264" t="s">
        <v>282</v>
      </c>
      <c r="FC31" s="264" t="s">
        <v>24</v>
      </c>
      <c r="FD31" s="264" t="s">
        <v>283</v>
      </c>
    </row>
    <row r="32" spans="2:160" ht="12" customHeight="1" x14ac:dyDescent="0.25">
      <c r="B32" s="25"/>
      <c r="C32" s="25"/>
      <c r="D32" s="25"/>
      <c r="E32" s="25"/>
      <c r="F32" s="25"/>
      <c r="G32" s="25"/>
      <c r="H32" s="25"/>
      <c r="K32" s="654"/>
      <c r="L32" s="654"/>
      <c r="N32" s="148"/>
      <c r="O32" s="148"/>
      <c r="P32" s="148"/>
      <c r="Q32" s="148"/>
      <c r="R32" s="148"/>
      <c r="S32" s="148"/>
      <c r="T32" s="148"/>
      <c r="U32" s="148"/>
      <c r="EV32" s="264">
        <v>30</v>
      </c>
      <c r="EW32" s="271" t="s">
        <v>351</v>
      </c>
      <c r="EX32" s="264"/>
      <c r="EY32" s="264"/>
      <c r="EZ32" s="264">
        <v>30</v>
      </c>
      <c r="FA32" s="264" t="s">
        <v>353</v>
      </c>
      <c r="FB32" s="264" t="s">
        <v>347</v>
      </c>
      <c r="FC32" s="264" t="s">
        <v>45</v>
      </c>
      <c r="FD32" s="264" t="s">
        <v>353</v>
      </c>
    </row>
    <row r="33" spans="1:160" s="26" customFormat="1" ht="56.25" customHeight="1" x14ac:dyDescent="0.25">
      <c r="B33" s="27" t="s">
        <v>323</v>
      </c>
      <c r="C33" s="188">
        <v>1</v>
      </c>
      <c r="D33" s="188"/>
      <c r="E33"/>
      <c r="F33" s="285" t="s">
        <v>18</v>
      </c>
      <c r="G33" s="286">
        <f>IF(C33=2,0,K33)</f>
        <v>9</v>
      </c>
      <c r="H33" s="566" t="str">
        <f>IF(F3333&gt;1,"JV's Company Specified Status =","Tenderer's Company Specified Status =")</f>
        <v>Tenderer's Company Specified Status =</v>
      </c>
      <c r="I33" s="655" t="s">
        <v>903</v>
      </c>
      <c r="J33" s="655"/>
      <c r="K33" s="370">
        <v>9</v>
      </c>
      <c r="L33" s="28"/>
      <c r="M33" s="371" t="str">
        <f>IF(C33=2,"",IF(F3333&gt;1,"IF A JV - A CONSOLIDATED PROJECT SPECIFIC ","INCLUDE A CERTIFIED ORIGINAL CERTIFICATE IN THE FINANCIAL PROPOSAL"))</f>
        <v>INCLUDE A CERTIFIED ORIGINAL CERTIFICATE IN THE FINANCIAL PROPOSAL</v>
      </c>
      <c r="N33" s="283"/>
      <c r="O33" s="283"/>
      <c r="P33" s="283"/>
      <c r="Q33" s="283"/>
      <c r="R33" s="283"/>
      <c r="S33" s="283"/>
      <c r="EA33"/>
      <c r="ED33"/>
      <c r="EE33"/>
      <c r="ES33"/>
      <c r="EV33" s="279">
        <v>31</v>
      </c>
      <c r="EW33" s="271" t="s">
        <v>352</v>
      </c>
      <c r="EX33" s="271"/>
      <c r="EY33" s="271"/>
      <c r="EZ33" s="279">
        <v>31</v>
      </c>
      <c r="FA33" s="279" t="s">
        <v>330</v>
      </c>
      <c r="FB33" s="279" t="s">
        <v>327</v>
      </c>
      <c r="FC33" s="279" t="s">
        <v>45</v>
      </c>
      <c r="FD33" s="279" t="s">
        <v>286</v>
      </c>
    </row>
    <row r="34" spans="1:160" ht="54.75" customHeight="1" x14ac:dyDescent="0.25">
      <c r="C34" s="665" t="s">
        <v>324</v>
      </c>
      <c r="D34" s="665"/>
      <c r="E34" s="665"/>
      <c r="F34" s="287" t="s">
        <v>319</v>
      </c>
      <c r="G34" s="288">
        <f>IF(C33=2,0,L33)</f>
        <v>0</v>
      </c>
      <c r="H34" s="584" t="s">
        <v>877</v>
      </c>
      <c r="I34" s="655"/>
      <c r="J34" s="655"/>
      <c r="K34" s="28"/>
      <c r="L34" s="28"/>
      <c r="M34" s="371" t="str">
        <f>IF(C33=2,"",IF(F3333&gt;1,"VERIFICATION CERTIFICATE IS REQUIRED",""))</f>
        <v/>
      </c>
      <c r="N34" s="284"/>
      <c r="O34" s="284"/>
      <c r="P34" s="284"/>
      <c r="Q34" s="284"/>
      <c r="R34" s="284"/>
      <c r="S34" s="284"/>
      <c r="T34" s="284"/>
      <c r="U34" s="284"/>
      <c r="EV34" s="264">
        <v>32</v>
      </c>
      <c r="EW34" s="271" t="s">
        <v>353</v>
      </c>
      <c r="EX34" s="264">
        <v>32</v>
      </c>
      <c r="EY34" s="264" t="s">
        <v>331</v>
      </c>
      <c r="EZ34" s="264" t="s">
        <v>327</v>
      </c>
      <c r="FA34" s="264" t="s">
        <v>45</v>
      </c>
      <c r="FB34" s="264" t="s">
        <v>286</v>
      </c>
      <c r="FC34" s="264"/>
      <c r="FD34" s="264"/>
    </row>
    <row r="35" spans="1:160" ht="57.75" customHeight="1" x14ac:dyDescent="0.25">
      <c r="I35" s="655"/>
      <c r="J35" s="655"/>
      <c r="K35" s="28"/>
      <c r="L35" s="28"/>
      <c r="M35" s="371" t="str">
        <f>IF(C33=2,"",IF(F3333&gt;1,"AS WELL AS EACH INDIVIDUAL COMPANIES BEE CERTIFICATE",""))</f>
        <v/>
      </c>
      <c r="EV35" s="264">
        <v>33</v>
      </c>
      <c r="EW35" s="271" t="s">
        <v>354</v>
      </c>
      <c r="EX35" s="264">
        <v>33</v>
      </c>
      <c r="EY35" s="264" t="s">
        <v>354</v>
      </c>
      <c r="EZ35" s="264" t="s">
        <v>348</v>
      </c>
      <c r="FA35" s="264" t="s">
        <v>45</v>
      </c>
      <c r="FB35" s="264" t="s">
        <v>354</v>
      </c>
      <c r="FC35" s="264"/>
      <c r="FD35" s="264"/>
    </row>
    <row r="36" spans="1:160" ht="27" thickBot="1" x14ac:dyDescent="0.3">
      <c r="B36">
        <f>$D$1</f>
        <v>0</v>
      </c>
      <c r="C36" s="29" t="s">
        <v>19</v>
      </c>
      <c r="D36" s="30" t="s">
        <v>20</v>
      </c>
      <c r="EV36" s="264">
        <v>34</v>
      </c>
      <c r="EW36" s="271" t="s">
        <v>285</v>
      </c>
      <c r="EX36" s="264"/>
      <c r="EY36" s="264"/>
      <c r="EZ36" s="264"/>
      <c r="FA36" s="264"/>
      <c r="FB36" s="264"/>
      <c r="FC36" s="264"/>
      <c r="FD36" s="264"/>
    </row>
    <row r="37" spans="1:160" ht="13.8" thickTop="1" x14ac:dyDescent="0.25">
      <c r="A37" s="31"/>
      <c r="B37" s="32" t="s">
        <v>21</v>
      </c>
      <c r="C37" s="33"/>
      <c r="D37" s="34" t="s">
        <v>22</v>
      </c>
      <c r="E37" s="32" t="str">
        <f>J110</f>
        <v>PL</v>
      </c>
      <c r="F37" s="35" t="str">
        <f>IF(L110=0,"NOT REQUIRED", IF(L110="MAN","MANAGERIAL POSITION","NON-MANAGERIAL POSITION"))</f>
        <v>MANAGERIAL POSITION</v>
      </c>
      <c r="G37" s="33"/>
      <c r="H37" s="33"/>
      <c r="I37" s="36"/>
      <c r="J37" s="32"/>
      <c r="K37" s="33"/>
      <c r="L37" s="36" t="s">
        <v>25</v>
      </c>
      <c r="M37" s="33"/>
      <c r="N37" s="37"/>
    </row>
    <row r="38" spans="1:160" x14ac:dyDescent="0.25">
      <c r="A38" s="38"/>
      <c r="E38" s="39"/>
      <c r="F38" s="40"/>
      <c r="G38" s="41"/>
      <c r="I38" s="11"/>
      <c r="J38" s="42"/>
      <c r="N38" s="43"/>
    </row>
    <row r="39" spans="1:160" ht="12.75" customHeight="1" x14ac:dyDescent="0.25">
      <c r="A39" s="38"/>
      <c r="B39" t="s">
        <v>26</v>
      </c>
      <c r="L39" s="829" t="s">
        <v>917</v>
      </c>
      <c r="M39" s="829"/>
      <c r="N39" s="43"/>
    </row>
    <row r="40" spans="1:160" ht="24.75" customHeight="1" x14ac:dyDescent="0.25">
      <c r="A40" s="38"/>
      <c r="B40" s="44" t="s">
        <v>27</v>
      </c>
      <c r="C40" s="45"/>
      <c r="D40" s="46"/>
      <c r="E40" s="620" t="s">
        <v>781</v>
      </c>
      <c r="F40" s="621"/>
      <c r="G40" s="44" t="s">
        <v>28</v>
      </c>
      <c r="H40" s="46"/>
      <c r="I40" s="44" t="s">
        <v>29</v>
      </c>
      <c r="J40" s="46"/>
      <c r="K40" s="47"/>
      <c r="L40" s="829"/>
      <c r="M40" s="829"/>
      <c r="N40" s="43"/>
    </row>
    <row r="41" spans="1:160" ht="18" customHeight="1" x14ac:dyDescent="0.25">
      <c r="A41" s="38"/>
      <c r="B41" s="302"/>
      <c r="C41" s="303"/>
      <c r="D41" s="304"/>
      <c r="E41" s="646"/>
      <c r="F41" s="647"/>
      <c r="G41" s="48" t="str">
        <f>K110</f>
        <v>Project Leader</v>
      </c>
      <c r="H41" s="49"/>
      <c r="I41" s="305"/>
      <c r="J41" s="306"/>
      <c r="K41" s="50"/>
      <c r="N41" s="43"/>
      <c r="P41" s="211">
        <v>1</v>
      </c>
      <c r="Q41" s="211">
        <v>1</v>
      </c>
      <c r="R41" s="211">
        <v>1</v>
      </c>
      <c r="S41" s="211" t="str">
        <f>VLOOKUP(P41,'WORKINGS MATRIX'!$H$200:$I$351,2,FALSE)</f>
        <v>Year</v>
      </c>
      <c r="T41" s="211">
        <f>Q41-1</f>
        <v>0</v>
      </c>
      <c r="U41" s="211">
        <f>R41-1</f>
        <v>0</v>
      </c>
      <c r="V41" s="211" t="str">
        <f>IF(S41="year","",S41)</f>
        <v/>
      </c>
      <c r="W41" s="211" t="str">
        <f>IF(T41=0,"",T41)</f>
        <v/>
      </c>
      <c r="X41" s="211" t="str">
        <f>IF(U41=0,"",U41)</f>
        <v/>
      </c>
      <c r="Y41" s="211" t="str">
        <f>IF(V41="","",IF(W41="",(V41&amp;"/"&amp;"1"&amp;"/"&amp;"1"),IF(X41="",(V41&amp;"/"&amp;W41&amp;"/"&amp;"1"),(V41&amp;"/"&amp;W41&amp;"/"&amp;X41))))</f>
        <v/>
      </c>
      <c r="Z41" s="211" t="str">
        <f>IF(Y41="//","",Y41)</f>
        <v/>
      </c>
    </row>
    <row r="42" spans="1:160" x14ac:dyDescent="0.25">
      <c r="A42" s="38"/>
      <c r="E42" t="str">
        <f>IF(E41="","",IF(LEN(E41)=13,"","ID NUMBER SHOULD BE 13 DIGITS"))</f>
        <v/>
      </c>
      <c r="N42" s="43"/>
      <c r="P42" s="211"/>
      <c r="Q42" s="211"/>
      <c r="R42" s="211"/>
      <c r="S42" s="211"/>
      <c r="T42" s="211"/>
      <c r="U42" s="211"/>
      <c r="V42" s="211"/>
      <c r="W42" s="211"/>
      <c r="X42" s="211"/>
      <c r="Y42" s="211"/>
      <c r="Z42" s="211"/>
    </row>
    <row r="43" spans="1:160" x14ac:dyDescent="0.25">
      <c r="A43" s="38"/>
      <c r="G43" s="276" t="str">
        <f>IF(AG46=0,"","DATES BEYOND TENDER CLOSING DATE - PLEASE CHECK")</f>
        <v/>
      </c>
      <c r="N43" s="43"/>
      <c r="P43" s="211"/>
      <c r="Q43" s="211"/>
      <c r="R43" s="211"/>
      <c r="S43" s="211"/>
      <c r="T43" s="211"/>
      <c r="U43" s="211"/>
      <c r="V43" s="211"/>
      <c r="W43" s="211"/>
      <c r="X43" s="211"/>
      <c r="Y43" s="211"/>
      <c r="Z43" s="211"/>
    </row>
    <row r="44" spans="1:160" x14ac:dyDescent="0.25">
      <c r="A44" s="38"/>
      <c r="B44" t="s">
        <v>30</v>
      </c>
      <c r="G44" s="276" t="str">
        <f>IF(AE46=0,"","DATES INCORRECT OR INCOMPLETE - PLEASE CHECK")</f>
        <v/>
      </c>
      <c r="N44" s="43"/>
      <c r="P44" s="211"/>
      <c r="Q44" s="211"/>
      <c r="R44" s="211"/>
      <c r="S44" s="211"/>
      <c r="T44" s="211"/>
      <c r="U44" s="211"/>
      <c r="V44" s="211"/>
      <c r="W44" s="211"/>
      <c r="X44" s="211"/>
      <c r="Y44" s="211"/>
      <c r="Z44" s="211"/>
    </row>
    <row r="45" spans="1:160" x14ac:dyDescent="0.25">
      <c r="A45" s="38"/>
      <c r="B45" s="16" t="s">
        <v>612</v>
      </c>
      <c r="N45" s="43"/>
      <c r="P45" s="211"/>
      <c r="Q45" s="211"/>
      <c r="R45" s="211"/>
      <c r="S45" s="211"/>
      <c r="T45" s="211"/>
      <c r="U45" s="211"/>
      <c r="V45" s="211"/>
      <c r="W45" s="211"/>
      <c r="X45" s="211"/>
      <c r="Y45" s="211"/>
      <c r="Z45" s="211"/>
      <c r="EC45" s="827"/>
      <c r="ED45" s="827"/>
      <c r="EE45" s="827"/>
      <c r="EF45" s="827"/>
      <c r="EG45" s="827"/>
      <c r="EH45" s="827"/>
      <c r="EI45" s="827"/>
      <c r="EJ45" s="827"/>
      <c r="EK45" s="827"/>
      <c r="EL45" s="827"/>
      <c r="EM45" s="827"/>
      <c r="EN45" s="827"/>
    </row>
    <row r="46" spans="1:160" s="26" customFormat="1" ht="66" x14ac:dyDescent="0.25">
      <c r="A46" s="51"/>
      <c r="B46" s="559" t="s">
        <v>890</v>
      </c>
      <c r="C46" s="558" t="s">
        <v>31</v>
      </c>
      <c r="D46" s="49"/>
      <c r="E46" s="618" t="s">
        <v>891</v>
      </c>
      <c r="F46" s="619"/>
      <c r="G46" s="263" t="s">
        <v>892</v>
      </c>
      <c r="H46" s="263" t="s">
        <v>893</v>
      </c>
      <c r="I46" s="560" t="s">
        <v>894</v>
      </c>
      <c r="J46" s="560" t="s">
        <v>895</v>
      </c>
      <c r="K46" s="53" t="s">
        <v>32</v>
      </c>
      <c r="L46" s="560" t="s">
        <v>896</v>
      </c>
      <c r="M46" s="52" t="s">
        <v>33</v>
      </c>
      <c r="N46" s="54"/>
      <c r="O46" s="55"/>
      <c r="P46" s="280"/>
      <c r="Q46" s="212"/>
      <c r="R46" s="212"/>
      <c r="S46" s="212"/>
      <c r="T46" s="212"/>
      <c r="U46" s="212"/>
      <c r="V46" s="212"/>
      <c r="W46" s="212"/>
      <c r="X46" s="212"/>
      <c r="Y46" s="212"/>
      <c r="Z46" s="212"/>
      <c r="AC46" s="271"/>
      <c r="AD46" s="271"/>
      <c r="AE46" s="271">
        <f>SUM(AE47:AE51)</f>
        <v>0</v>
      </c>
      <c r="AF46" s="271"/>
      <c r="AG46" s="271">
        <f>SUM(AG47:AG51)</f>
        <v>0</v>
      </c>
      <c r="EC46" s="828"/>
      <c r="ED46" s="828"/>
      <c r="EE46" s="828"/>
      <c r="EF46" s="828"/>
      <c r="EG46" s="828"/>
      <c r="EH46" s="828"/>
      <c r="EI46" s="828"/>
      <c r="EJ46" s="828"/>
      <c r="EK46" s="828"/>
      <c r="EL46" s="828"/>
      <c r="EM46" s="828"/>
      <c r="EN46" s="828"/>
    </row>
    <row r="47" spans="1:160" s="12" customFormat="1" ht="25.5" customHeight="1" x14ac:dyDescent="0.25">
      <c r="A47" s="56"/>
      <c r="B47" s="307"/>
      <c r="C47" s="57">
        <v>8</v>
      </c>
      <c r="D47" s="58"/>
      <c r="E47" s="59"/>
      <c r="F47" s="59">
        <v>1</v>
      </c>
      <c r="G47" s="210" t="str">
        <f>Z47</f>
        <v/>
      </c>
      <c r="H47" s="210" t="str">
        <f>Z52</f>
        <v/>
      </c>
      <c r="I47" s="310"/>
      <c r="J47" s="311"/>
      <c r="K47" s="60">
        <v>23</v>
      </c>
      <c r="L47" s="312"/>
      <c r="M47" s="313"/>
      <c r="N47" s="270">
        <f>IF(G47="",0,IF(H47="",0,(ROUND(((H47-G47)/30),0))))</f>
        <v>0</v>
      </c>
      <c r="O47" s="26"/>
      <c r="P47" s="281">
        <v>1</v>
      </c>
      <c r="Q47" s="281">
        <v>1</v>
      </c>
      <c r="R47" s="281">
        <v>1</v>
      </c>
      <c r="S47" s="272" t="str">
        <f>VLOOKUP(P47,'WORKINGS MATRIX'!$B$200:$C$351,2,FALSE)</f>
        <v>Year</v>
      </c>
      <c r="T47" s="272">
        <f t="shared" ref="T47:U51" si="0">Q47-1</f>
        <v>0</v>
      </c>
      <c r="U47" s="272">
        <f t="shared" si="0"/>
        <v>0</v>
      </c>
      <c r="V47" s="272" t="str">
        <f t="shared" ref="V47:V56" si="1">IF(S47="year","",S47)</f>
        <v/>
      </c>
      <c r="W47" s="272" t="str">
        <f t="shared" ref="W47:X51" si="2">IF(T47=0,"",T47)</f>
        <v/>
      </c>
      <c r="X47" s="272" t="str">
        <f t="shared" si="2"/>
        <v/>
      </c>
      <c r="Y47" s="272" t="str">
        <f t="shared" ref="Y47:Y56" si="3">IF(V47="","",IF(W47="",(V47&amp;"/"&amp;"1"&amp;"/"&amp;"1"),IF(X47="",(V47&amp;"/"&amp;W47&amp;"/"&amp;"1"),(V47&amp;"/"&amp;W47&amp;"/"&amp;X47))))</f>
        <v/>
      </c>
      <c r="Z47" s="272" t="str">
        <f t="shared" ref="Z47:Z56" si="4">IF(Y47="//","",Y47)</f>
        <v/>
      </c>
      <c r="AC47" s="278">
        <f>IF(B47="",0,1)</f>
        <v>0</v>
      </c>
      <c r="AD47" s="278">
        <f>IF(B47="",0,IF(N47&gt;0,1,IF(N47&lt;0,2,0)))</f>
        <v>0</v>
      </c>
      <c r="AE47" s="278">
        <f>IF(AC47=AD47,0,IF(AC47&gt;AD47,2,1))</f>
        <v>0</v>
      </c>
      <c r="AF47" s="278">
        <f>IF(B47="",0,IF(N47=0,0,H47-$F$125))</f>
        <v>0</v>
      </c>
      <c r="AG47" s="278">
        <f>IF(AF47&gt;0,1,0)</f>
        <v>0</v>
      </c>
      <c r="AJ47" s="277"/>
      <c r="EC47" s="11"/>
      <c r="ED47" s="11"/>
      <c r="EE47" s="11"/>
      <c r="EF47" s="11"/>
      <c r="EG47" s="11"/>
      <c r="EH47" s="11"/>
      <c r="EI47" s="11"/>
      <c r="EJ47" s="11"/>
      <c r="EK47" s="11"/>
      <c r="EL47" s="11"/>
      <c r="EM47" s="11"/>
      <c r="EN47" s="11"/>
    </row>
    <row r="48" spans="1:160" s="12" customFormat="1" ht="25.5" customHeight="1" x14ac:dyDescent="0.25">
      <c r="A48" s="56"/>
      <c r="B48" s="307"/>
      <c r="C48" s="57">
        <v>8</v>
      </c>
      <c r="D48" s="58"/>
      <c r="E48" s="59"/>
      <c r="F48" s="59">
        <v>1</v>
      </c>
      <c r="G48" s="210" t="str">
        <f>Z48</f>
        <v/>
      </c>
      <c r="H48" s="210" t="str">
        <f>Z53</f>
        <v/>
      </c>
      <c r="I48" s="310"/>
      <c r="J48" s="311"/>
      <c r="K48" s="60">
        <v>23</v>
      </c>
      <c r="L48" s="312"/>
      <c r="M48" s="313"/>
      <c r="N48" s="270">
        <f>IF(G48="",0,IF(H48="",0,(ROUND(((H48-G48)/30),0))))</f>
        <v>0</v>
      </c>
      <c r="O48" s="26"/>
      <c r="P48" s="281">
        <v>1</v>
      </c>
      <c r="Q48" s="281">
        <v>1</v>
      </c>
      <c r="R48" s="281">
        <v>1</v>
      </c>
      <c r="S48" s="272" t="str">
        <f>VLOOKUP(P48,'WORKINGS MATRIX'!$B$200:$C$351,2,FALSE)</f>
        <v>Year</v>
      </c>
      <c r="T48" s="272">
        <f t="shared" si="0"/>
        <v>0</v>
      </c>
      <c r="U48" s="272">
        <f t="shared" si="0"/>
        <v>0</v>
      </c>
      <c r="V48" s="272" t="str">
        <f t="shared" si="1"/>
        <v/>
      </c>
      <c r="W48" s="272" t="str">
        <f t="shared" si="2"/>
        <v/>
      </c>
      <c r="X48" s="272" t="str">
        <f t="shared" si="2"/>
        <v/>
      </c>
      <c r="Y48" s="272" t="str">
        <f t="shared" si="3"/>
        <v/>
      </c>
      <c r="Z48" s="272" t="str">
        <f t="shared" si="4"/>
        <v/>
      </c>
      <c r="AC48" s="278">
        <f>IF(B48="",0,1)</f>
        <v>0</v>
      </c>
      <c r="AD48" s="278">
        <f>IF(B48="",0,IF(N48&gt;0,1,IF(N48&lt;0,2,0)))</f>
        <v>0</v>
      </c>
      <c r="AE48" s="278">
        <f>IF(AC48=AD48,0,IF(AC48&gt;AD48,2,1))</f>
        <v>0</v>
      </c>
      <c r="AF48" s="278">
        <f>IF(B48="",0,IF(N48=0,0,H48-$F$125))</f>
        <v>0</v>
      </c>
      <c r="AG48" s="278">
        <f>IF(AF48&gt;0,1,0)</f>
        <v>0</v>
      </c>
      <c r="EC48" s="83"/>
      <c r="ED48" s="83"/>
      <c r="EE48" s="83"/>
      <c r="EF48" s="83"/>
      <c r="EG48" s="83"/>
      <c r="EH48" s="83"/>
      <c r="EI48" s="83"/>
      <c r="EJ48" s="83"/>
      <c r="EK48" s="83"/>
      <c r="EL48" s="83"/>
      <c r="EM48" s="83"/>
      <c r="EN48" s="83"/>
    </row>
    <row r="49" spans="1:144" s="12" customFormat="1" ht="25.5" customHeight="1" x14ac:dyDescent="0.25">
      <c r="A49" s="56"/>
      <c r="B49" s="307"/>
      <c r="C49" s="57">
        <v>8</v>
      </c>
      <c r="D49" s="58"/>
      <c r="E49" s="59"/>
      <c r="F49" s="59">
        <v>1</v>
      </c>
      <c r="G49" s="210" t="str">
        <f>Z49</f>
        <v/>
      </c>
      <c r="H49" s="210" t="str">
        <f>Z54</f>
        <v/>
      </c>
      <c r="I49" s="310"/>
      <c r="J49" s="311"/>
      <c r="K49" s="60">
        <v>23</v>
      </c>
      <c r="L49" s="312"/>
      <c r="M49" s="313"/>
      <c r="N49" s="270">
        <f>IF(G49="",0,IF(H49="",0,(ROUND(((H49-G49)/30),0))))</f>
        <v>0</v>
      </c>
      <c r="O49" s="26"/>
      <c r="P49" s="281">
        <v>1</v>
      </c>
      <c r="Q49" s="281">
        <v>1</v>
      </c>
      <c r="R49" s="281">
        <v>1</v>
      </c>
      <c r="S49" s="272" t="str">
        <f>VLOOKUP(P49,'WORKINGS MATRIX'!$B$200:$C$351,2,FALSE)</f>
        <v>Year</v>
      </c>
      <c r="T49" s="272">
        <f t="shared" si="0"/>
        <v>0</v>
      </c>
      <c r="U49" s="272">
        <f t="shared" si="0"/>
        <v>0</v>
      </c>
      <c r="V49" s="272" t="str">
        <f t="shared" si="1"/>
        <v/>
      </c>
      <c r="W49" s="272" t="str">
        <f t="shared" si="2"/>
        <v/>
      </c>
      <c r="X49" s="272" t="str">
        <f t="shared" si="2"/>
        <v/>
      </c>
      <c r="Y49" s="272" t="str">
        <f t="shared" si="3"/>
        <v/>
      </c>
      <c r="Z49" s="272" t="str">
        <f t="shared" si="4"/>
        <v/>
      </c>
      <c r="AC49" s="278">
        <f>IF(B49="",0,1)</f>
        <v>0</v>
      </c>
      <c r="AD49" s="278">
        <f>IF(B49="",0,IF(N49&gt;0,1,IF(N49&lt;0,2,0)))</f>
        <v>0</v>
      </c>
      <c r="AE49" s="278">
        <f>IF(AC49=AD49,0,IF(AC49&gt;AD49,2,1))</f>
        <v>0</v>
      </c>
      <c r="AF49" s="278">
        <f>IF(B49="",0,IF(N49=0,0,H49-$F$125))</f>
        <v>0</v>
      </c>
      <c r="AG49" s="278">
        <f>IF(AF49&gt;0,1,0)</f>
        <v>0</v>
      </c>
      <c r="EC49" s="11"/>
      <c r="ED49" s="11"/>
      <c r="EE49" s="11"/>
      <c r="EF49" s="11"/>
      <c r="EG49" s="11"/>
      <c r="EH49" s="11"/>
      <c r="EI49" s="11"/>
      <c r="EJ49" s="11"/>
      <c r="EK49" s="11"/>
      <c r="EL49" s="11"/>
      <c r="EM49" s="11"/>
      <c r="EN49" s="11"/>
    </row>
    <row r="50" spans="1:144" s="12" customFormat="1" ht="25.5" customHeight="1" x14ac:dyDescent="0.25">
      <c r="A50" s="56"/>
      <c r="B50" s="382"/>
      <c r="C50" s="382"/>
      <c r="D50" s="382"/>
      <c r="E50" s="382"/>
      <c r="F50" s="382"/>
      <c r="G50" s="382"/>
      <c r="H50" s="382"/>
      <c r="I50" s="382"/>
      <c r="J50" s="382"/>
      <c r="K50" s="382"/>
      <c r="L50" s="382"/>
      <c r="M50" s="382"/>
      <c r="N50" s="270">
        <f>IF(G50="",0,IF(H50="",0,(ROUND(((H50-G50)/30),0))))</f>
        <v>0</v>
      </c>
      <c r="O50" s="26"/>
      <c r="P50" s="281">
        <v>1</v>
      </c>
      <c r="Q50" s="281">
        <v>1</v>
      </c>
      <c r="R50" s="281">
        <v>1</v>
      </c>
      <c r="S50" s="272" t="str">
        <f>VLOOKUP(P50,'WORKINGS MATRIX'!$B$200:$C$351,2,FALSE)</f>
        <v>Year</v>
      </c>
      <c r="T50" s="272">
        <f t="shared" si="0"/>
        <v>0</v>
      </c>
      <c r="U50" s="272">
        <f t="shared" si="0"/>
        <v>0</v>
      </c>
      <c r="V50" s="272" t="str">
        <f t="shared" si="1"/>
        <v/>
      </c>
      <c r="W50" s="272" t="str">
        <f t="shared" si="2"/>
        <v/>
      </c>
      <c r="X50" s="272" t="str">
        <f t="shared" si="2"/>
        <v/>
      </c>
      <c r="Y50" s="272" t="str">
        <f t="shared" si="3"/>
        <v/>
      </c>
      <c r="Z50" s="272" t="str">
        <f t="shared" si="4"/>
        <v/>
      </c>
      <c r="AC50" s="278">
        <f>IF(B50="",0,1)</f>
        <v>0</v>
      </c>
      <c r="AD50" s="278">
        <f>IF(B50="",0,IF(N50&gt;0,1,IF(N50&lt;0,2,0)))</f>
        <v>0</v>
      </c>
      <c r="AE50" s="278">
        <f>IF(AC50=AD50,0,IF(AC50&gt;AD50,2,1))</f>
        <v>0</v>
      </c>
      <c r="AF50" s="278">
        <f>IF(B50="",0,IF(N50=0,0,H50-$F$125))</f>
        <v>0</v>
      </c>
      <c r="AG50" s="278">
        <f>IF(AF50&gt;0,1,0)</f>
        <v>0</v>
      </c>
      <c r="EC50" s="11"/>
      <c r="ED50" s="11"/>
      <c r="EE50" s="11"/>
      <c r="EF50" s="11"/>
      <c r="EG50" s="11"/>
      <c r="EH50" s="11"/>
      <c r="EI50" s="11"/>
      <c r="EJ50" s="11"/>
      <c r="EK50" s="11"/>
      <c r="EL50" s="11"/>
      <c r="EM50" s="11"/>
      <c r="EN50" s="11"/>
    </row>
    <row r="51" spans="1:144" s="12" customFormat="1" ht="25.5" customHeight="1" x14ac:dyDescent="0.25">
      <c r="A51" s="56"/>
      <c r="B51" s="365"/>
      <c r="C51" s="365"/>
      <c r="D51" s="365"/>
      <c r="E51" s="365"/>
      <c r="F51" s="365"/>
      <c r="G51" s="365"/>
      <c r="H51" s="365"/>
      <c r="I51" s="365"/>
      <c r="J51" s="365"/>
      <c r="K51" s="365"/>
      <c r="L51" s="365"/>
      <c r="M51" s="365"/>
      <c r="N51" s="270">
        <f>IF(G51="",0,IF(H51="",0,(ROUND(((H51-G51)/30),0))))</f>
        <v>0</v>
      </c>
      <c r="O51" s="26"/>
      <c r="P51" s="281">
        <v>1</v>
      </c>
      <c r="Q51" s="281">
        <v>1</v>
      </c>
      <c r="R51" s="281">
        <v>1</v>
      </c>
      <c r="S51" s="272" t="str">
        <f>VLOOKUP(P51,'WORKINGS MATRIX'!$B$200:$C$351,2,FALSE)</f>
        <v>Year</v>
      </c>
      <c r="T51" s="272">
        <f t="shared" si="0"/>
        <v>0</v>
      </c>
      <c r="U51" s="272">
        <f t="shared" si="0"/>
        <v>0</v>
      </c>
      <c r="V51" s="272" t="str">
        <f t="shared" si="1"/>
        <v/>
      </c>
      <c r="W51" s="272" t="str">
        <f t="shared" si="2"/>
        <v/>
      </c>
      <c r="X51" s="272" t="str">
        <f t="shared" si="2"/>
        <v/>
      </c>
      <c r="Y51" s="272" t="str">
        <f t="shared" si="3"/>
        <v/>
      </c>
      <c r="Z51" s="272" t="str">
        <f t="shared" si="4"/>
        <v/>
      </c>
      <c r="AC51" s="278">
        <f>IF(B51="",0,1)</f>
        <v>0</v>
      </c>
      <c r="AD51" s="278">
        <f>IF(B51="",0,IF(N51&gt;0,1,IF(N51&lt;0,2,0)))</f>
        <v>0</v>
      </c>
      <c r="AE51" s="278">
        <f>IF(AC51=AD51,0,IF(AC51&gt;AD51,2,1))</f>
        <v>0</v>
      </c>
      <c r="AF51" s="278">
        <f>IF(B51="",0,IF(N51=0,0,H51-$F$125))</f>
        <v>0</v>
      </c>
      <c r="AG51" s="278">
        <f>IF(AF51&gt;0,1,0)</f>
        <v>0</v>
      </c>
    </row>
    <row r="52" spans="1:144" x14ac:dyDescent="0.25">
      <c r="A52" s="38"/>
      <c r="D52" s="62"/>
      <c r="H52" s="63"/>
      <c r="K52" s="26"/>
      <c r="N52" s="43"/>
      <c r="O52" s="63"/>
      <c r="P52" s="272">
        <v>1</v>
      </c>
      <c r="Q52" s="272">
        <v>1</v>
      </c>
      <c r="R52" s="272">
        <v>1</v>
      </c>
      <c r="S52" s="272" t="str">
        <f>VLOOKUP(P52,'WORKINGS MATRIX'!$B$200:$C$351,2,FALSE)</f>
        <v>Year</v>
      </c>
      <c r="T52" s="272">
        <f t="shared" ref="T52:U56" si="5">Q52-1</f>
        <v>0</v>
      </c>
      <c r="U52" s="272">
        <f t="shared" si="5"/>
        <v>0</v>
      </c>
      <c r="V52" s="272" t="str">
        <f t="shared" si="1"/>
        <v/>
      </c>
      <c r="W52" s="272" t="str">
        <f t="shared" ref="W52:X56" si="6">IF(T52=0,"",T52)</f>
        <v/>
      </c>
      <c r="X52" s="272" t="str">
        <f t="shared" si="6"/>
        <v/>
      </c>
      <c r="Y52" s="272" t="str">
        <f t="shared" si="3"/>
        <v/>
      </c>
      <c r="Z52" s="272" t="str">
        <f t="shared" si="4"/>
        <v/>
      </c>
      <c r="AC52" s="264"/>
      <c r="AD52" s="264"/>
      <c r="AE52" s="264"/>
      <c r="AF52" s="264"/>
      <c r="AG52" s="264"/>
    </row>
    <row r="53" spans="1:144" x14ac:dyDescent="0.25">
      <c r="A53" s="38"/>
      <c r="B53" t="s">
        <v>34</v>
      </c>
      <c r="D53" s="62"/>
      <c r="H53" s="63"/>
      <c r="K53" s="26"/>
      <c r="N53" s="43"/>
      <c r="O53" s="63"/>
      <c r="P53" s="272">
        <v>1</v>
      </c>
      <c r="Q53" s="272">
        <v>1</v>
      </c>
      <c r="R53" s="272">
        <v>1</v>
      </c>
      <c r="S53" s="272" t="str">
        <f>VLOOKUP(P53,'WORKINGS MATRIX'!$B$200:$C$351,2,FALSE)</f>
        <v>Year</v>
      </c>
      <c r="T53" s="272">
        <f t="shared" si="5"/>
        <v>0</v>
      </c>
      <c r="U53" s="272">
        <f t="shared" si="5"/>
        <v>0</v>
      </c>
      <c r="V53" s="272" t="str">
        <f t="shared" si="1"/>
        <v/>
      </c>
      <c r="W53" s="272" t="str">
        <f t="shared" si="6"/>
        <v/>
      </c>
      <c r="X53" s="272" t="str">
        <f t="shared" si="6"/>
        <v/>
      </c>
      <c r="Y53" s="272" t="str">
        <f t="shared" si="3"/>
        <v/>
      </c>
      <c r="Z53" s="272" t="str">
        <f t="shared" si="4"/>
        <v/>
      </c>
      <c r="AC53" s="264"/>
      <c r="AD53" s="264"/>
      <c r="AE53" s="264"/>
      <c r="AF53" s="264"/>
      <c r="AG53" s="264"/>
    </row>
    <row r="54" spans="1:144" x14ac:dyDescent="0.25">
      <c r="A54" s="38"/>
      <c r="B54" s="609"/>
      <c r="C54" s="610"/>
      <c r="D54" s="610"/>
      <c r="E54" s="610"/>
      <c r="F54" s="610"/>
      <c r="G54" s="610"/>
      <c r="H54" s="610"/>
      <c r="I54" s="610"/>
      <c r="J54" s="610"/>
      <c r="K54" s="610"/>
      <c r="L54" s="610"/>
      <c r="M54" s="611"/>
      <c r="N54" s="43"/>
      <c r="O54" s="63"/>
      <c r="P54" s="272">
        <v>1</v>
      </c>
      <c r="Q54" s="272">
        <v>1</v>
      </c>
      <c r="R54" s="272">
        <v>1</v>
      </c>
      <c r="S54" s="272" t="str">
        <f>VLOOKUP(P54,'WORKINGS MATRIX'!$B$200:$C$351,2,FALSE)</f>
        <v>Year</v>
      </c>
      <c r="T54" s="272">
        <f t="shared" si="5"/>
        <v>0</v>
      </c>
      <c r="U54" s="272">
        <f t="shared" si="5"/>
        <v>0</v>
      </c>
      <c r="V54" s="272" t="str">
        <f t="shared" si="1"/>
        <v/>
      </c>
      <c r="W54" s="272" t="str">
        <f t="shared" si="6"/>
        <v/>
      </c>
      <c r="X54" s="272" t="str">
        <f t="shared" si="6"/>
        <v/>
      </c>
      <c r="Y54" s="272" t="str">
        <f t="shared" si="3"/>
        <v/>
      </c>
      <c r="Z54" s="272" t="str">
        <f t="shared" si="4"/>
        <v/>
      </c>
      <c r="AC54" s="264"/>
      <c r="AD54" s="264"/>
      <c r="AE54" s="264"/>
      <c r="AF54" s="264"/>
      <c r="AG54" s="264"/>
    </row>
    <row r="55" spans="1:144" x14ac:dyDescent="0.25">
      <c r="A55" s="38"/>
      <c r="B55" s="612"/>
      <c r="C55" s="613"/>
      <c r="D55" s="613"/>
      <c r="E55" s="613"/>
      <c r="F55" s="613"/>
      <c r="G55" s="613"/>
      <c r="H55" s="613"/>
      <c r="I55" s="613"/>
      <c r="J55" s="613"/>
      <c r="K55" s="613"/>
      <c r="L55" s="613"/>
      <c r="M55" s="614"/>
      <c r="N55" s="43"/>
      <c r="O55" s="63"/>
      <c r="P55" s="272">
        <v>1</v>
      </c>
      <c r="Q55" s="272">
        <v>1</v>
      </c>
      <c r="R55" s="272">
        <v>1</v>
      </c>
      <c r="S55" s="272" t="str">
        <f>VLOOKUP(P55,'WORKINGS MATRIX'!$B$200:$C$351,2,FALSE)</f>
        <v>Year</v>
      </c>
      <c r="T55" s="272">
        <f t="shared" si="5"/>
        <v>0</v>
      </c>
      <c r="U55" s="272">
        <f t="shared" si="5"/>
        <v>0</v>
      </c>
      <c r="V55" s="272" t="str">
        <f t="shared" si="1"/>
        <v/>
      </c>
      <c r="W55" s="272" t="str">
        <f t="shared" si="6"/>
        <v/>
      </c>
      <c r="X55" s="272" t="str">
        <f t="shared" si="6"/>
        <v/>
      </c>
      <c r="Y55" s="272" t="str">
        <f t="shared" si="3"/>
        <v/>
      </c>
      <c r="Z55" s="272" t="str">
        <f t="shared" si="4"/>
        <v/>
      </c>
      <c r="AC55" s="264"/>
      <c r="AD55" s="264"/>
      <c r="AE55" s="264"/>
      <c r="AF55" s="264"/>
      <c r="AG55" s="264"/>
    </row>
    <row r="56" spans="1:144" x14ac:dyDescent="0.25">
      <c r="A56" s="38"/>
      <c r="B56" s="612"/>
      <c r="C56" s="613"/>
      <c r="D56" s="613"/>
      <c r="E56" s="613"/>
      <c r="F56" s="613"/>
      <c r="G56" s="613"/>
      <c r="H56" s="613"/>
      <c r="I56" s="613"/>
      <c r="J56" s="613"/>
      <c r="K56" s="613"/>
      <c r="L56" s="613"/>
      <c r="M56" s="614"/>
      <c r="N56" s="43"/>
      <c r="O56" s="63"/>
      <c r="P56" s="272">
        <v>1</v>
      </c>
      <c r="Q56" s="272">
        <v>1</v>
      </c>
      <c r="R56" s="272">
        <v>1</v>
      </c>
      <c r="S56" s="272" t="str">
        <f>VLOOKUP(P56,'WORKINGS MATRIX'!$B$200:$C$351,2,FALSE)</f>
        <v>Year</v>
      </c>
      <c r="T56" s="272">
        <f t="shared" si="5"/>
        <v>0</v>
      </c>
      <c r="U56" s="272">
        <f t="shared" si="5"/>
        <v>0</v>
      </c>
      <c r="V56" s="272" t="str">
        <f t="shared" si="1"/>
        <v/>
      </c>
      <c r="W56" s="272" t="str">
        <f t="shared" si="6"/>
        <v/>
      </c>
      <c r="X56" s="272" t="str">
        <f t="shared" si="6"/>
        <v/>
      </c>
      <c r="Y56" s="272" t="str">
        <f t="shared" si="3"/>
        <v/>
      </c>
      <c r="Z56" s="272" t="str">
        <f t="shared" si="4"/>
        <v/>
      </c>
      <c r="AC56" s="264"/>
      <c r="AD56" s="264"/>
      <c r="AE56" s="264"/>
      <c r="AF56" s="264"/>
      <c r="AG56" s="264"/>
    </row>
    <row r="57" spans="1:144" x14ac:dyDescent="0.25">
      <c r="A57" s="38"/>
      <c r="B57" s="615"/>
      <c r="C57" s="616"/>
      <c r="D57" s="616"/>
      <c r="E57" s="616"/>
      <c r="F57" s="616"/>
      <c r="G57" s="616"/>
      <c r="H57" s="616"/>
      <c r="I57" s="616"/>
      <c r="J57" s="616"/>
      <c r="K57" s="616"/>
      <c r="L57" s="616"/>
      <c r="M57" s="617"/>
      <c r="N57" s="43"/>
      <c r="O57" s="63"/>
      <c r="P57" s="195"/>
      <c r="Q57" s="211"/>
      <c r="R57" s="211"/>
      <c r="S57" s="211"/>
      <c r="T57" s="211"/>
      <c r="U57" s="211"/>
      <c r="V57" s="211"/>
      <c r="W57" s="211"/>
      <c r="X57" s="211"/>
      <c r="Y57" s="211"/>
      <c r="Z57" s="211"/>
      <c r="AC57" s="264"/>
      <c r="AD57" s="264"/>
      <c r="AE57" s="264"/>
      <c r="AF57" s="264"/>
      <c r="AG57" s="264"/>
    </row>
    <row r="58" spans="1:144" x14ac:dyDescent="0.25">
      <c r="A58" s="38"/>
      <c r="B58" s="16" t="s">
        <v>424</v>
      </c>
      <c r="D58" s="62"/>
      <c r="H58" s="63"/>
      <c r="K58" s="26"/>
      <c r="N58" s="43"/>
      <c r="O58" s="63"/>
      <c r="P58" s="195"/>
      <c r="Q58" s="211"/>
      <c r="R58" s="211"/>
      <c r="S58" s="211"/>
      <c r="T58" s="211"/>
      <c r="U58" s="211"/>
      <c r="V58" s="211"/>
      <c r="W58" s="211"/>
      <c r="X58" s="211"/>
      <c r="Y58" s="211"/>
      <c r="Z58" s="211"/>
      <c r="AC58" s="264"/>
      <c r="AD58" s="264"/>
      <c r="AE58" s="264"/>
      <c r="AF58" s="264"/>
      <c r="AG58" s="264"/>
    </row>
    <row r="59" spans="1:144" x14ac:dyDescent="0.25">
      <c r="A59" s="38"/>
      <c r="B59" s="16" t="s">
        <v>425</v>
      </c>
      <c r="D59" s="62"/>
      <c r="H59" s="63"/>
      <c r="K59" s="26"/>
      <c r="N59" s="43"/>
      <c r="O59" s="63"/>
      <c r="P59" s="195"/>
      <c r="Q59" s="211"/>
      <c r="R59" s="211"/>
      <c r="S59" s="211"/>
      <c r="T59" s="211"/>
      <c r="U59" s="211"/>
      <c r="V59" s="211"/>
      <c r="W59" s="211"/>
      <c r="X59" s="211"/>
      <c r="Y59" s="211"/>
      <c r="Z59" s="211"/>
      <c r="AC59" s="264"/>
      <c r="AD59" s="264"/>
      <c r="AE59" s="264"/>
      <c r="AF59" s="264"/>
      <c r="AG59" s="264"/>
    </row>
    <row r="60" spans="1:144" x14ac:dyDescent="0.25">
      <c r="A60" s="38"/>
      <c r="D60" s="62"/>
      <c r="H60" s="63"/>
      <c r="K60" s="26"/>
      <c r="N60" s="43"/>
      <c r="O60" s="63"/>
      <c r="P60" s="195"/>
      <c r="Q60" s="211"/>
      <c r="R60" s="211"/>
      <c r="S60" s="211"/>
      <c r="T60" s="211"/>
      <c r="U60" s="211"/>
      <c r="V60" s="211"/>
      <c r="W60" s="211"/>
      <c r="X60" s="211"/>
      <c r="Y60" s="211"/>
      <c r="Z60" s="211"/>
      <c r="AC60" s="264"/>
      <c r="AD60" s="264"/>
      <c r="AE60" s="264"/>
      <c r="AF60" s="264"/>
      <c r="AG60" s="264"/>
    </row>
    <row r="61" spans="1:144" x14ac:dyDescent="0.25">
      <c r="A61" s="38"/>
      <c r="D61" s="62"/>
      <c r="E61" s="222"/>
      <c r="F61" s="222"/>
      <c r="G61" s="222"/>
      <c r="H61" s="222"/>
      <c r="I61" s="222"/>
      <c r="K61" s="26"/>
      <c r="N61" s="43"/>
      <c r="O61" s="63"/>
      <c r="P61" s="195"/>
      <c r="Q61" s="211"/>
      <c r="R61" s="211"/>
      <c r="S61" s="211"/>
      <c r="T61" s="211"/>
      <c r="U61" s="211"/>
      <c r="V61" s="211"/>
      <c r="W61" s="211"/>
      <c r="X61" s="211"/>
      <c r="Y61" s="211"/>
      <c r="Z61" s="211"/>
      <c r="AC61" s="264"/>
      <c r="AD61" s="264"/>
      <c r="AE61" s="264"/>
      <c r="AF61" s="264"/>
      <c r="AG61" s="264"/>
    </row>
    <row r="62" spans="1:144" ht="12.75" customHeight="1" x14ac:dyDescent="0.25">
      <c r="A62" s="38"/>
      <c r="D62" s="62"/>
      <c r="E62" s="222"/>
      <c r="F62" s="222"/>
      <c r="G62" s="222"/>
      <c r="H62" s="222"/>
      <c r="I62" s="222"/>
      <c r="K62" s="606" t="s">
        <v>334</v>
      </c>
      <c r="L62" s="606"/>
      <c r="M62" s="606"/>
      <c r="N62" s="43"/>
      <c r="O62" s="63"/>
      <c r="P62" s="195"/>
      <c r="Q62" s="211"/>
      <c r="R62" s="211"/>
      <c r="S62" s="211"/>
      <c r="T62" s="211"/>
      <c r="U62" s="211"/>
      <c r="V62" s="211"/>
      <c r="W62" s="211"/>
      <c r="X62" s="211"/>
      <c r="Y62" s="211"/>
      <c r="Z62" s="211"/>
      <c r="AC62" s="264"/>
      <c r="AD62" s="264"/>
      <c r="AE62" s="264"/>
      <c r="AF62" s="264"/>
      <c r="AG62" s="264"/>
    </row>
    <row r="63" spans="1:144" x14ac:dyDescent="0.25">
      <c r="A63" s="38"/>
      <c r="D63" s="62"/>
      <c r="H63" s="63"/>
      <c r="K63" s="606"/>
      <c r="L63" s="606"/>
      <c r="M63" s="606"/>
      <c r="N63" s="43"/>
      <c r="O63" s="63"/>
      <c r="P63" s="195"/>
      <c r="Q63" s="211"/>
      <c r="R63" s="211"/>
      <c r="S63" s="211"/>
      <c r="T63" s="211"/>
      <c r="U63" s="211"/>
      <c r="V63" s="211"/>
      <c r="W63" s="211"/>
      <c r="X63" s="211"/>
      <c r="Y63" s="211"/>
      <c r="Z63" s="211"/>
      <c r="AC63" s="264"/>
      <c r="AD63" s="264"/>
      <c r="AE63" s="264"/>
      <c r="AF63" s="264"/>
      <c r="AG63" s="264"/>
    </row>
    <row r="64" spans="1:144" x14ac:dyDescent="0.25">
      <c r="A64" s="38"/>
      <c r="D64" s="62"/>
      <c r="E64" s="222"/>
      <c r="F64" s="222"/>
      <c r="G64" s="222"/>
      <c r="H64" s="222"/>
      <c r="I64" s="222"/>
      <c r="K64" s="606"/>
      <c r="L64" s="606"/>
      <c r="M64" s="606"/>
      <c r="N64" s="43"/>
      <c r="O64" s="63"/>
      <c r="P64" s="195"/>
      <c r="Q64" s="211"/>
      <c r="R64" s="211"/>
      <c r="S64" s="211"/>
      <c r="T64" s="211"/>
      <c r="U64" s="211"/>
      <c r="V64" s="211"/>
      <c r="W64" s="211"/>
      <c r="X64" s="211"/>
      <c r="Y64" s="211"/>
      <c r="Z64" s="211"/>
      <c r="AC64" s="264"/>
      <c r="AD64" s="264"/>
      <c r="AE64" s="264"/>
      <c r="AF64" s="264"/>
      <c r="AG64" s="264"/>
    </row>
    <row r="65" spans="1:33" x14ac:dyDescent="0.25">
      <c r="A65" s="38"/>
      <c r="D65" s="62"/>
      <c r="E65" s="222"/>
      <c r="F65" s="222"/>
      <c r="G65" s="222"/>
      <c r="H65" s="222"/>
      <c r="I65" s="222"/>
      <c r="K65" s="606"/>
      <c r="L65" s="606"/>
      <c r="M65" s="606"/>
      <c r="N65" s="43"/>
      <c r="O65" s="63"/>
      <c r="P65" s="195"/>
      <c r="Q65" s="211"/>
      <c r="R65" s="211"/>
      <c r="S65" s="211"/>
      <c r="T65" s="211"/>
      <c r="U65" s="211"/>
      <c r="V65" s="211"/>
      <c r="W65" s="211"/>
      <c r="X65" s="211"/>
      <c r="Y65" s="211"/>
      <c r="Z65" s="211"/>
      <c r="AC65" s="264"/>
      <c r="AD65" s="264"/>
      <c r="AE65" s="264"/>
      <c r="AF65" s="264"/>
      <c r="AG65" s="264"/>
    </row>
    <row r="66" spans="1:33" ht="13.8" thickBot="1" x14ac:dyDescent="0.3">
      <c r="A66" s="64"/>
      <c r="B66" s="65"/>
      <c r="C66" s="65"/>
      <c r="D66" s="66"/>
      <c r="E66" s="65"/>
      <c r="F66" s="65"/>
      <c r="G66" s="65"/>
      <c r="H66" s="67"/>
      <c r="I66" s="65"/>
      <c r="J66" s="65"/>
      <c r="K66" s="68"/>
      <c r="L66" s="65"/>
      <c r="M66" s="65"/>
      <c r="N66" s="69"/>
      <c r="O66" s="63"/>
      <c r="P66" s="195"/>
      <c r="Q66" s="211"/>
      <c r="R66" s="211"/>
      <c r="S66" s="211"/>
      <c r="T66" s="211"/>
      <c r="U66" s="211"/>
      <c r="V66" s="211"/>
      <c r="W66" s="211"/>
      <c r="X66" s="211"/>
      <c r="Y66" s="211"/>
      <c r="Z66" s="211"/>
      <c r="AC66" s="264"/>
      <c r="AD66" s="264"/>
      <c r="AE66" s="264"/>
      <c r="AF66" s="264"/>
      <c r="AG66" s="264"/>
    </row>
    <row r="67" spans="1:33" ht="14.4" thickTop="1" thickBot="1" x14ac:dyDescent="0.3">
      <c r="D67" s="62"/>
      <c r="H67" s="63"/>
      <c r="K67" s="26"/>
      <c r="O67" s="63"/>
      <c r="P67" s="195"/>
      <c r="Q67" s="211"/>
      <c r="R67" s="211"/>
      <c r="S67" s="211"/>
      <c r="T67" s="211"/>
      <c r="U67" s="211"/>
      <c r="V67" s="211"/>
      <c r="W67" s="211"/>
      <c r="X67" s="211"/>
      <c r="Y67" s="211"/>
      <c r="Z67" s="211"/>
      <c r="AC67" s="264"/>
      <c r="AD67" s="264"/>
      <c r="AE67" s="264"/>
      <c r="AF67" s="264"/>
      <c r="AG67" s="264"/>
    </row>
    <row r="68" spans="1:33" ht="12.75" customHeight="1" thickTop="1" x14ac:dyDescent="0.25">
      <c r="A68" s="31"/>
      <c r="B68" s="32" t="s">
        <v>35</v>
      </c>
      <c r="C68" s="34"/>
      <c r="D68" s="33"/>
      <c r="E68" s="70"/>
      <c r="F68" s="70"/>
      <c r="G68" s="70"/>
      <c r="H68" s="33"/>
      <c r="I68" s="33"/>
      <c r="J68" s="33"/>
      <c r="K68" s="33"/>
      <c r="L68" s="36" t="s">
        <v>423</v>
      </c>
      <c r="M68" s="33"/>
      <c r="N68" s="37"/>
      <c r="P68" s="211"/>
      <c r="Q68" s="211"/>
      <c r="R68" s="211"/>
      <c r="S68" s="211"/>
      <c r="T68" s="211"/>
      <c r="U68" s="211"/>
      <c r="V68" s="211"/>
      <c r="W68" s="211"/>
      <c r="X68" s="211"/>
      <c r="Y68" s="211"/>
      <c r="Z68" s="211"/>
      <c r="AC68" s="264"/>
      <c r="AD68" s="264"/>
      <c r="AE68" s="264"/>
      <c r="AF68" s="264"/>
      <c r="AG68" s="264"/>
    </row>
    <row r="69" spans="1:33" x14ac:dyDescent="0.25">
      <c r="A69" s="38"/>
      <c r="E69" s="195">
        <v>5</v>
      </c>
      <c r="F69" s="13"/>
      <c r="N69" s="43"/>
      <c r="P69" s="211"/>
      <c r="Q69" s="211"/>
      <c r="R69" s="211"/>
      <c r="S69" s="211"/>
      <c r="T69" s="211"/>
      <c r="U69" s="211"/>
      <c r="V69" s="211"/>
      <c r="W69" s="211"/>
      <c r="X69" s="211"/>
      <c r="Y69" s="211"/>
      <c r="Z69" s="211"/>
      <c r="AC69" s="264"/>
      <c r="AD69" s="264"/>
      <c r="AE69" s="264"/>
      <c r="AF69" s="264"/>
      <c r="AG69" s="264"/>
    </row>
    <row r="70" spans="1:33" x14ac:dyDescent="0.25">
      <c r="A70" s="38"/>
      <c r="B70" t="s">
        <v>26</v>
      </c>
      <c r="L70" s="608" t="str">
        <f>$L$39</f>
        <v>N.017-050-2022/1</v>
      </c>
      <c r="M70" s="608"/>
      <c r="N70" s="43"/>
      <c r="P70" s="211"/>
      <c r="Q70" s="211"/>
      <c r="R70" s="211"/>
      <c r="S70" s="211"/>
      <c r="T70" s="211"/>
      <c r="U70" s="211"/>
      <c r="V70" s="211"/>
      <c r="W70" s="211"/>
      <c r="X70" s="211"/>
      <c r="Y70" s="211"/>
      <c r="Z70" s="211"/>
      <c r="AC70" s="264"/>
      <c r="AD70" s="264"/>
      <c r="AE70" s="264"/>
      <c r="AF70" s="264"/>
      <c r="AG70" s="264"/>
    </row>
    <row r="71" spans="1:33" x14ac:dyDescent="0.25">
      <c r="A71" s="38"/>
      <c r="B71" s="44" t="s">
        <v>27</v>
      </c>
      <c r="C71" s="45"/>
      <c r="D71" s="46"/>
      <c r="E71" s="651" t="s">
        <v>28</v>
      </c>
      <c r="F71" s="652"/>
      <c r="G71" s="651" t="s">
        <v>616</v>
      </c>
      <c r="H71" s="652"/>
      <c r="L71" s="608"/>
      <c r="M71" s="608"/>
      <c r="N71" s="43"/>
      <c r="P71" s="211"/>
      <c r="Q71" s="211"/>
      <c r="R71" s="211"/>
      <c r="S71" s="211"/>
      <c r="T71" s="211"/>
      <c r="U71" s="211"/>
      <c r="V71" s="211"/>
      <c r="W71" s="211"/>
      <c r="X71" s="211"/>
      <c r="Y71" s="211"/>
      <c r="Z71" s="211"/>
      <c r="AC71" s="264"/>
      <c r="AD71" s="264"/>
      <c r="AE71" s="264"/>
      <c r="AF71" s="264"/>
      <c r="AG71" s="264"/>
    </row>
    <row r="72" spans="1:33" ht="18" customHeight="1" x14ac:dyDescent="0.25">
      <c r="A72" s="38"/>
      <c r="B72" s="334">
        <f>B41</f>
        <v>0</v>
      </c>
      <c r="C72" s="72"/>
      <c r="D72" s="73"/>
      <c r="E72" s="603" t="str">
        <f>G41</f>
        <v>Project Leader</v>
      </c>
      <c r="F72" s="603"/>
      <c r="G72" s="47"/>
      <c r="H72" s="13">
        <v>2</v>
      </c>
      <c r="I72" s="483" t="s">
        <v>823</v>
      </c>
      <c r="J72" s="483"/>
      <c r="K72" s="483"/>
      <c r="L72" s="483"/>
      <c r="N72" s="43"/>
      <c r="P72" s="211"/>
      <c r="Q72" s="211"/>
      <c r="R72" s="211"/>
      <c r="S72" s="211"/>
      <c r="T72" s="211"/>
      <c r="U72" s="211"/>
      <c r="V72" s="211"/>
      <c r="W72" s="211"/>
      <c r="X72" s="211"/>
      <c r="Y72" s="211"/>
      <c r="Z72" s="211"/>
      <c r="AC72" s="264"/>
      <c r="AD72" s="264"/>
      <c r="AE72" s="264"/>
      <c r="AF72" s="264"/>
      <c r="AG72" s="264"/>
    </row>
    <row r="73" spans="1:33" x14ac:dyDescent="0.25">
      <c r="A73" s="38"/>
      <c r="N73" s="43"/>
      <c r="P73" s="211"/>
      <c r="Q73" s="211"/>
      <c r="R73" s="211"/>
      <c r="S73" s="211"/>
      <c r="T73" s="211"/>
      <c r="U73" s="211"/>
      <c r="V73" s="211"/>
      <c r="W73" s="211"/>
      <c r="X73" s="211"/>
      <c r="Y73" s="211"/>
      <c r="Z73" s="211"/>
      <c r="AC73" s="264"/>
      <c r="AD73" s="264"/>
      <c r="AE73" s="264"/>
      <c r="AF73" s="264"/>
      <c r="AG73" s="264"/>
    </row>
    <row r="74" spans="1:33" x14ac:dyDescent="0.25">
      <c r="A74" s="38"/>
      <c r="B74" t="s">
        <v>36</v>
      </c>
      <c r="N74" s="43"/>
      <c r="P74" s="211"/>
      <c r="Q74" s="211"/>
      <c r="R74" s="211"/>
      <c r="S74" s="211"/>
      <c r="T74" s="211"/>
      <c r="U74" s="211"/>
      <c r="V74" s="211"/>
      <c r="W74" s="211"/>
      <c r="X74" s="211"/>
      <c r="Y74" s="211"/>
      <c r="Z74" s="211"/>
      <c r="AC74" s="264"/>
      <c r="AD74" s="264"/>
      <c r="AE74" s="264"/>
      <c r="AF74" s="264"/>
      <c r="AG74" s="264"/>
    </row>
    <row r="75" spans="1:33" ht="18" customHeight="1" x14ac:dyDescent="0.25">
      <c r="A75" s="38"/>
      <c r="B75" s="653" t="s">
        <v>37</v>
      </c>
      <c r="C75" s="653"/>
      <c r="D75" s="622" t="s">
        <v>897</v>
      </c>
      <c r="E75" s="622"/>
      <c r="F75" s="648" t="s">
        <v>898</v>
      </c>
      <c r="G75" s="598"/>
      <c r="H75" s="597" t="s">
        <v>38</v>
      </c>
      <c r="I75" s="598"/>
      <c r="J75" s="597" t="s">
        <v>38</v>
      </c>
      <c r="K75" s="598"/>
      <c r="L75" s="186" t="s">
        <v>39</v>
      </c>
      <c r="M75" s="186" t="s">
        <v>40</v>
      </c>
      <c r="N75" s="43"/>
      <c r="P75" s="211">
        <v>1</v>
      </c>
      <c r="Q75" s="211">
        <v>1</v>
      </c>
      <c r="R75" s="211">
        <v>1</v>
      </c>
      <c r="S75" s="211" t="str">
        <f>VLOOKUP(P75,'WORKINGS MATRIX'!$B$200:$C$351,2,FALSE)</f>
        <v>Year</v>
      </c>
      <c r="T75" s="211">
        <f t="shared" ref="T75:U79" si="7">Q75-1</f>
        <v>0</v>
      </c>
      <c r="U75" s="211">
        <f t="shared" si="7"/>
        <v>0</v>
      </c>
      <c r="V75" s="211" t="str">
        <f>IF(S75="year","",S75)</f>
        <v/>
      </c>
      <c r="W75" s="211" t="str">
        <f t="shared" ref="W75:X79" si="8">IF(T75=0,"",T75)</f>
        <v/>
      </c>
      <c r="X75" s="211" t="str">
        <f t="shared" si="8"/>
        <v/>
      </c>
      <c r="Y75" s="211" t="str">
        <f>IF(V75="","",IF(W75="",(V75&amp;"/"&amp;"12"&amp;"/"&amp;"1"),IF(X75="",(V75&amp;"/"&amp;W75&amp;"/"&amp;"1"),(V75&amp;"/"&amp;W75&amp;"/"&amp;X75))))</f>
        <v/>
      </c>
      <c r="Z75" s="211" t="str">
        <f>IF(Y75="//","",Y75)</f>
        <v/>
      </c>
      <c r="AC75" s="264"/>
      <c r="AD75" s="264"/>
      <c r="AE75" s="264"/>
      <c r="AF75" s="264"/>
      <c r="AG75" s="264"/>
    </row>
    <row r="76" spans="1:33" ht="18" customHeight="1" x14ac:dyDescent="0.25">
      <c r="A76" s="38"/>
      <c r="B76" s="603" t="s">
        <v>41</v>
      </c>
      <c r="C76" s="603"/>
      <c r="D76" s="623">
        <v>10</v>
      </c>
      <c r="E76" s="624"/>
      <c r="F76" s="607"/>
      <c r="G76" s="602"/>
      <c r="H76" s="599">
        <v>1</v>
      </c>
      <c r="I76" s="600"/>
      <c r="J76" s="601"/>
      <c r="K76" s="602"/>
      <c r="L76" s="314"/>
      <c r="M76" s="210" t="str">
        <f>Z75</f>
        <v/>
      </c>
      <c r="N76" s="43"/>
      <c r="P76" s="211">
        <v>1</v>
      </c>
      <c r="Q76" s="211">
        <v>1</v>
      </c>
      <c r="R76" s="211">
        <v>1</v>
      </c>
      <c r="S76" s="211" t="str">
        <f>VLOOKUP(P76,'WORKINGS MATRIX'!$B$200:$C$351,2,FALSE)</f>
        <v>Year</v>
      </c>
      <c r="T76" s="211">
        <f t="shared" si="7"/>
        <v>0</v>
      </c>
      <c r="U76" s="211">
        <f t="shared" si="7"/>
        <v>0</v>
      </c>
      <c r="V76" s="211" t="str">
        <f>IF(S76="year","",S76)</f>
        <v/>
      </c>
      <c r="W76" s="211" t="str">
        <f t="shared" si="8"/>
        <v/>
      </c>
      <c r="X76" s="211" t="str">
        <f t="shared" si="8"/>
        <v/>
      </c>
      <c r="Y76" s="211" t="str">
        <f>IF(V76="","",IF(W76="",(V76&amp;"/"&amp;"12"&amp;"/"&amp;"1"),IF(X76="",(V76&amp;"/"&amp;W76&amp;"/"&amp;"1"),(V76&amp;"/"&amp;W76&amp;"/"&amp;X76))))</f>
        <v/>
      </c>
      <c r="Z76" s="211" t="str">
        <f>IF(Y76="//","",Y76)</f>
        <v/>
      </c>
      <c r="AC76" s="264"/>
      <c r="AD76" s="264"/>
      <c r="AE76" s="264"/>
      <c r="AF76" s="264"/>
      <c r="AG76" s="264"/>
    </row>
    <row r="77" spans="1:33" ht="18" customHeight="1" x14ac:dyDescent="0.25">
      <c r="A77" s="38"/>
      <c r="B77" s="603" t="s">
        <v>42</v>
      </c>
      <c r="C77" s="603"/>
      <c r="D77" s="607"/>
      <c r="E77" s="602"/>
      <c r="F77" s="607"/>
      <c r="G77" s="602"/>
      <c r="H77" s="649" t="s">
        <v>394</v>
      </c>
      <c r="I77" s="650"/>
      <c r="J77" s="649" t="s">
        <v>362</v>
      </c>
      <c r="K77" s="650"/>
      <c r="L77" s="186" t="s">
        <v>39</v>
      </c>
      <c r="M77" s="186" t="s">
        <v>40</v>
      </c>
      <c r="N77" s="43"/>
      <c r="P77" s="211">
        <v>1</v>
      </c>
      <c r="Q77" s="211">
        <v>1</v>
      </c>
      <c r="R77" s="211">
        <v>1</v>
      </c>
      <c r="S77" s="211" t="str">
        <f>VLOOKUP(P77,'WORKINGS MATRIX'!$B$200:$C$351,2,FALSE)</f>
        <v>Year</v>
      </c>
      <c r="T77" s="211">
        <f t="shared" si="7"/>
        <v>0</v>
      </c>
      <c r="U77" s="211">
        <f t="shared" si="7"/>
        <v>0</v>
      </c>
      <c r="V77" s="211" t="str">
        <f>IF(S77="year","",S77)</f>
        <v/>
      </c>
      <c r="W77" s="211" t="str">
        <f t="shared" si="8"/>
        <v/>
      </c>
      <c r="X77" s="211" t="str">
        <f t="shared" si="8"/>
        <v/>
      </c>
      <c r="Y77" s="211" t="str">
        <f>IF(V77="","",IF(W77="",(V77&amp;"/"&amp;"1"&amp;"/"&amp;"1"),IF(X77="",(V77&amp;"/"&amp;W77&amp;"/"&amp;"1"),(V77&amp;"/"&amp;W77&amp;"/"&amp;X77))))</f>
        <v/>
      </c>
      <c r="Z77" s="211" t="str">
        <f>IF(Y77="//","",Y77)</f>
        <v/>
      </c>
      <c r="AC77" s="264"/>
      <c r="AD77" s="264"/>
      <c r="AE77" s="264"/>
      <c r="AF77" s="264"/>
      <c r="AG77" s="264"/>
    </row>
    <row r="78" spans="1:33" ht="18" customHeight="1" x14ac:dyDescent="0.25">
      <c r="A78" s="38"/>
      <c r="B78" s="603" t="s">
        <v>82</v>
      </c>
      <c r="C78" s="603"/>
      <c r="D78" s="604" t="str">
        <f>Z77</f>
        <v/>
      </c>
      <c r="E78" s="605"/>
      <c r="F78" s="604" t="str">
        <f>Z78</f>
        <v/>
      </c>
      <c r="G78" s="605"/>
      <c r="H78" s="644">
        <v>1</v>
      </c>
      <c r="I78" s="645"/>
      <c r="J78" s="601"/>
      <c r="K78" s="602"/>
      <c r="L78" s="314"/>
      <c r="M78" s="210" t="str">
        <f>Z76</f>
        <v/>
      </c>
      <c r="N78" s="43"/>
      <c r="P78" s="211">
        <v>1</v>
      </c>
      <c r="Q78" s="211">
        <v>1</v>
      </c>
      <c r="R78" s="211">
        <v>1</v>
      </c>
      <c r="S78" s="211" t="str">
        <f>VLOOKUP(P78,'WORKINGS MATRIX'!$B$200:$C$351,2,FALSE)</f>
        <v>Year</v>
      </c>
      <c r="T78" s="211">
        <f t="shared" si="7"/>
        <v>0</v>
      </c>
      <c r="U78" s="211">
        <f t="shared" si="7"/>
        <v>0</v>
      </c>
      <c r="V78" s="211" t="str">
        <f>IF(S78="year","",S78)</f>
        <v/>
      </c>
      <c r="W78" s="211" t="str">
        <f t="shared" si="8"/>
        <v/>
      </c>
      <c r="X78" s="211" t="str">
        <f t="shared" si="8"/>
        <v/>
      </c>
      <c r="Y78" s="211" t="str">
        <f>IF(V78="","",IF(W78="",(V78&amp;"/"&amp;"1"&amp;"/"&amp;"1"),IF(X78="",(V78&amp;"/"&amp;W78&amp;"/"&amp;"1"),(V78&amp;"/"&amp;W78&amp;"/"&amp;X78))))</f>
        <v/>
      </c>
      <c r="Z78" s="211" t="str">
        <f>IF(Y78="//","",Y78)</f>
        <v/>
      </c>
      <c r="AC78" s="264"/>
      <c r="AD78" s="264"/>
      <c r="AE78" s="264"/>
      <c r="AF78" s="264"/>
      <c r="AG78" s="264"/>
    </row>
    <row r="79" spans="1:33" x14ac:dyDescent="0.25">
      <c r="A79" s="38"/>
      <c r="N79" s="43"/>
      <c r="P79" s="211">
        <v>1</v>
      </c>
      <c r="Q79" s="211">
        <v>1</v>
      </c>
      <c r="R79" s="211">
        <v>1</v>
      </c>
      <c r="S79" s="211" t="str">
        <f>VLOOKUP(P79,'WORKINGS MATRIX'!$B$200:$C$351,2,FALSE)</f>
        <v>Year</v>
      </c>
      <c r="T79" s="211">
        <f t="shared" si="7"/>
        <v>0</v>
      </c>
      <c r="U79" s="211">
        <f t="shared" si="7"/>
        <v>0</v>
      </c>
      <c r="V79" s="211" t="str">
        <f>IF(S79="year","",S79)</f>
        <v/>
      </c>
      <c r="W79" s="211" t="str">
        <f t="shared" si="8"/>
        <v/>
      </c>
      <c r="X79" s="211" t="str">
        <f t="shared" si="8"/>
        <v/>
      </c>
      <c r="Y79" s="211" t="str">
        <f>IF(V79="","",IF(W79="",(V79&amp;"/"&amp;"1"&amp;"/"&amp;"1"),IF(X79="",(V79&amp;"/"&amp;W79&amp;"/"&amp;"1"),(V79&amp;"/"&amp;W79&amp;"/"&amp;X79))))</f>
        <v/>
      </c>
      <c r="Z79" s="211" t="str">
        <f>IF(Y79="//","",Y79)</f>
        <v/>
      </c>
      <c r="AC79" s="264"/>
      <c r="AD79" s="264"/>
      <c r="AE79" s="264"/>
      <c r="AF79" s="264"/>
      <c r="AG79" s="264"/>
    </row>
    <row r="80" spans="1:33" x14ac:dyDescent="0.25">
      <c r="A80" s="38"/>
      <c r="M80" s="428" t="str">
        <f>IF(B41="","",IF(P76=1,"DATES INCORRECT OR INCOMPLETE - PLEASE CHECK",""))</f>
        <v/>
      </c>
      <c r="N80" s="43"/>
      <c r="P80" s="211"/>
      <c r="Q80" s="211"/>
      <c r="R80" s="211"/>
      <c r="S80" s="211"/>
      <c r="T80" s="211"/>
      <c r="U80" s="211"/>
      <c r="V80" s="211"/>
      <c r="W80" s="211"/>
      <c r="X80" s="211"/>
      <c r="Y80" s="211"/>
      <c r="Z80" s="211"/>
      <c r="AC80" s="264"/>
      <c r="AD80" s="264"/>
      <c r="AE80" s="264"/>
      <c r="AF80" s="264"/>
      <c r="AG80" s="264"/>
    </row>
    <row r="81" spans="1:33" s="26" customFormat="1" ht="25.5" customHeight="1" x14ac:dyDescent="0.25">
      <c r="A81" s="51"/>
      <c r="B81" s="9" t="s">
        <v>889</v>
      </c>
      <c r="C81"/>
      <c r="D81"/>
      <c r="E81"/>
      <c r="F81"/>
      <c r="G81"/>
      <c r="H81"/>
      <c r="I81"/>
      <c r="J81"/>
      <c r="K81"/>
      <c r="L81"/>
      <c r="M81" s="330"/>
      <c r="N81" s="74"/>
      <c r="P81" s="212"/>
      <c r="Q81" s="212"/>
      <c r="R81" s="212"/>
      <c r="S81" s="212"/>
      <c r="T81" s="212"/>
      <c r="U81" s="212"/>
      <c r="V81" s="212"/>
      <c r="W81" s="212"/>
      <c r="X81" s="212"/>
      <c r="Y81" s="212"/>
      <c r="Z81" s="212"/>
      <c r="AC81" s="271"/>
      <c r="AD81" s="271"/>
      <c r="AE81" s="271"/>
      <c r="AF81" s="271"/>
      <c r="AG81" s="271"/>
    </row>
    <row r="82" spans="1:33" s="11" customFormat="1" ht="25.5" customHeight="1" x14ac:dyDescent="0.25">
      <c r="A82" s="75"/>
      <c r="B82"/>
      <c r="C82"/>
      <c r="D82"/>
      <c r="E82"/>
      <c r="F82"/>
      <c r="G82"/>
      <c r="H82"/>
      <c r="I82"/>
      <c r="J82"/>
      <c r="K82"/>
      <c r="L82"/>
      <c r="M82" s="76"/>
      <c r="N82" s="77"/>
      <c r="P82" s="213"/>
      <c r="Q82" s="213"/>
      <c r="R82" s="213"/>
      <c r="S82" s="211"/>
      <c r="T82" s="211"/>
      <c r="U82" s="211"/>
      <c r="V82" s="211"/>
      <c r="W82" s="211"/>
      <c r="X82" s="211"/>
      <c r="Y82" s="211"/>
      <c r="Z82" s="211"/>
      <c r="AC82" s="279"/>
      <c r="AD82" s="279"/>
      <c r="AE82" s="279"/>
      <c r="AF82" s="279"/>
      <c r="AG82" s="279"/>
    </row>
    <row r="83" spans="1:33" s="11" customFormat="1" ht="25.5" customHeight="1" x14ac:dyDescent="0.25">
      <c r="A83" s="75"/>
      <c r="B83"/>
      <c r="C83"/>
      <c r="D83"/>
      <c r="E83"/>
      <c r="F83"/>
      <c r="G83"/>
      <c r="H83"/>
      <c r="I83"/>
      <c r="J83"/>
      <c r="K83"/>
      <c r="L83"/>
      <c r="M83" s="76"/>
      <c r="N83" s="77"/>
      <c r="P83" s="213"/>
      <c r="Q83" s="213"/>
      <c r="R83" s="213"/>
      <c r="S83" s="211"/>
      <c r="T83" s="211"/>
      <c r="U83" s="211"/>
      <c r="V83" s="211"/>
      <c r="W83" s="211"/>
      <c r="X83" s="211"/>
      <c r="Y83" s="211"/>
      <c r="Z83" s="211"/>
      <c r="AC83" s="279"/>
      <c r="AD83" s="279"/>
      <c r="AE83" s="279"/>
      <c r="AF83" s="279"/>
      <c r="AG83" s="279"/>
    </row>
    <row r="84" spans="1:33" s="11" customFormat="1" ht="25.5" customHeight="1" x14ac:dyDescent="0.25">
      <c r="A84" s="75"/>
      <c r="B84"/>
      <c r="C84"/>
      <c r="D84"/>
      <c r="E84"/>
      <c r="F84"/>
      <c r="G84"/>
      <c r="H84"/>
      <c r="I84"/>
      <c r="J84"/>
      <c r="K84"/>
      <c r="L84"/>
      <c r="M84" s="76"/>
      <c r="N84" s="77"/>
      <c r="P84" s="213"/>
      <c r="Q84" s="213"/>
      <c r="R84" s="213"/>
      <c r="S84" s="211"/>
      <c r="T84" s="211"/>
      <c r="U84" s="211"/>
      <c r="V84" s="211"/>
      <c r="W84" s="211"/>
      <c r="X84" s="211"/>
      <c r="Y84" s="211"/>
      <c r="Z84" s="211"/>
      <c r="AC84" s="279"/>
      <c r="AD84" s="279"/>
      <c r="AE84" s="279"/>
      <c r="AF84" s="279"/>
      <c r="AG84" s="279"/>
    </row>
    <row r="85" spans="1:33" s="11" customFormat="1" ht="25.5" customHeight="1" x14ac:dyDescent="0.25">
      <c r="A85" s="75"/>
      <c r="B85"/>
      <c r="C85"/>
      <c r="D85"/>
      <c r="E85"/>
      <c r="F85"/>
      <c r="G85"/>
      <c r="H85"/>
      <c r="I85"/>
      <c r="J85"/>
      <c r="K85"/>
      <c r="L85"/>
      <c r="M85" s="76"/>
      <c r="N85" s="77"/>
      <c r="P85" s="213"/>
      <c r="Q85" s="213"/>
      <c r="R85" s="213"/>
      <c r="S85" s="211"/>
      <c r="T85" s="211"/>
      <c r="U85" s="211"/>
      <c r="V85" s="211"/>
      <c r="W85" s="211"/>
      <c r="X85" s="211"/>
      <c r="Y85" s="211"/>
      <c r="Z85" s="211"/>
      <c r="AC85" s="279"/>
      <c r="AD85" s="279"/>
      <c r="AE85" s="279"/>
      <c r="AF85" s="279"/>
      <c r="AG85" s="279"/>
    </row>
    <row r="86" spans="1:33" s="11" customFormat="1" ht="25.5" customHeight="1" x14ac:dyDescent="0.25">
      <c r="A86" s="75"/>
      <c r="B86"/>
      <c r="C86"/>
      <c r="D86"/>
      <c r="E86"/>
      <c r="F86"/>
      <c r="G86"/>
      <c r="H86"/>
      <c r="I86"/>
      <c r="J86"/>
      <c r="K86"/>
      <c r="L86"/>
      <c r="M86" s="76"/>
      <c r="N86" s="77"/>
      <c r="P86" s="213"/>
      <c r="Q86" s="213"/>
      <c r="R86" s="213"/>
      <c r="S86" s="211"/>
      <c r="T86" s="211"/>
      <c r="U86" s="211"/>
      <c r="V86" s="211"/>
      <c r="W86" s="211"/>
      <c r="X86" s="211"/>
      <c r="Y86" s="211"/>
      <c r="Z86" s="211"/>
      <c r="AC86" s="279"/>
      <c r="AD86" s="279"/>
      <c r="AE86" s="279"/>
      <c r="AF86" s="279"/>
      <c r="AG86" s="279"/>
    </row>
    <row r="87" spans="1:33" x14ac:dyDescent="0.25">
      <c r="A87" s="38"/>
      <c r="N87" s="77"/>
      <c r="P87" s="211"/>
      <c r="Q87" s="211"/>
      <c r="R87" s="211"/>
      <c r="S87" s="211"/>
      <c r="T87" s="211"/>
      <c r="U87" s="211"/>
      <c r="V87" s="211"/>
      <c r="W87" s="211"/>
      <c r="X87" s="211"/>
      <c r="Y87" s="211"/>
      <c r="Z87" s="211"/>
      <c r="AC87" s="264"/>
      <c r="AD87" s="264"/>
      <c r="AE87" s="264"/>
      <c r="AF87" s="264"/>
      <c r="AG87" s="264"/>
    </row>
    <row r="88" spans="1:33" x14ac:dyDescent="0.25">
      <c r="A88" s="38"/>
      <c r="B88" t="s">
        <v>34</v>
      </c>
      <c r="D88" s="62"/>
      <c r="H88" s="63"/>
      <c r="K88" s="26"/>
      <c r="N88" s="43"/>
      <c r="P88" s="211"/>
      <c r="Q88" s="211"/>
      <c r="R88" s="211"/>
      <c r="S88" s="211"/>
      <c r="T88" s="211"/>
      <c r="U88" s="211"/>
      <c r="V88" s="211"/>
      <c r="W88" s="211"/>
      <c r="X88" s="211"/>
      <c r="Y88" s="211"/>
      <c r="Z88" s="211"/>
      <c r="AC88" s="264"/>
      <c r="AD88" s="264"/>
      <c r="AE88" s="264"/>
      <c r="AF88" s="264"/>
      <c r="AG88" s="264"/>
    </row>
    <row r="89" spans="1:33" x14ac:dyDescent="0.25">
      <c r="A89" s="38"/>
      <c r="B89" s="609"/>
      <c r="C89" s="610"/>
      <c r="D89" s="610"/>
      <c r="E89" s="610"/>
      <c r="F89" s="610"/>
      <c r="G89" s="610"/>
      <c r="H89" s="610"/>
      <c r="I89" s="610"/>
      <c r="J89" s="610"/>
      <c r="K89" s="610"/>
      <c r="L89" s="610"/>
      <c r="M89" s="611"/>
      <c r="N89" s="43"/>
      <c r="P89" s="211"/>
      <c r="Q89" s="211"/>
      <c r="R89" s="211"/>
      <c r="S89" s="211"/>
      <c r="T89" s="211"/>
      <c r="U89" s="211"/>
      <c r="V89" s="211"/>
      <c r="W89" s="211"/>
      <c r="X89" s="211"/>
      <c r="Y89" s="211"/>
      <c r="Z89" s="211"/>
      <c r="AC89" s="264"/>
      <c r="AD89" s="264"/>
      <c r="AE89" s="264"/>
      <c r="AF89" s="264"/>
      <c r="AG89" s="264"/>
    </row>
    <row r="90" spans="1:33" x14ac:dyDescent="0.25">
      <c r="A90" s="38"/>
      <c r="B90" s="612"/>
      <c r="C90" s="613"/>
      <c r="D90" s="613"/>
      <c r="E90" s="613"/>
      <c r="F90" s="613"/>
      <c r="G90" s="613"/>
      <c r="H90" s="613"/>
      <c r="I90" s="613"/>
      <c r="J90" s="613"/>
      <c r="K90" s="613"/>
      <c r="L90" s="613"/>
      <c r="M90" s="614"/>
      <c r="N90" s="43"/>
      <c r="P90" s="211"/>
      <c r="Q90" s="211"/>
      <c r="R90" s="211"/>
      <c r="S90" s="211"/>
      <c r="T90" s="211"/>
      <c r="U90" s="211"/>
      <c r="V90" s="211"/>
      <c r="W90" s="211"/>
      <c r="X90" s="211"/>
      <c r="Y90" s="211"/>
      <c r="Z90" s="211"/>
      <c r="AC90" s="264"/>
      <c r="AD90" s="264"/>
      <c r="AE90" s="264"/>
      <c r="AF90" s="264"/>
      <c r="AG90" s="264"/>
    </row>
    <row r="91" spans="1:33" x14ac:dyDescent="0.25">
      <c r="A91" s="38"/>
      <c r="B91" s="612"/>
      <c r="C91" s="613"/>
      <c r="D91" s="613"/>
      <c r="E91" s="613"/>
      <c r="F91" s="613"/>
      <c r="G91" s="613"/>
      <c r="H91" s="613"/>
      <c r="I91" s="613"/>
      <c r="J91" s="613"/>
      <c r="K91" s="613"/>
      <c r="L91" s="613"/>
      <c r="M91" s="614"/>
      <c r="N91" s="43"/>
      <c r="P91" s="211"/>
      <c r="Q91" s="211"/>
      <c r="R91" s="211"/>
      <c r="S91" s="211"/>
      <c r="T91" s="211"/>
      <c r="U91" s="211"/>
      <c r="V91" s="211"/>
      <c r="W91" s="211"/>
      <c r="X91" s="211"/>
      <c r="Y91" s="211"/>
      <c r="Z91" s="211"/>
      <c r="AC91" s="264"/>
      <c r="AD91" s="264"/>
      <c r="AE91" s="264"/>
      <c r="AF91" s="264"/>
      <c r="AG91" s="264"/>
    </row>
    <row r="92" spans="1:33" x14ac:dyDescent="0.25">
      <c r="A92" s="38"/>
      <c r="B92" s="615"/>
      <c r="C92" s="616"/>
      <c r="D92" s="616"/>
      <c r="E92" s="616"/>
      <c r="F92" s="616"/>
      <c r="G92" s="616"/>
      <c r="H92" s="616"/>
      <c r="I92" s="616"/>
      <c r="J92" s="616"/>
      <c r="K92" s="616"/>
      <c r="L92" s="616"/>
      <c r="M92" s="617"/>
      <c r="N92" s="43"/>
      <c r="P92" s="211"/>
      <c r="Q92" s="211"/>
      <c r="R92" s="211"/>
      <c r="S92" s="211"/>
      <c r="T92" s="211"/>
      <c r="U92" s="211"/>
      <c r="V92" s="211"/>
      <c r="W92" s="211"/>
      <c r="X92" s="211"/>
      <c r="Y92" s="211"/>
      <c r="Z92" s="211"/>
      <c r="AC92" s="264"/>
      <c r="AD92" s="264"/>
      <c r="AE92" s="264"/>
      <c r="AF92" s="264"/>
      <c r="AG92" s="264"/>
    </row>
    <row r="93" spans="1:33" x14ac:dyDescent="0.25">
      <c r="A93" s="38"/>
      <c r="B93" s="16"/>
      <c r="D93" s="62"/>
      <c r="H93" s="63"/>
      <c r="K93" s="26"/>
      <c r="N93" s="43"/>
      <c r="P93" s="211"/>
      <c r="Q93" s="211"/>
      <c r="R93" s="211"/>
      <c r="S93" s="211"/>
      <c r="T93" s="211"/>
      <c r="U93" s="211"/>
      <c r="V93" s="211"/>
      <c r="W93" s="211"/>
      <c r="X93" s="211"/>
      <c r="Y93" s="211"/>
      <c r="Z93" s="211"/>
      <c r="AC93" s="264"/>
      <c r="AD93" s="264"/>
      <c r="AE93" s="264"/>
      <c r="AF93" s="264"/>
      <c r="AG93" s="264"/>
    </row>
    <row r="94" spans="1:33" x14ac:dyDescent="0.25">
      <c r="A94" s="38"/>
      <c r="D94" s="62"/>
      <c r="H94" s="63"/>
      <c r="K94" s="26"/>
      <c r="N94" s="43"/>
      <c r="P94" s="211"/>
      <c r="Q94" s="211"/>
      <c r="R94" s="211"/>
      <c r="S94" s="211"/>
      <c r="T94" s="211"/>
      <c r="U94" s="211"/>
      <c r="V94" s="211"/>
      <c r="W94" s="211"/>
      <c r="X94" s="211"/>
      <c r="Y94" s="211"/>
      <c r="Z94" s="211"/>
      <c r="AC94" s="264"/>
      <c r="AD94" s="264"/>
      <c r="AE94" s="264"/>
      <c r="AF94" s="264"/>
      <c r="AG94" s="264"/>
    </row>
    <row r="95" spans="1:33" x14ac:dyDescent="0.25">
      <c r="A95" s="38"/>
      <c r="D95" s="62"/>
      <c r="H95" s="63"/>
      <c r="K95" s="26"/>
      <c r="N95" s="43"/>
      <c r="P95" s="211"/>
      <c r="Q95" s="211"/>
      <c r="R95" s="211"/>
      <c r="S95" s="211"/>
      <c r="T95" s="211"/>
      <c r="U95" s="211"/>
      <c r="V95" s="211"/>
      <c r="W95" s="211"/>
      <c r="X95" s="211"/>
      <c r="Y95" s="211"/>
      <c r="Z95" s="211"/>
      <c r="AC95" s="264"/>
      <c r="AD95" s="264"/>
      <c r="AE95" s="264"/>
      <c r="AF95" s="264"/>
      <c r="AG95" s="264"/>
    </row>
    <row r="96" spans="1:33" x14ac:dyDescent="0.25">
      <c r="A96" s="38"/>
      <c r="D96" s="62"/>
      <c r="E96" s="222"/>
      <c r="F96" s="222"/>
      <c r="G96" s="222"/>
      <c r="H96" s="222"/>
      <c r="I96" s="222"/>
      <c r="K96" s="26"/>
      <c r="N96" s="43"/>
      <c r="P96" s="211"/>
      <c r="Q96" s="211"/>
      <c r="R96" s="211"/>
      <c r="S96" s="211"/>
      <c r="T96" s="211"/>
      <c r="U96" s="211"/>
      <c r="V96" s="211"/>
      <c r="W96" s="211"/>
      <c r="X96" s="211"/>
      <c r="Y96" s="211"/>
      <c r="Z96" s="211"/>
      <c r="AC96" s="264"/>
      <c r="AD96" s="264"/>
      <c r="AE96" s="264"/>
      <c r="AF96" s="264"/>
      <c r="AG96" s="264"/>
    </row>
    <row r="97" spans="1:33" x14ac:dyDescent="0.25">
      <c r="A97" s="38"/>
      <c r="D97" s="62"/>
      <c r="E97" s="222"/>
      <c r="F97" s="222"/>
      <c r="G97" s="222"/>
      <c r="H97" s="222"/>
      <c r="I97" s="222"/>
      <c r="K97" s="606" t="s">
        <v>334</v>
      </c>
      <c r="L97" s="606"/>
      <c r="M97" s="606"/>
      <c r="N97" s="43"/>
      <c r="P97" s="211"/>
      <c r="Q97" s="211"/>
      <c r="R97" s="211"/>
      <c r="S97" s="211"/>
      <c r="T97" s="211"/>
      <c r="U97" s="211"/>
      <c r="V97" s="211"/>
      <c r="W97" s="211"/>
      <c r="X97" s="211"/>
      <c r="Y97" s="211"/>
      <c r="Z97" s="211"/>
      <c r="AC97" s="264"/>
      <c r="AD97" s="264"/>
      <c r="AE97" s="264"/>
      <c r="AF97" s="264"/>
      <c r="AG97" s="264"/>
    </row>
    <row r="98" spans="1:33" x14ac:dyDescent="0.25">
      <c r="A98" s="38"/>
      <c r="D98" s="62"/>
      <c r="H98" s="63"/>
      <c r="K98" s="606"/>
      <c r="L98" s="606"/>
      <c r="M98" s="606"/>
      <c r="N98" s="43"/>
      <c r="P98" s="211"/>
      <c r="Q98" s="211"/>
      <c r="R98" s="211"/>
      <c r="S98" s="211"/>
      <c r="T98" s="211"/>
      <c r="U98" s="211"/>
      <c r="V98" s="211"/>
      <c r="W98" s="211"/>
      <c r="X98" s="211"/>
      <c r="Y98" s="211"/>
      <c r="Z98" s="211"/>
      <c r="AC98" s="264"/>
      <c r="AD98" s="264"/>
      <c r="AE98" s="264"/>
      <c r="AF98" s="264"/>
      <c r="AG98" s="264"/>
    </row>
    <row r="99" spans="1:33" x14ac:dyDescent="0.25">
      <c r="A99" s="38"/>
      <c r="D99" s="62"/>
      <c r="E99" s="222"/>
      <c r="F99" s="222"/>
      <c r="G99" s="222"/>
      <c r="H99" s="222"/>
      <c r="I99" s="222"/>
      <c r="K99" s="606"/>
      <c r="L99" s="606"/>
      <c r="M99" s="606"/>
      <c r="N99" s="43"/>
      <c r="P99" s="211"/>
      <c r="Q99" s="211"/>
      <c r="R99" s="211"/>
      <c r="S99" s="211"/>
      <c r="T99" s="211"/>
      <c r="U99" s="211"/>
      <c r="V99" s="211"/>
      <c r="W99" s="211"/>
      <c r="X99" s="211"/>
      <c r="Y99" s="211"/>
      <c r="Z99" s="211"/>
      <c r="AC99" s="264"/>
      <c r="AD99" s="264"/>
      <c r="AE99" s="264"/>
      <c r="AF99" s="264"/>
      <c r="AG99" s="264"/>
    </row>
    <row r="100" spans="1:33" x14ac:dyDescent="0.25">
      <c r="A100" s="38"/>
      <c r="D100" s="62"/>
      <c r="E100" s="222"/>
      <c r="F100" s="222"/>
      <c r="G100" s="222"/>
      <c r="H100" s="222"/>
      <c r="I100" s="222"/>
      <c r="K100" s="606"/>
      <c r="L100" s="606"/>
      <c r="M100" s="606"/>
      <c r="N100" s="43"/>
      <c r="P100" s="211"/>
      <c r="Q100" s="211"/>
      <c r="R100" s="211"/>
      <c r="S100" s="211"/>
      <c r="T100" s="211"/>
      <c r="U100" s="211"/>
      <c r="V100" s="211"/>
      <c r="W100" s="211"/>
      <c r="X100" s="211"/>
      <c r="Y100" s="211"/>
      <c r="Z100" s="211"/>
      <c r="AC100" s="264"/>
      <c r="AD100" s="264"/>
      <c r="AE100" s="264"/>
      <c r="AF100" s="264"/>
      <c r="AG100" s="264"/>
    </row>
    <row r="101" spans="1:33" ht="13.8" thickBot="1" x14ac:dyDescent="0.3">
      <c r="A101" s="64"/>
      <c r="B101" s="65"/>
      <c r="C101" s="65"/>
      <c r="D101" s="65"/>
      <c r="E101" s="65"/>
      <c r="F101" s="65"/>
      <c r="G101" s="65"/>
      <c r="H101" s="65"/>
      <c r="I101" s="65"/>
      <c r="J101" s="65"/>
      <c r="K101" s="65"/>
      <c r="L101" s="65"/>
      <c r="M101" s="65"/>
      <c r="N101" s="69"/>
      <c r="P101" s="211"/>
      <c r="Q101" s="211"/>
      <c r="R101" s="211"/>
      <c r="S101" s="211"/>
      <c r="T101" s="211"/>
      <c r="U101" s="211"/>
      <c r="V101" s="211"/>
      <c r="W101" s="211"/>
      <c r="X101" s="211"/>
      <c r="Y101" s="211"/>
      <c r="Z101" s="211"/>
      <c r="AC101" s="264"/>
      <c r="AD101" s="264"/>
      <c r="AE101" s="264"/>
      <c r="AF101" s="264"/>
      <c r="AG101" s="264"/>
    </row>
    <row r="102" spans="1:33" ht="13.8" thickTop="1" x14ac:dyDescent="0.25">
      <c r="P102" s="211"/>
      <c r="Q102" s="211"/>
      <c r="R102" s="211"/>
      <c r="S102" s="211"/>
      <c r="T102" s="211"/>
      <c r="U102" s="211"/>
      <c r="V102" s="211"/>
      <c r="W102" s="211"/>
      <c r="X102" s="211"/>
      <c r="Y102" s="211"/>
      <c r="Z102" s="211"/>
      <c r="AC102" s="264"/>
      <c r="AD102" s="264"/>
      <c r="AE102" s="264"/>
      <c r="AF102" s="264"/>
      <c r="AG102" s="264"/>
    </row>
    <row r="103" spans="1:33" x14ac:dyDescent="0.25">
      <c r="B103" s="29" t="s">
        <v>19</v>
      </c>
      <c r="P103" s="211"/>
      <c r="Q103" s="211"/>
      <c r="R103" s="211"/>
      <c r="S103" s="211"/>
      <c r="T103" s="211"/>
      <c r="U103" s="211"/>
      <c r="V103" s="211"/>
      <c r="W103" s="211"/>
      <c r="X103" s="211"/>
      <c r="Y103" s="211"/>
      <c r="Z103" s="211"/>
      <c r="AC103" s="264"/>
      <c r="AD103" s="264"/>
      <c r="AE103" s="264"/>
      <c r="AF103" s="264"/>
      <c r="AG103" s="264"/>
    </row>
    <row r="104" spans="1:33" x14ac:dyDescent="0.25">
      <c r="A104" s="264"/>
      <c r="B104" s="264"/>
      <c r="C104" s="264"/>
      <c r="D104" s="264"/>
      <c r="E104" s="264"/>
      <c r="F104" s="264"/>
      <c r="G104" s="264"/>
      <c r="H104" s="264"/>
      <c r="I104" s="264"/>
      <c r="J104" s="264"/>
      <c r="K104" s="264"/>
      <c r="L104" s="264"/>
      <c r="M104" s="264"/>
      <c r="N104" s="16"/>
      <c r="P104" s="211"/>
      <c r="Q104" s="211"/>
      <c r="R104" s="211"/>
      <c r="S104" s="211"/>
      <c r="T104" s="211"/>
      <c r="U104" s="211"/>
      <c r="V104" s="211"/>
      <c r="W104" s="211"/>
      <c r="X104" s="211"/>
      <c r="Y104" s="211"/>
      <c r="Z104" s="211"/>
      <c r="AC104" s="264"/>
      <c r="AD104" s="264"/>
      <c r="AE104" s="264"/>
      <c r="AF104" s="264"/>
      <c r="AG104" s="264"/>
    </row>
    <row r="105" spans="1:33" ht="15" customHeight="1" x14ac:dyDescent="0.25">
      <c r="A105" s="264"/>
      <c r="B105" s="264"/>
      <c r="C105" s="264"/>
      <c r="D105" s="264"/>
      <c r="E105" s="264">
        <f>D1</f>
        <v>0</v>
      </c>
      <c r="F105" s="264"/>
      <c r="G105" s="264"/>
      <c r="H105" s="264"/>
      <c r="I105" s="298" t="s">
        <v>910</v>
      </c>
      <c r="J105" s="264"/>
      <c r="K105" s="264"/>
      <c r="L105" s="264"/>
      <c r="M105" s="264"/>
      <c r="N105" s="16"/>
      <c r="O105" s="16"/>
      <c r="P105" s="266"/>
      <c r="Q105" s="266"/>
      <c r="R105" s="266"/>
      <c r="S105" s="211"/>
      <c r="T105" s="211"/>
      <c r="U105" s="211"/>
      <c r="V105" s="211"/>
      <c r="W105" s="211"/>
      <c r="X105" s="211"/>
      <c r="Y105" s="211"/>
      <c r="Z105" s="211"/>
      <c r="AC105" s="264"/>
      <c r="AD105" s="264"/>
      <c r="AE105" s="264"/>
      <c r="AF105" s="264"/>
      <c r="AG105" s="264"/>
    </row>
    <row r="106" spans="1:33" ht="15" customHeight="1" x14ac:dyDescent="0.25">
      <c r="A106" s="264"/>
      <c r="B106" s="264"/>
      <c r="C106" s="264"/>
      <c r="D106" s="264" t="s">
        <v>518</v>
      </c>
      <c r="E106" s="516">
        <f>M3341</f>
        <v>0</v>
      </c>
      <c r="F106" s="264"/>
      <c r="G106" s="264"/>
      <c r="H106" s="264"/>
      <c r="I106" s="264"/>
      <c r="J106" s="264"/>
      <c r="K106" s="264"/>
      <c r="L106" s="264"/>
      <c r="M106" s="264"/>
      <c r="N106" s="16"/>
      <c r="O106" s="16"/>
      <c r="P106" s="266"/>
      <c r="Q106" s="266"/>
      <c r="R106" s="266"/>
      <c r="S106" s="211"/>
      <c r="T106" s="211"/>
      <c r="U106" s="211"/>
      <c r="V106" s="211"/>
      <c r="W106" s="211"/>
      <c r="X106" s="211"/>
      <c r="Y106" s="211"/>
      <c r="Z106" s="211"/>
      <c r="AC106" s="264"/>
      <c r="AD106" s="264"/>
      <c r="AE106" s="264"/>
      <c r="AF106" s="264"/>
      <c r="AG106" s="264"/>
    </row>
    <row r="107" spans="1:33" ht="15" customHeight="1" x14ac:dyDescent="0.25">
      <c r="A107" s="264"/>
      <c r="B107" s="264"/>
      <c r="C107" s="264"/>
      <c r="D107" s="264" t="s">
        <v>519</v>
      </c>
      <c r="E107" s="516">
        <f>E6</f>
        <v>3</v>
      </c>
      <c r="F107" s="264"/>
      <c r="G107" s="264"/>
      <c r="H107" s="264"/>
      <c r="I107" s="264"/>
      <c r="J107" s="264"/>
      <c r="K107" s="264"/>
      <c r="L107" s="264"/>
      <c r="M107" s="264"/>
      <c r="N107" s="16"/>
      <c r="O107" s="16"/>
      <c r="P107" s="266"/>
      <c r="Q107" s="266"/>
      <c r="R107" s="266"/>
      <c r="S107" s="211"/>
      <c r="T107" s="211"/>
      <c r="U107" s="211"/>
      <c r="V107" s="211"/>
      <c r="W107" s="211"/>
      <c r="X107" s="211"/>
      <c r="Y107" s="211"/>
      <c r="Z107" s="211"/>
      <c r="AC107" s="264"/>
      <c r="AD107" s="264"/>
      <c r="AE107" s="264"/>
      <c r="AF107" s="264"/>
      <c r="AG107" s="264"/>
    </row>
    <row r="108" spans="1:33" ht="15" customHeight="1" x14ac:dyDescent="0.25">
      <c r="A108" s="264"/>
      <c r="B108" s="264"/>
      <c r="C108" s="264"/>
      <c r="D108" s="264" t="s">
        <v>520</v>
      </c>
      <c r="E108" s="576">
        <f>K33</f>
        <v>9</v>
      </c>
      <c r="F108" s="264"/>
      <c r="G108" s="264"/>
      <c r="H108" s="264"/>
      <c r="I108" s="264"/>
      <c r="J108" s="264"/>
      <c r="K108" s="264"/>
      <c r="L108" s="264"/>
      <c r="M108" s="264"/>
      <c r="N108" s="16"/>
      <c r="O108" s="16"/>
      <c r="P108" s="266"/>
      <c r="Q108" s="266"/>
      <c r="R108" s="266"/>
      <c r="S108" s="211"/>
      <c r="T108" s="211"/>
      <c r="U108" s="211"/>
      <c r="V108" s="211"/>
      <c r="W108" s="211"/>
      <c r="X108" s="211"/>
      <c r="Y108" s="211"/>
      <c r="Z108" s="211"/>
      <c r="AC108" s="264"/>
      <c r="AD108" s="264"/>
      <c r="AE108" s="264"/>
      <c r="AF108" s="264"/>
      <c r="AG108" s="264"/>
    </row>
    <row r="109" spans="1:33" ht="15" customHeight="1" x14ac:dyDescent="0.25">
      <c r="A109" s="264"/>
      <c r="B109" s="264"/>
      <c r="C109" s="264"/>
      <c r="D109" s="264" t="s">
        <v>521</v>
      </c>
      <c r="E109" s="577">
        <f>L33</f>
        <v>0</v>
      </c>
      <c r="F109" s="264"/>
      <c r="G109" s="264" t="s">
        <v>212</v>
      </c>
      <c r="H109" s="264" t="str">
        <f>H34</f>
        <v>GENERIC</v>
      </c>
      <c r="I109" s="264"/>
      <c r="J109" s="264"/>
      <c r="K109" s="264"/>
      <c r="L109" s="264"/>
      <c r="M109" s="264"/>
      <c r="N109" s="16"/>
      <c r="O109" s="16"/>
      <c r="P109" s="266"/>
      <c r="Q109" s="266"/>
      <c r="R109" s="266"/>
      <c r="S109" s="211"/>
      <c r="T109" s="211"/>
      <c r="U109" s="211"/>
      <c r="V109" s="211"/>
      <c r="W109" s="211"/>
      <c r="X109" s="211"/>
      <c r="Y109" s="211"/>
      <c r="Z109" s="211"/>
      <c r="AC109" s="264"/>
      <c r="AD109" s="264"/>
      <c r="AE109" s="264"/>
      <c r="AF109" s="264"/>
      <c r="AG109" s="264"/>
    </row>
    <row r="110" spans="1:33" ht="15" customHeight="1" x14ac:dyDescent="0.25">
      <c r="A110" s="264"/>
      <c r="B110" s="264"/>
      <c r="C110" s="264"/>
      <c r="D110" s="264"/>
      <c r="E110" s="264" t="s">
        <v>303</v>
      </c>
      <c r="F110" s="264">
        <f>$F$3333</f>
        <v>1</v>
      </c>
      <c r="G110" s="264"/>
      <c r="H110" s="264"/>
      <c r="I110" s="264"/>
      <c r="J110" s="274" t="str">
        <f>SETUP!B6</f>
        <v>PL</v>
      </c>
      <c r="K110" s="264" t="str">
        <f>SETUP!B7</f>
        <v>Project Leader</v>
      </c>
      <c r="L110" s="274" t="str">
        <f>SETUP!B8</f>
        <v>Man</v>
      </c>
      <c r="M110" s="264"/>
      <c r="N110" s="16"/>
      <c r="O110" s="16"/>
      <c r="P110" s="266"/>
      <c r="Q110" s="266"/>
      <c r="R110" s="266"/>
      <c r="S110" s="211"/>
      <c r="T110" s="211"/>
      <c r="U110" s="211"/>
      <c r="V110" s="211"/>
      <c r="W110" s="211"/>
      <c r="X110" s="211"/>
      <c r="Y110" s="211"/>
      <c r="Z110" s="211"/>
      <c r="AC110" s="264"/>
      <c r="AD110" s="264"/>
      <c r="AE110" s="264"/>
      <c r="AF110" s="264"/>
      <c r="AG110" s="264"/>
    </row>
    <row r="111" spans="1:33" ht="15" customHeight="1" x14ac:dyDescent="0.25">
      <c r="A111" s="264"/>
      <c r="B111" s="264"/>
      <c r="C111" s="264"/>
      <c r="D111" s="264"/>
      <c r="E111" s="264" t="s">
        <v>303</v>
      </c>
      <c r="F111" s="264" t="s">
        <v>304</v>
      </c>
      <c r="G111" s="264"/>
      <c r="H111" s="264"/>
      <c r="I111" s="264"/>
      <c r="J111" s="274" t="str">
        <f>SETUP!C6</f>
        <v>DS1</v>
      </c>
      <c r="K111" s="264" t="str">
        <f>SETUP!C7</f>
        <v>Design Specialist 1 - Pavement and Materials</v>
      </c>
      <c r="L111" s="274" t="str">
        <f>SETUP!C8</f>
        <v>Non-Man</v>
      </c>
      <c r="M111" s="264"/>
      <c r="N111" s="16"/>
      <c r="O111" s="16"/>
      <c r="P111" s="266"/>
      <c r="Q111" s="266"/>
      <c r="R111" s="266"/>
      <c r="S111" s="211"/>
      <c r="T111" s="211"/>
      <c r="U111" s="211"/>
      <c r="V111" s="211"/>
      <c r="W111" s="211"/>
      <c r="X111" s="211"/>
      <c r="Y111" s="211"/>
      <c r="Z111" s="211"/>
      <c r="AC111" s="264"/>
      <c r="AD111" s="264"/>
      <c r="AE111" s="264"/>
      <c r="AF111" s="264"/>
      <c r="AG111" s="264"/>
    </row>
    <row r="112" spans="1:33" x14ac:dyDescent="0.25">
      <c r="A112" s="264"/>
      <c r="B112" s="264"/>
      <c r="C112" s="264"/>
      <c r="D112" s="264"/>
      <c r="E112" s="264">
        <f>$E$3337</f>
        <v>0</v>
      </c>
      <c r="F112" s="264">
        <f>IF(F110=1,100,$F$3345)</f>
        <v>100</v>
      </c>
      <c r="G112" s="264"/>
      <c r="H112" s="264"/>
      <c r="I112" s="264"/>
      <c r="J112" s="274" t="str">
        <f>SETUP!D6</f>
        <v>DS3</v>
      </c>
      <c r="K112" s="264" t="str">
        <f>SETUP!D7</f>
        <v>Design Specialist 3 - Geometrics</v>
      </c>
      <c r="L112" s="274" t="str">
        <f>SETUP!D8</f>
        <v>Non-Man</v>
      </c>
      <c r="M112" s="264"/>
      <c r="N112" s="16"/>
      <c r="O112" s="16"/>
      <c r="P112" s="266"/>
      <c r="Q112" s="266"/>
      <c r="R112" s="266"/>
      <c r="S112" s="211"/>
      <c r="T112" s="211"/>
      <c r="U112" s="211"/>
      <c r="V112" s="211"/>
      <c r="W112" s="211"/>
      <c r="X112" s="211"/>
      <c r="Y112" s="211"/>
      <c r="Z112" s="211"/>
      <c r="AC112" s="264"/>
      <c r="AD112" s="264"/>
      <c r="AE112" s="264"/>
      <c r="AF112" s="264"/>
      <c r="AG112" s="264"/>
    </row>
    <row r="113" spans="1:33" x14ac:dyDescent="0.25">
      <c r="A113" s="264"/>
      <c r="B113" s="264"/>
      <c r="C113" s="264"/>
      <c r="D113" s="264"/>
      <c r="E113" s="264">
        <f>$E$3350</f>
        <v>0</v>
      </c>
      <c r="F113" s="264">
        <f>$F$3358</f>
        <v>0</v>
      </c>
      <c r="G113" s="264"/>
      <c r="H113" s="264"/>
      <c r="I113" s="264"/>
      <c r="J113" s="274" t="str">
        <f>SETUP!E6</f>
        <v>CE1</v>
      </c>
      <c r="K113" s="264" t="str">
        <f>SETUP!E7</f>
        <v>Contracts Engineer</v>
      </c>
      <c r="L113" s="274" t="str">
        <f>SETUP!E8</f>
        <v>Man</v>
      </c>
      <c r="M113" s="264"/>
      <c r="N113" s="16"/>
      <c r="O113" s="16"/>
      <c r="P113" s="266"/>
      <c r="Q113" s="266"/>
      <c r="R113" s="266"/>
      <c r="S113" s="211"/>
      <c r="T113" s="211"/>
      <c r="U113" s="211"/>
      <c r="V113" s="211"/>
      <c r="W113" s="211"/>
      <c r="X113" s="211"/>
      <c r="Y113" s="211"/>
      <c r="Z113" s="211"/>
      <c r="AC113" s="264"/>
      <c r="AD113" s="264"/>
      <c r="AE113" s="264"/>
      <c r="AF113" s="264"/>
      <c r="AG113" s="264"/>
    </row>
    <row r="114" spans="1:33" x14ac:dyDescent="0.25">
      <c r="A114" s="264"/>
      <c r="B114" s="264"/>
      <c r="C114" s="264"/>
      <c r="D114" s="264"/>
      <c r="E114" s="264">
        <f>$E$3363</f>
        <v>0</v>
      </c>
      <c r="F114" s="264">
        <f>$F$3371</f>
        <v>0</v>
      </c>
      <c r="G114" s="264"/>
      <c r="H114" s="264"/>
      <c r="I114" s="264"/>
      <c r="J114" s="274" t="str">
        <f>SETUP!F6</f>
        <v/>
      </c>
      <c r="K114" s="264" t="str">
        <f>SETUP!F7</f>
        <v/>
      </c>
      <c r="L114" s="274" t="str">
        <f>SETUP!F8</f>
        <v/>
      </c>
      <c r="M114" s="264"/>
      <c r="N114" s="16"/>
      <c r="O114" s="16"/>
      <c r="P114" s="266"/>
      <c r="Q114" s="266"/>
      <c r="R114" s="266"/>
      <c r="S114" s="211"/>
      <c r="T114" s="211"/>
      <c r="U114" s="211"/>
      <c r="V114" s="211"/>
      <c r="W114" s="211"/>
      <c r="X114" s="211"/>
      <c r="Y114" s="211"/>
      <c r="Z114" s="211"/>
      <c r="AC114" s="264"/>
      <c r="AD114" s="264"/>
      <c r="AE114" s="264"/>
      <c r="AF114" s="264"/>
      <c r="AG114" s="264"/>
    </row>
    <row r="115" spans="1:33" x14ac:dyDescent="0.25">
      <c r="A115" s="264"/>
      <c r="B115" s="264"/>
      <c r="C115" s="264"/>
      <c r="D115" s="264"/>
      <c r="E115" s="264">
        <f>$E$3376</f>
        <v>0</v>
      </c>
      <c r="F115" s="264">
        <f>$F$3384</f>
        <v>0</v>
      </c>
      <c r="G115" s="264"/>
      <c r="H115" s="264"/>
      <c r="I115" s="264"/>
      <c r="J115" s="274" t="str">
        <f>SETUP!G6</f>
        <v/>
      </c>
      <c r="K115" s="264" t="str">
        <f>SETUP!G7</f>
        <v/>
      </c>
      <c r="L115" s="274" t="str">
        <f>SETUP!G8</f>
        <v/>
      </c>
      <c r="M115" s="264"/>
      <c r="N115" s="16"/>
      <c r="O115" s="16"/>
      <c r="P115" s="266"/>
      <c r="Q115" s="266"/>
      <c r="R115" s="266"/>
      <c r="S115" s="211"/>
      <c r="T115" s="211"/>
      <c r="U115" s="211"/>
      <c r="V115" s="211"/>
      <c r="W115" s="211"/>
      <c r="X115" s="211"/>
      <c r="Y115" s="211"/>
      <c r="Z115" s="211"/>
      <c r="AC115" s="264"/>
      <c r="AD115" s="264"/>
      <c r="AE115" s="264"/>
      <c r="AF115" s="264"/>
      <c r="AG115" s="264"/>
    </row>
    <row r="116" spans="1:33" x14ac:dyDescent="0.25">
      <c r="A116" s="264"/>
      <c r="B116" s="264"/>
      <c r="C116" s="264"/>
      <c r="D116" s="264"/>
      <c r="E116" s="264">
        <f>$E$3389</f>
        <v>0</v>
      </c>
      <c r="F116" s="264">
        <f>$F$3397</f>
        <v>0</v>
      </c>
      <c r="G116" s="264"/>
      <c r="H116" s="264"/>
      <c r="I116" s="264"/>
      <c r="J116" s="274" t="str">
        <f>SETUP!H6</f>
        <v/>
      </c>
      <c r="K116" s="264" t="str">
        <f>SETUP!H7</f>
        <v/>
      </c>
      <c r="L116" s="274" t="str">
        <f>SETUP!H8</f>
        <v/>
      </c>
      <c r="M116" s="264"/>
      <c r="N116" s="16"/>
      <c r="O116" s="16"/>
      <c r="P116" s="266"/>
      <c r="Q116" s="266"/>
      <c r="R116" s="266"/>
      <c r="S116" s="211"/>
      <c r="T116" s="211"/>
      <c r="U116" s="211"/>
      <c r="V116" s="211"/>
      <c r="W116" s="211"/>
      <c r="X116" s="211"/>
      <c r="Y116" s="211"/>
      <c r="Z116" s="211"/>
      <c r="AC116" s="264"/>
      <c r="AD116" s="264"/>
      <c r="AE116" s="264"/>
      <c r="AF116" s="264"/>
      <c r="AG116" s="264"/>
    </row>
    <row r="117" spans="1:33" x14ac:dyDescent="0.25">
      <c r="A117" s="264"/>
      <c r="B117" s="264"/>
      <c r="C117" s="264"/>
      <c r="D117" s="264"/>
      <c r="E117" s="264" t="s">
        <v>307</v>
      </c>
      <c r="F117" s="264">
        <f>$C$33</f>
        <v>1</v>
      </c>
      <c r="G117" s="264"/>
      <c r="H117" s="264"/>
      <c r="I117" s="264"/>
      <c r="J117" s="274" t="str">
        <f>SETUP!I6</f>
        <v/>
      </c>
      <c r="K117" s="264" t="str">
        <f>SETUP!I7</f>
        <v/>
      </c>
      <c r="L117" s="274" t="str">
        <f>SETUP!I8</f>
        <v/>
      </c>
      <c r="M117" s="264"/>
      <c r="N117" s="16"/>
      <c r="O117" s="16"/>
      <c r="P117" s="266"/>
      <c r="Q117" s="266"/>
      <c r="R117" s="266"/>
      <c r="S117" s="211"/>
      <c r="T117" s="211"/>
      <c r="U117" s="211"/>
      <c r="V117" s="211"/>
      <c r="W117" s="211"/>
      <c r="X117" s="211"/>
      <c r="Y117" s="211"/>
      <c r="Z117" s="211"/>
      <c r="AC117" s="264"/>
      <c r="AD117" s="264"/>
      <c r="AE117" s="264"/>
      <c r="AF117" s="264"/>
      <c r="AG117" s="264"/>
    </row>
    <row r="118" spans="1:33" x14ac:dyDescent="0.25">
      <c r="A118" s="264"/>
      <c r="B118" s="264"/>
      <c r="C118" s="264"/>
      <c r="D118" s="264"/>
      <c r="E118" s="264" t="s">
        <v>316</v>
      </c>
      <c r="F118" s="517">
        <f>$L$33</f>
        <v>0</v>
      </c>
      <c r="G118" s="264"/>
      <c r="H118" s="264"/>
      <c r="I118" s="264"/>
      <c r="J118" s="274" t="str">
        <f>SETUP!J6</f>
        <v/>
      </c>
      <c r="K118" s="264" t="str">
        <f>SETUP!J7</f>
        <v/>
      </c>
      <c r="L118" s="274" t="str">
        <f>SETUP!J8</f>
        <v/>
      </c>
      <c r="M118" s="264"/>
      <c r="N118" s="16"/>
      <c r="O118" s="16"/>
      <c r="P118" s="266"/>
      <c r="Q118" s="266"/>
      <c r="R118" s="266"/>
      <c r="S118" s="211"/>
      <c r="T118" s="211"/>
      <c r="U118" s="211"/>
      <c r="V118" s="211"/>
      <c r="W118" s="211"/>
      <c r="X118" s="211"/>
      <c r="Y118" s="211"/>
      <c r="Z118" s="211"/>
      <c r="AC118" s="264"/>
      <c r="AD118" s="264"/>
      <c r="AE118" s="264"/>
      <c r="AF118" s="264"/>
      <c r="AG118" s="264"/>
    </row>
    <row r="119" spans="1:33" x14ac:dyDescent="0.25">
      <c r="A119" s="264"/>
      <c r="B119" s="264"/>
      <c r="C119" s="264"/>
      <c r="D119" s="264"/>
      <c r="E119" s="264" t="s">
        <v>317</v>
      </c>
      <c r="F119" s="517">
        <f>$L$33</f>
        <v>0</v>
      </c>
      <c r="G119" s="264"/>
      <c r="H119" s="264"/>
      <c r="I119" s="264"/>
      <c r="J119" s="274" t="str">
        <f>SETUP!K6</f>
        <v/>
      </c>
      <c r="K119" s="264" t="str">
        <f>SETUP!K7</f>
        <v/>
      </c>
      <c r="L119" s="274" t="str">
        <f>SETUP!K8</f>
        <v/>
      </c>
      <c r="M119" s="264"/>
      <c r="N119" s="16"/>
      <c r="O119" s="16"/>
      <c r="P119" s="266"/>
      <c r="Q119" s="266"/>
      <c r="R119" s="266"/>
      <c r="S119" s="211"/>
      <c r="T119" s="211"/>
      <c r="U119" s="211"/>
      <c r="V119" s="211"/>
      <c r="W119" s="211"/>
      <c r="X119" s="211"/>
      <c r="Y119" s="211"/>
      <c r="Z119" s="211"/>
      <c r="AC119" s="264"/>
      <c r="AD119" s="264"/>
      <c r="AE119" s="264"/>
      <c r="AF119" s="264"/>
      <c r="AG119" s="264"/>
    </row>
    <row r="120" spans="1:33" x14ac:dyDescent="0.25">
      <c r="A120" s="264"/>
      <c r="B120" s="264"/>
      <c r="C120" s="264"/>
      <c r="D120" s="264"/>
      <c r="E120" s="264" t="s">
        <v>318</v>
      </c>
      <c r="F120" s="517">
        <f>$L$33</f>
        <v>0</v>
      </c>
      <c r="G120" s="264"/>
      <c r="H120" s="264"/>
      <c r="I120" s="264"/>
      <c r="J120" s="274" t="str">
        <f>SETUP!L6</f>
        <v>PL</v>
      </c>
      <c r="K120" s="264" t="str">
        <f>SETUP!L7</f>
        <v>Project Leader</v>
      </c>
      <c r="L120" s="274" t="str">
        <f>SETUP!L8</f>
        <v>Man</v>
      </c>
      <c r="M120" s="264"/>
      <c r="N120" s="16"/>
      <c r="O120" s="16"/>
      <c r="P120" s="266"/>
      <c r="Q120" s="266"/>
      <c r="R120" s="266"/>
      <c r="S120" s="211"/>
      <c r="T120" s="211"/>
      <c r="U120" s="211"/>
      <c r="V120" s="211"/>
      <c r="W120" s="211"/>
      <c r="X120" s="211"/>
      <c r="Y120" s="211"/>
      <c r="Z120" s="211"/>
      <c r="AC120" s="264"/>
      <c r="AD120" s="264"/>
      <c r="AE120" s="264"/>
      <c r="AF120" s="264"/>
      <c r="AG120" s="264"/>
    </row>
    <row r="121" spans="1:33" x14ac:dyDescent="0.25">
      <c r="A121" s="264"/>
      <c r="B121" s="264"/>
      <c r="C121" s="264"/>
      <c r="D121" s="264"/>
      <c r="E121" s="264" t="s">
        <v>417</v>
      </c>
      <c r="F121" s="517">
        <f>$L$33</f>
        <v>0</v>
      </c>
      <c r="G121" s="264"/>
      <c r="H121" s="264"/>
      <c r="I121" s="264"/>
      <c r="J121" s="274" t="str">
        <f>SETUP!M6</f>
        <v>DS1</v>
      </c>
      <c r="K121" s="264" t="str">
        <f>SETUP!M7</f>
        <v>Design Specialist 1 - Pavement and Materials</v>
      </c>
      <c r="L121" s="274" t="str">
        <f>SETUP!M8</f>
        <v>Non-Man</v>
      </c>
      <c r="M121" s="264"/>
      <c r="N121" s="16"/>
      <c r="O121" s="16"/>
      <c r="P121" s="266"/>
      <c r="Q121" s="266"/>
      <c r="R121" s="266"/>
      <c r="S121" s="211"/>
      <c r="T121" s="211"/>
      <c r="U121" s="211"/>
      <c r="V121" s="211"/>
      <c r="W121" s="211"/>
      <c r="X121" s="211"/>
      <c r="Y121" s="211"/>
      <c r="Z121" s="211"/>
      <c r="AC121" s="264"/>
      <c r="AD121" s="264"/>
      <c r="AE121" s="264"/>
      <c r="AF121" s="264"/>
      <c r="AG121" s="264"/>
    </row>
    <row r="122" spans="1:33" x14ac:dyDescent="0.25">
      <c r="A122" s="264"/>
      <c r="B122" s="264"/>
      <c r="C122" s="264"/>
      <c r="D122" s="264"/>
      <c r="E122" s="264" t="s">
        <v>418</v>
      </c>
      <c r="F122" s="517">
        <f>$L$33</f>
        <v>0</v>
      </c>
      <c r="G122" s="264"/>
      <c r="H122" s="264"/>
      <c r="I122" s="264"/>
      <c r="J122" s="274" t="str">
        <f>SETUP!N6</f>
        <v>DS3</v>
      </c>
      <c r="K122" s="264" t="str">
        <f>SETUP!N7</f>
        <v>Design Specialist 3 - Geometrics</v>
      </c>
      <c r="L122" s="274" t="str">
        <f>SETUP!N8</f>
        <v>Non-Man</v>
      </c>
      <c r="M122" s="264"/>
      <c r="N122" s="16"/>
      <c r="O122" s="16"/>
      <c r="P122" s="266"/>
      <c r="Q122" s="266"/>
      <c r="R122" s="266"/>
      <c r="S122" s="211"/>
      <c r="T122" s="211"/>
      <c r="U122" s="211"/>
      <c r="V122" s="211"/>
      <c r="W122" s="211"/>
      <c r="X122" s="211"/>
      <c r="Y122" s="211"/>
      <c r="Z122" s="211"/>
      <c r="AC122" s="264"/>
      <c r="AD122" s="264"/>
      <c r="AE122" s="264"/>
      <c r="AF122" s="264"/>
      <c r="AG122" s="264"/>
    </row>
    <row r="123" spans="1:33" x14ac:dyDescent="0.25">
      <c r="A123" s="264"/>
      <c r="B123" s="264"/>
      <c r="C123" s="264"/>
      <c r="D123" s="264"/>
      <c r="E123" s="264" t="s">
        <v>320</v>
      </c>
      <c r="F123" s="517">
        <f>$G$34</f>
        <v>0</v>
      </c>
      <c r="G123" s="264"/>
      <c r="H123" s="264"/>
      <c r="I123" s="264"/>
      <c r="J123" s="274" t="str">
        <f>SETUP!O6</f>
        <v>CE1</v>
      </c>
      <c r="K123" s="264" t="str">
        <f>SETUP!O7</f>
        <v>Contracts Engineer</v>
      </c>
      <c r="L123" s="274" t="str">
        <f>SETUP!O8</f>
        <v>Man</v>
      </c>
      <c r="M123" s="264"/>
      <c r="N123" s="16"/>
      <c r="O123" s="16"/>
      <c r="P123" s="266"/>
      <c r="Q123" s="266"/>
      <c r="R123" s="266"/>
      <c r="S123" s="211"/>
      <c r="T123" s="211"/>
      <c r="U123" s="211"/>
      <c r="V123" s="211"/>
      <c r="W123" s="211"/>
      <c r="X123" s="211"/>
      <c r="Y123" s="211"/>
      <c r="Z123" s="211"/>
      <c r="AC123" s="264"/>
      <c r="AD123" s="264"/>
      <c r="AE123" s="264"/>
      <c r="AF123" s="264"/>
      <c r="AG123" s="264"/>
    </row>
    <row r="124" spans="1:33" ht="14.4" x14ac:dyDescent="0.3">
      <c r="A124" s="264"/>
      <c r="B124" s="264"/>
      <c r="C124" s="264"/>
      <c r="D124" s="264"/>
      <c r="E124" s="264"/>
      <c r="F124" s="264"/>
      <c r="G124" s="264"/>
      <c r="H124" s="578"/>
      <c r="I124" s="578"/>
      <c r="J124" s="274" t="str">
        <f>SETUP!P6</f>
        <v/>
      </c>
      <c r="K124" s="264" t="str">
        <f>SETUP!P7</f>
        <v/>
      </c>
      <c r="L124" s="274" t="str">
        <f>SETUP!P8</f>
        <v/>
      </c>
      <c r="M124" s="264"/>
      <c r="N124" s="16"/>
      <c r="O124" s="16"/>
      <c r="P124" s="266"/>
      <c r="Q124" s="266"/>
      <c r="R124" s="266"/>
      <c r="S124" s="211"/>
      <c r="T124" s="211"/>
      <c r="U124" s="211"/>
      <c r="V124" s="211"/>
      <c r="W124" s="211"/>
      <c r="X124" s="211"/>
      <c r="Y124" s="211"/>
      <c r="Z124" s="211"/>
      <c r="AC124" s="264"/>
      <c r="AD124" s="264"/>
      <c r="AE124" s="264"/>
      <c r="AF124" s="264"/>
      <c r="AG124" s="264"/>
    </row>
    <row r="125" spans="1:33" ht="14.4" x14ac:dyDescent="0.3">
      <c r="A125" s="264"/>
      <c r="B125" s="264">
        <f>D3904-1</f>
        <v>1</v>
      </c>
      <c r="C125" s="579" t="s">
        <v>373</v>
      </c>
      <c r="D125" s="264"/>
      <c r="E125" s="264" t="s">
        <v>335</v>
      </c>
      <c r="F125" s="823">
        <v>45401</v>
      </c>
      <c r="G125" s="824"/>
      <c r="H125" s="825"/>
      <c r="I125" s="825"/>
      <c r="J125" s="274" t="str">
        <f>SETUP!Q6</f>
        <v/>
      </c>
      <c r="K125" s="264" t="str">
        <f>SETUP!Q7</f>
        <v/>
      </c>
      <c r="L125" s="274" t="str">
        <f>SETUP!Q8</f>
        <v/>
      </c>
      <c r="M125" s="264"/>
      <c r="N125" s="16"/>
      <c r="O125" s="16"/>
      <c r="P125" s="266"/>
      <c r="Q125" s="266"/>
      <c r="R125" s="266"/>
      <c r="S125" s="211"/>
      <c r="T125" s="211"/>
      <c r="U125" s="211"/>
      <c r="V125" s="211"/>
      <c r="W125" s="211"/>
      <c r="X125" s="211"/>
      <c r="Y125" s="211"/>
      <c r="Z125" s="211"/>
      <c r="AC125" s="264"/>
      <c r="AD125" s="264"/>
      <c r="AE125" s="264"/>
      <c r="AF125" s="264"/>
      <c r="AG125" s="264"/>
    </row>
    <row r="126" spans="1:33" ht="14.4" x14ac:dyDescent="0.3">
      <c r="A126" s="264"/>
      <c r="B126" s="264"/>
      <c r="C126" s="518" t="s">
        <v>833</v>
      </c>
      <c r="D126" s="518">
        <f>C3906</f>
        <v>0</v>
      </c>
      <c r="E126" s="518">
        <f>C3914</f>
        <v>0</v>
      </c>
      <c r="F126" s="826"/>
      <c r="G126" s="826"/>
      <c r="H126" s="825"/>
      <c r="I126" s="825"/>
      <c r="J126" s="274" t="str">
        <f>SETUP!R6</f>
        <v/>
      </c>
      <c r="K126" s="264" t="str">
        <f>SETUP!R7</f>
        <v/>
      </c>
      <c r="L126" s="274" t="str">
        <f>SETUP!R8</f>
        <v/>
      </c>
      <c r="M126" s="264"/>
      <c r="N126" s="16"/>
      <c r="O126" s="16"/>
      <c r="P126" s="266"/>
      <c r="Q126" s="266"/>
      <c r="R126" s="266"/>
      <c r="S126" s="211"/>
      <c r="T126" s="211"/>
      <c r="U126" s="211"/>
      <c r="V126" s="211"/>
      <c r="W126" s="211"/>
      <c r="X126" s="211"/>
      <c r="Y126" s="211"/>
      <c r="Z126" s="211"/>
      <c r="AC126" s="264"/>
      <c r="AD126" s="264"/>
      <c r="AE126" s="264"/>
      <c r="AF126" s="264"/>
      <c r="AG126" s="264"/>
    </row>
    <row r="127" spans="1:33" x14ac:dyDescent="0.25">
      <c r="A127" s="264"/>
      <c r="B127" s="264"/>
      <c r="C127" s="580" t="s">
        <v>834</v>
      </c>
      <c r="D127" s="580">
        <f>J3906</f>
        <v>0</v>
      </c>
      <c r="E127" s="580">
        <f>J3914</f>
        <v>0</v>
      </c>
      <c r="F127" s="580">
        <f>J3922</f>
        <v>0</v>
      </c>
      <c r="G127" s="580">
        <f>J3930</f>
        <v>0</v>
      </c>
      <c r="H127" s="264"/>
      <c r="I127" s="264"/>
      <c r="J127" s="274" t="str">
        <f>SETUP!S6</f>
        <v/>
      </c>
      <c r="K127" s="264" t="str">
        <f>SETUP!S7</f>
        <v/>
      </c>
      <c r="L127" s="274" t="str">
        <f>SETUP!S8</f>
        <v/>
      </c>
      <c r="M127" s="264"/>
      <c r="N127" s="16"/>
      <c r="O127" s="16"/>
      <c r="P127" s="266"/>
      <c r="Q127" s="266"/>
      <c r="R127" s="266"/>
      <c r="S127" s="211"/>
      <c r="T127" s="211"/>
      <c r="U127" s="211"/>
      <c r="V127" s="211"/>
      <c r="W127" s="211"/>
      <c r="X127" s="211"/>
      <c r="Y127" s="211"/>
      <c r="Z127" s="211"/>
      <c r="AC127" s="264"/>
      <c r="AD127" s="264"/>
      <c r="AE127" s="264"/>
      <c r="AF127" s="264"/>
      <c r="AG127" s="264"/>
    </row>
    <row r="128" spans="1:33" x14ac:dyDescent="0.25">
      <c r="A128" s="264"/>
      <c r="B128" s="264"/>
      <c r="C128" s="580" t="s">
        <v>835</v>
      </c>
      <c r="D128" s="581">
        <f>M3906</f>
        <v>0</v>
      </c>
      <c r="E128" s="581">
        <f>M3914</f>
        <v>0</v>
      </c>
      <c r="F128" s="581">
        <f>M3922</f>
        <v>0</v>
      </c>
      <c r="G128" s="581">
        <f>M3930</f>
        <v>0</v>
      </c>
      <c r="H128" s="264"/>
      <c r="I128" s="264"/>
      <c r="J128" s="274" t="str">
        <f>SETUP!T6</f>
        <v/>
      </c>
      <c r="K128" s="264" t="str">
        <f>SETUP!T7</f>
        <v/>
      </c>
      <c r="L128" s="274" t="str">
        <f>SETUP!T8</f>
        <v/>
      </c>
      <c r="M128" s="264"/>
      <c r="N128" s="16"/>
      <c r="O128" s="16"/>
      <c r="P128" s="266"/>
      <c r="Q128" s="266"/>
      <c r="R128" s="266"/>
      <c r="S128" s="211"/>
      <c r="T128" s="211"/>
      <c r="U128" s="211"/>
      <c r="V128" s="211"/>
      <c r="W128" s="211"/>
      <c r="X128" s="211"/>
      <c r="Y128" s="211"/>
      <c r="Z128" s="211"/>
      <c r="AC128" s="264"/>
      <c r="AD128" s="264"/>
      <c r="AE128" s="264"/>
      <c r="AF128" s="264"/>
      <c r="AG128" s="264"/>
    </row>
    <row r="129" spans="1:33" x14ac:dyDescent="0.25">
      <c r="A129" s="264"/>
      <c r="B129" s="264"/>
      <c r="C129" s="580" t="s">
        <v>836</v>
      </c>
      <c r="D129" s="581">
        <f>D3908</f>
        <v>0</v>
      </c>
      <c r="E129" s="581">
        <f>D3916</f>
        <v>0</v>
      </c>
      <c r="F129" s="581">
        <f>D3924</f>
        <v>0</v>
      </c>
      <c r="G129" s="581">
        <f>D3932</f>
        <v>0</v>
      </c>
      <c r="H129" s="264"/>
      <c r="I129" s="264"/>
      <c r="J129" s="274" t="str">
        <f>SETUP!U6</f>
        <v/>
      </c>
      <c r="K129" s="264" t="str">
        <f>SETUP!U7</f>
        <v/>
      </c>
      <c r="L129" s="274" t="str">
        <f>SETUP!U8</f>
        <v/>
      </c>
      <c r="M129" s="264"/>
      <c r="N129" s="16"/>
      <c r="O129" s="16"/>
      <c r="P129" s="266"/>
      <c r="Q129" s="266"/>
      <c r="R129" s="266"/>
      <c r="S129" s="211"/>
      <c r="T129" s="211"/>
      <c r="U129" s="211"/>
      <c r="V129" s="211"/>
      <c r="W129" s="211"/>
      <c r="X129" s="211"/>
      <c r="Y129" s="211"/>
      <c r="Z129" s="211"/>
      <c r="AC129" s="264"/>
      <c r="AD129" s="264"/>
      <c r="AE129" s="264"/>
      <c r="AF129" s="264"/>
      <c r="AG129" s="264"/>
    </row>
    <row r="130" spans="1:33" x14ac:dyDescent="0.25">
      <c r="A130" s="264"/>
      <c r="B130" s="264"/>
      <c r="C130" s="580" t="s">
        <v>837</v>
      </c>
      <c r="D130" s="582">
        <f>H3908</f>
        <v>0</v>
      </c>
      <c r="E130" s="582">
        <f>H3916</f>
        <v>0</v>
      </c>
      <c r="F130" s="582">
        <f>H3924</f>
        <v>0</v>
      </c>
      <c r="G130" s="582">
        <f>H3932</f>
        <v>0</v>
      </c>
      <c r="H130" s="264"/>
      <c r="I130" s="264"/>
      <c r="J130" s="264"/>
      <c r="K130" s="264"/>
      <c r="L130" s="583"/>
      <c r="M130" s="264"/>
      <c r="N130" s="16"/>
      <c r="O130" s="16"/>
      <c r="P130" s="266"/>
      <c r="Q130" s="266"/>
      <c r="R130" s="266"/>
      <c r="S130" s="211"/>
      <c r="T130" s="211"/>
      <c r="U130" s="211"/>
      <c r="V130" s="211"/>
      <c r="W130" s="211"/>
      <c r="X130" s="211"/>
      <c r="Y130" s="211"/>
      <c r="Z130" s="211"/>
      <c r="AC130" s="264"/>
      <c r="AD130" s="264"/>
      <c r="AE130" s="264"/>
      <c r="AF130" s="264"/>
      <c r="AG130" s="264"/>
    </row>
    <row r="131" spans="1:33" x14ac:dyDescent="0.25">
      <c r="A131" s="264"/>
      <c r="B131" s="264"/>
      <c r="C131" s="580" t="s">
        <v>838</v>
      </c>
      <c r="D131" s="581">
        <f>M3908</f>
        <v>0</v>
      </c>
      <c r="E131" s="581">
        <f>M3916</f>
        <v>0</v>
      </c>
      <c r="F131" s="581">
        <f>M3924</f>
        <v>0</v>
      </c>
      <c r="G131" s="581">
        <f>M3932</f>
        <v>0</v>
      </c>
      <c r="H131" s="519">
        <f>M3937</f>
        <v>0</v>
      </c>
      <c r="I131" s="264"/>
      <c r="J131" s="264"/>
      <c r="K131" s="518" t="str">
        <f>'FORM C2.4 TECH'!A10</f>
        <v>TOTAL HOURS TENDERED FOR THE SERVICE PROVIDER (ALL CATEGORIES)</v>
      </c>
      <c r="L131" s="583">
        <f>'FORM C2.4 TECH'!E10</f>
        <v>0</v>
      </c>
      <c r="M131" s="264"/>
      <c r="N131" s="16"/>
      <c r="O131" s="16"/>
      <c r="P131" s="266"/>
      <c r="Q131" s="266"/>
      <c r="R131" s="266"/>
      <c r="S131" s="211"/>
      <c r="T131" s="211"/>
      <c r="U131" s="211"/>
      <c r="V131" s="211"/>
      <c r="W131" s="211"/>
      <c r="X131" s="211"/>
      <c r="Y131" s="211"/>
      <c r="Z131" s="211"/>
      <c r="AC131" s="264"/>
      <c r="AD131" s="264"/>
      <c r="AE131" s="264"/>
      <c r="AF131" s="264"/>
      <c r="AG131" s="264"/>
    </row>
    <row r="132" spans="1:33" x14ac:dyDescent="0.25">
      <c r="A132" s="264"/>
      <c r="B132" s="264"/>
      <c r="C132" s="580" t="s">
        <v>839</v>
      </c>
      <c r="D132" s="580">
        <f>C3910</f>
        <v>0</v>
      </c>
      <c r="E132" s="580">
        <f>C3918</f>
        <v>0</v>
      </c>
      <c r="F132" s="580">
        <f>C3926</f>
        <v>0</v>
      </c>
      <c r="G132" s="580">
        <f>C3934</f>
        <v>0</v>
      </c>
      <c r="H132" s="519" t="str">
        <f>M3938</f>
        <v/>
      </c>
      <c r="I132" s="264"/>
      <c r="J132" s="264"/>
      <c r="K132" s="518" t="str">
        <f>'FORM C2.4 TECH'!A11</f>
        <v>TOTAL ALL NORMALISED HOURS</v>
      </c>
      <c r="L132" s="583">
        <f>'FORM C2.4 TECH'!E11</f>
        <v>0</v>
      </c>
      <c r="M132" s="264"/>
      <c r="N132" s="16"/>
      <c r="O132" s="16"/>
      <c r="P132" s="266"/>
      <c r="Q132" s="266"/>
      <c r="R132" s="266"/>
      <c r="S132" s="211"/>
      <c r="T132" s="211"/>
      <c r="U132" s="211"/>
      <c r="V132" s="211"/>
      <c r="W132" s="211"/>
      <c r="X132" s="211"/>
      <c r="Y132" s="211"/>
      <c r="Z132" s="211"/>
      <c r="AC132" s="264"/>
      <c r="AD132" s="264"/>
      <c r="AE132" s="264"/>
      <c r="AF132" s="264"/>
      <c r="AG132" s="264"/>
    </row>
    <row r="133" spans="1:33" x14ac:dyDescent="0.25">
      <c r="A133" s="264"/>
      <c r="B133" s="264"/>
      <c r="C133" s="518" t="s">
        <v>840</v>
      </c>
      <c r="D133" s="518">
        <f>J3910</f>
        <v>0</v>
      </c>
      <c r="E133" s="518">
        <f>J3918</f>
        <v>0</v>
      </c>
      <c r="F133" s="518">
        <f>J3926</f>
        <v>0</v>
      </c>
      <c r="G133" s="518">
        <f>J3934</f>
        <v>0</v>
      </c>
      <c r="H133" s="264"/>
      <c r="I133" s="264"/>
      <c r="J133" s="264"/>
      <c r="K133" s="264"/>
      <c r="L133" s="264"/>
      <c r="M133" s="264"/>
      <c r="N133" s="16"/>
      <c r="O133" s="16"/>
      <c r="P133" s="266"/>
      <c r="Q133" s="266"/>
      <c r="R133" s="266"/>
      <c r="S133" s="211"/>
      <c r="T133" s="211"/>
      <c r="U133" s="211"/>
      <c r="V133" s="211"/>
      <c r="W133" s="211"/>
      <c r="X133" s="211"/>
      <c r="Y133" s="211"/>
      <c r="Z133" s="211"/>
      <c r="AC133" s="264"/>
      <c r="AD133" s="264"/>
      <c r="AE133" s="264"/>
      <c r="AF133" s="264"/>
      <c r="AG133" s="264"/>
    </row>
    <row r="134" spans="1:33" x14ac:dyDescent="0.25">
      <c r="A134" s="264"/>
      <c r="B134" s="264"/>
      <c r="C134" s="518" t="s">
        <v>841</v>
      </c>
      <c r="D134" s="518">
        <f>M3910</f>
        <v>0</v>
      </c>
      <c r="E134" s="518">
        <f>M3918</f>
        <v>0</v>
      </c>
      <c r="F134" s="518">
        <f>M3926</f>
        <v>0</v>
      </c>
      <c r="G134" s="518">
        <f>M3934</f>
        <v>0</v>
      </c>
      <c r="H134" s="520" t="str">
        <f>H3937</f>
        <v/>
      </c>
      <c r="I134" s="264"/>
      <c r="J134" s="264"/>
      <c r="K134" s="264"/>
      <c r="L134" s="264"/>
      <c r="M134" s="264"/>
      <c r="N134" s="16"/>
      <c r="O134" s="16"/>
      <c r="P134" s="266"/>
      <c r="Q134" s="266"/>
      <c r="R134" s="266"/>
      <c r="S134" s="211"/>
      <c r="T134" s="211"/>
      <c r="U134" s="211"/>
      <c r="V134" s="211"/>
      <c r="W134" s="211"/>
      <c r="X134" s="211"/>
      <c r="Y134" s="211"/>
      <c r="Z134" s="211"/>
      <c r="AC134" s="264"/>
      <c r="AD134" s="264"/>
      <c r="AE134" s="264"/>
      <c r="AF134" s="264"/>
      <c r="AG134" s="264"/>
    </row>
    <row r="135" spans="1:33" x14ac:dyDescent="0.25">
      <c r="A135" s="264"/>
      <c r="B135" s="264"/>
      <c r="C135" s="518" t="s">
        <v>842</v>
      </c>
      <c r="D135" s="264">
        <f>G3910</f>
        <v>0</v>
      </c>
      <c r="E135" s="264">
        <f>G3918</f>
        <v>0</v>
      </c>
      <c r="F135" s="264">
        <f>G3926</f>
        <v>0</v>
      </c>
      <c r="G135" s="264">
        <f>G3934</f>
        <v>0</v>
      </c>
      <c r="H135" s="520">
        <f>G3937</f>
        <v>0</v>
      </c>
      <c r="I135" s="264"/>
      <c r="J135" s="264"/>
      <c r="K135" s="264"/>
      <c r="L135" s="264"/>
      <c r="M135" s="264"/>
      <c r="N135" s="16"/>
      <c r="O135" s="16"/>
      <c r="P135" s="266"/>
      <c r="Q135" s="266"/>
      <c r="R135" s="266"/>
      <c r="S135" s="211"/>
      <c r="T135" s="211"/>
      <c r="U135" s="211"/>
      <c r="V135" s="211"/>
      <c r="W135" s="211"/>
      <c r="X135" s="211"/>
      <c r="Y135" s="211"/>
      <c r="Z135" s="211"/>
      <c r="AC135" s="264"/>
      <c r="AD135" s="264"/>
      <c r="AE135" s="264"/>
      <c r="AF135" s="264"/>
      <c r="AG135" s="264"/>
    </row>
    <row r="136" spans="1:33" ht="13.8" thickBot="1" x14ac:dyDescent="0.3">
      <c r="B136">
        <f>$D$1</f>
        <v>0</v>
      </c>
      <c r="C136" s="78" t="s">
        <v>19</v>
      </c>
      <c r="D136" s="30" t="s">
        <v>20</v>
      </c>
      <c r="P136" s="211"/>
      <c r="Q136" s="211"/>
      <c r="R136" s="211"/>
      <c r="S136" s="211"/>
      <c r="T136" s="211"/>
      <c r="U136" s="211"/>
      <c r="V136" s="211"/>
      <c r="W136" s="211"/>
      <c r="X136" s="211"/>
      <c r="Y136" s="211"/>
      <c r="Z136" s="211"/>
      <c r="AC136" s="264"/>
      <c r="AD136" s="264"/>
      <c r="AE136" s="264"/>
      <c r="AF136" s="264"/>
      <c r="AG136" s="264"/>
    </row>
    <row r="137" spans="1:33" ht="13.8" thickTop="1" x14ac:dyDescent="0.25">
      <c r="A137" s="31"/>
      <c r="B137" s="32" t="s">
        <v>21</v>
      </c>
      <c r="C137" s="33"/>
      <c r="D137" s="34" t="s">
        <v>22</v>
      </c>
      <c r="E137" s="32" t="str">
        <f>J111</f>
        <v>DS1</v>
      </c>
      <c r="F137" s="35" t="str">
        <f>IF(L111=0,"NOT REQUIRED", IF(L111="Man","MANAGERIAL POSITION","NON-MANAGERIAL POSITION"))</f>
        <v>NON-MANAGERIAL POSITION</v>
      </c>
      <c r="G137" s="33"/>
      <c r="H137" s="33"/>
      <c r="I137" s="36"/>
      <c r="J137" s="32"/>
      <c r="K137" s="33"/>
      <c r="L137" s="36" t="s">
        <v>25</v>
      </c>
      <c r="M137" s="33"/>
      <c r="N137" s="37"/>
      <c r="P137" s="211"/>
      <c r="Q137" s="211"/>
      <c r="R137" s="211"/>
      <c r="S137" s="211"/>
      <c r="T137" s="211"/>
      <c r="U137" s="211"/>
      <c r="V137" s="211"/>
      <c r="W137" s="211"/>
      <c r="X137" s="211"/>
      <c r="Y137" s="211"/>
      <c r="Z137" s="211"/>
      <c r="AC137" s="264"/>
      <c r="AD137" s="264"/>
      <c r="AE137" s="264"/>
      <c r="AF137" s="264"/>
      <c r="AG137" s="264"/>
    </row>
    <row r="138" spans="1:33" x14ac:dyDescent="0.25">
      <c r="A138" s="38"/>
      <c r="E138" s="39"/>
      <c r="F138" s="40"/>
      <c r="G138" s="41"/>
      <c r="I138" s="11"/>
      <c r="J138" s="42"/>
      <c r="N138" s="43"/>
      <c r="P138" s="211"/>
      <c r="Q138" s="211"/>
      <c r="R138" s="211"/>
      <c r="S138" s="211"/>
      <c r="T138" s="211"/>
      <c r="U138" s="211"/>
      <c r="V138" s="211"/>
      <c r="W138" s="211"/>
      <c r="X138" s="211"/>
      <c r="Y138" s="211"/>
      <c r="Z138" s="211"/>
      <c r="AC138" s="264"/>
      <c r="AD138" s="264"/>
      <c r="AE138" s="264"/>
      <c r="AF138" s="264"/>
      <c r="AG138" s="264"/>
    </row>
    <row r="139" spans="1:33" x14ac:dyDescent="0.25">
      <c r="A139" s="38"/>
      <c r="B139" t="s">
        <v>26</v>
      </c>
      <c r="L139" s="608" t="str">
        <f>$L$39</f>
        <v>N.017-050-2022/1</v>
      </c>
      <c r="M139" s="608"/>
      <c r="N139" s="43"/>
      <c r="P139" s="211"/>
      <c r="Q139" s="211"/>
      <c r="R139" s="211"/>
      <c r="S139" s="211"/>
      <c r="T139" s="211"/>
      <c r="U139" s="211"/>
      <c r="V139" s="211"/>
      <c r="W139" s="211"/>
      <c r="X139" s="211"/>
      <c r="Y139" s="211"/>
      <c r="Z139" s="211"/>
      <c r="AC139" s="264"/>
      <c r="AD139" s="264"/>
      <c r="AE139" s="264"/>
      <c r="AF139" s="264"/>
      <c r="AG139" s="264"/>
    </row>
    <row r="140" spans="1:33" ht="25.5" customHeight="1" x14ac:dyDescent="0.25">
      <c r="A140" s="38"/>
      <c r="B140" s="44" t="s">
        <v>27</v>
      </c>
      <c r="C140" s="45"/>
      <c r="D140" s="46"/>
      <c r="E140" s="620" t="s">
        <v>781</v>
      </c>
      <c r="F140" s="621"/>
      <c r="G140" s="44" t="s">
        <v>28</v>
      </c>
      <c r="H140" s="46"/>
      <c r="I140" s="44" t="s">
        <v>29</v>
      </c>
      <c r="J140" s="46"/>
      <c r="K140" s="47"/>
      <c r="L140" s="608"/>
      <c r="M140" s="608"/>
      <c r="N140" s="43"/>
      <c r="P140" s="211"/>
      <c r="Q140" s="211"/>
      <c r="R140" s="211"/>
      <c r="S140" s="211"/>
      <c r="T140" s="211"/>
      <c r="U140" s="211"/>
      <c r="V140" s="211"/>
      <c r="W140" s="211"/>
      <c r="X140" s="211"/>
      <c r="Y140" s="211"/>
      <c r="Z140" s="211"/>
      <c r="AC140" s="264"/>
      <c r="AD140" s="264"/>
      <c r="AE140" s="264"/>
      <c r="AF140" s="264"/>
      <c r="AG140" s="264"/>
    </row>
    <row r="141" spans="1:33" ht="18" customHeight="1" x14ac:dyDescent="0.25">
      <c r="A141" s="38"/>
      <c r="B141" s="302"/>
      <c r="C141" s="303"/>
      <c r="D141" s="304"/>
      <c r="E141" s="646"/>
      <c r="F141" s="647"/>
      <c r="G141" s="48" t="str">
        <f>K111</f>
        <v>Design Specialist 1 - Pavement and Materials</v>
      </c>
      <c r="H141" s="49"/>
      <c r="I141" s="305"/>
      <c r="J141" s="306"/>
      <c r="K141" s="50"/>
      <c r="N141" s="43"/>
      <c r="P141" s="211">
        <v>1</v>
      </c>
      <c r="Q141" s="211">
        <v>1</v>
      </c>
      <c r="R141" s="211">
        <v>1</v>
      </c>
      <c r="S141" s="211" t="str">
        <f>VLOOKUP(P141,'WORKINGS MATRIX'!$H$200:$I$351,2,FALSE)</f>
        <v>Year</v>
      </c>
      <c r="T141" s="211">
        <f>Q141-1</f>
        <v>0</v>
      </c>
      <c r="U141" s="211">
        <f>R141-1</f>
        <v>0</v>
      </c>
      <c r="V141" s="211" t="str">
        <f>IF(S141="year","",S141)</f>
        <v/>
      </c>
      <c r="W141" s="211" t="str">
        <f>IF(T141=0,"",T141)</f>
        <v/>
      </c>
      <c r="X141" s="211" t="str">
        <f>IF(U141=0,"",U141)</f>
        <v/>
      </c>
      <c r="Y141" s="211" t="str">
        <f>IF(V141="","",IF(W141="",(V141&amp;"/"&amp;"1"&amp;"/"&amp;"1"),IF(X141="",(V141&amp;"/"&amp;W141&amp;"/"&amp;"1"),(V141&amp;"/"&amp;W141&amp;"/"&amp;X141))))</f>
        <v/>
      </c>
      <c r="Z141" s="211" t="str">
        <f>IF(Y141="//","",Y141)</f>
        <v/>
      </c>
      <c r="AC141" s="264"/>
      <c r="AD141" s="264"/>
      <c r="AE141" s="264"/>
      <c r="AF141" s="264"/>
      <c r="AG141" s="264"/>
    </row>
    <row r="142" spans="1:33" x14ac:dyDescent="0.25">
      <c r="A142" s="38"/>
      <c r="E142" t="str">
        <f>IF(E141="","",IF(LEN(E141)=13,"","ID NUMBER SHOULD BE 13 DIGITS"))</f>
        <v/>
      </c>
      <c r="N142" s="43"/>
      <c r="P142" s="211"/>
      <c r="Q142" s="211"/>
      <c r="R142" s="211"/>
      <c r="S142" s="211"/>
      <c r="T142" s="211"/>
      <c r="U142" s="211"/>
      <c r="V142" s="211"/>
      <c r="W142" s="211"/>
      <c r="X142" s="211"/>
      <c r="Y142" s="211"/>
      <c r="Z142" s="211"/>
      <c r="AC142" s="264"/>
      <c r="AD142" s="264"/>
      <c r="AE142" s="264"/>
      <c r="AF142" s="264"/>
      <c r="AG142" s="264"/>
    </row>
    <row r="143" spans="1:33" x14ac:dyDescent="0.25">
      <c r="A143" s="38"/>
      <c r="G143" s="276" t="str">
        <f>IF(AG146=0,"","DATES BEYOND TENDER CLOSING DATE - PLEASE CHECK")</f>
        <v/>
      </c>
      <c r="N143" s="43"/>
      <c r="P143" s="211"/>
      <c r="Q143" s="211"/>
      <c r="R143" s="211"/>
      <c r="S143" s="211"/>
      <c r="T143" s="211"/>
      <c r="U143" s="211"/>
      <c r="V143" s="211"/>
      <c r="W143" s="211"/>
      <c r="X143" s="211"/>
      <c r="Y143" s="211"/>
      <c r="Z143" s="211"/>
      <c r="AC143" s="264"/>
      <c r="AD143" s="264"/>
      <c r="AE143" s="264"/>
      <c r="AF143" s="264"/>
      <c r="AG143" s="264"/>
    </row>
    <row r="144" spans="1:33" x14ac:dyDescent="0.25">
      <c r="A144" s="38"/>
      <c r="B144" t="s">
        <v>30</v>
      </c>
      <c r="G144" s="276" t="str">
        <f>IF(AE146=0,"","DATES INCORRECT OR INCOMPLETE - PLEASE CHECK")</f>
        <v/>
      </c>
      <c r="N144" s="43"/>
      <c r="P144" s="211"/>
      <c r="Q144" s="211"/>
      <c r="R144" s="211"/>
      <c r="S144" s="211"/>
      <c r="T144" s="211"/>
      <c r="U144" s="211"/>
      <c r="V144" s="211"/>
      <c r="W144" s="211"/>
      <c r="X144" s="211"/>
      <c r="Y144" s="211"/>
      <c r="Z144" s="211"/>
      <c r="AC144" s="264"/>
      <c r="AD144" s="264"/>
      <c r="AE144" s="264"/>
      <c r="AF144" s="264"/>
      <c r="AG144" s="264"/>
    </row>
    <row r="145" spans="1:33" x14ac:dyDescent="0.25">
      <c r="A145" s="38"/>
      <c r="B145" s="16" t="s">
        <v>612</v>
      </c>
      <c r="N145" s="43"/>
      <c r="P145" s="211"/>
      <c r="Q145" s="211"/>
      <c r="R145" s="211"/>
      <c r="S145" s="211"/>
      <c r="T145" s="211"/>
      <c r="U145" s="211"/>
      <c r="V145" s="211"/>
      <c r="W145" s="211"/>
      <c r="X145" s="211"/>
      <c r="Y145" s="211"/>
      <c r="Z145" s="211"/>
      <c r="AC145" s="264"/>
      <c r="AD145" s="264"/>
      <c r="AE145" s="264"/>
      <c r="AF145" s="264"/>
      <c r="AG145" s="264"/>
    </row>
    <row r="146" spans="1:33" ht="66" x14ac:dyDescent="0.25">
      <c r="A146" s="51"/>
      <c r="B146" s="559" t="s">
        <v>890</v>
      </c>
      <c r="C146" s="558" t="s">
        <v>31</v>
      </c>
      <c r="D146" s="49"/>
      <c r="E146" s="618" t="s">
        <v>891</v>
      </c>
      <c r="F146" s="619"/>
      <c r="G146" s="263" t="s">
        <v>892</v>
      </c>
      <c r="H146" s="263" t="s">
        <v>893</v>
      </c>
      <c r="I146" s="560" t="s">
        <v>894</v>
      </c>
      <c r="J146" s="560" t="s">
        <v>895</v>
      </c>
      <c r="K146" s="53" t="s">
        <v>32</v>
      </c>
      <c r="L146" s="560" t="s">
        <v>896</v>
      </c>
      <c r="M146" s="52" t="s">
        <v>33</v>
      </c>
      <c r="N146" s="54"/>
      <c r="O146" s="55"/>
      <c r="P146" s="214"/>
      <c r="Q146" s="211"/>
      <c r="R146" s="211"/>
      <c r="S146" s="212"/>
      <c r="T146" s="212"/>
      <c r="U146" s="212"/>
      <c r="V146" s="212"/>
      <c r="W146" s="212"/>
      <c r="X146" s="212"/>
      <c r="Y146" s="212"/>
      <c r="Z146" s="212"/>
      <c r="AC146" s="271"/>
      <c r="AD146" s="271"/>
      <c r="AE146" s="271">
        <f>SUM(AE147:AE151)</f>
        <v>0</v>
      </c>
      <c r="AF146" s="271"/>
      <c r="AG146" s="271">
        <f>SUM(AG147:AG151)</f>
        <v>0</v>
      </c>
    </row>
    <row r="147" spans="1:33" ht="25.5" customHeight="1" x14ac:dyDescent="0.25">
      <c r="A147" s="56"/>
      <c r="B147" s="308"/>
      <c r="C147" s="57">
        <v>8</v>
      </c>
      <c r="D147" s="58"/>
      <c r="E147" s="59"/>
      <c r="F147" s="59">
        <v>1</v>
      </c>
      <c r="G147" s="210" t="str">
        <f>Z147</f>
        <v/>
      </c>
      <c r="H147" s="210" t="str">
        <f>Z152</f>
        <v/>
      </c>
      <c r="I147" s="310"/>
      <c r="J147" s="311"/>
      <c r="K147" s="60">
        <v>23</v>
      </c>
      <c r="L147" s="312"/>
      <c r="M147" s="313"/>
      <c r="N147" s="270">
        <f>IF(G147="",0,IF(H147="",0,(ROUND(((H147-G147)/30),0))))</f>
        <v>0</v>
      </c>
      <c r="O147" s="26"/>
      <c r="P147" s="215">
        <v>1</v>
      </c>
      <c r="Q147" s="211">
        <v>1</v>
      </c>
      <c r="R147" s="211">
        <v>1</v>
      </c>
      <c r="S147" s="211" t="str">
        <f>VLOOKUP(P147,'WORKINGS MATRIX'!$B$200:$C$351,2,FALSE)</f>
        <v>Year</v>
      </c>
      <c r="T147" s="211">
        <f t="shared" ref="T147:U151" si="9">Q147-1</f>
        <v>0</v>
      </c>
      <c r="U147" s="211">
        <f t="shared" si="9"/>
        <v>0</v>
      </c>
      <c r="V147" s="211" t="str">
        <f t="shared" ref="V147:V156" si="10">IF(S147="year","",S147)</f>
        <v/>
      </c>
      <c r="W147" s="211" t="str">
        <f t="shared" ref="W147:X151" si="11">IF(T147=0,"",T147)</f>
        <v/>
      </c>
      <c r="X147" s="211" t="str">
        <f t="shared" si="11"/>
        <v/>
      </c>
      <c r="Y147" s="211" t="str">
        <f t="shared" ref="Y147:Y156" si="12">IF(V147="","",IF(W147="",(V147&amp;"/"&amp;"1"&amp;"/"&amp;"1"),IF(X147="",(V147&amp;"/"&amp;W147&amp;"/"&amp;"1"),(V147&amp;"/"&amp;W147&amp;"/"&amp;X147))))</f>
        <v/>
      </c>
      <c r="Z147" s="211" t="str">
        <f t="shared" ref="Z147:Z156" si="13">IF(Y147="//","",Y147)</f>
        <v/>
      </c>
      <c r="AC147" s="278">
        <f>IF(B147="",0,1)</f>
        <v>0</v>
      </c>
      <c r="AD147" s="278">
        <f>IF(B147="",0,IF(N147&gt;0,1,IF(N147&lt;0,2,0)))</f>
        <v>0</v>
      </c>
      <c r="AE147" s="278">
        <f>IF(AC147=AD147,0,IF(AC147&gt;AD147,2,1))</f>
        <v>0</v>
      </c>
      <c r="AF147" s="278">
        <f>IF(B147="",0,IF(N147=0,0,H147-$F$125))</f>
        <v>0</v>
      </c>
      <c r="AG147" s="278">
        <f>IF(AF147&gt;0,1,0)</f>
        <v>0</v>
      </c>
    </row>
    <row r="148" spans="1:33" ht="25.5" customHeight="1" x14ac:dyDescent="0.25">
      <c r="A148" s="56"/>
      <c r="B148" s="308"/>
      <c r="C148" s="57">
        <v>8</v>
      </c>
      <c r="D148" s="58"/>
      <c r="E148" s="59"/>
      <c r="F148" s="59">
        <v>1</v>
      </c>
      <c r="G148" s="210" t="str">
        <f>Z148</f>
        <v/>
      </c>
      <c r="H148" s="210" t="str">
        <f>Z153</f>
        <v/>
      </c>
      <c r="I148" s="310"/>
      <c r="J148" s="311"/>
      <c r="K148" s="60">
        <v>23</v>
      </c>
      <c r="L148" s="312"/>
      <c r="M148" s="313"/>
      <c r="N148" s="270">
        <f>IF(G148="",0,IF(H148="",0,(ROUND(((H148-G148)/30),0))))</f>
        <v>0</v>
      </c>
      <c r="O148" s="26"/>
      <c r="P148" s="215">
        <v>1</v>
      </c>
      <c r="Q148" s="211">
        <v>1</v>
      </c>
      <c r="R148" s="211">
        <v>1</v>
      </c>
      <c r="S148" s="211" t="str">
        <f>VLOOKUP(P148,'WORKINGS MATRIX'!$B$200:$C$351,2,FALSE)</f>
        <v>Year</v>
      </c>
      <c r="T148" s="211">
        <f t="shared" si="9"/>
        <v>0</v>
      </c>
      <c r="U148" s="211">
        <f t="shared" si="9"/>
        <v>0</v>
      </c>
      <c r="V148" s="211" t="str">
        <f t="shared" si="10"/>
        <v/>
      </c>
      <c r="W148" s="211" t="str">
        <f t="shared" si="11"/>
        <v/>
      </c>
      <c r="X148" s="211" t="str">
        <f t="shared" si="11"/>
        <v/>
      </c>
      <c r="Y148" s="211" t="str">
        <f t="shared" si="12"/>
        <v/>
      </c>
      <c r="Z148" s="211" t="str">
        <f t="shared" si="13"/>
        <v/>
      </c>
      <c r="AC148" s="278">
        <f>IF(B148="",0,1)</f>
        <v>0</v>
      </c>
      <c r="AD148" s="278">
        <f>IF(B148="",0,IF(N148&gt;0,1,IF(N148&lt;0,2,0)))</f>
        <v>0</v>
      </c>
      <c r="AE148" s="278">
        <f>IF(AC148=AD148,0,IF(AC148&gt;AD148,2,1))</f>
        <v>0</v>
      </c>
      <c r="AF148" s="278">
        <f>IF(B148="",0,IF(N148=0,0,H148-$F$125))</f>
        <v>0</v>
      </c>
      <c r="AG148" s="278">
        <f>IF(AF148&gt;0,1,0)</f>
        <v>0</v>
      </c>
    </row>
    <row r="149" spans="1:33" ht="25.5" customHeight="1" x14ac:dyDescent="0.25">
      <c r="A149" s="56"/>
      <c r="B149" s="308"/>
      <c r="C149" s="57">
        <v>8</v>
      </c>
      <c r="D149" s="58"/>
      <c r="E149" s="59"/>
      <c r="F149" s="59">
        <v>1</v>
      </c>
      <c r="G149" s="210" t="str">
        <f>Z149</f>
        <v/>
      </c>
      <c r="H149" s="210" t="str">
        <f>Z154</f>
        <v/>
      </c>
      <c r="I149" s="310"/>
      <c r="J149" s="311"/>
      <c r="K149" s="60">
        <v>23</v>
      </c>
      <c r="L149" s="312"/>
      <c r="M149" s="313"/>
      <c r="N149" s="270">
        <f>IF(G149="",0,IF(H149="",0,(ROUND(((H149-G149)/30),0))))</f>
        <v>0</v>
      </c>
      <c r="O149" s="26"/>
      <c r="P149" s="215">
        <v>1</v>
      </c>
      <c r="Q149" s="211">
        <v>1</v>
      </c>
      <c r="R149" s="211">
        <v>1</v>
      </c>
      <c r="S149" s="211" t="str">
        <f>VLOOKUP(P149,'WORKINGS MATRIX'!$B$200:$C$351,2,FALSE)</f>
        <v>Year</v>
      </c>
      <c r="T149" s="211">
        <f t="shared" si="9"/>
        <v>0</v>
      </c>
      <c r="U149" s="211">
        <f t="shared" si="9"/>
        <v>0</v>
      </c>
      <c r="V149" s="211" t="str">
        <f t="shared" si="10"/>
        <v/>
      </c>
      <c r="W149" s="211" t="str">
        <f t="shared" si="11"/>
        <v/>
      </c>
      <c r="X149" s="211" t="str">
        <f t="shared" si="11"/>
        <v/>
      </c>
      <c r="Y149" s="211" t="str">
        <f t="shared" si="12"/>
        <v/>
      </c>
      <c r="Z149" s="211" t="str">
        <f t="shared" si="13"/>
        <v/>
      </c>
      <c r="AC149" s="278">
        <f>IF(B149="",0,1)</f>
        <v>0</v>
      </c>
      <c r="AD149" s="278">
        <f>IF(B149="",0,IF(N149&gt;0,1,IF(N149&lt;0,2,0)))</f>
        <v>0</v>
      </c>
      <c r="AE149" s="278">
        <f>IF(AC149=AD149,0,IF(AC149&gt;AD149,2,1))</f>
        <v>0</v>
      </c>
      <c r="AF149" s="278">
        <f>IF(B149="",0,IF(N149=0,0,H149-$F$125))</f>
        <v>0</v>
      </c>
      <c r="AG149" s="278">
        <f>IF(AF149&gt;0,1,0)</f>
        <v>0</v>
      </c>
    </row>
    <row r="150" spans="1:33" ht="25.5" customHeight="1" x14ac:dyDescent="0.25">
      <c r="A150" s="56"/>
      <c r="B150" s="383"/>
      <c r="C150" s="383"/>
      <c r="D150" s="383"/>
      <c r="E150" s="383"/>
      <c r="F150" s="383"/>
      <c r="G150" s="383"/>
      <c r="H150" s="383"/>
      <c r="I150" s="383"/>
      <c r="J150" s="383"/>
      <c r="K150" s="383"/>
      <c r="L150" s="383"/>
      <c r="M150" s="383"/>
      <c r="N150" s="270">
        <f>IF(G150="",0,IF(H150="",0,(ROUND(((H150-G150)/30),0))))</f>
        <v>0</v>
      </c>
      <c r="O150" s="26"/>
      <c r="P150" s="215">
        <v>1</v>
      </c>
      <c r="Q150" s="211">
        <v>1</v>
      </c>
      <c r="R150" s="211">
        <v>1</v>
      </c>
      <c r="S150" s="211" t="str">
        <f>VLOOKUP(P150,'WORKINGS MATRIX'!$B$200:$C$351,2,FALSE)</f>
        <v>Year</v>
      </c>
      <c r="T150" s="211">
        <f t="shared" si="9"/>
        <v>0</v>
      </c>
      <c r="U150" s="211">
        <f t="shared" si="9"/>
        <v>0</v>
      </c>
      <c r="V150" s="211" t="str">
        <f t="shared" si="10"/>
        <v/>
      </c>
      <c r="W150" s="211" t="str">
        <f t="shared" si="11"/>
        <v/>
      </c>
      <c r="X150" s="211" t="str">
        <f t="shared" si="11"/>
        <v/>
      </c>
      <c r="Y150" s="211" t="str">
        <f t="shared" si="12"/>
        <v/>
      </c>
      <c r="Z150" s="211" t="str">
        <f t="shared" si="13"/>
        <v/>
      </c>
      <c r="AC150" s="278">
        <f>IF(B150="",0,1)</f>
        <v>0</v>
      </c>
      <c r="AD150" s="278">
        <f>IF(B150="",0,IF(N150&gt;0,1,IF(N150&lt;0,2,0)))</f>
        <v>0</v>
      </c>
      <c r="AE150" s="278">
        <f>IF(AC150=AD150,0,IF(AC150&gt;AD150,2,1))</f>
        <v>0</v>
      </c>
      <c r="AF150" s="278">
        <f>IF(B150="",0,IF(N150=0,0,H150-$F$125))</f>
        <v>0</v>
      </c>
      <c r="AG150" s="278">
        <f>IF(AF150&gt;0,1,0)</f>
        <v>0</v>
      </c>
    </row>
    <row r="151" spans="1:33" ht="25.5" customHeight="1" x14ac:dyDescent="0.25">
      <c r="A151" s="56"/>
      <c r="B151" s="326"/>
      <c r="C151" s="326"/>
      <c r="D151" s="326"/>
      <c r="E151" s="326"/>
      <c r="F151" s="326"/>
      <c r="G151" s="326"/>
      <c r="H151" s="326"/>
      <c r="I151" s="326"/>
      <c r="J151" s="326"/>
      <c r="K151" s="326"/>
      <c r="L151" s="326"/>
      <c r="M151" s="326"/>
      <c r="N151" s="270">
        <f>IF(G151="",0,IF(H151="",0,(ROUND(((H151-G151)/30),0))))</f>
        <v>0</v>
      </c>
      <c r="O151" s="26"/>
      <c r="P151" s="215">
        <v>1</v>
      </c>
      <c r="Q151" s="211">
        <v>1</v>
      </c>
      <c r="R151" s="211">
        <v>1</v>
      </c>
      <c r="S151" s="211" t="str">
        <f>VLOOKUP(P151,'WORKINGS MATRIX'!$B$200:$C$351,2,FALSE)</f>
        <v>Year</v>
      </c>
      <c r="T151" s="211">
        <f t="shared" si="9"/>
        <v>0</v>
      </c>
      <c r="U151" s="211">
        <f t="shared" si="9"/>
        <v>0</v>
      </c>
      <c r="V151" s="211" t="str">
        <f t="shared" si="10"/>
        <v/>
      </c>
      <c r="W151" s="211" t="str">
        <f t="shared" si="11"/>
        <v/>
      </c>
      <c r="X151" s="211" t="str">
        <f t="shared" si="11"/>
        <v/>
      </c>
      <c r="Y151" s="211" t="str">
        <f t="shared" si="12"/>
        <v/>
      </c>
      <c r="Z151" s="211" t="str">
        <f t="shared" si="13"/>
        <v/>
      </c>
      <c r="AC151" s="278">
        <f>IF(B151="",0,1)</f>
        <v>0</v>
      </c>
      <c r="AD151" s="278">
        <f>IF(B151="",0,IF(N151&gt;0,1,IF(N151&lt;0,2,0)))</f>
        <v>0</v>
      </c>
      <c r="AE151" s="278">
        <f>IF(AC151=AD151,0,IF(AC151&gt;AD151,2,1))</f>
        <v>0</v>
      </c>
      <c r="AF151" s="278">
        <f>IF(B151="",0,IF(N151=0,0,H151-$F$125))</f>
        <v>0</v>
      </c>
      <c r="AG151" s="278">
        <f>IF(AF151&gt;0,1,0)</f>
        <v>0</v>
      </c>
    </row>
    <row r="152" spans="1:33" x14ac:dyDescent="0.25">
      <c r="A152" s="38"/>
      <c r="D152" s="62"/>
      <c r="H152" s="63"/>
      <c r="K152" s="26"/>
      <c r="N152" s="43"/>
      <c r="O152" s="63"/>
      <c r="P152" s="195">
        <v>1</v>
      </c>
      <c r="Q152" s="211">
        <v>1</v>
      </c>
      <c r="R152" s="211">
        <v>1</v>
      </c>
      <c r="S152" s="211" t="str">
        <f>VLOOKUP(P152,'WORKINGS MATRIX'!$B$200:$C$351,2,FALSE)</f>
        <v>Year</v>
      </c>
      <c r="T152" s="211">
        <f t="shared" ref="T152:U156" si="14">Q152-1</f>
        <v>0</v>
      </c>
      <c r="U152" s="211">
        <f t="shared" si="14"/>
        <v>0</v>
      </c>
      <c r="V152" s="211" t="str">
        <f t="shared" si="10"/>
        <v/>
      </c>
      <c r="W152" s="211" t="str">
        <f t="shared" ref="W152:X156" si="15">IF(T152=0,"",T152)</f>
        <v/>
      </c>
      <c r="X152" s="211" t="str">
        <f t="shared" si="15"/>
        <v/>
      </c>
      <c r="Y152" s="211" t="str">
        <f t="shared" si="12"/>
        <v/>
      </c>
      <c r="Z152" s="211" t="str">
        <f t="shared" si="13"/>
        <v/>
      </c>
      <c r="AC152" s="264"/>
      <c r="AD152" s="264"/>
      <c r="AE152" s="264"/>
      <c r="AF152" s="264"/>
      <c r="AG152" s="264"/>
    </row>
    <row r="153" spans="1:33" ht="12.75" customHeight="1" x14ac:dyDescent="0.25">
      <c r="A153" s="38"/>
      <c r="B153" t="s">
        <v>34</v>
      </c>
      <c r="D153" s="62"/>
      <c r="H153" s="63"/>
      <c r="K153" s="26"/>
      <c r="N153" s="43"/>
      <c r="O153" s="63"/>
      <c r="P153" s="211">
        <v>1</v>
      </c>
      <c r="Q153" s="211">
        <v>1</v>
      </c>
      <c r="R153" s="211">
        <v>1</v>
      </c>
      <c r="S153" s="211" t="str">
        <f>VLOOKUP(P153,'WORKINGS MATRIX'!$B$200:$C$351,2,FALSE)</f>
        <v>Year</v>
      </c>
      <c r="T153" s="211">
        <f t="shared" si="14"/>
        <v>0</v>
      </c>
      <c r="U153" s="211">
        <f t="shared" si="14"/>
        <v>0</v>
      </c>
      <c r="V153" s="211" t="str">
        <f t="shared" si="10"/>
        <v/>
      </c>
      <c r="W153" s="211" t="str">
        <f t="shared" si="15"/>
        <v/>
      </c>
      <c r="X153" s="211" t="str">
        <f t="shared" si="15"/>
        <v/>
      </c>
      <c r="Y153" s="211" t="str">
        <f t="shared" si="12"/>
        <v/>
      </c>
      <c r="Z153" s="211" t="str">
        <f t="shared" si="13"/>
        <v/>
      </c>
      <c r="AC153" s="264"/>
      <c r="AD153" s="264"/>
      <c r="AE153" s="264"/>
      <c r="AF153" s="264"/>
      <c r="AG153" s="264"/>
    </row>
    <row r="154" spans="1:33" x14ac:dyDescent="0.25">
      <c r="A154" s="38"/>
      <c r="B154" s="609"/>
      <c r="C154" s="610"/>
      <c r="D154" s="610"/>
      <c r="E154" s="610"/>
      <c r="F154" s="610"/>
      <c r="G154" s="610"/>
      <c r="H154" s="610"/>
      <c r="I154" s="610"/>
      <c r="J154" s="610"/>
      <c r="K154" s="610"/>
      <c r="L154" s="610"/>
      <c r="M154" s="611"/>
      <c r="N154" s="43"/>
      <c r="O154" s="63"/>
      <c r="P154" s="211">
        <v>1</v>
      </c>
      <c r="Q154" s="211">
        <v>1</v>
      </c>
      <c r="R154" s="211">
        <v>1</v>
      </c>
      <c r="S154" s="211" t="str">
        <f>VLOOKUP(P154,'WORKINGS MATRIX'!$B$200:$C$351,2,FALSE)</f>
        <v>Year</v>
      </c>
      <c r="T154" s="211">
        <f t="shared" si="14"/>
        <v>0</v>
      </c>
      <c r="U154" s="211">
        <f t="shared" si="14"/>
        <v>0</v>
      </c>
      <c r="V154" s="211" t="str">
        <f t="shared" si="10"/>
        <v/>
      </c>
      <c r="W154" s="211" t="str">
        <f t="shared" si="15"/>
        <v/>
      </c>
      <c r="X154" s="211" t="str">
        <f t="shared" si="15"/>
        <v/>
      </c>
      <c r="Y154" s="211" t="str">
        <f t="shared" si="12"/>
        <v/>
      </c>
      <c r="Z154" s="211" t="str">
        <f t="shared" si="13"/>
        <v/>
      </c>
      <c r="AC154" s="264"/>
      <c r="AD154" s="264"/>
      <c r="AE154" s="264"/>
      <c r="AF154" s="264"/>
      <c r="AG154" s="264"/>
    </row>
    <row r="155" spans="1:33" x14ac:dyDescent="0.25">
      <c r="A155" s="38"/>
      <c r="B155" s="612"/>
      <c r="C155" s="613"/>
      <c r="D155" s="613"/>
      <c r="E155" s="613"/>
      <c r="F155" s="613"/>
      <c r="G155" s="613"/>
      <c r="H155" s="613"/>
      <c r="I155" s="613"/>
      <c r="J155" s="613"/>
      <c r="K155" s="613"/>
      <c r="L155" s="613"/>
      <c r="M155" s="614"/>
      <c r="N155" s="43"/>
      <c r="O155" s="63"/>
      <c r="P155" s="211">
        <v>1</v>
      </c>
      <c r="Q155" s="211">
        <v>1</v>
      </c>
      <c r="R155" s="211">
        <v>1</v>
      </c>
      <c r="S155" s="211" t="str">
        <f>VLOOKUP(P155,'WORKINGS MATRIX'!$B$200:$C$351,2,FALSE)</f>
        <v>Year</v>
      </c>
      <c r="T155" s="211">
        <f t="shared" si="14"/>
        <v>0</v>
      </c>
      <c r="U155" s="211">
        <f t="shared" si="14"/>
        <v>0</v>
      </c>
      <c r="V155" s="211" t="str">
        <f t="shared" si="10"/>
        <v/>
      </c>
      <c r="W155" s="211" t="str">
        <f t="shared" si="15"/>
        <v/>
      </c>
      <c r="X155" s="211" t="str">
        <f t="shared" si="15"/>
        <v/>
      </c>
      <c r="Y155" s="211" t="str">
        <f t="shared" si="12"/>
        <v/>
      </c>
      <c r="Z155" s="211" t="str">
        <f t="shared" si="13"/>
        <v/>
      </c>
      <c r="AC155" s="264"/>
      <c r="AD155" s="264"/>
      <c r="AE155" s="264"/>
      <c r="AF155" s="264"/>
      <c r="AG155" s="264"/>
    </row>
    <row r="156" spans="1:33" x14ac:dyDescent="0.25">
      <c r="A156" s="38"/>
      <c r="B156" s="612"/>
      <c r="C156" s="613"/>
      <c r="D156" s="613"/>
      <c r="E156" s="613"/>
      <c r="F156" s="613"/>
      <c r="G156" s="613"/>
      <c r="H156" s="613"/>
      <c r="I156" s="613"/>
      <c r="J156" s="613"/>
      <c r="K156" s="613"/>
      <c r="L156" s="613"/>
      <c r="M156" s="614"/>
      <c r="N156" s="43"/>
      <c r="O156" s="63"/>
      <c r="P156" s="211">
        <v>1</v>
      </c>
      <c r="Q156" s="211">
        <v>1</v>
      </c>
      <c r="R156" s="211">
        <v>1</v>
      </c>
      <c r="S156" s="211" t="str">
        <f>VLOOKUP(P156,'WORKINGS MATRIX'!$B$200:$C$351,2,FALSE)</f>
        <v>Year</v>
      </c>
      <c r="T156" s="211">
        <f t="shared" si="14"/>
        <v>0</v>
      </c>
      <c r="U156" s="211">
        <f t="shared" si="14"/>
        <v>0</v>
      </c>
      <c r="V156" s="211" t="str">
        <f t="shared" si="10"/>
        <v/>
      </c>
      <c r="W156" s="211" t="str">
        <f t="shared" si="15"/>
        <v/>
      </c>
      <c r="X156" s="211" t="str">
        <f t="shared" si="15"/>
        <v/>
      </c>
      <c r="Y156" s="211" t="str">
        <f t="shared" si="12"/>
        <v/>
      </c>
      <c r="Z156" s="211" t="str">
        <f t="shared" si="13"/>
        <v/>
      </c>
      <c r="AC156" s="264"/>
      <c r="AD156" s="264"/>
      <c r="AE156" s="264"/>
      <c r="AF156" s="264"/>
      <c r="AG156" s="264"/>
    </row>
    <row r="157" spans="1:33" x14ac:dyDescent="0.25">
      <c r="A157" s="38"/>
      <c r="B157" s="615"/>
      <c r="C157" s="616"/>
      <c r="D157" s="616"/>
      <c r="E157" s="616"/>
      <c r="F157" s="616"/>
      <c r="G157" s="616"/>
      <c r="H157" s="616"/>
      <c r="I157" s="616"/>
      <c r="J157" s="616"/>
      <c r="K157" s="616"/>
      <c r="L157" s="616"/>
      <c r="M157" s="617"/>
      <c r="N157" s="43"/>
      <c r="O157" s="63"/>
      <c r="P157" s="211"/>
      <c r="Q157" s="211"/>
      <c r="R157" s="211"/>
      <c r="S157" s="211"/>
      <c r="T157" s="211"/>
      <c r="U157" s="211"/>
      <c r="V157" s="211"/>
      <c r="W157" s="211"/>
      <c r="X157" s="211"/>
      <c r="Y157" s="211"/>
      <c r="Z157" s="211"/>
      <c r="AC157" s="264"/>
      <c r="AD157" s="264"/>
      <c r="AE157" s="264"/>
      <c r="AF157" s="264"/>
      <c r="AG157" s="264"/>
    </row>
    <row r="158" spans="1:33" x14ac:dyDescent="0.25">
      <c r="A158" s="38"/>
      <c r="B158" s="16" t="s">
        <v>424</v>
      </c>
      <c r="D158" s="62"/>
      <c r="H158" s="63"/>
      <c r="K158" s="26"/>
      <c r="N158" s="43"/>
      <c r="O158" s="63"/>
      <c r="P158" s="211"/>
      <c r="Q158" s="211"/>
      <c r="R158" s="211"/>
      <c r="S158" s="211"/>
      <c r="T158" s="211"/>
      <c r="U158" s="211"/>
      <c r="V158" s="211"/>
      <c r="W158" s="211"/>
      <c r="X158" s="211"/>
      <c r="Y158" s="211"/>
      <c r="Z158" s="211"/>
      <c r="AC158" s="264"/>
      <c r="AD158" s="264"/>
      <c r="AE158" s="264"/>
      <c r="AF158" s="264"/>
      <c r="AG158" s="264"/>
    </row>
    <row r="159" spans="1:33" x14ac:dyDescent="0.25">
      <c r="A159" s="38"/>
      <c r="B159" s="16" t="s">
        <v>425</v>
      </c>
      <c r="D159" s="62"/>
      <c r="H159" s="63"/>
      <c r="K159" s="26"/>
      <c r="N159" s="43"/>
      <c r="O159" s="63"/>
      <c r="P159" s="211"/>
      <c r="Q159" s="211"/>
      <c r="R159" s="211"/>
      <c r="S159" s="211"/>
      <c r="T159" s="211"/>
      <c r="U159" s="211"/>
      <c r="V159" s="211"/>
      <c r="W159" s="211"/>
      <c r="X159" s="211"/>
      <c r="Y159" s="211"/>
      <c r="Z159" s="211"/>
      <c r="AC159" s="264"/>
      <c r="AD159" s="264"/>
      <c r="AE159" s="264"/>
      <c r="AF159" s="264"/>
      <c r="AG159" s="264"/>
    </row>
    <row r="160" spans="1:33" x14ac:dyDescent="0.25">
      <c r="A160" s="38"/>
      <c r="D160" s="62"/>
      <c r="H160" s="63"/>
      <c r="K160" s="26"/>
      <c r="N160" s="43"/>
      <c r="O160" s="63"/>
      <c r="P160" s="211"/>
      <c r="Q160" s="211"/>
      <c r="R160" s="211"/>
      <c r="S160" s="211"/>
      <c r="T160" s="211"/>
      <c r="U160" s="211"/>
      <c r="V160" s="211"/>
      <c r="W160" s="211"/>
      <c r="X160" s="211"/>
      <c r="Y160" s="211"/>
      <c r="Z160" s="211"/>
      <c r="AC160" s="264"/>
      <c r="AD160" s="264"/>
      <c r="AE160" s="264"/>
      <c r="AF160" s="264"/>
      <c r="AG160" s="264"/>
    </row>
    <row r="161" spans="1:33" x14ac:dyDescent="0.25">
      <c r="A161" s="38"/>
      <c r="D161" s="62"/>
      <c r="E161" s="222"/>
      <c r="F161" s="222"/>
      <c r="G161" s="222"/>
      <c r="H161" s="222"/>
      <c r="I161" s="222"/>
      <c r="K161" s="26"/>
      <c r="N161" s="43"/>
      <c r="O161" s="63"/>
      <c r="P161" s="211"/>
      <c r="Q161" s="211"/>
      <c r="R161" s="211"/>
      <c r="S161" s="211"/>
      <c r="T161" s="211"/>
      <c r="U161" s="211"/>
      <c r="V161" s="211"/>
      <c r="W161" s="211"/>
      <c r="X161" s="211"/>
      <c r="Y161" s="211"/>
      <c r="Z161" s="211"/>
      <c r="AC161" s="264"/>
      <c r="AD161" s="264"/>
      <c r="AE161" s="264"/>
      <c r="AF161" s="264"/>
      <c r="AG161" s="264"/>
    </row>
    <row r="162" spans="1:33" x14ac:dyDescent="0.25">
      <c r="A162" s="38"/>
      <c r="D162" s="62"/>
      <c r="E162" s="222"/>
      <c r="F162" s="222"/>
      <c r="G162" s="222"/>
      <c r="H162" s="222"/>
      <c r="I162" s="222"/>
      <c r="K162" s="606" t="s">
        <v>334</v>
      </c>
      <c r="L162" s="606"/>
      <c r="M162" s="606"/>
      <c r="N162" s="43"/>
      <c r="O162" s="63"/>
      <c r="P162" s="211"/>
      <c r="Q162" s="211"/>
      <c r="R162" s="211"/>
      <c r="S162" s="211"/>
      <c r="T162" s="211"/>
      <c r="U162" s="211"/>
      <c r="V162" s="211"/>
      <c r="W162" s="211"/>
      <c r="X162" s="211"/>
      <c r="Y162" s="211"/>
      <c r="Z162" s="211"/>
      <c r="AC162" s="264"/>
      <c r="AD162" s="264"/>
      <c r="AE162" s="264"/>
      <c r="AF162" s="264"/>
      <c r="AG162" s="264"/>
    </row>
    <row r="163" spans="1:33" x14ac:dyDescent="0.25">
      <c r="A163" s="38"/>
      <c r="D163" s="62"/>
      <c r="H163" s="63"/>
      <c r="K163" s="606"/>
      <c r="L163" s="606"/>
      <c r="M163" s="606"/>
      <c r="N163" s="43"/>
      <c r="O163" s="63"/>
      <c r="P163" s="211"/>
      <c r="Q163" s="211"/>
      <c r="R163" s="211"/>
      <c r="S163" s="211"/>
      <c r="T163" s="211"/>
      <c r="U163" s="211"/>
      <c r="V163" s="211"/>
      <c r="W163" s="211"/>
      <c r="X163" s="211"/>
      <c r="Y163" s="211"/>
      <c r="Z163" s="211"/>
      <c r="AC163" s="264"/>
      <c r="AD163" s="264"/>
      <c r="AE163" s="264"/>
      <c r="AF163" s="264"/>
      <c r="AG163" s="264"/>
    </row>
    <row r="164" spans="1:33" x14ac:dyDescent="0.25">
      <c r="A164" s="38"/>
      <c r="D164" s="62"/>
      <c r="E164" s="222"/>
      <c r="F164" s="222"/>
      <c r="G164" s="222"/>
      <c r="H164" s="222"/>
      <c r="I164" s="222"/>
      <c r="K164" s="606"/>
      <c r="L164" s="606"/>
      <c r="M164" s="606"/>
      <c r="N164" s="43"/>
      <c r="O164" s="63"/>
      <c r="P164" s="211"/>
      <c r="Q164" s="211"/>
      <c r="R164" s="211"/>
      <c r="S164" s="211"/>
      <c r="T164" s="211"/>
      <c r="U164" s="211"/>
      <c r="V164" s="211"/>
      <c r="W164" s="211"/>
      <c r="X164" s="211"/>
      <c r="Y164" s="211"/>
      <c r="Z164" s="211"/>
      <c r="AC164" s="264"/>
      <c r="AD164" s="264"/>
      <c r="AE164" s="264"/>
      <c r="AF164" s="264"/>
      <c r="AG164" s="264"/>
    </row>
    <row r="165" spans="1:33" x14ac:dyDescent="0.25">
      <c r="A165" s="38"/>
      <c r="D165" s="62"/>
      <c r="E165" s="222"/>
      <c r="F165" s="222"/>
      <c r="G165" s="222"/>
      <c r="H165" s="222"/>
      <c r="I165" s="222"/>
      <c r="K165" s="606"/>
      <c r="L165" s="606"/>
      <c r="M165" s="606"/>
      <c r="N165" s="43"/>
      <c r="O165" s="63"/>
      <c r="P165" s="211"/>
      <c r="Q165" s="211"/>
      <c r="R165" s="211"/>
      <c r="S165" s="211"/>
      <c r="T165" s="211"/>
      <c r="U165" s="211"/>
      <c r="V165" s="211"/>
      <c r="W165" s="211"/>
      <c r="X165" s="211"/>
      <c r="Y165" s="211"/>
      <c r="Z165" s="211"/>
      <c r="AC165" s="264"/>
      <c r="AD165" s="264"/>
      <c r="AE165" s="264"/>
      <c r="AF165" s="264"/>
      <c r="AG165" s="264"/>
    </row>
    <row r="166" spans="1:33" ht="13.8" thickBot="1" x14ac:dyDescent="0.3">
      <c r="A166" s="64"/>
      <c r="B166" s="65"/>
      <c r="C166" s="65"/>
      <c r="D166" s="66"/>
      <c r="E166" s="65"/>
      <c r="F166" s="65"/>
      <c r="G166" s="65"/>
      <c r="H166" s="67"/>
      <c r="I166" s="65"/>
      <c r="J166" s="65"/>
      <c r="K166" s="68"/>
      <c r="L166" s="65"/>
      <c r="M166" s="65"/>
      <c r="N166" s="69"/>
      <c r="O166" s="63"/>
      <c r="P166" s="211"/>
      <c r="Q166" s="211"/>
      <c r="R166" s="211"/>
      <c r="S166" s="211"/>
      <c r="T166" s="211"/>
      <c r="U166" s="211"/>
      <c r="V166" s="211"/>
      <c r="W166" s="211"/>
      <c r="X166" s="211"/>
      <c r="Y166" s="211"/>
      <c r="Z166" s="211"/>
      <c r="AC166" s="264"/>
      <c r="AD166" s="264"/>
      <c r="AE166" s="264"/>
      <c r="AF166" s="264"/>
      <c r="AG166" s="264"/>
    </row>
    <row r="167" spans="1:33" ht="14.4" thickTop="1" thickBot="1" x14ac:dyDescent="0.3">
      <c r="D167" s="62"/>
      <c r="H167" s="63"/>
      <c r="K167" s="26"/>
      <c r="O167" s="63"/>
      <c r="P167" s="211"/>
      <c r="Q167" s="211"/>
      <c r="R167" s="211"/>
      <c r="S167" s="211"/>
      <c r="T167" s="211"/>
      <c r="U167" s="211"/>
      <c r="V167" s="211"/>
      <c r="W167" s="211"/>
      <c r="X167" s="211"/>
      <c r="Y167" s="211"/>
      <c r="Z167" s="211"/>
      <c r="AC167" s="264"/>
      <c r="AD167" s="264"/>
      <c r="AE167" s="264"/>
      <c r="AF167" s="264"/>
      <c r="AG167" s="264"/>
    </row>
    <row r="168" spans="1:33" ht="13.8" thickTop="1" x14ac:dyDescent="0.25">
      <c r="A168" s="31"/>
      <c r="B168" s="32" t="s">
        <v>35</v>
      </c>
      <c r="C168" s="34"/>
      <c r="D168" s="33"/>
      <c r="E168" s="70"/>
      <c r="F168" s="70"/>
      <c r="G168" s="70"/>
      <c r="H168" s="33"/>
      <c r="I168" s="33"/>
      <c r="J168" s="33"/>
      <c r="K168" s="33"/>
      <c r="L168" s="36" t="s">
        <v>423</v>
      </c>
      <c r="M168" s="33"/>
      <c r="N168" s="37"/>
      <c r="P168" s="211"/>
      <c r="Q168" s="211"/>
      <c r="R168" s="211"/>
      <c r="S168" s="211"/>
      <c r="T168" s="211"/>
      <c r="U168" s="211"/>
      <c r="V168" s="211"/>
      <c r="W168" s="211"/>
      <c r="X168" s="211"/>
      <c r="Y168" s="211"/>
      <c r="Z168" s="211"/>
      <c r="AC168" s="264"/>
      <c r="AD168" s="264"/>
      <c r="AE168" s="264"/>
      <c r="AF168" s="264"/>
      <c r="AG168" s="264"/>
    </row>
    <row r="169" spans="1:33" x14ac:dyDescent="0.25">
      <c r="A169" s="38"/>
      <c r="E169" s="195">
        <v>5</v>
      </c>
      <c r="F169" s="13"/>
      <c r="N169" s="43"/>
      <c r="P169" s="211"/>
      <c r="Q169" s="211"/>
      <c r="R169" s="211"/>
      <c r="S169" s="211"/>
      <c r="T169" s="211"/>
      <c r="U169" s="211"/>
      <c r="V169" s="211"/>
      <c r="W169" s="211"/>
      <c r="X169" s="211"/>
      <c r="Y169" s="211"/>
      <c r="Z169" s="211"/>
      <c r="AC169" s="264"/>
      <c r="AD169" s="264"/>
      <c r="AE169" s="264"/>
      <c r="AF169" s="264"/>
      <c r="AG169" s="264"/>
    </row>
    <row r="170" spans="1:33" x14ac:dyDescent="0.25">
      <c r="A170" s="38"/>
      <c r="B170" t="s">
        <v>26</v>
      </c>
      <c r="L170" s="608" t="str">
        <f>$L$39</f>
        <v>N.017-050-2022/1</v>
      </c>
      <c r="M170" s="608"/>
      <c r="N170" s="43"/>
      <c r="P170" s="211"/>
      <c r="Q170" s="211"/>
      <c r="R170" s="211"/>
      <c r="S170" s="211"/>
      <c r="T170" s="211"/>
      <c r="U170" s="211"/>
      <c r="V170" s="211"/>
      <c r="W170" s="211"/>
      <c r="X170" s="211"/>
      <c r="Y170" s="211"/>
      <c r="Z170" s="211"/>
      <c r="AC170" s="264"/>
      <c r="AD170" s="264"/>
      <c r="AE170" s="264"/>
      <c r="AF170" s="264"/>
      <c r="AG170" s="264"/>
    </row>
    <row r="171" spans="1:33" x14ac:dyDescent="0.25">
      <c r="A171" s="38"/>
      <c r="B171" s="44" t="s">
        <v>27</v>
      </c>
      <c r="C171" s="45"/>
      <c r="D171" s="46"/>
      <c r="E171" s="651" t="s">
        <v>28</v>
      </c>
      <c r="F171" s="652"/>
      <c r="G171" s="651" t="s">
        <v>616</v>
      </c>
      <c r="H171" s="652"/>
      <c r="L171" s="608"/>
      <c r="M171" s="608"/>
      <c r="N171" s="43"/>
      <c r="P171" s="211"/>
      <c r="Q171" s="211"/>
      <c r="R171" s="211"/>
      <c r="S171" s="211"/>
      <c r="T171" s="211"/>
      <c r="U171" s="211"/>
      <c r="V171" s="211"/>
      <c r="W171" s="211"/>
      <c r="X171" s="211"/>
      <c r="Y171" s="211"/>
      <c r="Z171" s="211"/>
      <c r="AC171" s="264"/>
      <c r="AD171" s="264"/>
      <c r="AE171" s="264"/>
      <c r="AF171" s="264"/>
      <c r="AG171" s="264"/>
    </row>
    <row r="172" spans="1:33" ht="18" customHeight="1" x14ac:dyDescent="0.25">
      <c r="A172" s="38"/>
      <c r="B172" s="71">
        <f>B141</f>
        <v>0</v>
      </c>
      <c r="C172" s="72"/>
      <c r="D172" s="73"/>
      <c r="E172" s="603" t="str">
        <f>G141</f>
        <v>Design Specialist 1 - Pavement and Materials</v>
      </c>
      <c r="F172" s="603"/>
      <c r="G172" s="47"/>
      <c r="H172" s="13">
        <v>1</v>
      </c>
      <c r="I172" s="483" t="s">
        <v>823</v>
      </c>
      <c r="J172" s="483"/>
      <c r="K172" s="483"/>
      <c r="L172" s="483"/>
      <c r="N172" s="43"/>
      <c r="P172" s="211"/>
      <c r="Q172" s="211"/>
      <c r="R172" s="211"/>
      <c r="S172" s="211"/>
      <c r="T172" s="211"/>
      <c r="U172" s="211"/>
      <c r="V172" s="211"/>
      <c r="W172" s="211"/>
      <c r="X172" s="211"/>
      <c r="Y172" s="211"/>
      <c r="Z172" s="211"/>
      <c r="AC172" s="264"/>
      <c r="AD172" s="264"/>
      <c r="AE172" s="264"/>
      <c r="AF172" s="264"/>
      <c r="AG172" s="264"/>
    </row>
    <row r="173" spans="1:33" x14ac:dyDescent="0.25">
      <c r="A173" s="38"/>
      <c r="N173" s="43"/>
      <c r="P173" s="211"/>
      <c r="Q173" s="211"/>
      <c r="R173" s="211"/>
      <c r="S173" s="211"/>
      <c r="T173" s="211"/>
      <c r="U173" s="211"/>
      <c r="V173" s="211"/>
      <c r="W173" s="211"/>
      <c r="X173" s="211"/>
      <c r="Y173" s="211"/>
      <c r="Z173" s="211"/>
      <c r="AC173" s="264"/>
      <c r="AD173" s="264"/>
      <c r="AE173" s="264"/>
      <c r="AF173" s="264"/>
      <c r="AG173" s="264"/>
    </row>
    <row r="174" spans="1:33" x14ac:dyDescent="0.25">
      <c r="A174" s="38"/>
      <c r="B174" t="s">
        <v>36</v>
      </c>
      <c r="N174" s="43"/>
      <c r="P174" s="211"/>
      <c r="Q174" s="211"/>
      <c r="R174" s="211"/>
      <c r="S174" s="211"/>
      <c r="T174" s="211"/>
      <c r="U174" s="211"/>
      <c r="V174" s="211"/>
      <c r="W174" s="211"/>
      <c r="X174" s="211"/>
      <c r="Y174" s="211"/>
      <c r="Z174" s="211"/>
      <c r="AC174" s="264"/>
      <c r="AD174" s="264"/>
      <c r="AE174" s="264"/>
      <c r="AF174" s="264"/>
      <c r="AG174" s="264"/>
    </row>
    <row r="175" spans="1:33" ht="18" customHeight="1" x14ac:dyDescent="0.25">
      <c r="A175" s="38"/>
      <c r="B175" s="653" t="s">
        <v>37</v>
      </c>
      <c r="C175" s="653"/>
      <c r="D175" s="622" t="s">
        <v>897</v>
      </c>
      <c r="E175" s="622"/>
      <c r="F175" s="648" t="s">
        <v>898</v>
      </c>
      <c r="G175" s="598"/>
      <c r="H175" s="597" t="s">
        <v>38</v>
      </c>
      <c r="I175" s="598"/>
      <c r="J175" s="597" t="s">
        <v>38</v>
      </c>
      <c r="K175" s="598"/>
      <c r="L175" s="186" t="s">
        <v>39</v>
      </c>
      <c r="M175" s="186" t="s">
        <v>40</v>
      </c>
      <c r="N175" s="43"/>
      <c r="P175" s="211">
        <v>1</v>
      </c>
      <c r="Q175" s="211">
        <v>1</v>
      </c>
      <c r="R175" s="211">
        <v>1</v>
      </c>
      <c r="S175" s="211" t="str">
        <f>VLOOKUP(P175,'WORKINGS MATRIX'!$B$200:$C$351,2,FALSE)</f>
        <v>Year</v>
      </c>
      <c r="T175" s="211">
        <f t="shared" ref="T175:U179" si="16">Q175-1</f>
        <v>0</v>
      </c>
      <c r="U175" s="211">
        <f t="shared" si="16"/>
        <v>0</v>
      </c>
      <c r="V175" s="211" t="str">
        <f>IF(S175="year","",S175)</f>
        <v/>
      </c>
      <c r="W175" s="211" t="str">
        <f t="shared" ref="W175:X179" si="17">IF(T175=0,"",T175)</f>
        <v/>
      </c>
      <c r="X175" s="211" t="str">
        <f t="shared" si="17"/>
        <v/>
      </c>
      <c r="Y175" s="211" t="str">
        <f>IF(V175="","",IF(W175="",(V175&amp;"/"&amp;"1"&amp;"/"&amp;"1"),IF(X175="",(V175&amp;"/"&amp;W175&amp;"/"&amp;"1"),(V175&amp;"/"&amp;W175&amp;"/"&amp;X175))))</f>
        <v/>
      </c>
      <c r="Z175" s="211" t="str">
        <f>IF(Y175="//","",Y175)</f>
        <v/>
      </c>
      <c r="AC175" s="264"/>
      <c r="AD175" s="264"/>
      <c r="AE175" s="264"/>
      <c r="AF175" s="264"/>
      <c r="AG175" s="264"/>
    </row>
    <row r="176" spans="1:33" ht="18" customHeight="1" x14ac:dyDescent="0.25">
      <c r="A176" s="38"/>
      <c r="B176" s="603" t="s">
        <v>41</v>
      </c>
      <c r="C176" s="603"/>
      <c r="D176" s="623">
        <v>10</v>
      </c>
      <c r="E176" s="624"/>
      <c r="F176" s="607"/>
      <c r="G176" s="602"/>
      <c r="H176" s="599">
        <v>1</v>
      </c>
      <c r="I176" s="600"/>
      <c r="J176" s="601"/>
      <c r="K176" s="602"/>
      <c r="L176" s="314"/>
      <c r="M176" s="210" t="str">
        <f>Z175</f>
        <v/>
      </c>
      <c r="N176" s="43"/>
      <c r="P176" s="211">
        <v>1</v>
      </c>
      <c r="Q176" s="211">
        <v>1</v>
      </c>
      <c r="R176" s="211">
        <v>1</v>
      </c>
      <c r="S176" s="211" t="str">
        <f>VLOOKUP(P176,'WORKINGS MATRIX'!$B$200:$C$351,2,FALSE)</f>
        <v>Year</v>
      </c>
      <c r="T176" s="211">
        <f t="shared" si="16"/>
        <v>0</v>
      </c>
      <c r="U176" s="211">
        <f t="shared" si="16"/>
        <v>0</v>
      </c>
      <c r="V176" s="211" t="str">
        <f>IF(S176="year","",S176)</f>
        <v/>
      </c>
      <c r="W176" s="211" t="str">
        <f t="shared" si="17"/>
        <v/>
      </c>
      <c r="X176" s="211" t="str">
        <f t="shared" si="17"/>
        <v/>
      </c>
      <c r="Y176" s="211" t="str">
        <f>IF(V176="","",IF(W176="",(V176&amp;"/"&amp;"12"&amp;"/"&amp;"1"),IF(X176="",(V176&amp;"/"&amp;W176&amp;"/"&amp;"1"),(V176&amp;"/"&amp;W176&amp;"/"&amp;X176))))</f>
        <v/>
      </c>
      <c r="Z176" s="211" t="str">
        <f>IF(Y176="//","",Y176)</f>
        <v/>
      </c>
      <c r="AC176" s="264"/>
      <c r="AD176" s="264"/>
      <c r="AE176" s="264"/>
      <c r="AF176" s="264"/>
      <c r="AG176" s="264"/>
    </row>
    <row r="177" spans="1:33" ht="18" customHeight="1" x14ac:dyDescent="0.25">
      <c r="A177" s="38"/>
      <c r="B177" s="603" t="s">
        <v>42</v>
      </c>
      <c r="C177" s="603"/>
      <c r="D177" s="607"/>
      <c r="E177" s="602"/>
      <c r="F177" s="607"/>
      <c r="G177" s="602"/>
      <c r="H177" s="649" t="s">
        <v>394</v>
      </c>
      <c r="I177" s="650"/>
      <c r="J177" s="649" t="s">
        <v>362</v>
      </c>
      <c r="K177" s="650"/>
      <c r="L177" s="186" t="s">
        <v>39</v>
      </c>
      <c r="M177" s="186" t="s">
        <v>40</v>
      </c>
      <c r="N177" s="43"/>
      <c r="P177" s="211">
        <v>1</v>
      </c>
      <c r="Q177" s="211">
        <v>1</v>
      </c>
      <c r="R177" s="211">
        <v>1</v>
      </c>
      <c r="S177" s="211" t="str">
        <f>VLOOKUP(P177,'WORKINGS MATRIX'!$B$200:$C$351,2,FALSE)</f>
        <v>Year</v>
      </c>
      <c r="T177" s="211">
        <f t="shared" si="16"/>
        <v>0</v>
      </c>
      <c r="U177" s="211">
        <f t="shared" si="16"/>
        <v>0</v>
      </c>
      <c r="V177" s="211" t="str">
        <f>IF(S177="year","",S177)</f>
        <v/>
      </c>
      <c r="W177" s="211" t="str">
        <f t="shared" si="17"/>
        <v/>
      </c>
      <c r="X177" s="211" t="str">
        <f t="shared" si="17"/>
        <v/>
      </c>
      <c r="Y177" s="211" t="str">
        <f>IF(V177="","",IF(W177="",(V177&amp;"/"&amp;"12"&amp;"/"&amp;"1"),IF(X177="",(V177&amp;"/"&amp;W177&amp;"/"&amp;"1"),(V177&amp;"/"&amp;W177&amp;"/"&amp;X177))))</f>
        <v/>
      </c>
      <c r="Z177" s="211" t="str">
        <f>IF(Y177="//","",Y177)</f>
        <v/>
      </c>
      <c r="AC177" s="264"/>
      <c r="AD177" s="264"/>
      <c r="AE177" s="264"/>
      <c r="AF177" s="264"/>
      <c r="AG177" s="264"/>
    </row>
    <row r="178" spans="1:33" ht="18" customHeight="1" x14ac:dyDescent="0.25">
      <c r="A178" s="38"/>
      <c r="B178" s="603" t="s">
        <v>82</v>
      </c>
      <c r="C178" s="603"/>
      <c r="D178" s="604" t="str">
        <f>Z177</f>
        <v/>
      </c>
      <c r="E178" s="605"/>
      <c r="F178" s="604" t="str">
        <f>Z178</f>
        <v/>
      </c>
      <c r="G178" s="605"/>
      <c r="H178" s="644">
        <v>1</v>
      </c>
      <c r="I178" s="645"/>
      <c r="J178" s="601"/>
      <c r="K178" s="602"/>
      <c r="L178" s="314"/>
      <c r="M178" s="210" t="str">
        <f>Z176</f>
        <v/>
      </c>
      <c r="N178" s="43"/>
      <c r="P178" s="211">
        <v>1</v>
      </c>
      <c r="Q178" s="211">
        <v>1</v>
      </c>
      <c r="R178" s="211">
        <v>1</v>
      </c>
      <c r="S178" s="211" t="str">
        <f>VLOOKUP(P178,'WORKINGS MATRIX'!$B$200:$C$351,2,FALSE)</f>
        <v>Year</v>
      </c>
      <c r="T178" s="211">
        <f t="shared" si="16"/>
        <v>0</v>
      </c>
      <c r="U178" s="211">
        <f t="shared" si="16"/>
        <v>0</v>
      </c>
      <c r="V178" s="211" t="str">
        <f>IF(S178="year","",S178)</f>
        <v/>
      </c>
      <c r="W178" s="211" t="str">
        <f t="shared" si="17"/>
        <v/>
      </c>
      <c r="X178" s="211" t="str">
        <f t="shared" si="17"/>
        <v/>
      </c>
      <c r="Y178" s="211" t="str">
        <f>IF(V178="","",IF(W178="",(V178&amp;"/"&amp;"1"&amp;"/"&amp;"1"),IF(X178="",(V178&amp;"/"&amp;W178&amp;"/"&amp;"1"),(V178&amp;"/"&amp;W178&amp;"/"&amp;X178))))</f>
        <v/>
      </c>
      <c r="Z178" s="211" t="str">
        <f>IF(Y178="//","",Y178)</f>
        <v/>
      </c>
      <c r="AC178" s="264"/>
      <c r="AD178" s="264"/>
      <c r="AE178" s="264"/>
      <c r="AF178" s="264"/>
      <c r="AG178" s="264"/>
    </row>
    <row r="179" spans="1:33" x14ac:dyDescent="0.25">
      <c r="A179" s="38"/>
      <c r="N179" s="43"/>
      <c r="P179" s="211">
        <v>1</v>
      </c>
      <c r="Q179" s="211">
        <v>1</v>
      </c>
      <c r="R179" s="211">
        <v>1</v>
      </c>
      <c r="S179" s="211" t="str">
        <f>VLOOKUP(P179,'WORKINGS MATRIX'!$B$200:$C$351,2,FALSE)</f>
        <v>Year</v>
      </c>
      <c r="T179" s="211">
        <f t="shared" si="16"/>
        <v>0</v>
      </c>
      <c r="U179" s="211">
        <f t="shared" si="16"/>
        <v>0</v>
      </c>
      <c r="V179" s="211" t="str">
        <f>IF(S179="year","",S179)</f>
        <v/>
      </c>
      <c r="W179" s="211" t="str">
        <f t="shared" si="17"/>
        <v/>
      </c>
      <c r="X179" s="211" t="str">
        <f t="shared" si="17"/>
        <v/>
      </c>
      <c r="Y179" s="211" t="str">
        <f>IF(V179="","",IF(W179="",(V179&amp;"/"&amp;"1"&amp;"/"&amp;"1"),IF(X179="",(V179&amp;"/"&amp;W179&amp;"/"&amp;"1"),(V179&amp;"/"&amp;W179&amp;"/"&amp;X179))))</f>
        <v/>
      </c>
      <c r="Z179" s="211" t="str">
        <f>IF(Y179="//","",Y179)</f>
        <v/>
      </c>
      <c r="AC179" s="264"/>
      <c r="AD179" s="264"/>
      <c r="AE179" s="264"/>
      <c r="AF179" s="264"/>
      <c r="AG179" s="264"/>
    </row>
    <row r="180" spans="1:33" x14ac:dyDescent="0.25">
      <c r="A180" s="38"/>
      <c r="M180" s="428" t="str">
        <f>IF(B141="","",IF(P176=1,"DATES INCORRECT OR INCOMPLETE - PLEASE CHECK",""))</f>
        <v/>
      </c>
      <c r="N180" s="43"/>
      <c r="P180" s="211"/>
      <c r="Q180" s="211"/>
      <c r="R180" s="211"/>
      <c r="S180" s="211"/>
      <c r="T180" s="211"/>
      <c r="U180" s="211"/>
      <c r="V180" s="211"/>
      <c r="W180" s="211"/>
      <c r="X180" s="211"/>
      <c r="Y180" s="211"/>
      <c r="Z180" s="211"/>
      <c r="AC180" s="264"/>
      <c r="AD180" s="264"/>
      <c r="AE180" s="264"/>
      <c r="AF180" s="264"/>
      <c r="AG180" s="264"/>
    </row>
    <row r="181" spans="1:33" x14ac:dyDescent="0.25">
      <c r="A181" s="51"/>
      <c r="B181" s="26"/>
      <c r="C181" s="83"/>
      <c r="D181" s="329"/>
      <c r="E181" s="26"/>
      <c r="F181" s="11"/>
      <c r="G181" s="11"/>
      <c r="H181" s="11"/>
      <c r="I181" s="11"/>
      <c r="J181" s="26"/>
      <c r="K181" s="26"/>
      <c r="L181" s="26"/>
      <c r="M181" s="330"/>
      <c r="N181" s="74"/>
      <c r="O181" s="26"/>
      <c r="P181" s="211"/>
      <c r="Q181" s="211"/>
      <c r="R181" s="211"/>
      <c r="S181" s="212"/>
      <c r="T181" s="212"/>
      <c r="U181" s="212"/>
      <c r="V181" s="212"/>
      <c r="W181" s="212"/>
      <c r="X181" s="212"/>
      <c r="Y181" s="212"/>
      <c r="Z181" s="212"/>
      <c r="AC181" s="264"/>
      <c r="AD181" s="264"/>
      <c r="AE181" s="264"/>
      <c r="AF181" s="264"/>
      <c r="AG181" s="264"/>
    </row>
    <row r="182" spans="1:33" ht="25.5" customHeight="1" x14ac:dyDescent="0.25">
      <c r="A182" s="75"/>
      <c r="B182" s="9" t="s">
        <v>889</v>
      </c>
      <c r="C182" s="222"/>
      <c r="D182" s="3"/>
      <c r="E182" s="222"/>
      <c r="F182" s="222"/>
      <c r="G182" s="3"/>
      <c r="H182" s="222"/>
      <c r="I182" s="3"/>
      <c r="J182" s="326"/>
      <c r="K182" s="327"/>
      <c r="L182" s="222"/>
      <c r="M182" s="76"/>
      <c r="N182" s="77"/>
      <c r="O182" s="11"/>
      <c r="P182" s="211"/>
      <c r="Q182" s="211"/>
      <c r="R182" s="211"/>
      <c r="S182" s="211"/>
      <c r="T182" s="211"/>
      <c r="U182" s="211"/>
      <c r="V182" s="211"/>
      <c r="W182" s="211"/>
      <c r="X182" s="211"/>
      <c r="Y182" s="211"/>
      <c r="Z182" s="211"/>
      <c r="AC182" s="264"/>
      <c r="AD182" s="264"/>
      <c r="AE182" s="264"/>
      <c r="AF182" s="264"/>
      <c r="AG182" s="264"/>
    </row>
    <row r="183" spans="1:33" ht="25.5" customHeight="1" x14ac:dyDescent="0.25">
      <c r="A183" s="75"/>
      <c r="B183" s="222"/>
      <c r="C183" s="222"/>
      <c r="D183" s="3"/>
      <c r="E183" s="222"/>
      <c r="F183" s="222"/>
      <c r="G183" s="3"/>
      <c r="H183" s="222"/>
      <c r="I183" s="3"/>
      <c r="J183" s="326"/>
      <c r="K183" s="327"/>
      <c r="L183" s="222"/>
      <c r="M183" s="76"/>
      <c r="N183" s="77"/>
      <c r="O183" s="11"/>
      <c r="P183" s="211"/>
      <c r="Q183" s="211"/>
      <c r="R183" s="211"/>
      <c r="S183" s="211"/>
      <c r="T183" s="211"/>
      <c r="U183" s="211"/>
      <c r="V183" s="211"/>
      <c r="W183" s="211"/>
      <c r="X183" s="211"/>
      <c r="Y183" s="211"/>
      <c r="Z183" s="211"/>
      <c r="AC183" s="264"/>
      <c r="AD183" s="264"/>
      <c r="AE183" s="264"/>
      <c r="AF183" s="264"/>
      <c r="AG183" s="264"/>
    </row>
    <row r="184" spans="1:33" ht="25.5" customHeight="1" x14ac:dyDescent="0.25">
      <c r="A184" s="75"/>
      <c r="B184" s="222"/>
      <c r="C184" s="222"/>
      <c r="D184" s="3"/>
      <c r="E184" s="222"/>
      <c r="F184" s="222"/>
      <c r="G184" s="3"/>
      <c r="H184" s="222"/>
      <c r="I184" s="3"/>
      <c r="J184" s="326"/>
      <c r="K184" s="327"/>
      <c r="L184" s="222"/>
      <c r="M184" s="76"/>
      <c r="N184" s="77"/>
      <c r="O184" s="11"/>
      <c r="P184" s="211"/>
      <c r="Q184" s="211"/>
      <c r="R184" s="211"/>
      <c r="S184" s="211"/>
      <c r="T184" s="211"/>
      <c r="U184" s="211"/>
      <c r="V184" s="211"/>
      <c r="W184" s="211"/>
      <c r="X184" s="211"/>
      <c r="Y184" s="211"/>
      <c r="Z184" s="211"/>
      <c r="AC184" s="264"/>
      <c r="AD184" s="264"/>
      <c r="AE184" s="264"/>
      <c r="AF184" s="264"/>
      <c r="AG184" s="264"/>
    </row>
    <row r="185" spans="1:33" ht="25.5" customHeight="1" x14ac:dyDescent="0.25">
      <c r="A185" s="75"/>
      <c r="B185" s="222"/>
      <c r="C185" s="222"/>
      <c r="D185" s="3"/>
      <c r="E185" s="222"/>
      <c r="F185" s="222"/>
      <c r="G185" s="3"/>
      <c r="H185" s="222"/>
      <c r="I185" s="3"/>
      <c r="J185" s="326"/>
      <c r="K185" s="327"/>
      <c r="L185" s="222"/>
      <c r="M185" s="76"/>
      <c r="N185" s="77"/>
      <c r="O185" s="11"/>
      <c r="P185" s="211"/>
      <c r="Q185" s="211"/>
      <c r="R185" s="211"/>
      <c r="S185" s="211"/>
      <c r="T185" s="211"/>
      <c r="U185" s="211"/>
      <c r="V185" s="211"/>
      <c r="W185" s="211"/>
      <c r="X185" s="211"/>
      <c r="Y185" s="211"/>
      <c r="Z185" s="211"/>
      <c r="AC185" s="264"/>
      <c r="AD185" s="264"/>
      <c r="AE185" s="264"/>
      <c r="AF185" s="264"/>
      <c r="AG185" s="264"/>
    </row>
    <row r="186" spans="1:33" ht="25.5" customHeight="1" x14ac:dyDescent="0.25">
      <c r="A186" s="75"/>
      <c r="B186" s="222"/>
      <c r="C186" s="222"/>
      <c r="D186" s="3"/>
      <c r="E186" s="222"/>
      <c r="F186" s="222"/>
      <c r="G186" s="3"/>
      <c r="H186" s="222"/>
      <c r="I186" s="3"/>
      <c r="J186" s="326"/>
      <c r="K186" s="327"/>
      <c r="L186" s="222"/>
      <c r="M186" s="76"/>
      <c r="N186" s="77"/>
      <c r="O186" s="11"/>
      <c r="P186" s="211"/>
      <c r="Q186" s="211"/>
      <c r="R186" s="211"/>
      <c r="S186" s="211"/>
      <c r="T186" s="211"/>
      <c r="U186" s="211"/>
      <c r="V186" s="211"/>
      <c r="W186" s="211"/>
      <c r="X186" s="211"/>
      <c r="Y186" s="211"/>
      <c r="Z186" s="211"/>
      <c r="AC186" s="264"/>
      <c r="AD186" s="264"/>
      <c r="AE186" s="264"/>
      <c r="AF186" s="264"/>
      <c r="AG186" s="264"/>
    </row>
    <row r="187" spans="1:33" x14ac:dyDescent="0.25">
      <c r="A187" s="38"/>
      <c r="D187" s="3"/>
      <c r="G187" s="3"/>
      <c r="I187" s="3"/>
      <c r="N187" s="77"/>
      <c r="P187" s="211"/>
      <c r="Q187" s="211"/>
      <c r="R187" s="211"/>
      <c r="S187" s="211"/>
      <c r="T187" s="211"/>
      <c r="U187" s="211"/>
      <c r="V187" s="211"/>
      <c r="W187" s="211"/>
      <c r="X187" s="211"/>
      <c r="Y187" s="211"/>
      <c r="Z187" s="211"/>
      <c r="AC187" s="264"/>
      <c r="AD187" s="264"/>
      <c r="AE187" s="264"/>
      <c r="AF187" s="264"/>
      <c r="AG187" s="264"/>
    </row>
    <row r="188" spans="1:33" x14ac:dyDescent="0.25">
      <c r="A188" s="38"/>
      <c r="B188" t="s">
        <v>34</v>
      </c>
      <c r="D188" s="62"/>
      <c r="H188" s="63"/>
      <c r="K188" s="26"/>
      <c r="N188" s="43"/>
      <c r="P188" s="211"/>
      <c r="Q188" s="211"/>
      <c r="R188" s="211"/>
      <c r="S188" s="211"/>
      <c r="T188" s="211"/>
      <c r="U188" s="211"/>
      <c r="V188" s="211"/>
      <c r="W188" s="211"/>
      <c r="X188" s="211"/>
      <c r="Y188" s="211"/>
      <c r="Z188" s="211"/>
      <c r="AC188" s="264"/>
      <c r="AD188" s="264"/>
      <c r="AE188" s="264"/>
      <c r="AF188" s="264"/>
      <c r="AG188" s="264"/>
    </row>
    <row r="189" spans="1:33" x14ac:dyDescent="0.25">
      <c r="A189" s="38"/>
      <c r="B189" s="609"/>
      <c r="C189" s="610"/>
      <c r="D189" s="610"/>
      <c r="E189" s="610"/>
      <c r="F189" s="610"/>
      <c r="G189" s="610"/>
      <c r="H189" s="610"/>
      <c r="I189" s="610"/>
      <c r="J189" s="610"/>
      <c r="K189" s="610"/>
      <c r="L189" s="610"/>
      <c r="M189" s="611"/>
      <c r="N189" s="43"/>
      <c r="P189" s="211"/>
      <c r="Q189" s="211"/>
      <c r="R189" s="211"/>
      <c r="S189" s="211"/>
      <c r="T189" s="211"/>
      <c r="U189" s="211"/>
      <c r="V189" s="211"/>
      <c r="W189" s="211"/>
      <c r="X189" s="211"/>
      <c r="Y189" s="211"/>
      <c r="Z189" s="211"/>
      <c r="AC189" s="264"/>
      <c r="AD189" s="264"/>
      <c r="AE189" s="264"/>
      <c r="AF189" s="264"/>
      <c r="AG189" s="264"/>
    </row>
    <row r="190" spans="1:33" x14ac:dyDescent="0.25">
      <c r="A190" s="38"/>
      <c r="B190" s="612"/>
      <c r="C190" s="613"/>
      <c r="D190" s="613"/>
      <c r="E190" s="613"/>
      <c r="F190" s="613"/>
      <c r="G190" s="613"/>
      <c r="H190" s="613"/>
      <c r="I190" s="613"/>
      <c r="J190" s="613"/>
      <c r="K190" s="613"/>
      <c r="L190" s="613"/>
      <c r="M190" s="614"/>
      <c r="N190" s="43"/>
      <c r="P190" s="211"/>
      <c r="Q190" s="211"/>
      <c r="R190" s="211"/>
      <c r="S190" s="211"/>
      <c r="T190" s="211"/>
      <c r="U190" s="211"/>
      <c r="V190" s="211"/>
      <c r="W190" s="211"/>
      <c r="X190" s="211"/>
      <c r="Y190" s="211"/>
      <c r="Z190" s="211"/>
      <c r="AC190" s="264"/>
      <c r="AD190" s="264"/>
      <c r="AE190" s="264"/>
      <c r="AF190" s="264"/>
      <c r="AG190" s="264"/>
    </row>
    <row r="191" spans="1:33" x14ac:dyDescent="0.25">
      <c r="A191" s="38"/>
      <c r="B191" s="612"/>
      <c r="C191" s="613"/>
      <c r="D191" s="613"/>
      <c r="E191" s="613"/>
      <c r="F191" s="613"/>
      <c r="G191" s="613"/>
      <c r="H191" s="613"/>
      <c r="I191" s="613"/>
      <c r="J191" s="613"/>
      <c r="K191" s="613"/>
      <c r="L191" s="613"/>
      <c r="M191" s="614"/>
      <c r="N191" s="43"/>
      <c r="P191" s="211"/>
      <c r="Q191" s="211"/>
      <c r="R191" s="211"/>
      <c r="S191" s="211"/>
      <c r="T191" s="211"/>
      <c r="U191" s="211"/>
      <c r="V191" s="211"/>
      <c r="W191" s="211"/>
      <c r="X191" s="211"/>
      <c r="Y191" s="211"/>
      <c r="Z191" s="211"/>
      <c r="AC191" s="264"/>
      <c r="AD191" s="264"/>
      <c r="AE191" s="264"/>
      <c r="AF191" s="264"/>
      <c r="AG191" s="264"/>
    </row>
    <row r="192" spans="1:33" x14ac:dyDescent="0.25">
      <c r="A192" s="38"/>
      <c r="B192" s="615"/>
      <c r="C192" s="616"/>
      <c r="D192" s="616"/>
      <c r="E192" s="616"/>
      <c r="F192" s="616"/>
      <c r="G192" s="616"/>
      <c r="H192" s="616"/>
      <c r="I192" s="616"/>
      <c r="J192" s="616"/>
      <c r="K192" s="616"/>
      <c r="L192" s="616"/>
      <c r="M192" s="617"/>
      <c r="N192" s="43"/>
      <c r="P192" s="211"/>
      <c r="Q192" s="211"/>
      <c r="R192" s="211"/>
      <c r="S192" s="211"/>
      <c r="T192" s="211"/>
      <c r="U192" s="211"/>
      <c r="V192" s="211"/>
      <c r="W192" s="211"/>
      <c r="X192" s="211"/>
      <c r="Y192" s="211"/>
      <c r="Z192" s="211"/>
      <c r="AC192" s="264"/>
      <c r="AD192" s="264"/>
      <c r="AE192" s="264"/>
      <c r="AF192" s="264"/>
      <c r="AG192" s="264"/>
    </row>
    <row r="193" spans="1:33" x14ac:dyDescent="0.25">
      <c r="A193" s="38"/>
      <c r="B193" s="16"/>
      <c r="D193" s="62"/>
      <c r="H193" s="63"/>
      <c r="K193" s="26"/>
      <c r="N193" s="43"/>
      <c r="P193" s="211"/>
      <c r="Q193" s="211"/>
      <c r="R193" s="211"/>
      <c r="S193" s="211"/>
      <c r="T193" s="211"/>
      <c r="U193" s="211"/>
      <c r="V193" s="211"/>
      <c r="W193" s="211"/>
      <c r="X193" s="211"/>
      <c r="Y193" s="211"/>
      <c r="Z193" s="211"/>
      <c r="AC193" s="264"/>
      <c r="AD193" s="264"/>
      <c r="AE193" s="264"/>
      <c r="AF193" s="264"/>
      <c r="AG193" s="264"/>
    </row>
    <row r="194" spans="1:33" x14ac:dyDescent="0.25">
      <c r="A194" s="38"/>
      <c r="D194" s="62"/>
      <c r="H194" s="63"/>
      <c r="K194" s="26"/>
      <c r="N194" s="43"/>
      <c r="P194" s="211"/>
      <c r="Q194" s="211"/>
      <c r="R194" s="211"/>
      <c r="S194" s="211"/>
      <c r="T194" s="211"/>
      <c r="U194" s="211"/>
      <c r="V194" s="211"/>
      <c r="W194" s="211"/>
      <c r="X194" s="211"/>
      <c r="Y194" s="211"/>
      <c r="Z194" s="211"/>
      <c r="AC194" s="264"/>
      <c r="AD194" s="264"/>
      <c r="AE194" s="264"/>
      <c r="AF194" s="264"/>
      <c r="AG194" s="264"/>
    </row>
    <row r="195" spans="1:33" x14ac:dyDescent="0.25">
      <c r="A195" s="38"/>
      <c r="D195" s="62"/>
      <c r="H195" s="63"/>
      <c r="K195" s="26"/>
      <c r="N195" s="43"/>
      <c r="P195" s="211"/>
      <c r="Q195" s="211"/>
      <c r="R195" s="211"/>
      <c r="S195" s="211"/>
      <c r="T195" s="211"/>
      <c r="U195" s="211"/>
      <c r="V195" s="211"/>
      <c r="W195" s="211"/>
      <c r="X195" s="211"/>
      <c r="Y195" s="211"/>
      <c r="Z195" s="211"/>
      <c r="AC195" s="264"/>
      <c r="AD195" s="264"/>
      <c r="AE195" s="264"/>
      <c r="AF195" s="264"/>
      <c r="AG195" s="264"/>
    </row>
    <row r="196" spans="1:33" x14ac:dyDescent="0.25">
      <c r="A196" s="38"/>
      <c r="D196" s="62"/>
      <c r="E196" s="222"/>
      <c r="F196" s="222"/>
      <c r="G196" s="222"/>
      <c r="H196" s="222"/>
      <c r="I196" s="222"/>
      <c r="K196" s="26"/>
      <c r="N196" s="43"/>
      <c r="P196" s="211"/>
      <c r="Q196" s="211"/>
      <c r="R196" s="211"/>
      <c r="S196" s="211"/>
      <c r="T196" s="211"/>
      <c r="U196" s="211"/>
      <c r="V196" s="211"/>
      <c r="W196" s="211"/>
      <c r="X196" s="211"/>
      <c r="Y196" s="211"/>
      <c r="Z196" s="211"/>
      <c r="AC196" s="264"/>
      <c r="AD196" s="264"/>
      <c r="AE196" s="264"/>
      <c r="AF196" s="264"/>
      <c r="AG196" s="264"/>
    </row>
    <row r="197" spans="1:33" x14ac:dyDescent="0.25">
      <c r="A197" s="38"/>
      <c r="D197" s="62"/>
      <c r="E197" s="222"/>
      <c r="F197" s="222"/>
      <c r="G197" s="222"/>
      <c r="H197" s="222"/>
      <c r="I197" s="222"/>
      <c r="K197" s="606" t="s">
        <v>334</v>
      </c>
      <c r="L197" s="606"/>
      <c r="M197" s="606"/>
      <c r="N197" s="43"/>
      <c r="P197" s="211"/>
      <c r="Q197" s="211"/>
      <c r="R197" s="211"/>
      <c r="S197" s="211"/>
      <c r="T197" s="211"/>
      <c r="U197" s="211"/>
      <c r="V197" s="211"/>
      <c r="W197" s="211"/>
      <c r="X197" s="211"/>
      <c r="Y197" s="211"/>
      <c r="Z197" s="211"/>
      <c r="AC197" s="264"/>
      <c r="AD197" s="264"/>
      <c r="AE197" s="264"/>
      <c r="AF197" s="264"/>
      <c r="AG197" s="264"/>
    </row>
    <row r="198" spans="1:33" x14ac:dyDescent="0.25">
      <c r="A198" s="38"/>
      <c r="D198" s="62"/>
      <c r="H198" s="63"/>
      <c r="K198" s="606"/>
      <c r="L198" s="606"/>
      <c r="M198" s="606"/>
      <c r="N198" s="43"/>
      <c r="P198" s="211"/>
      <c r="Q198" s="211"/>
      <c r="R198" s="211"/>
      <c r="S198" s="211"/>
      <c r="T198" s="211"/>
      <c r="U198" s="211"/>
      <c r="V198" s="211"/>
      <c r="W198" s="211"/>
      <c r="X198" s="211"/>
      <c r="Y198" s="211"/>
      <c r="Z198" s="211"/>
      <c r="AC198" s="264"/>
      <c r="AD198" s="264"/>
      <c r="AE198" s="264"/>
      <c r="AF198" s="264"/>
      <c r="AG198" s="264"/>
    </row>
    <row r="199" spans="1:33" x14ac:dyDescent="0.25">
      <c r="A199" s="38"/>
      <c r="D199" s="62"/>
      <c r="E199" s="222"/>
      <c r="F199" s="222"/>
      <c r="G199" s="222"/>
      <c r="H199" s="222"/>
      <c r="I199" s="222"/>
      <c r="K199" s="606"/>
      <c r="L199" s="606"/>
      <c r="M199" s="606"/>
      <c r="N199" s="43"/>
      <c r="P199" s="211"/>
      <c r="Q199" s="211"/>
      <c r="R199" s="211"/>
      <c r="S199" s="211"/>
      <c r="T199" s="211"/>
      <c r="U199" s="211"/>
      <c r="V199" s="211"/>
      <c r="W199" s="211"/>
      <c r="X199" s="211"/>
      <c r="Y199" s="211"/>
      <c r="Z199" s="211"/>
      <c r="AC199" s="264"/>
      <c r="AD199" s="264"/>
      <c r="AE199" s="264"/>
      <c r="AF199" s="264"/>
      <c r="AG199" s="264"/>
    </row>
    <row r="200" spans="1:33" x14ac:dyDescent="0.25">
      <c r="A200" s="38"/>
      <c r="D200" s="62"/>
      <c r="E200" s="222"/>
      <c r="F200" s="222"/>
      <c r="G200" s="222"/>
      <c r="H200" s="222"/>
      <c r="I200" s="222"/>
      <c r="K200" s="606"/>
      <c r="L200" s="606"/>
      <c r="M200" s="606"/>
      <c r="N200" s="43"/>
      <c r="P200" s="211"/>
      <c r="Q200" s="211"/>
      <c r="R200" s="211"/>
      <c r="S200" s="211"/>
      <c r="T200" s="211"/>
      <c r="U200" s="211"/>
      <c r="V200" s="211"/>
      <c r="W200" s="211"/>
      <c r="X200" s="211"/>
      <c r="Y200" s="211"/>
      <c r="Z200" s="211"/>
      <c r="AC200" s="264"/>
      <c r="AD200" s="264"/>
      <c r="AE200" s="264"/>
      <c r="AF200" s="264"/>
      <c r="AG200" s="264"/>
    </row>
    <row r="201" spans="1:33" ht="13.8" thickBot="1" x14ac:dyDescent="0.3">
      <c r="A201" s="64"/>
      <c r="B201" s="65"/>
      <c r="C201" s="65"/>
      <c r="D201" s="65"/>
      <c r="E201" s="65"/>
      <c r="F201" s="65"/>
      <c r="G201" s="65"/>
      <c r="H201" s="65"/>
      <c r="I201" s="65"/>
      <c r="J201" s="65"/>
      <c r="K201" s="65"/>
      <c r="L201" s="65"/>
      <c r="M201" s="65"/>
      <c r="N201" s="69"/>
      <c r="P201" s="211"/>
      <c r="Q201" s="211"/>
      <c r="R201" s="211"/>
      <c r="S201" s="211"/>
      <c r="T201" s="211"/>
      <c r="U201" s="211"/>
      <c r="V201" s="211"/>
      <c r="W201" s="211"/>
      <c r="X201" s="211"/>
      <c r="Y201" s="211"/>
      <c r="Z201" s="211"/>
      <c r="AC201" s="264"/>
      <c r="AD201" s="264"/>
      <c r="AE201" s="264"/>
      <c r="AF201" s="264"/>
      <c r="AG201" s="264"/>
    </row>
    <row r="202" spans="1:33" ht="13.8" thickTop="1" x14ac:dyDescent="0.25">
      <c r="P202" s="211"/>
      <c r="Q202" s="211"/>
      <c r="R202" s="211"/>
      <c r="S202" s="211"/>
      <c r="T202" s="211"/>
      <c r="U202" s="211"/>
      <c r="V202" s="211"/>
      <c r="W202" s="211"/>
      <c r="X202" s="211"/>
      <c r="Y202" s="211"/>
      <c r="Z202" s="211"/>
      <c r="AC202" s="264"/>
      <c r="AD202" s="264"/>
      <c r="AE202" s="264"/>
      <c r="AF202" s="264"/>
      <c r="AG202" s="264"/>
    </row>
    <row r="203" spans="1:33" x14ac:dyDescent="0.25">
      <c r="B203" s="29" t="s">
        <v>19</v>
      </c>
      <c r="P203" s="211"/>
      <c r="Q203" s="211"/>
      <c r="R203" s="211"/>
      <c r="S203" s="211"/>
      <c r="T203" s="211"/>
      <c r="U203" s="211"/>
      <c r="V203" s="211"/>
      <c r="W203" s="211"/>
      <c r="X203" s="211"/>
      <c r="Y203" s="211"/>
      <c r="Z203" s="211"/>
      <c r="AC203" s="264"/>
      <c r="AD203" s="264"/>
      <c r="AE203" s="264"/>
      <c r="AF203" s="264"/>
      <c r="AG203" s="264"/>
    </row>
    <row r="204" spans="1:33" x14ac:dyDescent="0.25">
      <c r="B204" s="264"/>
      <c r="C204" s="264"/>
      <c r="D204" s="264"/>
      <c r="E204" s="264"/>
      <c r="F204" s="264"/>
      <c r="G204" s="264"/>
      <c r="H204" s="264"/>
      <c r="I204" s="264"/>
      <c r="J204" s="264"/>
      <c r="K204" s="264"/>
      <c r="L204" s="264"/>
      <c r="M204" s="264"/>
      <c r="P204" s="211"/>
      <c r="Q204" s="211"/>
      <c r="R204" s="211"/>
      <c r="S204" s="211"/>
      <c r="T204" s="211"/>
      <c r="U204" s="211"/>
      <c r="V204" s="211"/>
      <c r="W204" s="211"/>
      <c r="X204" s="211"/>
      <c r="Y204" s="211"/>
      <c r="Z204" s="211"/>
      <c r="AC204" s="264"/>
      <c r="AD204" s="264"/>
      <c r="AE204" s="264"/>
      <c r="AF204" s="264"/>
      <c r="AG204" s="264"/>
    </row>
    <row r="205" spans="1:33" x14ac:dyDescent="0.25">
      <c r="B205" s="264"/>
      <c r="C205" s="264"/>
      <c r="D205" s="264"/>
      <c r="E205" s="264"/>
      <c r="F205" s="264"/>
      <c r="G205" s="264"/>
      <c r="H205" s="264"/>
      <c r="I205" s="264"/>
      <c r="J205" s="264"/>
      <c r="K205" s="264"/>
      <c r="L205" s="264"/>
      <c r="M205" s="264"/>
      <c r="P205" s="211"/>
      <c r="Q205" s="211"/>
      <c r="R205" s="211"/>
      <c r="S205" s="211"/>
      <c r="T205" s="211"/>
      <c r="U205" s="211"/>
      <c r="V205" s="211"/>
      <c r="W205" s="211"/>
      <c r="X205" s="211"/>
      <c r="Y205" s="211"/>
      <c r="Z205" s="211"/>
      <c r="AC205" s="264"/>
      <c r="AD205" s="264"/>
      <c r="AE205" s="264"/>
      <c r="AF205" s="264"/>
      <c r="AG205" s="264"/>
    </row>
    <row r="206" spans="1:33" x14ac:dyDescent="0.25">
      <c r="B206" s="264"/>
      <c r="C206" s="264"/>
      <c r="D206" s="264"/>
      <c r="E206" s="264" t="s">
        <v>758</v>
      </c>
      <c r="F206" s="264"/>
      <c r="G206" s="264">
        <f>'B6 - Scoring - Past Performance'!G1</f>
        <v>0</v>
      </c>
      <c r="H206" s="264"/>
      <c r="I206" s="264"/>
      <c r="J206" s="264"/>
      <c r="K206" s="264"/>
      <c r="L206" s="264"/>
      <c r="M206" s="264"/>
      <c r="P206" s="211"/>
      <c r="Q206" s="211"/>
      <c r="R206" s="211"/>
      <c r="S206" s="211"/>
      <c r="T206" s="211"/>
      <c r="U206" s="211"/>
      <c r="V206" s="211"/>
      <c r="W206" s="211"/>
      <c r="X206" s="211"/>
      <c r="Y206" s="211"/>
      <c r="Z206" s="211"/>
      <c r="AC206" s="264"/>
      <c r="AD206" s="264"/>
      <c r="AE206" s="264"/>
      <c r="AF206" s="264"/>
      <c r="AG206" s="264"/>
    </row>
    <row r="207" spans="1:33" x14ac:dyDescent="0.25">
      <c r="B207" s="264"/>
      <c r="C207" s="264">
        <f>'B6 - Scoring - Past Performance'!B10</f>
        <v>0</v>
      </c>
      <c r="D207" s="264"/>
      <c r="E207" s="264"/>
      <c r="F207" s="264"/>
      <c r="G207" s="264">
        <f>'B6 - Scoring - Past Performance'!F10</f>
        <v>0</v>
      </c>
      <c r="H207" s="264"/>
      <c r="I207" s="264"/>
      <c r="J207" s="264"/>
      <c r="K207" s="264"/>
      <c r="L207" s="264"/>
      <c r="M207" s="264"/>
      <c r="P207" s="211"/>
      <c r="Q207" s="211"/>
      <c r="R207" s="211"/>
      <c r="S207" s="211"/>
      <c r="T207" s="211"/>
      <c r="U207" s="211"/>
      <c r="V207" s="211"/>
      <c r="W207" s="211"/>
      <c r="X207" s="211"/>
      <c r="Y207" s="211"/>
      <c r="Z207" s="211"/>
      <c r="AC207" s="264"/>
      <c r="AD207" s="264"/>
      <c r="AE207" s="264"/>
      <c r="AF207" s="264"/>
      <c r="AG207" s="264"/>
    </row>
    <row r="208" spans="1:33" x14ac:dyDescent="0.25">
      <c r="B208" s="264"/>
      <c r="C208" s="264" t="str">
        <f>'B6 - Scoring - Past Performance'!B11</f>
        <v>Project Experience</v>
      </c>
      <c r="D208" s="264">
        <f>'B6 - Scoring - Past Performance'!C11</f>
        <v>0</v>
      </c>
      <c r="E208" s="264">
        <f>'B6 - Scoring - Past Performance'!D11</f>
        <v>0</v>
      </c>
      <c r="F208" s="264">
        <f>'B6 - Scoring - Past Performance'!E11</f>
        <v>0</v>
      </c>
      <c r="G208" s="264" t="str">
        <f>'B6 - Scoring - Past Performance'!F11</f>
        <v>Date Completed
(YYYY/MM/DD)</v>
      </c>
      <c r="H208" s="264" t="str">
        <f>'B6 - Scoring - Past Performance'!G11</f>
        <v>CIDB SCORE</v>
      </c>
      <c r="I208" s="264" t="str">
        <f>'B6 - Scoring - Past Performance'!H11</f>
        <v>Score Allocated</v>
      </c>
      <c r="J208" s="264" t="str">
        <f>'B6 - Scoring - Past Performance'!I11</f>
        <v>Method for Score</v>
      </c>
      <c r="K208" s="264"/>
      <c r="L208" s="264"/>
      <c r="M208" s="264"/>
      <c r="P208" s="211"/>
      <c r="Q208" s="211"/>
      <c r="R208" s="211"/>
      <c r="S208" s="211"/>
      <c r="T208" s="211"/>
      <c r="U208" s="211"/>
      <c r="V208" s="211"/>
      <c r="W208" s="211"/>
      <c r="X208" s="211"/>
      <c r="Y208" s="211"/>
      <c r="Z208" s="211"/>
      <c r="AC208" s="264"/>
      <c r="AD208" s="264"/>
      <c r="AE208" s="264"/>
      <c r="AF208" s="264"/>
      <c r="AG208" s="264"/>
    </row>
    <row r="209" spans="2:33" x14ac:dyDescent="0.25">
      <c r="B209" s="264"/>
      <c r="C209" s="264">
        <f>'B6 - Scoring - Past Performance'!B12</f>
        <v>0</v>
      </c>
      <c r="D209" s="264">
        <f>'B6 - Scoring - Past Performance'!C12</f>
        <v>0</v>
      </c>
      <c r="E209" s="264">
        <f>'B6 - Scoring - Past Performance'!D12</f>
        <v>0</v>
      </c>
      <c r="F209" s="264">
        <f>'B6 - Scoring - Past Performance'!E12</f>
        <v>0</v>
      </c>
      <c r="G209" s="264">
        <f>'B6 - Scoring - Past Performance'!F12</f>
        <v>0</v>
      </c>
      <c r="H209" s="264">
        <f>'B6 - Scoring - Past Performance'!G12</f>
        <v>0</v>
      </c>
      <c r="I209" s="264" t="str">
        <f>'B6 - Scoring - Past Performance'!H12</f>
        <v/>
      </c>
      <c r="J209" s="264" t="str">
        <f>'B6 - Scoring - Past Performance'!I12</f>
        <v>NONE</v>
      </c>
      <c r="K209" s="264"/>
      <c r="L209" s="264"/>
      <c r="M209" s="264"/>
      <c r="P209" s="211"/>
      <c r="Q209" s="211"/>
      <c r="R209" s="211"/>
      <c r="S209" s="211"/>
      <c r="T209" s="211"/>
      <c r="U209" s="211"/>
      <c r="V209" s="211"/>
      <c r="W209" s="211"/>
      <c r="X209" s="211"/>
      <c r="Y209" s="211"/>
      <c r="Z209" s="211"/>
      <c r="AC209" s="264"/>
      <c r="AD209" s="264"/>
      <c r="AE209" s="264"/>
      <c r="AF209" s="264"/>
      <c r="AG209" s="264"/>
    </row>
    <row r="210" spans="2:33" x14ac:dyDescent="0.25">
      <c r="B210" s="264"/>
      <c r="C210" s="264">
        <f>'B6 - Scoring - Past Performance'!B13</f>
        <v>0</v>
      </c>
      <c r="D210" s="264">
        <f>'B6 - Scoring - Past Performance'!C13</f>
        <v>0</v>
      </c>
      <c r="E210" s="264">
        <f>'B6 - Scoring - Past Performance'!D13</f>
        <v>0</v>
      </c>
      <c r="F210" s="264">
        <f>'B6 - Scoring - Past Performance'!E13</f>
        <v>0</v>
      </c>
      <c r="G210" s="264">
        <f>'B6 - Scoring - Past Performance'!F13</f>
        <v>0</v>
      </c>
      <c r="H210" s="264">
        <f>'B6 - Scoring - Past Performance'!G13</f>
        <v>0</v>
      </c>
      <c r="I210" s="264" t="str">
        <f>'B6 - Scoring - Past Performance'!H13</f>
        <v/>
      </c>
      <c r="J210" s="264" t="str">
        <f>'B6 - Scoring - Past Performance'!I13</f>
        <v>NONE</v>
      </c>
      <c r="K210" s="264"/>
      <c r="L210" s="264"/>
      <c r="M210" s="264"/>
      <c r="P210" s="211"/>
      <c r="Q210" s="211"/>
      <c r="R210" s="211"/>
      <c r="S210" s="211"/>
      <c r="T210" s="211"/>
      <c r="U210" s="211"/>
      <c r="V210" s="211"/>
      <c r="W210" s="211"/>
      <c r="X210" s="211"/>
      <c r="Y210" s="211"/>
      <c r="Z210" s="211"/>
      <c r="AC210" s="264"/>
      <c r="AD210" s="264"/>
      <c r="AE210" s="264"/>
      <c r="AF210" s="264"/>
      <c r="AG210" s="264"/>
    </row>
    <row r="211" spans="2:33" x14ac:dyDescent="0.25">
      <c r="B211" s="264"/>
      <c r="C211" s="264">
        <f>'B6 - Scoring - Past Performance'!B14</f>
        <v>0</v>
      </c>
      <c r="D211" s="264">
        <f>'B6 - Scoring - Past Performance'!C14</f>
        <v>0</v>
      </c>
      <c r="E211" s="264">
        <f>'B6 - Scoring - Past Performance'!D14</f>
        <v>0</v>
      </c>
      <c r="F211" s="264">
        <f>'B6 - Scoring - Past Performance'!E14</f>
        <v>0</v>
      </c>
      <c r="G211" s="264">
        <f>'B6 - Scoring - Past Performance'!F14</f>
        <v>0</v>
      </c>
      <c r="H211" s="264">
        <f>'B6 - Scoring - Past Performance'!G14</f>
        <v>0</v>
      </c>
      <c r="I211" s="264" t="str">
        <f>'B6 - Scoring - Past Performance'!H14</f>
        <v/>
      </c>
      <c r="J211" s="264" t="str">
        <f>'B6 - Scoring - Past Performance'!I14</f>
        <v>NONE</v>
      </c>
      <c r="K211" s="264"/>
      <c r="L211" s="264"/>
      <c r="M211" s="264"/>
      <c r="P211" s="211"/>
      <c r="Q211" s="211"/>
      <c r="R211" s="211"/>
      <c r="S211" s="211"/>
      <c r="T211" s="211"/>
      <c r="U211" s="211"/>
      <c r="V211" s="211"/>
      <c r="W211" s="211"/>
      <c r="X211" s="211"/>
      <c r="Y211" s="211"/>
      <c r="Z211" s="211"/>
      <c r="AC211" s="264"/>
      <c r="AD211" s="264"/>
      <c r="AE211" s="264"/>
      <c r="AF211" s="264"/>
      <c r="AG211" s="264"/>
    </row>
    <row r="212" spans="2:33" x14ac:dyDescent="0.25">
      <c r="B212" s="264"/>
      <c r="C212" s="264"/>
      <c r="D212" s="264"/>
      <c r="E212" s="264"/>
      <c r="F212" s="264"/>
      <c r="G212" s="264"/>
      <c r="H212" s="264"/>
      <c r="I212" s="264">
        <f>'B6 - Scoring - Past Performance'!H15</f>
        <v>0</v>
      </c>
      <c r="J212" s="264"/>
      <c r="K212" s="264"/>
      <c r="L212" s="264"/>
      <c r="M212" s="264"/>
      <c r="P212" s="211"/>
      <c r="Q212" s="211"/>
      <c r="R212" s="211"/>
      <c r="S212" s="211"/>
      <c r="T212" s="211"/>
      <c r="U212" s="211"/>
      <c r="V212" s="211"/>
      <c r="W212" s="211"/>
      <c r="X212" s="211"/>
      <c r="Y212" s="211"/>
      <c r="Z212" s="211"/>
      <c r="AC212" s="264"/>
      <c r="AD212" s="264"/>
      <c r="AE212" s="264"/>
      <c r="AF212" s="264"/>
      <c r="AG212" s="264"/>
    </row>
    <row r="213" spans="2:33" x14ac:dyDescent="0.25">
      <c r="B213" s="264"/>
      <c r="C213" s="264"/>
      <c r="D213" s="264"/>
      <c r="E213" s="264"/>
      <c r="F213" s="264"/>
      <c r="G213" s="264"/>
      <c r="H213" s="264"/>
      <c r="I213" s="264"/>
      <c r="J213" s="264"/>
      <c r="K213" s="264"/>
      <c r="L213" s="264"/>
      <c r="M213" s="264"/>
      <c r="P213" s="211"/>
      <c r="Q213" s="211"/>
      <c r="R213" s="211"/>
      <c r="S213" s="211"/>
      <c r="T213" s="211"/>
      <c r="U213" s="211"/>
      <c r="V213" s="211"/>
      <c r="W213" s="211"/>
      <c r="X213" s="211"/>
      <c r="Y213" s="211"/>
      <c r="Z213" s="211"/>
      <c r="AC213" s="264"/>
      <c r="AD213" s="264"/>
      <c r="AE213" s="264"/>
      <c r="AF213" s="264"/>
      <c r="AG213" s="264"/>
    </row>
    <row r="214" spans="2:33" x14ac:dyDescent="0.25">
      <c r="B214" s="264"/>
      <c r="C214" s="264"/>
      <c r="D214" s="264"/>
      <c r="E214" s="264"/>
      <c r="F214" s="264"/>
      <c r="G214" s="264"/>
      <c r="H214" s="264"/>
      <c r="I214" s="264"/>
      <c r="J214" s="264"/>
      <c r="K214" s="264"/>
      <c r="L214" s="264"/>
      <c r="M214" s="264"/>
      <c r="P214" s="211"/>
      <c r="Q214" s="211"/>
      <c r="R214" s="211"/>
      <c r="S214" s="211"/>
      <c r="T214" s="211"/>
      <c r="U214" s="211"/>
      <c r="V214" s="211"/>
      <c r="W214" s="211"/>
      <c r="X214" s="211"/>
      <c r="Y214" s="211"/>
      <c r="Z214" s="211"/>
      <c r="AC214" s="264"/>
      <c r="AD214" s="264"/>
      <c r="AE214" s="264"/>
      <c r="AF214" s="264"/>
      <c r="AG214" s="264"/>
    </row>
    <row r="215" spans="2:33" x14ac:dyDescent="0.25">
      <c r="B215" s="264"/>
      <c r="C215" s="264"/>
      <c r="D215" s="264"/>
      <c r="E215" s="264"/>
      <c r="F215" s="264"/>
      <c r="G215" s="264"/>
      <c r="H215" s="264"/>
      <c r="I215" s="264"/>
      <c r="J215" s="264"/>
      <c r="K215" s="264"/>
      <c r="L215" s="264"/>
      <c r="M215" s="264"/>
      <c r="P215" s="211"/>
      <c r="Q215" s="211"/>
      <c r="R215" s="211"/>
      <c r="S215" s="211"/>
      <c r="T215" s="211"/>
      <c r="U215" s="211"/>
      <c r="V215" s="211"/>
      <c r="W215" s="211"/>
      <c r="X215" s="211"/>
      <c r="Y215" s="211"/>
      <c r="Z215" s="211"/>
      <c r="AC215" s="264"/>
      <c r="AD215" s="264"/>
      <c r="AE215" s="264"/>
      <c r="AF215" s="264"/>
      <c r="AG215" s="264"/>
    </row>
    <row r="216" spans="2:33" x14ac:dyDescent="0.25">
      <c r="B216" s="264"/>
      <c r="C216" s="264"/>
      <c r="D216" s="264"/>
      <c r="E216" s="264"/>
      <c r="F216" s="264"/>
      <c r="G216" s="264"/>
      <c r="H216" s="264"/>
      <c r="I216" s="264"/>
      <c r="J216" s="264"/>
      <c r="K216" s="264"/>
      <c r="L216" s="264"/>
      <c r="M216" s="264"/>
      <c r="P216" s="211"/>
      <c r="Q216" s="211"/>
      <c r="R216" s="211"/>
      <c r="S216" s="211"/>
      <c r="T216" s="211"/>
      <c r="U216" s="211"/>
      <c r="V216" s="211"/>
      <c r="W216" s="211"/>
      <c r="X216" s="211"/>
      <c r="Y216" s="211"/>
      <c r="Z216" s="211"/>
      <c r="AC216" s="264"/>
      <c r="AD216" s="264"/>
      <c r="AE216" s="264"/>
      <c r="AF216" s="264"/>
      <c r="AG216" s="264"/>
    </row>
    <row r="217" spans="2:33" x14ac:dyDescent="0.25">
      <c r="B217" s="264"/>
      <c r="C217" s="264"/>
      <c r="D217" s="264"/>
      <c r="E217" s="264"/>
      <c r="F217" s="264"/>
      <c r="G217" s="264"/>
      <c r="H217" s="264"/>
      <c r="I217" s="264"/>
      <c r="J217" s="264"/>
      <c r="K217" s="264"/>
      <c r="L217" s="264"/>
      <c r="M217" s="264"/>
      <c r="P217" s="211"/>
      <c r="Q217" s="211"/>
      <c r="R217" s="211"/>
      <c r="S217" s="211"/>
      <c r="T217" s="211"/>
      <c r="U217" s="211"/>
      <c r="V217" s="211"/>
      <c r="W217" s="211"/>
      <c r="X217" s="211"/>
      <c r="Y217" s="211"/>
      <c r="Z217" s="211"/>
      <c r="AC217" s="264"/>
      <c r="AD217" s="264"/>
      <c r="AE217" s="264"/>
      <c r="AF217" s="264"/>
      <c r="AG217" s="264"/>
    </row>
    <row r="218" spans="2:33" x14ac:dyDescent="0.25">
      <c r="B218" s="264"/>
      <c r="C218" s="264"/>
      <c r="D218" s="264"/>
      <c r="E218" s="264"/>
      <c r="F218" s="264"/>
      <c r="G218" s="264"/>
      <c r="H218" s="264"/>
      <c r="I218" s="264"/>
      <c r="J218" s="264"/>
      <c r="K218" s="264"/>
      <c r="L218" s="264"/>
      <c r="M218" s="264"/>
      <c r="P218" s="211"/>
      <c r="Q218" s="211"/>
      <c r="R218" s="211"/>
      <c r="S218" s="211"/>
      <c r="T218" s="211"/>
      <c r="U218" s="211"/>
      <c r="V218" s="211"/>
      <c r="W218" s="211"/>
      <c r="X218" s="211"/>
      <c r="Y218" s="211"/>
      <c r="Z218" s="211"/>
      <c r="AC218" s="264"/>
      <c r="AD218" s="264"/>
      <c r="AE218" s="264"/>
      <c r="AF218" s="264"/>
      <c r="AG218" s="264"/>
    </row>
    <row r="219" spans="2:33" x14ac:dyDescent="0.25">
      <c r="B219" s="264"/>
      <c r="C219" s="264"/>
      <c r="D219" s="264"/>
      <c r="E219" s="264"/>
      <c r="F219" s="264"/>
      <c r="G219" s="264"/>
      <c r="H219" s="264"/>
      <c r="I219" s="264"/>
      <c r="J219" s="264"/>
      <c r="K219" s="264"/>
      <c r="L219" s="264"/>
      <c r="M219" s="264"/>
      <c r="P219" s="211"/>
      <c r="Q219" s="211"/>
      <c r="R219" s="211"/>
      <c r="S219" s="211"/>
      <c r="T219" s="211"/>
      <c r="U219" s="211"/>
      <c r="V219" s="211"/>
      <c r="W219" s="211"/>
      <c r="X219" s="211"/>
      <c r="Y219" s="211"/>
      <c r="Z219" s="211"/>
      <c r="AC219" s="264"/>
      <c r="AD219" s="264"/>
      <c r="AE219" s="264"/>
      <c r="AF219" s="264"/>
      <c r="AG219" s="264"/>
    </row>
    <row r="220" spans="2:33" x14ac:dyDescent="0.25">
      <c r="B220" s="264"/>
      <c r="C220" s="264"/>
      <c r="D220" s="264"/>
      <c r="E220" s="264"/>
      <c r="F220" s="264"/>
      <c r="G220" s="264"/>
      <c r="H220" s="264"/>
      <c r="I220" s="264"/>
      <c r="J220" s="264"/>
      <c r="K220" s="264"/>
      <c r="L220" s="264"/>
      <c r="M220" s="264"/>
      <c r="P220" s="211"/>
      <c r="Q220" s="211"/>
      <c r="R220" s="211"/>
      <c r="S220" s="211"/>
      <c r="T220" s="211"/>
      <c r="U220" s="211"/>
      <c r="V220" s="211"/>
      <c r="W220" s="211"/>
      <c r="X220" s="211"/>
      <c r="Y220" s="211"/>
      <c r="Z220" s="211"/>
      <c r="AC220" s="264"/>
      <c r="AD220" s="264"/>
      <c r="AE220" s="264"/>
      <c r="AF220" s="264"/>
      <c r="AG220" s="264"/>
    </row>
    <row r="221" spans="2:33" x14ac:dyDescent="0.25">
      <c r="B221" s="264"/>
      <c r="C221" s="264"/>
      <c r="D221" s="264"/>
      <c r="E221" s="264"/>
      <c r="F221" s="264"/>
      <c r="G221" s="264"/>
      <c r="H221" s="264"/>
      <c r="I221" s="264"/>
      <c r="J221" s="264"/>
      <c r="K221" s="264"/>
      <c r="L221" s="264"/>
      <c r="M221" s="264"/>
      <c r="P221" s="211"/>
      <c r="Q221" s="211"/>
      <c r="R221" s="211"/>
      <c r="S221" s="211"/>
      <c r="T221" s="211"/>
      <c r="U221" s="211"/>
      <c r="V221" s="211"/>
      <c r="W221" s="211"/>
      <c r="X221" s="211"/>
      <c r="Y221" s="211"/>
      <c r="Z221" s="211"/>
      <c r="AC221" s="264"/>
      <c r="AD221" s="264"/>
      <c r="AE221" s="264"/>
      <c r="AF221" s="264"/>
      <c r="AG221" s="264"/>
    </row>
    <row r="222" spans="2:33" x14ac:dyDescent="0.25">
      <c r="B222" s="264"/>
      <c r="C222" s="264"/>
      <c r="D222" s="264"/>
      <c r="E222" s="264"/>
      <c r="F222" s="264"/>
      <c r="G222" s="264"/>
      <c r="H222" s="264"/>
      <c r="I222" s="264"/>
      <c r="J222" s="264"/>
      <c r="K222" s="264"/>
      <c r="L222" s="264"/>
      <c r="M222" s="264"/>
      <c r="P222" s="211"/>
      <c r="Q222" s="211"/>
      <c r="R222" s="211"/>
      <c r="S222" s="211"/>
      <c r="T222" s="211"/>
      <c r="U222" s="211"/>
      <c r="V222" s="211"/>
      <c r="W222" s="211"/>
      <c r="X222" s="211"/>
      <c r="Y222" s="211"/>
      <c r="Z222" s="211"/>
      <c r="AC222" s="264"/>
      <c r="AD222" s="264"/>
      <c r="AE222" s="264"/>
      <c r="AF222" s="264"/>
      <c r="AG222" s="264"/>
    </row>
    <row r="223" spans="2:33" x14ac:dyDescent="0.25">
      <c r="B223" s="264"/>
      <c r="C223" s="264"/>
      <c r="D223" s="264"/>
      <c r="E223" s="264"/>
      <c r="F223" s="264"/>
      <c r="G223" s="264"/>
      <c r="H223" s="264"/>
      <c r="I223" s="264"/>
      <c r="J223" s="264"/>
      <c r="K223" s="264"/>
      <c r="L223" s="264"/>
      <c r="M223" s="264"/>
      <c r="P223" s="211"/>
      <c r="Q223" s="211"/>
      <c r="R223" s="211"/>
      <c r="S223" s="211"/>
      <c r="T223" s="211"/>
      <c r="U223" s="211"/>
      <c r="V223" s="211"/>
      <c r="W223" s="211"/>
      <c r="X223" s="211"/>
      <c r="Y223" s="211"/>
      <c r="Z223" s="211"/>
      <c r="AC223" s="264"/>
      <c r="AD223" s="264"/>
      <c r="AE223" s="264"/>
      <c r="AF223" s="264"/>
      <c r="AG223" s="264"/>
    </row>
    <row r="224" spans="2:33" x14ac:dyDescent="0.25">
      <c r="B224" s="264"/>
      <c r="C224" s="264"/>
      <c r="D224" s="264"/>
      <c r="E224" s="264"/>
      <c r="F224" s="264"/>
      <c r="G224" s="264"/>
      <c r="H224" s="264"/>
      <c r="I224" s="264"/>
      <c r="J224" s="264"/>
      <c r="K224" s="264"/>
      <c r="L224" s="264"/>
      <c r="M224" s="264"/>
      <c r="P224" s="211"/>
      <c r="Q224" s="211"/>
      <c r="R224" s="211"/>
      <c r="S224" s="211"/>
      <c r="T224" s="211"/>
      <c r="U224" s="211"/>
      <c r="V224" s="211"/>
      <c r="W224" s="211"/>
      <c r="X224" s="211"/>
      <c r="Y224" s="211"/>
      <c r="Z224" s="211"/>
      <c r="AC224" s="264"/>
      <c r="AD224" s="264"/>
      <c r="AE224" s="264"/>
      <c r="AF224" s="264"/>
      <c r="AG224" s="264"/>
    </row>
    <row r="225" spans="1:33" x14ac:dyDescent="0.25">
      <c r="B225" s="264"/>
      <c r="C225" s="264"/>
      <c r="D225" s="264"/>
      <c r="E225" s="264"/>
      <c r="F225" s="264"/>
      <c r="G225" s="264"/>
      <c r="H225" s="264"/>
      <c r="I225" s="264"/>
      <c r="J225" s="264"/>
      <c r="K225" s="264"/>
      <c r="L225" s="264"/>
      <c r="M225" s="264"/>
      <c r="P225" s="211"/>
      <c r="Q225" s="211"/>
      <c r="R225" s="211"/>
      <c r="S225" s="211"/>
      <c r="T225" s="211"/>
      <c r="U225" s="211"/>
      <c r="V225" s="211"/>
      <c r="W225" s="211"/>
      <c r="X225" s="211"/>
      <c r="Y225" s="211"/>
      <c r="Z225" s="211"/>
      <c r="AC225" s="264"/>
      <c r="AD225" s="264"/>
      <c r="AE225" s="264"/>
      <c r="AF225" s="264"/>
      <c r="AG225" s="264"/>
    </row>
    <row r="226" spans="1:33" x14ac:dyDescent="0.25">
      <c r="B226" s="264"/>
      <c r="C226" s="264"/>
      <c r="D226" s="264"/>
      <c r="E226" s="264"/>
      <c r="F226" s="264"/>
      <c r="G226" s="264"/>
      <c r="H226" s="264"/>
      <c r="I226" s="264"/>
      <c r="J226" s="264"/>
      <c r="K226" s="264"/>
      <c r="L226" s="264"/>
      <c r="M226" s="264"/>
      <c r="P226" s="211"/>
      <c r="Q226" s="211"/>
      <c r="R226" s="211"/>
      <c r="S226" s="211"/>
      <c r="T226" s="211"/>
      <c r="U226" s="211"/>
      <c r="V226" s="211"/>
      <c r="W226" s="211"/>
      <c r="X226" s="211"/>
      <c r="Y226" s="211"/>
      <c r="Z226" s="211"/>
      <c r="AC226" s="264"/>
      <c r="AD226" s="264"/>
      <c r="AE226" s="264"/>
      <c r="AF226" s="264"/>
      <c r="AG226" s="264"/>
    </row>
    <row r="227" spans="1:33" x14ac:dyDescent="0.25">
      <c r="B227" s="264"/>
      <c r="C227" s="264"/>
      <c r="D227" s="264"/>
      <c r="E227" s="264"/>
      <c r="F227" s="264"/>
      <c r="G227" s="264"/>
      <c r="H227" s="264"/>
      <c r="I227" s="264"/>
      <c r="J227" s="264"/>
      <c r="K227" s="264"/>
      <c r="L227" s="264"/>
      <c r="M227" s="264"/>
      <c r="P227" s="211"/>
      <c r="Q227" s="211"/>
      <c r="R227" s="211"/>
      <c r="S227" s="211"/>
      <c r="T227" s="211"/>
      <c r="U227" s="211"/>
      <c r="V227" s="211"/>
      <c r="W227" s="211"/>
      <c r="X227" s="211"/>
      <c r="Y227" s="211"/>
      <c r="Z227" s="211"/>
      <c r="AC227" s="264"/>
      <c r="AD227" s="264"/>
      <c r="AE227" s="264"/>
      <c r="AF227" s="264"/>
      <c r="AG227" s="264"/>
    </row>
    <row r="228" spans="1:33" x14ac:dyDescent="0.25">
      <c r="B228" s="264"/>
      <c r="C228" s="264"/>
      <c r="D228" s="264"/>
      <c r="E228" s="264"/>
      <c r="F228" s="264"/>
      <c r="G228" s="264"/>
      <c r="H228" s="264"/>
      <c r="I228" s="264"/>
      <c r="J228" s="264"/>
      <c r="K228" s="264"/>
      <c r="L228" s="264"/>
      <c r="M228" s="264"/>
      <c r="P228" s="211"/>
      <c r="Q228" s="211"/>
      <c r="R228" s="211"/>
      <c r="S228" s="211"/>
      <c r="T228" s="211"/>
      <c r="U228" s="211"/>
      <c r="V228" s="211"/>
      <c r="W228" s="211"/>
      <c r="X228" s="211"/>
      <c r="Y228" s="211"/>
      <c r="Z228" s="211"/>
      <c r="AC228" s="264"/>
      <c r="AD228" s="264"/>
      <c r="AE228" s="264"/>
      <c r="AF228" s="264"/>
      <c r="AG228" s="264"/>
    </row>
    <row r="229" spans="1:33" x14ac:dyDescent="0.25">
      <c r="B229" s="264"/>
      <c r="C229" s="264"/>
      <c r="D229" s="264"/>
      <c r="E229" s="264"/>
      <c r="F229" s="264"/>
      <c r="G229" s="264"/>
      <c r="H229" s="264"/>
      <c r="I229" s="264"/>
      <c r="J229" s="264"/>
      <c r="K229" s="264"/>
      <c r="L229" s="264"/>
      <c r="M229" s="264"/>
      <c r="P229" s="211"/>
      <c r="Q229" s="211"/>
      <c r="R229" s="211"/>
      <c r="S229" s="211"/>
      <c r="T229" s="211"/>
      <c r="U229" s="211"/>
      <c r="V229" s="211"/>
      <c r="W229" s="211"/>
      <c r="X229" s="211"/>
      <c r="Y229" s="211"/>
      <c r="Z229" s="211"/>
      <c r="AC229" s="264"/>
      <c r="AD229" s="264"/>
      <c r="AE229" s="264"/>
      <c r="AF229" s="264"/>
      <c r="AG229" s="264"/>
    </row>
    <row r="230" spans="1:33" x14ac:dyDescent="0.25">
      <c r="B230" s="264"/>
      <c r="C230" s="264"/>
      <c r="D230" s="264"/>
      <c r="E230" s="264"/>
      <c r="F230" s="264"/>
      <c r="G230" s="264"/>
      <c r="H230" s="264"/>
      <c r="I230" s="264"/>
      <c r="J230" s="264"/>
      <c r="K230" s="264"/>
      <c r="L230" s="264"/>
      <c r="M230" s="264"/>
      <c r="P230" s="211"/>
      <c r="Q230" s="211"/>
      <c r="R230" s="211"/>
      <c r="S230" s="211"/>
      <c r="T230" s="211"/>
      <c r="U230" s="211"/>
      <c r="V230" s="211"/>
      <c r="W230" s="211"/>
      <c r="X230" s="211"/>
      <c r="Y230" s="211"/>
      <c r="Z230" s="211"/>
      <c r="AC230" s="264"/>
      <c r="AD230" s="264"/>
      <c r="AE230" s="264"/>
      <c r="AF230" s="264"/>
      <c r="AG230" s="264"/>
    </row>
    <row r="231" spans="1:33" x14ac:dyDescent="0.25">
      <c r="B231" s="264"/>
      <c r="C231" s="264"/>
      <c r="D231" s="264"/>
      <c r="E231" s="264"/>
      <c r="F231" s="264"/>
      <c r="G231" s="264"/>
      <c r="H231" s="264"/>
      <c r="I231" s="264"/>
      <c r="J231" s="264"/>
      <c r="K231" s="264"/>
      <c r="L231" s="264"/>
      <c r="M231" s="264"/>
      <c r="P231" s="211"/>
      <c r="Q231" s="211"/>
      <c r="R231" s="211"/>
      <c r="S231" s="211"/>
      <c r="T231" s="211"/>
      <c r="U231" s="211"/>
      <c r="V231" s="211"/>
      <c r="W231" s="211"/>
      <c r="X231" s="211"/>
      <c r="Y231" s="211"/>
      <c r="Z231" s="211"/>
      <c r="AC231" s="264"/>
      <c r="AD231" s="264"/>
      <c r="AE231" s="264"/>
      <c r="AF231" s="264"/>
      <c r="AG231" s="264"/>
    </row>
    <row r="232" spans="1:33" x14ac:dyDescent="0.25">
      <c r="B232" s="264"/>
      <c r="C232" s="264"/>
      <c r="D232" s="264"/>
      <c r="E232" s="264"/>
      <c r="F232" s="264"/>
      <c r="G232" s="264"/>
      <c r="H232" s="264"/>
      <c r="I232" s="264"/>
      <c r="J232" s="264"/>
      <c r="K232" s="264"/>
      <c r="L232" s="264"/>
      <c r="M232" s="264"/>
      <c r="P232" s="211"/>
      <c r="Q232" s="211"/>
      <c r="R232" s="211"/>
      <c r="S232" s="211"/>
      <c r="T232" s="211"/>
      <c r="U232" s="211"/>
      <c r="V232" s="211"/>
      <c r="W232" s="211"/>
      <c r="X232" s="211"/>
      <c r="Y232" s="211"/>
      <c r="Z232" s="211"/>
      <c r="AC232" s="264"/>
      <c r="AD232" s="264"/>
      <c r="AE232" s="264"/>
      <c r="AF232" s="264"/>
      <c r="AG232" s="264"/>
    </row>
    <row r="233" spans="1:33" x14ac:dyDescent="0.25">
      <c r="B233" s="264"/>
      <c r="C233" s="264"/>
      <c r="D233" s="264"/>
      <c r="E233" s="264"/>
      <c r="F233" s="264"/>
      <c r="G233" s="264"/>
      <c r="H233" s="264"/>
      <c r="I233" s="264"/>
      <c r="J233" s="264"/>
      <c r="K233" s="264"/>
      <c r="L233" s="264"/>
      <c r="M233" s="264"/>
      <c r="P233" s="211"/>
      <c r="Q233" s="211"/>
      <c r="R233" s="211"/>
      <c r="S233" s="211"/>
      <c r="T233" s="211"/>
      <c r="U233" s="211"/>
      <c r="V233" s="211"/>
      <c r="W233" s="211"/>
      <c r="X233" s="211"/>
      <c r="Y233" s="211"/>
      <c r="Z233" s="211"/>
      <c r="AC233" s="264"/>
      <c r="AD233" s="264"/>
      <c r="AE233" s="264"/>
      <c r="AF233" s="264"/>
      <c r="AG233" s="264"/>
    </row>
    <row r="234" spans="1:33" x14ac:dyDescent="0.25">
      <c r="B234" s="264"/>
      <c r="C234" s="264"/>
      <c r="D234" s="264"/>
      <c r="E234" s="264"/>
      <c r="F234" s="264"/>
      <c r="G234" s="264"/>
      <c r="H234" s="264"/>
      <c r="I234" s="264"/>
      <c r="J234" s="264"/>
      <c r="K234" s="264"/>
      <c r="L234" s="264"/>
      <c r="M234" s="264"/>
      <c r="P234" s="211"/>
      <c r="Q234" s="211"/>
      <c r="R234" s="211"/>
      <c r="S234" s="211"/>
      <c r="T234" s="211"/>
      <c r="U234" s="211"/>
      <c r="V234" s="211"/>
      <c r="W234" s="211"/>
      <c r="X234" s="211"/>
      <c r="Y234" s="211"/>
      <c r="Z234" s="211"/>
      <c r="AC234" s="264"/>
      <c r="AD234" s="264"/>
      <c r="AE234" s="264"/>
      <c r="AF234" s="264"/>
      <c r="AG234" s="264"/>
    </row>
    <row r="235" spans="1:33" x14ac:dyDescent="0.25">
      <c r="B235" s="264"/>
      <c r="C235" s="264"/>
      <c r="D235" s="264"/>
      <c r="E235" s="264"/>
      <c r="F235" s="264"/>
      <c r="G235" s="264"/>
      <c r="H235" s="264"/>
      <c r="I235" s="264"/>
      <c r="J235" s="264"/>
      <c r="K235" s="264"/>
      <c r="L235" s="264"/>
      <c r="M235" s="264"/>
      <c r="P235" s="211"/>
      <c r="Q235" s="211"/>
      <c r="R235" s="211"/>
      <c r="S235" s="211"/>
      <c r="T235" s="211"/>
      <c r="U235" s="211"/>
      <c r="V235" s="211"/>
      <c r="W235" s="211"/>
      <c r="X235" s="211"/>
      <c r="Y235" s="211"/>
      <c r="Z235" s="211"/>
      <c r="AC235" s="264"/>
      <c r="AD235" s="264"/>
      <c r="AE235" s="264"/>
      <c r="AF235" s="264"/>
      <c r="AG235" s="264"/>
    </row>
    <row r="236" spans="1:33" ht="13.8" thickBot="1" x14ac:dyDescent="0.3">
      <c r="B236">
        <f>$D$1</f>
        <v>0</v>
      </c>
      <c r="C236" s="29" t="s">
        <v>19</v>
      </c>
      <c r="D236" s="30" t="s">
        <v>20</v>
      </c>
      <c r="P236" s="211"/>
      <c r="Q236" s="211"/>
      <c r="R236" s="211"/>
      <c r="S236" s="211"/>
      <c r="T236" s="211"/>
      <c r="U236" s="211"/>
      <c r="V236" s="211"/>
      <c r="W236" s="211"/>
      <c r="X236" s="211"/>
      <c r="Y236" s="211"/>
      <c r="Z236" s="211"/>
      <c r="AC236" s="264"/>
      <c r="AD236" s="264"/>
      <c r="AE236" s="264"/>
      <c r="AF236" s="264"/>
      <c r="AG236" s="264"/>
    </row>
    <row r="237" spans="1:33" ht="13.8" thickTop="1" x14ac:dyDescent="0.25">
      <c r="A237" s="31"/>
      <c r="B237" s="32" t="s">
        <v>21</v>
      </c>
      <c r="C237" s="33"/>
      <c r="D237" s="34" t="s">
        <v>22</v>
      </c>
      <c r="E237" s="32" t="str">
        <f>J112</f>
        <v>DS3</v>
      </c>
      <c r="F237" s="35" t="str">
        <f>IF(L112=0,"NOT REQUIRED", IF(L112="Man","MANAGERIAL POSITION","NON-MANAGERIAL POSITION"))</f>
        <v>NON-MANAGERIAL POSITION</v>
      </c>
      <c r="G237" s="33"/>
      <c r="H237" s="33"/>
      <c r="I237" s="36"/>
      <c r="J237" s="32"/>
      <c r="K237" s="33"/>
      <c r="L237" s="36" t="s">
        <v>25</v>
      </c>
      <c r="M237" s="33"/>
      <c r="N237" s="37"/>
      <c r="P237" s="211"/>
      <c r="Q237" s="211"/>
      <c r="R237" s="211"/>
      <c r="S237" s="211"/>
      <c r="T237" s="211"/>
      <c r="U237" s="211"/>
      <c r="V237" s="211"/>
      <c r="W237" s="211"/>
      <c r="X237" s="211"/>
      <c r="Y237" s="211"/>
      <c r="Z237" s="211"/>
      <c r="AC237" s="264"/>
      <c r="AD237" s="264"/>
      <c r="AE237" s="264"/>
      <c r="AF237" s="264"/>
      <c r="AG237" s="264"/>
    </row>
    <row r="238" spans="1:33" x14ac:dyDescent="0.25">
      <c r="A238" s="38"/>
      <c r="E238" s="39"/>
      <c r="F238" s="40"/>
      <c r="G238" s="41"/>
      <c r="I238" s="11"/>
      <c r="J238" s="42"/>
      <c r="N238" s="43"/>
      <c r="P238" s="211"/>
      <c r="Q238" s="211"/>
      <c r="R238" s="211"/>
      <c r="S238" s="211"/>
      <c r="T238" s="211"/>
      <c r="U238" s="211"/>
      <c r="V238" s="211"/>
      <c r="W238" s="211"/>
      <c r="X238" s="211"/>
      <c r="Y238" s="211"/>
      <c r="Z238" s="211"/>
      <c r="AC238" s="264"/>
      <c r="AD238" s="264"/>
      <c r="AE238" s="264"/>
      <c r="AF238" s="264"/>
      <c r="AG238" s="264"/>
    </row>
    <row r="239" spans="1:33" x14ac:dyDescent="0.25">
      <c r="A239" s="38"/>
      <c r="B239" t="s">
        <v>26</v>
      </c>
      <c r="L239" s="608" t="str">
        <f>$L$39</f>
        <v>N.017-050-2022/1</v>
      </c>
      <c r="M239" s="608"/>
      <c r="N239" s="43"/>
      <c r="P239" s="211"/>
      <c r="Q239" s="211"/>
      <c r="R239" s="211"/>
      <c r="S239" s="211"/>
      <c r="T239" s="211"/>
      <c r="U239" s="211"/>
      <c r="V239" s="211"/>
      <c r="W239" s="211"/>
      <c r="X239" s="211"/>
      <c r="Y239" s="211"/>
      <c r="Z239" s="211"/>
      <c r="AC239" s="264"/>
      <c r="AD239" s="264"/>
      <c r="AE239" s="264"/>
      <c r="AF239" s="264"/>
      <c r="AG239" s="264"/>
    </row>
    <row r="240" spans="1:33" ht="24.75" customHeight="1" x14ac:dyDescent="0.25">
      <c r="A240" s="38"/>
      <c r="B240" s="44" t="s">
        <v>27</v>
      </c>
      <c r="C240" s="45"/>
      <c r="D240" s="46"/>
      <c r="E240" s="620" t="s">
        <v>781</v>
      </c>
      <c r="F240" s="621"/>
      <c r="G240" s="44" t="s">
        <v>28</v>
      </c>
      <c r="H240" s="46"/>
      <c r="I240" s="44" t="s">
        <v>29</v>
      </c>
      <c r="J240" s="46"/>
      <c r="K240" s="47"/>
      <c r="L240" s="608"/>
      <c r="M240" s="608"/>
      <c r="N240" s="43"/>
      <c r="P240" s="211"/>
      <c r="Q240" s="211"/>
      <c r="R240" s="211"/>
      <c r="S240" s="211"/>
      <c r="T240" s="211"/>
      <c r="U240" s="211"/>
      <c r="V240" s="211"/>
      <c r="W240" s="211"/>
      <c r="X240" s="211"/>
      <c r="Y240" s="211"/>
      <c r="Z240" s="211"/>
      <c r="AC240" s="264"/>
      <c r="AD240" s="264"/>
      <c r="AE240" s="264"/>
      <c r="AF240" s="264"/>
      <c r="AG240" s="264"/>
    </row>
    <row r="241" spans="1:33" ht="18" customHeight="1" x14ac:dyDescent="0.25">
      <c r="A241" s="38"/>
      <c r="B241" s="302"/>
      <c r="C241" s="303"/>
      <c r="D241" s="304"/>
      <c r="E241" s="646"/>
      <c r="F241" s="647"/>
      <c r="G241" s="265" t="str">
        <f>K112</f>
        <v>Design Specialist 3 - Geometrics</v>
      </c>
      <c r="H241" s="49"/>
      <c r="I241" s="305"/>
      <c r="J241" s="306"/>
      <c r="K241" s="50"/>
      <c r="N241" s="43"/>
      <c r="P241" s="211">
        <v>1</v>
      </c>
      <c r="Q241" s="211">
        <v>1</v>
      </c>
      <c r="R241" s="211">
        <v>1</v>
      </c>
      <c r="S241" s="211" t="str">
        <f>VLOOKUP(P241,'WORKINGS MATRIX'!$H$200:$I$351,2,FALSE)</f>
        <v>Year</v>
      </c>
      <c r="T241" s="211">
        <f>Q241-1</f>
        <v>0</v>
      </c>
      <c r="U241" s="211">
        <f>R241-1</f>
        <v>0</v>
      </c>
      <c r="V241" s="211" t="str">
        <f>IF(S241="year","",S241)</f>
        <v/>
      </c>
      <c r="W241" s="211" t="str">
        <f>IF(T241=0,"",T241)</f>
        <v/>
      </c>
      <c r="X241" s="211" t="str">
        <f>IF(U241=0,"",U241)</f>
        <v/>
      </c>
      <c r="Y241" s="211" t="str">
        <f>IF(V241="","",IF(W241="",(V241&amp;"/"&amp;"1"&amp;"/"&amp;"1"),IF(X241="",(V241&amp;"/"&amp;W241&amp;"/"&amp;"1"),(V241&amp;"/"&amp;W241&amp;"/"&amp;X241))))</f>
        <v/>
      </c>
      <c r="Z241" s="211" t="str">
        <f>IF(Y241="//","",Y241)</f>
        <v/>
      </c>
      <c r="AC241" s="264"/>
      <c r="AD241" s="264"/>
      <c r="AE241" s="264"/>
      <c r="AF241" s="264"/>
      <c r="AG241" s="264"/>
    </row>
    <row r="242" spans="1:33" x14ac:dyDescent="0.25">
      <c r="A242" s="38"/>
      <c r="E242" t="str">
        <f>IF(E241="","",IF(LEN(E241)=13,"","ID NUMBER SHOULD BE 13 DIGITS"))</f>
        <v/>
      </c>
      <c r="N242" s="43"/>
      <c r="P242" s="211"/>
      <c r="Q242" s="211"/>
      <c r="R242" s="211"/>
      <c r="S242" s="211"/>
      <c r="T242" s="211"/>
      <c r="U242" s="211"/>
      <c r="V242" s="211"/>
      <c r="W242" s="211"/>
      <c r="X242" s="211"/>
      <c r="Y242" s="211"/>
      <c r="Z242" s="211"/>
      <c r="AC242" s="264"/>
      <c r="AD242" s="264"/>
      <c r="AE242" s="264"/>
      <c r="AF242" s="264"/>
      <c r="AG242" s="264"/>
    </row>
    <row r="243" spans="1:33" x14ac:dyDescent="0.25">
      <c r="A243" s="38"/>
      <c r="G243" s="276" t="str">
        <f>IF(AG246=0,"","DATES BEYOND TENDER CLOSING DATE - PLEASE CHECK")</f>
        <v/>
      </c>
      <c r="N243" s="43"/>
      <c r="P243" s="211"/>
      <c r="Q243" s="211"/>
      <c r="R243" s="211"/>
      <c r="S243" s="211"/>
      <c r="T243" s="211"/>
      <c r="U243" s="211"/>
      <c r="V243" s="211"/>
      <c r="W243" s="211"/>
      <c r="X243" s="211"/>
      <c r="Y243" s="211"/>
      <c r="Z243" s="211"/>
      <c r="AC243" s="264"/>
      <c r="AD243" s="264"/>
      <c r="AE243" s="264"/>
      <c r="AF243" s="264"/>
      <c r="AG243" s="264"/>
    </row>
    <row r="244" spans="1:33" x14ac:dyDescent="0.25">
      <c r="A244" s="38"/>
      <c r="B244" t="s">
        <v>30</v>
      </c>
      <c r="G244" s="276" t="str">
        <f>IF(AE246=0,"","DATES INCORRECT OR INCOMPLETE - PLEASE CHECK")</f>
        <v/>
      </c>
      <c r="N244" s="43"/>
      <c r="P244" s="211"/>
      <c r="Q244" s="211"/>
      <c r="R244" s="211"/>
      <c r="S244" s="211"/>
      <c r="T244" s="211"/>
      <c r="U244" s="211"/>
      <c r="V244" s="211"/>
      <c r="W244" s="211"/>
      <c r="X244" s="211"/>
      <c r="Y244" s="211"/>
      <c r="Z244" s="211"/>
      <c r="AC244" s="264"/>
      <c r="AD244" s="264"/>
      <c r="AE244" s="264"/>
      <c r="AF244" s="264"/>
      <c r="AG244" s="264"/>
    </row>
    <row r="245" spans="1:33" x14ac:dyDescent="0.25">
      <c r="A245" s="38"/>
      <c r="B245" s="16" t="s">
        <v>612</v>
      </c>
      <c r="N245" s="43"/>
      <c r="P245" s="211"/>
      <c r="Q245" s="211"/>
      <c r="R245" s="211"/>
      <c r="S245" s="211"/>
      <c r="T245" s="211"/>
      <c r="U245" s="211"/>
      <c r="V245" s="211"/>
      <c r="W245" s="211"/>
      <c r="X245" s="211"/>
      <c r="Y245" s="211"/>
      <c r="Z245" s="211"/>
      <c r="AC245" s="264"/>
      <c r="AD245" s="264"/>
      <c r="AE245" s="264"/>
      <c r="AF245" s="264"/>
      <c r="AG245" s="264"/>
    </row>
    <row r="246" spans="1:33" ht="66" x14ac:dyDescent="0.25">
      <c r="A246" s="51"/>
      <c r="B246" s="559" t="s">
        <v>890</v>
      </c>
      <c r="C246" s="558" t="s">
        <v>31</v>
      </c>
      <c r="D246" s="49"/>
      <c r="E246" s="618" t="s">
        <v>891</v>
      </c>
      <c r="F246" s="619"/>
      <c r="G246" s="263" t="s">
        <v>892</v>
      </c>
      <c r="H246" s="263" t="s">
        <v>893</v>
      </c>
      <c r="I246" s="560" t="s">
        <v>894</v>
      </c>
      <c r="J246" s="560" t="s">
        <v>895</v>
      </c>
      <c r="K246" s="53" t="s">
        <v>32</v>
      </c>
      <c r="L246" s="560" t="s">
        <v>896</v>
      </c>
      <c r="M246" s="52" t="s">
        <v>33</v>
      </c>
      <c r="N246" s="54"/>
      <c r="O246" s="55"/>
      <c r="P246" s="214"/>
      <c r="Q246" s="211"/>
      <c r="R246" s="211"/>
      <c r="S246" s="212"/>
      <c r="T246" s="212"/>
      <c r="U246" s="212"/>
      <c r="V246" s="212"/>
      <c r="W246" s="212"/>
      <c r="X246" s="212"/>
      <c r="Y246" s="212"/>
      <c r="Z246" s="212"/>
      <c r="AC246" s="271"/>
      <c r="AD246" s="271"/>
      <c r="AE246" s="271">
        <f>SUM(AE247:AE251)</f>
        <v>0</v>
      </c>
      <c r="AF246" s="271"/>
      <c r="AG246" s="271">
        <f>SUM(AG247:AG251)</f>
        <v>0</v>
      </c>
    </row>
    <row r="247" spans="1:33" ht="25.5" customHeight="1" x14ac:dyDescent="0.25">
      <c r="A247" s="56"/>
      <c r="B247" s="308"/>
      <c r="C247" s="57">
        <v>8</v>
      </c>
      <c r="D247" s="58"/>
      <c r="E247" s="59"/>
      <c r="F247" s="59">
        <v>1</v>
      </c>
      <c r="G247" s="210" t="str">
        <f>Z247</f>
        <v/>
      </c>
      <c r="H247" s="210" t="str">
        <f>Z252</f>
        <v/>
      </c>
      <c r="I247" s="310"/>
      <c r="J247" s="311"/>
      <c r="K247" s="60">
        <v>23</v>
      </c>
      <c r="L247" s="312"/>
      <c r="M247" s="313"/>
      <c r="N247" s="270">
        <f>IF(G247="",0,IF(H247="",0,(ROUND(((H247-G247)/30),0))))</f>
        <v>0</v>
      </c>
      <c r="O247" s="26"/>
      <c r="P247" s="215">
        <v>1</v>
      </c>
      <c r="Q247" s="211">
        <v>1</v>
      </c>
      <c r="R247" s="211">
        <v>1</v>
      </c>
      <c r="S247" s="211" t="str">
        <f>VLOOKUP(P247,'WORKINGS MATRIX'!$B$200:$C$351,2,FALSE)</f>
        <v>Year</v>
      </c>
      <c r="T247" s="211">
        <f t="shared" ref="T247:U251" si="18">Q247-1</f>
        <v>0</v>
      </c>
      <c r="U247" s="211">
        <f t="shared" si="18"/>
        <v>0</v>
      </c>
      <c r="V247" s="211" t="str">
        <f t="shared" ref="V247:V256" si="19">IF(S247="year","",S247)</f>
        <v/>
      </c>
      <c r="W247" s="211" t="str">
        <f t="shared" ref="W247:X251" si="20">IF(T247=0,"",T247)</f>
        <v/>
      </c>
      <c r="X247" s="211" t="str">
        <f t="shared" si="20"/>
        <v/>
      </c>
      <c r="Y247" s="211" t="str">
        <f t="shared" ref="Y247:Y256" si="21">IF(V247="","",IF(W247="",(V247&amp;"/"&amp;"1"&amp;"/"&amp;"1"),IF(X247="",(V247&amp;"/"&amp;W247&amp;"/"&amp;"1"),(V247&amp;"/"&amp;W247&amp;"/"&amp;X247))))</f>
        <v/>
      </c>
      <c r="Z247" s="211" t="str">
        <f t="shared" ref="Z247:Z256" si="22">IF(Y247="//","",Y247)</f>
        <v/>
      </c>
      <c r="AC247" s="278">
        <f>IF(B247="",0,1)</f>
        <v>0</v>
      </c>
      <c r="AD247" s="278">
        <f>IF(B247="",0,IF(N247&gt;0,1,IF(N247&lt;0,2,0)))</f>
        <v>0</v>
      </c>
      <c r="AE247" s="278">
        <f>IF(AC247=AD247,0,IF(AC247&gt;AD247,2,1))</f>
        <v>0</v>
      </c>
      <c r="AF247" s="278">
        <f>IF(B247="",0,IF(N247=0,0,H247-$F$125))</f>
        <v>0</v>
      </c>
      <c r="AG247" s="278">
        <f>IF(AF247&gt;0,1,0)</f>
        <v>0</v>
      </c>
    </row>
    <row r="248" spans="1:33" ht="25.5" customHeight="1" x14ac:dyDescent="0.25">
      <c r="A248" s="56"/>
      <c r="B248" s="308"/>
      <c r="C248" s="57">
        <v>8</v>
      </c>
      <c r="D248" s="58"/>
      <c r="E248" s="59"/>
      <c r="F248" s="59">
        <v>1</v>
      </c>
      <c r="G248" s="210" t="str">
        <f>Z248</f>
        <v/>
      </c>
      <c r="H248" s="210" t="str">
        <f>Z253</f>
        <v/>
      </c>
      <c r="I248" s="310"/>
      <c r="J248" s="311"/>
      <c r="K248" s="60">
        <v>23</v>
      </c>
      <c r="L248" s="312"/>
      <c r="M248" s="313"/>
      <c r="N248" s="270">
        <f>IF(G248="",0,IF(H248="",0,(ROUND(((H248-G248)/30),0))))</f>
        <v>0</v>
      </c>
      <c r="O248" s="26"/>
      <c r="P248" s="215">
        <v>1</v>
      </c>
      <c r="Q248" s="211">
        <v>1</v>
      </c>
      <c r="R248" s="211">
        <v>1</v>
      </c>
      <c r="S248" s="211" t="str">
        <f>VLOOKUP(P248,'WORKINGS MATRIX'!$B$200:$C$351,2,FALSE)</f>
        <v>Year</v>
      </c>
      <c r="T248" s="211">
        <f t="shared" si="18"/>
        <v>0</v>
      </c>
      <c r="U248" s="211">
        <f t="shared" si="18"/>
        <v>0</v>
      </c>
      <c r="V248" s="211" t="str">
        <f t="shared" si="19"/>
        <v/>
      </c>
      <c r="W248" s="211" t="str">
        <f t="shared" si="20"/>
        <v/>
      </c>
      <c r="X248" s="211" t="str">
        <f t="shared" si="20"/>
        <v/>
      </c>
      <c r="Y248" s="211" t="str">
        <f t="shared" si="21"/>
        <v/>
      </c>
      <c r="Z248" s="211" t="str">
        <f t="shared" si="22"/>
        <v/>
      </c>
      <c r="AC248" s="278">
        <f>IF(B248="",0,1)</f>
        <v>0</v>
      </c>
      <c r="AD248" s="278">
        <f>IF(B248="",0,IF(N248&gt;0,1,IF(N248&lt;0,2,0)))</f>
        <v>0</v>
      </c>
      <c r="AE248" s="278">
        <f>IF(AC248=AD248,0,IF(AC248&gt;AD248,2,1))</f>
        <v>0</v>
      </c>
      <c r="AF248" s="278">
        <f>IF(B248="",0,IF(N248=0,0,H248-$F$125))</f>
        <v>0</v>
      </c>
      <c r="AG248" s="278">
        <f>IF(AF248&gt;0,1,0)</f>
        <v>0</v>
      </c>
    </row>
    <row r="249" spans="1:33" ht="25.5" customHeight="1" x14ac:dyDescent="0.25">
      <c r="A249" s="56"/>
      <c r="B249" s="308"/>
      <c r="C249" s="57">
        <v>8</v>
      </c>
      <c r="D249" s="58"/>
      <c r="E249" s="59"/>
      <c r="F249" s="59">
        <v>1</v>
      </c>
      <c r="G249" s="210" t="str">
        <f>Z249</f>
        <v/>
      </c>
      <c r="H249" s="210" t="str">
        <f>Z254</f>
        <v/>
      </c>
      <c r="I249" s="310"/>
      <c r="J249" s="311"/>
      <c r="K249" s="60">
        <v>23</v>
      </c>
      <c r="L249" s="312"/>
      <c r="M249" s="313"/>
      <c r="N249" s="270">
        <f>IF(G249="",0,IF(H249="",0,(ROUND(((H249-G249)/30),0))))</f>
        <v>0</v>
      </c>
      <c r="O249" s="26"/>
      <c r="P249" s="215">
        <v>1</v>
      </c>
      <c r="Q249" s="211">
        <v>1</v>
      </c>
      <c r="R249" s="211">
        <v>1</v>
      </c>
      <c r="S249" s="211" t="str">
        <f>VLOOKUP(P249,'WORKINGS MATRIX'!$B$200:$C$351,2,FALSE)</f>
        <v>Year</v>
      </c>
      <c r="T249" s="211">
        <f t="shared" si="18"/>
        <v>0</v>
      </c>
      <c r="U249" s="211">
        <f t="shared" si="18"/>
        <v>0</v>
      </c>
      <c r="V249" s="211" t="str">
        <f t="shared" si="19"/>
        <v/>
      </c>
      <c r="W249" s="211" t="str">
        <f t="shared" si="20"/>
        <v/>
      </c>
      <c r="X249" s="211" t="str">
        <f t="shared" si="20"/>
        <v/>
      </c>
      <c r="Y249" s="211" t="str">
        <f t="shared" si="21"/>
        <v/>
      </c>
      <c r="Z249" s="211" t="str">
        <f t="shared" si="22"/>
        <v/>
      </c>
      <c r="AC249" s="278">
        <f>IF(B249="",0,1)</f>
        <v>0</v>
      </c>
      <c r="AD249" s="278">
        <f>IF(B249="",0,IF(N249&gt;0,1,IF(N249&lt;0,2,0)))</f>
        <v>0</v>
      </c>
      <c r="AE249" s="278">
        <f>IF(AC249=AD249,0,IF(AC249&gt;AD249,2,1))</f>
        <v>0</v>
      </c>
      <c r="AF249" s="278">
        <f>IF(B249="",0,IF(N249=0,0,H249-$F$125))</f>
        <v>0</v>
      </c>
      <c r="AG249" s="278">
        <f>IF(AF249&gt;0,1,0)</f>
        <v>0</v>
      </c>
    </row>
    <row r="250" spans="1:33" ht="25.5" customHeight="1" x14ac:dyDescent="0.25">
      <c r="A250" s="56"/>
      <c r="B250" s="383"/>
      <c r="C250" s="383"/>
      <c r="D250" s="383"/>
      <c r="E250" s="383"/>
      <c r="F250" s="383"/>
      <c r="G250" s="383"/>
      <c r="H250" s="383"/>
      <c r="I250" s="383"/>
      <c r="J250" s="383"/>
      <c r="K250" s="383"/>
      <c r="L250" s="383"/>
      <c r="M250" s="383"/>
      <c r="N250" s="270">
        <f>IF(G250="",0,IF(H250="",0,(ROUND(((H250-G250)/30),0))))</f>
        <v>0</v>
      </c>
      <c r="O250" s="26"/>
      <c r="P250" s="215">
        <v>1</v>
      </c>
      <c r="Q250" s="211">
        <v>1</v>
      </c>
      <c r="R250" s="211">
        <v>1</v>
      </c>
      <c r="S250" s="211" t="str">
        <f>VLOOKUP(P250,'WORKINGS MATRIX'!$B$200:$C$351,2,FALSE)</f>
        <v>Year</v>
      </c>
      <c r="T250" s="211">
        <f t="shared" si="18"/>
        <v>0</v>
      </c>
      <c r="U250" s="211">
        <f t="shared" si="18"/>
        <v>0</v>
      </c>
      <c r="V250" s="211" t="str">
        <f t="shared" si="19"/>
        <v/>
      </c>
      <c r="W250" s="211" t="str">
        <f t="shared" si="20"/>
        <v/>
      </c>
      <c r="X250" s="211" t="str">
        <f t="shared" si="20"/>
        <v/>
      </c>
      <c r="Y250" s="211" t="str">
        <f t="shared" si="21"/>
        <v/>
      </c>
      <c r="Z250" s="211" t="str">
        <f t="shared" si="22"/>
        <v/>
      </c>
      <c r="AC250" s="278">
        <f>IF(B250="",0,1)</f>
        <v>0</v>
      </c>
      <c r="AD250" s="278">
        <f>IF(B250="",0,IF(N250&gt;0,1,IF(N250&lt;0,2,0)))</f>
        <v>0</v>
      </c>
      <c r="AE250" s="278">
        <f>IF(AC250=AD250,0,IF(AC250&gt;AD250,2,1))</f>
        <v>0</v>
      </c>
      <c r="AF250" s="278">
        <f>IF(B250="",0,IF(N250=0,0,H250-$F$125))</f>
        <v>0</v>
      </c>
      <c r="AG250" s="278">
        <f>IF(AF250&gt;0,1,0)</f>
        <v>0</v>
      </c>
    </row>
    <row r="251" spans="1:33" ht="25.5" customHeight="1" x14ac:dyDescent="0.25">
      <c r="A251" s="56"/>
      <c r="B251" s="326"/>
      <c r="C251" s="326"/>
      <c r="D251" s="326"/>
      <c r="E251" s="326"/>
      <c r="F251" s="326"/>
      <c r="G251" s="326"/>
      <c r="H251" s="326"/>
      <c r="I251" s="326"/>
      <c r="J251" s="326"/>
      <c r="K251" s="326"/>
      <c r="L251" s="326"/>
      <c r="M251" s="326"/>
      <c r="N251" s="270">
        <f>IF(G251="",0,IF(H251="",0,(ROUND(((H251-G251)/30),0))))</f>
        <v>0</v>
      </c>
      <c r="O251" s="26"/>
      <c r="P251" s="215">
        <v>1</v>
      </c>
      <c r="Q251" s="211">
        <v>1</v>
      </c>
      <c r="R251" s="211">
        <v>1</v>
      </c>
      <c r="S251" s="211" t="str">
        <f>VLOOKUP(P251,'WORKINGS MATRIX'!$B$200:$C$351,2,FALSE)</f>
        <v>Year</v>
      </c>
      <c r="T251" s="211">
        <f t="shared" si="18"/>
        <v>0</v>
      </c>
      <c r="U251" s="211">
        <f t="shared" si="18"/>
        <v>0</v>
      </c>
      <c r="V251" s="211" t="str">
        <f t="shared" si="19"/>
        <v/>
      </c>
      <c r="W251" s="211" t="str">
        <f t="shared" si="20"/>
        <v/>
      </c>
      <c r="X251" s="211" t="str">
        <f t="shared" si="20"/>
        <v/>
      </c>
      <c r="Y251" s="211" t="str">
        <f t="shared" si="21"/>
        <v/>
      </c>
      <c r="Z251" s="211" t="str">
        <f t="shared" si="22"/>
        <v/>
      </c>
      <c r="AC251" s="278">
        <f>IF(B251="",0,1)</f>
        <v>0</v>
      </c>
      <c r="AD251" s="278">
        <f>IF(B251="",0,IF(N251&gt;0,1,IF(N251&lt;0,2,0)))</f>
        <v>0</v>
      </c>
      <c r="AE251" s="278">
        <f>IF(AC251=AD251,0,IF(AC251&gt;AD251,2,1))</f>
        <v>0</v>
      </c>
      <c r="AF251" s="278">
        <f>IF(B251="",0,IF(N251=0,0,H251-$F$125))</f>
        <v>0</v>
      </c>
      <c r="AG251" s="278">
        <f>IF(AF251&gt;0,1,0)</f>
        <v>0</v>
      </c>
    </row>
    <row r="252" spans="1:33" x14ac:dyDescent="0.25">
      <c r="A252" s="38"/>
      <c r="D252" s="62"/>
      <c r="H252" s="63"/>
      <c r="K252" s="26"/>
      <c r="N252" s="43"/>
      <c r="O252" s="63"/>
      <c r="P252" s="195">
        <v>1</v>
      </c>
      <c r="Q252" s="211">
        <v>1</v>
      </c>
      <c r="R252" s="211">
        <v>1</v>
      </c>
      <c r="S252" s="211" t="str">
        <f>VLOOKUP(P252,'WORKINGS MATRIX'!$B$200:$C$351,2,FALSE)</f>
        <v>Year</v>
      </c>
      <c r="T252" s="211">
        <f t="shared" ref="T252:U256" si="23">Q252-1</f>
        <v>0</v>
      </c>
      <c r="U252" s="211">
        <f t="shared" si="23"/>
        <v>0</v>
      </c>
      <c r="V252" s="211" t="str">
        <f t="shared" si="19"/>
        <v/>
      </c>
      <c r="W252" s="211" t="str">
        <f t="shared" ref="W252:X256" si="24">IF(T252=0,"",T252)</f>
        <v/>
      </c>
      <c r="X252" s="211" t="str">
        <f t="shared" si="24"/>
        <v/>
      </c>
      <c r="Y252" s="211" t="str">
        <f t="shared" si="21"/>
        <v/>
      </c>
      <c r="Z252" s="211" t="str">
        <f t="shared" si="22"/>
        <v/>
      </c>
      <c r="AC252" s="264"/>
      <c r="AD252" s="264"/>
      <c r="AE252" s="264"/>
      <c r="AF252" s="264"/>
      <c r="AG252" s="264"/>
    </row>
    <row r="253" spans="1:33" ht="12.75" customHeight="1" x14ac:dyDescent="0.25">
      <c r="A253" s="38"/>
      <c r="B253" t="s">
        <v>34</v>
      </c>
      <c r="D253" s="62"/>
      <c r="H253" s="63"/>
      <c r="K253" s="26"/>
      <c r="N253" s="43"/>
      <c r="O253" s="63"/>
      <c r="P253" s="211">
        <v>1</v>
      </c>
      <c r="Q253" s="211">
        <v>1</v>
      </c>
      <c r="R253" s="211">
        <v>1</v>
      </c>
      <c r="S253" s="211" t="str">
        <f>VLOOKUP(P253,'WORKINGS MATRIX'!$B$200:$C$351,2,FALSE)</f>
        <v>Year</v>
      </c>
      <c r="T253" s="211">
        <f t="shared" si="23"/>
        <v>0</v>
      </c>
      <c r="U253" s="211">
        <f t="shared" si="23"/>
        <v>0</v>
      </c>
      <c r="V253" s="211" t="str">
        <f t="shared" si="19"/>
        <v/>
      </c>
      <c r="W253" s="211" t="str">
        <f t="shared" si="24"/>
        <v/>
      </c>
      <c r="X253" s="211" t="str">
        <f t="shared" si="24"/>
        <v/>
      </c>
      <c r="Y253" s="211" t="str">
        <f t="shared" si="21"/>
        <v/>
      </c>
      <c r="Z253" s="211" t="str">
        <f t="shared" si="22"/>
        <v/>
      </c>
      <c r="AC253" s="264"/>
      <c r="AD253" s="264"/>
      <c r="AE253" s="264"/>
      <c r="AF253" s="264"/>
      <c r="AG253" s="264"/>
    </row>
    <row r="254" spans="1:33" x14ac:dyDescent="0.25">
      <c r="A254" s="38"/>
      <c r="B254" s="609"/>
      <c r="C254" s="610"/>
      <c r="D254" s="610"/>
      <c r="E254" s="610"/>
      <c r="F254" s="610"/>
      <c r="G254" s="610"/>
      <c r="H254" s="610"/>
      <c r="I254" s="610"/>
      <c r="J254" s="610"/>
      <c r="K254" s="610"/>
      <c r="L254" s="610"/>
      <c r="M254" s="611"/>
      <c r="N254" s="43"/>
      <c r="O254" s="63"/>
      <c r="P254" s="211">
        <v>1</v>
      </c>
      <c r="Q254" s="211">
        <v>1</v>
      </c>
      <c r="R254" s="211">
        <v>1</v>
      </c>
      <c r="S254" s="211" t="str">
        <f>VLOOKUP(P254,'WORKINGS MATRIX'!$B$200:$C$351,2,FALSE)</f>
        <v>Year</v>
      </c>
      <c r="T254" s="211">
        <f t="shared" si="23"/>
        <v>0</v>
      </c>
      <c r="U254" s="211">
        <f t="shared" si="23"/>
        <v>0</v>
      </c>
      <c r="V254" s="211" t="str">
        <f t="shared" si="19"/>
        <v/>
      </c>
      <c r="W254" s="211" t="str">
        <f t="shared" si="24"/>
        <v/>
      </c>
      <c r="X254" s="211" t="str">
        <f t="shared" si="24"/>
        <v/>
      </c>
      <c r="Y254" s="211" t="str">
        <f t="shared" si="21"/>
        <v/>
      </c>
      <c r="Z254" s="211" t="str">
        <f t="shared" si="22"/>
        <v/>
      </c>
      <c r="AC254" s="264"/>
      <c r="AD254" s="264"/>
      <c r="AE254" s="264"/>
      <c r="AF254" s="264"/>
      <c r="AG254" s="264"/>
    </row>
    <row r="255" spans="1:33" x14ac:dyDescent="0.25">
      <c r="A255" s="38"/>
      <c r="B255" s="612"/>
      <c r="C255" s="613"/>
      <c r="D255" s="613"/>
      <c r="E255" s="613"/>
      <c r="F255" s="613"/>
      <c r="G255" s="613"/>
      <c r="H255" s="613"/>
      <c r="I255" s="613"/>
      <c r="J255" s="613"/>
      <c r="K255" s="613"/>
      <c r="L255" s="613"/>
      <c r="M255" s="614"/>
      <c r="N255" s="43"/>
      <c r="O255" s="63"/>
      <c r="P255" s="211">
        <v>1</v>
      </c>
      <c r="Q255" s="211">
        <v>1</v>
      </c>
      <c r="R255" s="211">
        <v>1</v>
      </c>
      <c r="S255" s="211" t="str">
        <f>VLOOKUP(P255,'WORKINGS MATRIX'!$B$200:$C$351,2,FALSE)</f>
        <v>Year</v>
      </c>
      <c r="T255" s="211">
        <f t="shared" si="23"/>
        <v>0</v>
      </c>
      <c r="U255" s="211">
        <f t="shared" si="23"/>
        <v>0</v>
      </c>
      <c r="V255" s="211" t="str">
        <f t="shared" si="19"/>
        <v/>
      </c>
      <c r="W255" s="211" t="str">
        <f t="shared" si="24"/>
        <v/>
      </c>
      <c r="X255" s="211" t="str">
        <f t="shared" si="24"/>
        <v/>
      </c>
      <c r="Y255" s="211" t="str">
        <f t="shared" si="21"/>
        <v/>
      </c>
      <c r="Z255" s="211" t="str">
        <f t="shared" si="22"/>
        <v/>
      </c>
      <c r="AC255" s="264"/>
      <c r="AD255" s="264"/>
      <c r="AE255" s="264"/>
      <c r="AF255" s="264"/>
      <c r="AG255" s="264"/>
    </row>
    <row r="256" spans="1:33" x14ac:dyDescent="0.25">
      <c r="A256" s="38"/>
      <c r="B256" s="612"/>
      <c r="C256" s="613"/>
      <c r="D256" s="613"/>
      <c r="E256" s="613"/>
      <c r="F256" s="613"/>
      <c r="G256" s="613"/>
      <c r="H256" s="613"/>
      <c r="I256" s="613"/>
      <c r="J256" s="613"/>
      <c r="K256" s="613"/>
      <c r="L256" s="613"/>
      <c r="M256" s="614"/>
      <c r="N256" s="43"/>
      <c r="O256" s="63"/>
      <c r="P256" s="211">
        <v>1</v>
      </c>
      <c r="Q256" s="211">
        <v>1</v>
      </c>
      <c r="R256" s="211">
        <v>1</v>
      </c>
      <c r="S256" s="211" t="str">
        <f>VLOOKUP(P256,'WORKINGS MATRIX'!$B$200:$C$351,2,FALSE)</f>
        <v>Year</v>
      </c>
      <c r="T256" s="211">
        <f t="shared" si="23"/>
        <v>0</v>
      </c>
      <c r="U256" s="211">
        <f t="shared" si="23"/>
        <v>0</v>
      </c>
      <c r="V256" s="211" t="str">
        <f t="shared" si="19"/>
        <v/>
      </c>
      <c r="W256" s="211" t="str">
        <f t="shared" si="24"/>
        <v/>
      </c>
      <c r="X256" s="211" t="str">
        <f t="shared" si="24"/>
        <v/>
      </c>
      <c r="Y256" s="211" t="str">
        <f t="shared" si="21"/>
        <v/>
      </c>
      <c r="Z256" s="211" t="str">
        <f t="shared" si="22"/>
        <v/>
      </c>
      <c r="AC256" s="264"/>
      <c r="AD256" s="264"/>
      <c r="AE256" s="264"/>
      <c r="AF256" s="264"/>
      <c r="AG256" s="264"/>
    </row>
    <row r="257" spans="1:33" x14ac:dyDescent="0.25">
      <c r="A257" s="38"/>
      <c r="B257" s="615"/>
      <c r="C257" s="616"/>
      <c r="D257" s="616"/>
      <c r="E257" s="616"/>
      <c r="F257" s="616"/>
      <c r="G257" s="616"/>
      <c r="H257" s="616"/>
      <c r="I257" s="616"/>
      <c r="J257" s="616"/>
      <c r="K257" s="616"/>
      <c r="L257" s="616"/>
      <c r="M257" s="617"/>
      <c r="N257" s="43"/>
      <c r="O257" s="63"/>
      <c r="P257" s="211"/>
      <c r="Q257" s="211"/>
      <c r="R257" s="211"/>
      <c r="S257" s="211"/>
      <c r="T257" s="211"/>
      <c r="U257" s="211"/>
      <c r="V257" s="211"/>
      <c r="W257" s="211"/>
      <c r="X257" s="211"/>
      <c r="Y257" s="211"/>
      <c r="Z257" s="211"/>
      <c r="AC257" s="264"/>
      <c r="AD257" s="264"/>
      <c r="AE257" s="264"/>
      <c r="AF257" s="264"/>
      <c r="AG257" s="264"/>
    </row>
    <row r="258" spans="1:33" x14ac:dyDescent="0.25">
      <c r="A258" s="38"/>
      <c r="B258" s="16" t="s">
        <v>424</v>
      </c>
      <c r="D258" s="62"/>
      <c r="H258" s="63"/>
      <c r="K258" s="26"/>
      <c r="N258" s="43"/>
      <c r="O258" s="63"/>
      <c r="P258" s="211"/>
      <c r="Q258" s="211"/>
      <c r="R258" s="211"/>
      <c r="S258" s="211"/>
      <c r="T258" s="211"/>
      <c r="U258" s="211"/>
      <c r="V258" s="211"/>
      <c r="W258" s="211"/>
      <c r="X258" s="211"/>
      <c r="Y258" s="211"/>
      <c r="Z258" s="211"/>
      <c r="AC258" s="264"/>
      <c r="AD258" s="264"/>
      <c r="AE258" s="264"/>
      <c r="AF258" s="264"/>
      <c r="AG258" s="264"/>
    </row>
    <row r="259" spans="1:33" x14ac:dyDescent="0.25">
      <c r="A259" s="38"/>
      <c r="B259" s="16" t="s">
        <v>425</v>
      </c>
      <c r="D259" s="62"/>
      <c r="H259" s="63"/>
      <c r="K259" s="26"/>
      <c r="N259" s="43"/>
      <c r="O259" s="63"/>
      <c r="P259" s="211"/>
      <c r="Q259" s="211"/>
      <c r="R259" s="211"/>
      <c r="S259" s="211"/>
      <c r="T259" s="211"/>
      <c r="U259" s="211"/>
      <c r="V259" s="211"/>
      <c r="W259" s="211"/>
      <c r="X259" s="211"/>
      <c r="Y259" s="211"/>
      <c r="Z259" s="211"/>
      <c r="AC259" s="264"/>
      <c r="AD259" s="264"/>
      <c r="AE259" s="264"/>
      <c r="AF259" s="264"/>
      <c r="AG259" s="264"/>
    </row>
    <row r="260" spans="1:33" x14ac:dyDescent="0.25">
      <c r="A260" s="38"/>
      <c r="D260" s="62"/>
      <c r="H260" s="63"/>
      <c r="K260" s="26"/>
      <c r="N260" s="43"/>
      <c r="O260" s="63"/>
      <c r="P260" s="211"/>
      <c r="Q260" s="211"/>
      <c r="R260" s="211"/>
      <c r="S260" s="211"/>
      <c r="T260" s="211"/>
      <c r="U260" s="211"/>
      <c r="V260" s="211"/>
      <c r="W260" s="211"/>
      <c r="X260" s="211"/>
      <c r="Y260" s="211"/>
      <c r="Z260" s="211"/>
      <c r="AC260" s="264"/>
      <c r="AD260" s="264"/>
      <c r="AE260" s="264"/>
      <c r="AF260" s="264"/>
      <c r="AG260" s="264"/>
    </row>
    <row r="261" spans="1:33" x14ac:dyDescent="0.25">
      <c r="A261" s="38"/>
      <c r="D261" s="62"/>
      <c r="E261" s="222"/>
      <c r="F261" s="222"/>
      <c r="G261" s="222"/>
      <c r="H261" s="222"/>
      <c r="I261" s="222"/>
      <c r="K261" s="26"/>
      <c r="N261" s="43"/>
      <c r="O261" s="63"/>
      <c r="P261" s="211"/>
      <c r="Q261" s="211"/>
      <c r="R261" s="211"/>
      <c r="S261" s="211"/>
      <c r="T261" s="211"/>
      <c r="U261" s="211"/>
      <c r="V261" s="211"/>
      <c r="W261" s="211"/>
      <c r="X261" s="211"/>
      <c r="Y261" s="211"/>
      <c r="Z261" s="211"/>
      <c r="AC261" s="264"/>
      <c r="AD261" s="264"/>
      <c r="AE261" s="264"/>
      <c r="AF261" s="264"/>
      <c r="AG261" s="264"/>
    </row>
    <row r="262" spans="1:33" x14ac:dyDescent="0.25">
      <c r="A262" s="38"/>
      <c r="D262" s="62"/>
      <c r="E262" s="222"/>
      <c r="F262" s="222"/>
      <c r="G262" s="222"/>
      <c r="H262" s="222"/>
      <c r="I262" s="222"/>
      <c r="K262" s="606" t="s">
        <v>334</v>
      </c>
      <c r="L262" s="606"/>
      <c r="M262" s="606"/>
      <c r="N262" s="43"/>
      <c r="O262" s="63"/>
      <c r="P262" s="211"/>
      <c r="Q262" s="211"/>
      <c r="R262" s="211"/>
      <c r="S262" s="211"/>
      <c r="T262" s="211"/>
      <c r="U262" s="211"/>
      <c r="V262" s="211"/>
      <c r="W262" s="211"/>
      <c r="X262" s="211"/>
      <c r="Y262" s="211"/>
      <c r="Z262" s="211"/>
      <c r="AC262" s="264"/>
      <c r="AD262" s="264"/>
      <c r="AE262" s="264"/>
      <c r="AF262" s="264"/>
      <c r="AG262" s="264"/>
    </row>
    <row r="263" spans="1:33" x14ac:dyDescent="0.25">
      <c r="A263" s="38"/>
      <c r="D263" s="62"/>
      <c r="H263" s="63"/>
      <c r="K263" s="606"/>
      <c r="L263" s="606"/>
      <c r="M263" s="606"/>
      <c r="N263" s="43"/>
      <c r="O263" s="63"/>
      <c r="P263" s="211"/>
      <c r="Q263" s="211"/>
      <c r="R263" s="211"/>
      <c r="S263" s="211"/>
      <c r="T263" s="211"/>
      <c r="U263" s="211"/>
      <c r="V263" s="211"/>
      <c r="W263" s="211"/>
      <c r="X263" s="211"/>
      <c r="Y263" s="211"/>
      <c r="Z263" s="211"/>
      <c r="AC263" s="264"/>
      <c r="AD263" s="264"/>
      <c r="AE263" s="264"/>
      <c r="AF263" s="264"/>
      <c r="AG263" s="264"/>
    </row>
    <row r="264" spans="1:33" x14ac:dyDescent="0.25">
      <c r="A264" s="38"/>
      <c r="D264" s="62"/>
      <c r="E264" s="222"/>
      <c r="F264" s="222"/>
      <c r="G264" s="222"/>
      <c r="H264" s="222"/>
      <c r="I264" s="222"/>
      <c r="K264" s="606"/>
      <c r="L264" s="606"/>
      <c r="M264" s="606"/>
      <c r="N264" s="43"/>
      <c r="O264" s="63"/>
      <c r="P264" s="211"/>
      <c r="Q264" s="211"/>
      <c r="R264" s="211"/>
      <c r="S264" s="211"/>
      <c r="T264" s="211"/>
      <c r="U264" s="211"/>
      <c r="V264" s="211"/>
      <c r="W264" s="211"/>
      <c r="X264" s="211"/>
      <c r="Y264" s="211"/>
      <c r="Z264" s="211"/>
      <c r="AC264" s="264"/>
      <c r="AD264" s="264"/>
      <c r="AE264" s="264"/>
      <c r="AF264" s="264"/>
      <c r="AG264" s="264"/>
    </row>
    <row r="265" spans="1:33" x14ac:dyDescent="0.25">
      <c r="A265" s="38"/>
      <c r="D265" s="62"/>
      <c r="E265" s="222"/>
      <c r="F265" s="222"/>
      <c r="G265" s="222"/>
      <c r="H265" s="222"/>
      <c r="I265" s="222"/>
      <c r="K265" s="606"/>
      <c r="L265" s="606"/>
      <c r="M265" s="606"/>
      <c r="N265" s="43"/>
      <c r="O265" s="63"/>
      <c r="P265" s="211"/>
      <c r="Q265" s="211"/>
      <c r="R265" s="211"/>
      <c r="S265" s="211"/>
      <c r="T265" s="211"/>
      <c r="U265" s="211"/>
      <c r="V265" s="211"/>
      <c r="W265" s="211"/>
      <c r="X265" s="211"/>
      <c r="Y265" s="211"/>
      <c r="Z265" s="211"/>
      <c r="AC265" s="264"/>
      <c r="AD265" s="264"/>
      <c r="AE265" s="264"/>
      <c r="AF265" s="264"/>
      <c r="AG265" s="264"/>
    </row>
    <row r="266" spans="1:33" ht="13.8" thickBot="1" x14ac:dyDescent="0.3">
      <c r="A266" s="64"/>
      <c r="B266" s="65"/>
      <c r="C266" s="65"/>
      <c r="D266" s="66"/>
      <c r="E266" s="65"/>
      <c r="F266" s="65"/>
      <c r="G266" s="65"/>
      <c r="H266" s="67"/>
      <c r="I266" s="65"/>
      <c r="J266" s="65"/>
      <c r="K266" s="68"/>
      <c r="L266" s="65"/>
      <c r="M266" s="65"/>
      <c r="N266" s="69"/>
      <c r="O266" s="63"/>
      <c r="P266" s="211"/>
      <c r="Q266" s="211"/>
      <c r="R266" s="211"/>
      <c r="S266" s="211"/>
      <c r="T266" s="211"/>
      <c r="U266" s="211"/>
      <c r="V266" s="211"/>
      <c r="W266" s="211"/>
      <c r="X266" s="211"/>
      <c r="Y266" s="211"/>
      <c r="Z266" s="211"/>
      <c r="AC266" s="264"/>
      <c r="AD266" s="264"/>
      <c r="AE266" s="264"/>
      <c r="AF266" s="264"/>
      <c r="AG266" s="264"/>
    </row>
    <row r="267" spans="1:33" ht="14.4" thickTop="1" thickBot="1" x14ac:dyDescent="0.3">
      <c r="D267" s="62"/>
      <c r="H267" s="63"/>
      <c r="K267" s="26"/>
      <c r="O267" s="63"/>
      <c r="P267" s="211"/>
      <c r="Q267" s="211"/>
      <c r="R267" s="211"/>
      <c r="S267" s="211"/>
      <c r="T267" s="211"/>
      <c r="U267" s="211"/>
      <c r="V267" s="211"/>
      <c r="W267" s="211"/>
      <c r="X267" s="211"/>
      <c r="Y267" s="211"/>
      <c r="Z267" s="211"/>
      <c r="AC267" s="264"/>
      <c r="AD267" s="264"/>
      <c r="AE267" s="264"/>
      <c r="AF267" s="264"/>
      <c r="AG267" s="264"/>
    </row>
    <row r="268" spans="1:33" ht="13.8" thickTop="1" x14ac:dyDescent="0.25">
      <c r="A268" s="31"/>
      <c r="B268" s="32" t="s">
        <v>35</v>
      </c>
      <c r="C268" s="34"/>
      <c r="D268" s="33"/>
      <c r="E268" s="70"/>
      <c r="F268" s="70"/>
      <c r="G268" s="70"/>
      <c r="H268" s="33"/>
      <c r="I268" s="33"/>
      <c r="J268" s="33"/>
      <c r="K268" s="33"/>
      <c r="L268" s="36" t="s">
        <v>423</v>
      </c>
      <c r="M268" s="33"/>
      <c r="N268" s="37"/>
      <c r="P268" s="211"/>
      <c r="Q268" s="211"/>
      <c r="R268" s="211"/>
      <c r="S268" s="211"/>
      <c r="T268" s="211"/>
      <c r="U268" s="211"/>
      <c r="V268" s="211"/>
      <c r="W268" s="211"/>
      <c r="X268" s="211"/>
      <c r="Y268" s="211"/>
      <c r="Z268" s="211"/>
      <c r="AC268" s="264"/>
      <c r="AD268" s="264"/>
      <c r="AE268" s="264"/>
      <c r="AF268" s="264"/>
      <c r="AG268" s="264"/>
    </row>
    <row r="269" spans="1:33" x14ac:dyDescent="0.25">
      <c r="A269" s="38"/>
      <c r="E269" s="195">
        <v>5</v>
      </c>
      <c r="F269" s="13"/>
      <c r="N269" s="43"/>
      <c r="P269" s="211"/>
      <c r="Q269" s="211"/>
      <c r="R269" s="211"/>
      <c r="S269" s="211"/>
      <c r="T269" s="211"/>
      <c r="U269" s="211"/>
      <c r="V269" s="211"/>
      <c r="W269" s="211"/>
      <c r="X269" s="211"/>
      <c r="Y269" s="211"/>
      <c r="Z269" s="211"/>
      <c r="AC269" s="264"/>
      <c r="AD269" s="264"/>
      <c r="AE269" s="264"/>
      <c r="AF269" s="264"/>
      <c r="AG269" s="264"/>
    </row>
    <row r="270" spans="1:33" x14ac:dyDescent="0.25">
      <c r="A270" s="38"/>
      <c r="B270" t="s">
        <v>26</v>
      </c>
      <c r="L270" s="608" t="str">
        <f>$L$39</f>
        <v>N.017-050-2022/1</v>
      </c>
      <c r="M270" s="608"/>
      <c r="N270" s="43"/>
      <c r="P270" s="211"/>
      <c r="Q270" s="211"/>
      <c r="R270" s="211"/>
      <c r="S270" s="211"/>
      <c r="T270" s="211"/>
      <c r="U270" s="211"/>
      <c r="V270" s="211"/>
      <c r="W270" s="211"/>
      <c r="X270" s="211"/>
      <c r="Y270" s="211"/>
      <c r="Z270" s="211"/>
      <c r="AC270" s="264"/>
      <c r="AD270" s="264"/>
      <c r="AE270" s="264"/>
      <c r="AF270" s="264"/>
      <c r="AG270" s="264"/>
    </row>
    <row r="271" spans="1:33" x14ac:dyDescent="0.25">
      <c r="A271" s="38"/>
      <c r="B271" s="44" t="s">
        <v>27</v>
      </c>
      <c r="C271" s="45"/>
      <c r="D271" s="46"/>
      <c r="E271" s="651" t="s">
        <v>28</v>
      </c>
      <c r="F271" s="652"/>
      <c r="G271" s="651" t="s">
        <v>616</v>
      </c>
      <c r="H271" s="652"/>
      <c r="L271" s="608"/>
      <c r="M271" s="608"/>
      <c r="N271" s="43"/>
      <c r="P271" s="211"/>
      <c r="Q271" s="211"/>
      <c r="R271" s="211"/>
      <c r="S271" s="211"/>
      <c r="T271" s="211"/>
      <c r="U271" s="211"/>
      <c r="V271" s="211"/>
      <c r="W271" s="211"/>
      <c r="X271" s="211"/>
      <c r="Y271" s="211"/>
      <c r="Z271" s="211"/>
      <c r="AC271" s="264"/>
      <c r="AD271" s="264"/>
      <c r="AE271" s="264"/>
      <c r="AF271" s="264"/>
      <c r="AG271" s="264"/>
    </row>
    <row r="272" spans="1:33" ht="18" customHeight="1" x14ac:dyDescent="0.25">
      <c r="A272" s="38"/>
      <c r="B272" s="71">
        <f>B241</f>
        <v>0</v>
      </c>
      <c r="C272" s="72"/>
      <c r="D272" s="73"/>
      <c r="E272" s="603" t="str">
        <f>G241</f>
        <v>Design Specialist 3 - Geometrics</v>
      </c>
      <c r="F272" s="603"/>
      <c r="G272" s="47"/>
      <c r="H272" s="13">
        <v>1</v>
      </c>
      <c r="I272" s="483" t="s">
        <v>823</v>
      </c>
      <c r="J272" s="483"/>
      <c r="K272" s="483"/>
      <c r="L272" s="483"/>
      <c r="N272" s="43"/>
      <c r="P272" s="211"/>
      <c r="Q272" s="211"/>
      <c r="R272" s="211"/>
      <c r="S272" s="211"/>
      <c r="T272" s="211"/>
      <c r="U272" s="211"/>
      <c r="V272" s="211"/>
      <c r="W272" s="211"/>
      <c r="X272" s="211"/>
      <c r="Y272" s="211"/>
      <c r="Z272" s="211"/>
      <c r="AC272" s="264"/>
      <c r="AD272" s="264"/>
      <c r="AE272" s="264"/>
      <c r="AF272" s="264"/>
      <c r="AG272" s="264"/>
    </row>
    <row r="273" spans="1:33" x14ac:dyDescent="0.25">
      <c r="A273" s="38"/>
      <c r="N273" s="43"/>
      <c r="P273" s="211"/>
      <c r="Q273" s="211"/>
      <c r="R273" s="211"/>
      <c r="S273" s="211"/>
      <c r="T273" s="211"/>
      <c r="U273" s="211"/>
      <c r="V273" s="211"/>
      <c r="W273" s="211"/>
      <c r="X273" s="211"/>
      <c r="Y273" s="211"/>
      <c r="Z273" s="211"/>
      <c r="AC273" s="264"/>
      <c r="AD273" s="264"/>
      <c r="AE273" s="264"/>
      <c r="AF273" s="264"/>
      <c r="AG273" s="264"/>
    </row>
    <row r="274" spans="1:33" x14ac:dyDescent="0.25">
      <c r="A274" s="38"/>
      <c r="B274" t="s">
        <v>36</v>
      </c>
      <c r="N274" s="43"/>
      <c r="P274" s="211"/>
      <c r="Q274" s="211"/>
      <c r="R274" s="211"/>
      <c r="S274" s="211"/>
      <c r="T274" s="211"/>
      <c r="U274" s="211"/>
      <c r="V274" s="211"/>
      <c r="W274" s="211"/>
      <c r="X274" s="211"/>
      <c r="Y274" s="211"/>
      <c r="Z274" s="211"/>
      <c r="AC274" s="264"/>
      <c r="AD274" s="264"/>
      <c r="AE274" s="264"/>
      <c r="AF274" s="264"/>
      <c r="AG274" s="264"/>
    </row>
    <row r="275" spans="1:33" ht="18" customHeight="1" x14ac:dyDescent="0.25">
      <c r="A275" s="38"/>
      <c r="B275" s="653" t="s">
        <v>37</v>
      </c>
      <c r="C275" s="653"/>
      <c r="D275" s="622" t="s">
        <v>897</v>
      </c>
      <c r="E275" s="622"/>
      <c r="F275" s="648" t="s">
        <v>898</v>
      </c>
      <c r="G275" s="598"/>
      <c r="H275" s="597" t="s">
        <v>38</v>
      </c>
      <c r="I275" s="598"/>
      <c r="J275" s="597" t="s">
        <v>38</v>
      </c>
      <c r="K275" s="598"/>
      <c r="L275" s="186" t="s">
        <v>39</v>
      </c>
      <c r="M275" s="186" t="s">
        <v>40</v>
      </c>
      <c r="N275" s="43"/>
      <c r="P275" s="211">
        <v>1</v>
      </c>
      <c r="Q275" s="211">
        <v>1</v>
      </c>
      <c r="R275" s="211">
        <v>1</v>
      </c>
      <c r="S275" s="211" t="str">
        <f>VLOOKUP(P275,'WORKINGS MATRIX'!$B$200:$C$351,2,FALSE)</f>
        <v>Year</v>
      </c>
      <c r="T275" s="211">
        <f t="shared" ref="T275:U279" si="25">Q275-1</f>
        <v>0</v>
      </c>
      <c r="U275" s="211">
        <f t="shared" si="25"/>
        <v>0</v>
      </c>
      <c r="V275" s="211" t="str">
        <f>IF(S275="year","",S275)</f>
        <v/>
      </c>
      <c r="W275" s="211" t="str">
        <f t="shared" ref="W275:X279" si="26">IF(T275=0,"",T275)</f>
        <v/>
      </c>
      <c r="X275" s="211" t="str">
        <f t="shared" si="26"/>
        <v/>
      </c>
      <c r="Y275" s="211" t="str">
        <f>IF(V275="","",IF(W275="",(V275&amp;"/"&amp;"12"&amp;"/"&amp;"1"),IF(X275="",(V275&amp;"/"&amp;W275&amp;"/"&amp;"1"),(V275&amp;"/"&amp;W275&amp;"/"&amp;X275))))</f>
        <v/>
      </c>
      <c r="Z275" s="211" t="str">
        <f>IF(Y275="//","",Y275)</f>
        <v/>
      </c>
      <c r="AC275" s="264"/>
      <c r="AD275" s="264"/>
      <c r="AE275" s="264"/>
      <c r="AF275" s="264"/>
      <c r="AG275" s="264"/>
    </row>
    <row r="276" spans="1:33" s="11" customFormat="1" ht="18" customHeight="1" x14ac:dyDescent="0.25">
      <c r="A276" s="75"/>
      <c r="B276" s="603" t="s">
        <v>41</v>
      </c>
      <c r="C276" s="603"/>
      <c r="D276" s="623">
        <v>10</v>
      </c>
      <c r="E276" s="624"/>
      <c r="F276" s="607"/>
      <c r="G276" s="602"/>
      <c r="H276" s="599">
        <v>1</v>
      </c>
      <c r="I276" s="600"/>
      <c r="J276" s="601"/>
      <c r="K276" s="602"/>
      <c r="L276" s="314"/>
      <c r="M276" s="210" t="str">
        <f>Z275</f>
        <v/>
      </c>
      <c r="N276" s="187"/>
      <c r="P276" s="213">
        <v>1</v>
      </c>
      <c r="Q276" s="213">
        <v>1</v>
      </c>
      <c r="R276" s="213">
        <v>1</v>
      </c>
      <c r="S276" s="211" t="str">
        <f>VLOOKUP(P276,'WORKINGS MATRIX'!$B$200:$C$351,2,FALSE)</f>
        <v>Year</v>
      </c>
      <c r="T276" s="211">
        <f t="shared" si="25"/>
        <v>0</v>
      </c>
      <c r="U276" s="211">
        <f t="shared" si="25"/>
        <v>0</v>
      </c>
      <c r="V276" s="211" t="str">
        <f>IF(S276="year","",S276)</f>
        <v/>
      </c>
      <c r="W276" s="211" t="str">
        <f t="shared" si="26"/>
        <v/>
      </c>
      <c r="X276" s="211" t="str">
        <f t="shared" si="26"/>
        <v/>
      </c>
      <c r="Y276" s="211" t="str">
        <f>IF(V276="","",IF(W276="",(V276&amp;"/"&amp;"12"&amp;"/"&amp;"1"),IF(X276="",(V276&amp;"/"&amp;W276&amp;"/"&amp;"1"),(V276&amp;"/"&amp;W276&amp;"/"&amp;X276))))</f>
        <v/>
      </c>
      <c r="Z276" s="211" t="str">
        <f>IF(Y276="//","",Y276)</f>
        <v/>
      </c>
      <c r="AC276" s="279"/>
      <c r="AD276" s="279"/>
      <c r="AE276" s="279"/>
      <c r="AF276" s="279"/>
      <c r="AG276" s="279"/>
    </row>
    <row r="277" spans="1:33" s="11" customFormat="1" ht="18" customHeight="1" x14ac:dyDescent="0.25">
      <c r="A277" s="75"/>
      <c r="B277" s="603" t="s">
        <v>42</v>
      </c>
      <c r="C277" s="603"/>
      <c r="D277" s="607"/>
      <c r="E277" s="602"/>
      <c r="F277" s="607"/>
      <c r="G277" s="602"/>
      <c r="H277" s="649" t="s">
        <v>394</v>
      </c>
      <c r="I277" s="650"/>
      <c r="J277" s="649" t="s">
        <v>362</v>
      </c>
      <c r="K277" s="650"/>
      <c r="L277" s="186" t="s">
        <v>39</v>
      </c>
      <c r="M277" s="186" t="s">
        <v>40</v>
      </c>
      <c r="N277" s="187"/>
      <c r="P277" s="213">
        <v>1</v>
      </c>
      <c r="Q277" s="213">
        <v>1</v>
      </c>
      <c r="R277" s="213">
        <v>1</v>
      </c>
      <c r="S277" s="211" t="str">
        <f>VLOOKUP(P277,'WORKINGS MATRIX'!$B$200:$C$351,2,FALSE)</f>
        <v>Year</v>
      </c>
      <c r="T277" s="211">
        <f t="shared" si="25"/>
        <v>0</v>
      </c>
      <c r="U277" s="211">
        <f t="shared" si="25"/>
        <v>0</v>
      </c>
      <c r="V277" s="211" t="str">
        <f>IF(S277="year","",S277)</f>
        <v/>
      </c>
      <c r="W277" s="211" t="str">
        <f t="shared" si="26"/>
        <v/>
      </c>
      <c r="X277" s="211" t="str">
        <f t="shared" si="26"/>
        <v/>
      </c>
      <c r="Y277" s="211" t="str">
        <f>IF(V277="","",IF(W277="",(V277&amp;"/"&amp;"1"&amp;"/"&amp;"1"),IF(X277="",(V277&amp;"/"&amp;W277&amp;"/"&amp;"1"),(V277&amp;"/"&amp;W277&amp;"/"&amp;X277))))</f>
        <v/>
      </c>
      <c r="Z277" s="211" t="str">
        <f>IF(Y277="//","",Y277)</f>
        <v/>
      </c>
      <c r="AC277" s="279"/>
      <c r="AD277" s="279"/>
      <c r="AE277" s="279"/>
      <c r="AF277" s="279"/>
      <c r="AG277" s="279"/>
    </row>
    <row r="278" spans="1:33" s="11" customFormat="1" ht="18" customHeight="1" x14ac:dyDescent="0.25">
      <c r="A278" s="75"/>
      <c r="B278" s="603" t="s">
        <v>82</v>
      </c>
      <c r="C278" s="603"/>
      <c r="D278" s="604" t="str">
        <f>Z277</f>
        <v/>
      </c>
      <c r="E278" s="605"/>
      <c r="F278" s="604" t="str">
        <f>Z278</f>
        <v/>
      </c>
      <c r="G278" s="605"/>
      <c r="H278" s="644">
        <v>1</v>
      </c>
      <c r="I278" s="645"/>
      <c r="J278" s="601"/>
      <c r="K278" s="602"/>
      <c r="L278" s="314"/>
      <c r="M278" s="210" t="str">
        <f>Z276</f>
        <v/>
      </c>
      <c r="N278" s="187"/>
      <c r="P278" s="213">
        <v>1</v>
      </c>
      <c r="Q278" s="213">
        <v>1</v>
      </c>
      <c r="R278" s="213">
        <v>1</v>
      </c>
      <c r="S278" s="211" t="str">
        <f>VLOOKUP(P278,'WORKINGS MATRIX'!$B$200:$C$351,2,FALSE)</f>
        <v>Year</v>
      </c>
      <c r="T278" s="211">
        <f t="shared" si="25"/>
        <v>0</v>
      </c>
      <c r="U278" s="211">
        <f t="shared" si="25"/>
        <v>0</v>
      </c>
      <c r="V278" s="211" t="str">
        <f>IF(S278="year","",S278)</f>
        <v/>
      </c>
      <c r="W278" s="211" t="str">
        <f t="shared" si="26"/>
        <v/>
      </c>
      <c r="X278" s="211" t="str">
        <f t="shared" si="26"/>
        <v/>
      </c>
      <c r="Y278" s="211" t="str">
        <f>IF(V278="","",IF(W278="",(V278&amp;"/"&amp;"1"&amp;"/"&amp;"1"),IF(X278="",(V278&amp;"/"&amp;W278&amp;"/"&amp;"1"),(V278&amp;"/"&amp;W278&amp;"/"&amp;X278))))</f>
        <v/>
      </c>
      <c r="Z278" s="211" t="str">
        <f>IF(Y278="//","",Y278)</f>
        <v/>
      </c>
      <c r="AC278" s="279"/>
      <c r="AD278" s="279"/>
      <c r="AE278" s="279"/>
      <c r="AF278" s="279"/>
      <c r="AG278" s="279"/>
    </row>
    <row r="279" spans="1:33" x14ac:dyDescent="0.25">
      <c r="A279" s="38"/>
      <c r="N279" s="43"/>
      <c r="P279" s="211">
        <v>1</v>
      </c>
      <c r="Q279" s="211">
        <v>1</v>
      </c>
      <c r="R279" s="211">
        <v>1</v>
      </c>
      <c r="S279" s="211" t="str">
        <f>VLOOKUP(P279,'WORKINGS MATRIX'!$B$200:$C$351,2,FALSE)</f>
        <v>Year</v>
      </c>
      <c r="T279" s="211">
        <f t="shared" si="25"/>
        <v>0</v>
      </c>
      <c r="U279" s="211">
        <f t="shared" si="25"/>
        <v>0</v>
      </c>
      <c r="V279" s="211" t="str">
        <f>IF(S279="year","",S279)</f>
        <v/>
      </c>
      <c r="W279" s="211" t="str">
        <f t="shared" si="26"/>
        <v/>
      </c>
      <c r="X279" s="211" t="str">
        <f t="shared" si="26"/>
        <v/>
      </c>
      <c r="Y279" s="211" t="str">
        <f>IF(V279="","",IF(W279="",(V279&amp;"/"&amp;"1"&amp;"/"&amp;"1"),IF(X279="",(V279&amp;"/"&amp;W279&amp;"/"&amp;"1"),(V279&amp;"/"&amp;W279&amp;"/"&amp;X279))))</f>
        <v/>
      </c>
      <c r="Z279" s="211" t="str">
        <f>IF(Y279="//","",Y279)</f>
        <v/>
      </c>
      <c r="AC279" s="264"/>
      <c r="AD279" s="264"/>
      <c r="AE279" s="264"/>
      <c r="AF279" s="264"/>
      <c r="AG279" s="264"/>
    </row>
    <row r="280" spans="1:33" x14ac:dyDescent="0.25">
      <c r="A280" s="38"/>
      <c r="M280" s="428" t="str">
        <f>IF(B241="","",IF(P276=1,"DATES INCORRECT OR INCOMPLETE - PLEASE CHECK",""))</f>
        <v/>
      </c>
      <c r="N280" s="43"/>
      <c r="P280" s="211"/>
      <c r="Q280" s="211"/>
      <c r="R280" s="211"/>
      <c r="S280" s="211"/>
      <c r="T280" s="211"/>
      <c r="U280" s="211"/>
      <c r="V280" s="211"/>
      <c r="W280" s="211"/>
      <c r="X280" s="211"/>
      <c r="Y280" s="211"/>
      <c r="Z280" s="211"/>
      <c r="AC280" s="264"/>
      <c r="AD280" s="264"/>
      <c r="AE280" s="264"/>
      <c r="AF280" s="264"/>
      <c r="AG280" s="264"/>
    </row>
    <row r="281" spans="1:33" x14ac:dyDescent="0.25">
      <c r="A281" s="51"/>
      <c r="B281" s="26"/>
      <c r="C281" s="83"/>
      <c r="D281" s="329"/>
      <c r="E281" s="26"/>
      <c r="F281" s="11"/>
      <c r="G281" s="11"/>
      <c r="H281" s="11"/>
      <c r="I281" s="11"/>
      <c r="J281" s="26"/>
      <c r="K281" s="26"/>
      <c r="L281" s="26"/>
      <c r="M281" s="330"/>
      <c r="N281" s="74"/>
      <c r="O281" s="26"/>
      <c r="P281" s="211"/>
      <c r="Q281" s="211"/>
      <c r="R281" s="211"/>
      <c r="S281" s="212"/>
      <c r="T281" s="212"/>
      <c r="U281" s="212"/>
      <c r="V281" s="212"/>
      <c r="W281" s="212"/>
      <c r="X281" s="212"/>
      <c r="Y281" s="212"/>
      <c r="Z281" s="212"/>
      <c r="AC281" s="264"/>
      <c r="AD281" s="264"/>
      <c r="AE281" s="264"/>
      <c r="AF281" s="264"/>
      <c r="AG281" s="264"/>
    </row>
    <row r="282" spans="1:33" ht="26.25" customHeight="1" x14ac:dyDescent="0.25">
      <c r="A282" s="75"/>
      <c r="B282" s="9" t="s">
        <v>889</v>
      </c>
      <c r="C282" s="222"/>
      <c r="D282" s="3"/>
      <c r="E282" s="222"/>
      <c r="F282" s="222"/>
      <c r="G282" s="3"/>
      <c r="H282" s="222"/>
      <c r="I282" s="3"/>
      <c r="J282" s="326"/>
      <c r="K282" s="327"/>
      <c r="L282" s="222"/>
      <c r="M282" s="76"/>
      <c r="N282" s="77"/>
      <c r="O282" s="11"/>
      <c r="P282" s="211"/>
      <c r="Q282" s="211"/>
      <c r="R282" s="211"/>
      <c r="S282" s="211"/>
      <c r="T282" s="211"/>
      <c r="U282" s="211"/>
      <c r="V282" s="211"/>
      <c r="W282" s="211"/>
      <c r="X282" s="211"/>
      <c r="Y282" s="211"/>
      <c r="Z282" s="211"/>
      <c r="AC282" s="264"/>
      <c r="AD282" s="264"/>
      <c r="AE282" s="264"/>
      <c r="AF282" s="264"/>
      <c r="AG282" s="264"/>
    </row>
    <row r="283" spans="1:33" ht="26.25" customHeight="1" x14ac:dyDescent="0.25">
      <c r="A283" s="75"/>
      <c r="B283" s="222"/>
      <c r="C283" s="222"/>
      <c r="D283" s="3"/>
      <c r="E283" s="222"/>
      <c r="F283" s="222"/>
      <c r="G283" s="3"/>
      <c r="H283" s="222"/>
      <c r="I283" s="3"/>
      <c r="J283" s="326"/>
      <c r="K283" s="327"/>
      <c r="L283" s="222"/>
      <c r="M283" s="76"/>
      <c r="N283" s="77"/>
      <c r="O283" s="11"/>
      <c r="P283" s="211"/>
      <c r="Q283" s="211"/>
      <c r="R283" s="211"/>
      <c r="S283" s="211"/>
      <c r="T283" s="211"/>
      <c r="U283" s="211"/>
      <c r="V283" s="211"/>
      <c r="W283" s="211"/>
      <c r="X283" s="211"/>
      <c r="Y283" s="211"/>
      <c r="Z283" s="211"/>
      <c r="AC283" s="264"/>
      <c r="AD283" s="264"/>
      <c r="AE283" s="264"/>
      <c r="AF283" s="264"/>
      <c r="AG283" s="264"/>
    </row>
    <row r="284" spans="1:33" ht="26.25" customHeight="1" x14ac:dyDescent="0.25">
      <c r="A284" s="75"/>
      <c r="B284" s="222"/>
      <c r="C284" s="222"/>
      <c r="D284" s="3"/>
      <c r="E284" s="222"/>
      <c r="F284" s="222"/>
      <c r="G284" s="3"/>
      <c r="H284" s="222"/>
      <c r="I284" s="3"/>
      <c r="J284" s="326"/>
      <c r="K284" s="327"/>
      <c r="L284" s="222"/>
      <c r="M284" s="76"/>
      <c r="N284" s="77"/>
      <c r="O284" s="11"/>
      <c r="P284" s="211"/>
      <c r="Q284" s="211"/>
      <c r="R284" s="211"/>
      <c r="S284" s="211"/>
      <c r="T284" s="211"/>
      <c r="U284" s="211"/>
      <c r="V284" s="211"/>
      <c r="W284" s="211"/>
      <c r="X284" s="211"/>
      <c r="Y284" s="211"/>
      <c r="Z284" s="211"/>
      <c r="AC284" s="264"/>
      <c r="AD284" s="264"/>
      <c r="AE284" s="264"/>
      <c r="AF284" s="264"/>
      <c r="AG284" s="264"/>
    </row>
    <row r="285" spans="1:33" ht="26.25" customHeight="1" x14ac:dyDescent="0.25">
      <c r="A285" s="75"/>
      <c r="B285" s="222"/>
      <c r="C285" s="222"/>
      <c r="D285" s="3"/>
      <c r="E285" s="222"/>
      <c r="F285" s="222"/>
      <c r="G285" s="3"/>
      <c r="H285" s="222"/>
      <c r="I285" s="3"/>
      <c r="J285" s="326"/>
      <c r="K285" s="327"/>
      <c r="L285" s="222"/>
      <c r="M285" s="76"/>
      <c r="N285" s="77"/>
      <c r="O285" s="11"/>
      <c r="P285" s="211"/>
      <c r="Q285" s="211"/>
      <c r="R285" s="211"/>
      <c r="S285" s="211"/>
      <c r="T285" s="211"/>
      <c r="U285" s="211"/>
      <c r="V285" s="211"/>
      <c r="W285" s="211"/>
      <c r="X285" s="211"/>
      <c r="Y285" s="211"/>
      <c r="Z285" s="211"/>
      <c r="AC285" s="264"/>
      <c r="AD285" s="264"/>
      <c r="AE285" s="264"/>
      <c r="AF285" s="264"/>
      <c r="AG285" s="264"/>
    </row>
    <row r="286" spans="1:33" ht="26.25" customHeight="1" x14ac:dyDescent="0.25">
      <c r="A286" s="75"/>
      <c r="B286" s="222"/>
      <c r="C286" s="222"/>
      <c r="D286" s="3"/>
      <c r="E286" s="222"/>
      <c r="F286" s="222"/>
      <c r="G286" s="3"/>
      <c r="H286" s="222"/>
      <c r="I286" s="3"/>
      <c r="J286" s="326"/>
      <c r="K286" s="327"/>
      <c r="L286" s="222"/>
      <c r="M286" s="76"/>
      <c r="N286" s="77"/>
      <c r="O286" s="11"/>
      <c r="P286" s="211"/>
      <c r="Q286" s="211"/>
      <c r="R286" s="211"/>
      <c r="S286" s="211"/>
      <c r="T286" s="211"/>
      <c r="U286" s="211"/>
      <c r="V286" s="211"/>
      <c r="W286" s="211"/>
      <c r="X286" s="211"/>
      <c r="Y286" s="211"/>
      <c r="Z286" s="211"/>
      <c r="AC286" s="264"/>
      <c r="AD286" s="264"/>
      <c r="AE286" s="264"/>
      <c r="AF286" s="264"/>
      <c r="AG286" s="264"/>
    </row>
    <row r="287" spans="1:33" x14ac:dyDescent="0.25">
      <c r="A287" s="38"/>
      <c r="D287" s="3"/>
      <c r="G287" s="3"/>
      <c r="I287" s="3"/>
      <c r="N287" s="77"/>
      <c r="P287" s="211"/>
      <c r="Q287" s="211"/>
      <c r="R287" s="211"/>
      <c r="S287" s="211"/>
      <c r="T287" s="211"/>
      <c r="U287" s="211"/>
      <c r="V287" s="211"/>
      <c r="W287" s="211"/>
      <c r="X287" s="211"/>
      <c r="Y287" s="211"/>
      <c r="Z287" s="211"/>
      <c r="AC287" s="264"/>
      <c r="AD287" s="264"/>
      <c r="AE287" s="264"/>
      <c r="AF287" s="264"/>
      <c r="AG287" s="264"/>
    </row>
    <row r="288" spans="1:33" x14ac:dyDescent="0.25">
      <c r="A288" s="38"/>
      <c r="B288" t="s">
        <v>34</v>
      </c>
      <c r="D288" s="62"/>
      <c r="H288" s="63"/>
      <c r="K288" s="26"/>
      <c r="N288" s="43"/>
      <c r="P288" s="211"/>
      <c r="Q288" s="211"/>
      <c r="R288" s="211"/>
      <c r="S288" s="211"/>
      <c r="T288" s="211"/>
      <c r="U288" s="211"/>
      <c r="V288" s="211"/>
      <c r="W288" s="211"/>
      <c r="X288" s="211"/>
      <c r="Y288" s="211"/>
      <c r="Z288" s="211"/>
      <c r="AC288" s="264"/>
      <c r="AD288" s="264"/>
      <c r="AE288" s="264"/>
      <c r="AF288" s="264"/>
      <c r="AG288" s="264"/>
    </row>
    <row r="289" spans="1:33" x14ac:dyDescent="0.25">
      <c r="A289" s="38"/>
      <c r="B289" s="609"/>
      <c r="C289" s="610"/>
      <c r="D289" s="610"/>
      <c r="E289" s="610"/>
      <c r="F289" s="610"/>
      <c r="G289" s="610"/>
      <c r="H289" s="610"/>
      <c r="I289" s="610"/>
      <c r="J289" s="610"/>
      <c r="K289" s="610"/>
      <c r="L289" s="610"/>
      <c r="M289" s="611"/>
      <c r="N289" s="43"/>
      <c r="P289" s="211"/>
      <c r="Q289" s="211"/>
      <c r="R289" s="211"/>
      <c r="S289" s="211"/>
      <c r="T289" s="211"/>
      <c r="U289" s="211"/>
      <c r="V289" s="211"/>
      <c r="W289" s="211"/>
      <c r="X289" s="211"/>
      <c r="Y289" s="211"/>
      <c r="Z289" s="211"/>
      <c r="AC289" s="264"/>
      <c r="AD289" s="264"/>
      <c r="AE289" s="264"/>
      <c r="AF289" s="264"/>
      <c r="AG289" s="264"/>
    </row>
    <row r="290" spans="1:33" x14ac:dyDescent="0.25">
      <c r="A290" s="38"/>
      <c r="B290" s="612"/>
      <c r="C290" s="613"/>
      <c r="D290" s="613"/>
      <c r="E290" s="613"/>
      <c r="F290" s="613"/>
      <c r="G290" s="613"/>
      <c r="H290" s="613"/>
      <c r="I290" s="613"/>
      <c r="J290" s="613"/>
      <c r="K290" s="613"/>
      <c r="L290" s="613"/>
      <c r="M290" s="614"/>
      <c r="N290" s="43"/>
      <c r="P290" s="211"/>
      <c r="Q290" s="211"/>
      <c r="R290" s="211"/>
      <c r="S290" s="211"/>
      <c r="T290" s="211"/>
      <c r="U290" s="211"/>
      <c r="V290" s="211"/>
      <c r="W290" s="211"/>
      <c r="X290" s="211"/>
      <c r="Y290" s="211"/>
      <c r="Z290" s="211"/>
      <c r="AC290" s="264"/>
      <c r="AD290" s="264"/>
      <c r="AE290" s="264"/>
      <c r="AF290" s="264"/>
      <c r="AG290" s="264"/>
    </row>
    <row r="291" spans="1:33" x14ac:dyDescent="0.25">
      <c r="A291" s="38"/>
      <c r="B291" s="612"/>
      <c r="C291" s="613"/>
      <c r="D291" s="613"/>
      <c r="E291" s="613"/>
      <c r="F291" s="613"/>
      <c r="G291" s="613"/>
      <c r="H291" s="613"/>
      <c r="I291" s="613"/>
      <c r="J291" s="613"/>
      <c r="K291" s="613"/>
      <c r="L291" s="613"/>
      <c r="M291" s="614"/>
      <c r="N291" s="43"/>
      <c r="P291" s="211"/>
      <c r="Q291" s="211"/>
      <c r="R291" s="211"/>
      <c r="S291" s="211"/>
      <c r="T291" s="211"/>
      <c r="U291" s="211"/>
      <c r="V291" s="211"/>
      <c r="W291" s="211"/>
      <c r="X291" s="211"/>
      <c r="Y291" s="211"/>
      <c r="Z291" s="211"/>
      <c r="AC291" s="264"/>
      <c r="AD291" s="264"/>
      <c r="AE291" s="264"/>
      <c r="AF291" s="264"/>
      <c r="AG291" s="264"/>
    </row>
    <row r="292" spans="1:33" x14ac:dyDescent="0.25">
      <c r="A292" s="38"/>
      <c r="B292" s="615"/>
      <c r="C292" s="616"/>
      <c r="D292" s="616"/>
      <c r="E292" s="616"/>
      <c r="F292" s="616"/>
      <c r="G292" s="616"/>
      <c r="H292" s="616"/>
      <c r="I292" s="616"/>
      <c r="J292" s="616"/>
      <c r="K292" s="616"/>
      <c r="L292" s="616"/>
      <c r="M292" s="617"/>
      <c r="N292" s="43"/>
      <c r="P292" s="211"/>
      <c r="Q292" s="211"/>
      <c r="R292" s="211"/>
      <c r="S292" s="211"/>
      <c r="T292" s="211"/>
      <c r="U292" s="211"/>
      <c r="V292" s="211"/>
      <c r="W292" s="211"/>
      <c r="X292" s="211"/>
      <c r="Y292" s="211"/>
      <c r="Z292" s="211"/>
      <c r="AC292" s="264"/>
      <c r="AD292" s="264"/>
      <c r="AE292" s="264"/>
      <c r="AF292" s="264"/>
      <c r="AG292" s="264"/>
    </row>
    <row r="293" spans="1:33" x14ac:dyDescent="0.25">
      <c r="A293" s="38"/>
      <c r="B293" s="16"/>
      <c r="D293" s="62"/>
      <c r="H293" s="63"/>
      <c r="K293" s="26"/>
      <c r="N293" s="43"/>
      <c r="P293" s="211"/>
      <c r="Q293" s="211"/>
      <c r="R293" s="211"/>
      <c r="S293" s="211"/>
      <c r="T293" s="211"/>
      <c r="U293" s="211"/>
      <c r="V293" s="211"/>
      <c r="W293" s="211"/>
      <c r="X293" s="211"/>
      <c r="Y293" s="211"/>
      <c r="Z293" s="211"/>
      <c r="AC293" s="264"/>
      <c r="AD293" s="264"/>
      <c r="AE293" s="264"/>
      <c r="AF293" s="264"/>
      <c r="AG293" s="264"/>
    </row>
    <row r="294" spans="1:33" x14ac:dyDescent="0.25">
      <c r="A294" s="38"/>
      <c r="D294" s="62"/>
      <c r="H294" s="63"/>
      <c r="K294" s="26"/>
      <c r="N294" s="43"/>
      <c r="P294" s="211"/>
      <c r="Q294" s="211"/>
      <c r="R294" s="211"/>
      <c r="S294" s="211"/>
      <c r="T294" s="211"/>
      <c r="U294" s="211"/>
      <c r="V294" s="211"/>
      <c r="W294" s="211"/>
      <c r="X294" s="211"/>
      <c r="Y294" s="211"/>
      <c r="Z294" s="211"/>
      <c r="AC294" s="264"/>
      <c r="AD294" s="264"/>
      <c r="AE294" s="264"/>
      <c r="AF294" s="264"/>
      <c r="AG294" s="264"/>
    </row>
    <row r="295" spans="1:33" x14ac:dyDescent="0.25">
      <c r="A295" s="38"/>
      <c r="D295" s="62"/>
      <c r="H295" s="63"/>
      <c r="K295" s="26"/>
      <c r="N295" s="43"/>
      <c r="P295" s="211"/>
      <c r="Q295" s="211"/>
      <c r="R295" s="211"/>
      <c r="S295" s="211"/>
      <c r="T295" s="211"/>
      <c r="U295" s="211"/>
      <c r="V295" s="211"/>
      <c r="W295" s="211"/>
      <c r="X295" s="211"/>
      <c r="Y295" s="211"/>
      <c r="Z295" s="211"/>
      <c r="AC295" s="264"/>
      <c r="AD295" s="264"/>
      <c r="AE295" s="264"/>
      <c r="AF295" s="264"/>
      <c r="AG295" s="264"/>
    </row>
    <row r="296" spans="1:33" x14ac:dyDescent="0.25">
      <c r="A296" s="38"/>
      <c r="D296" s="62"/>
      <c r="E296" s="222"/>
      <c r="F296" s="222"/>
      <c r="G296" s="222"/>
      <c r="H296" s="222"/>
      <c r="I296" s="222"/>
      <c r="K296" s="26"/>
      <c r="N296" s="43"/>
      <c r="P296" s="211"/>
      <c r="Q296" s="211"/>
      <c r="R296" s="211"/>
      <c r="S296" s="211"/>
      <c r="T296" s="211"/>
      <c r="U296" s="211"/>
      <c r="V296" s="211"/>
      <c r="W296" s="211"/>
      <c r="X296" s="211"/>
      <c r="Y296" s="211"/>
      <c r="Z296" s="211"/>
      <c r="AC296" s="264"/>
      <c r="AD296" s="264"/>
      <c r="AE296" s="264"/>
      <c r="AF296" s="264"/>
      <c r="AG296" s="264"/>
    </row>
    <row r="297" spans="1:33" x14ac:dyDescent="0.25">
      <c r="A297" s="38"/>
      <c r="D297" s="62"/>
      <c r="E297" s="222"/>
      <c r="F297" s="222"/>
      <c r="G297" s="222"/>
      <c r="H297" s="222"/>
      <c r="I297" s="222"/>
      <c r="K297" s="606" t="s">
        <v>334</v>
      </c>
      <c r="L297" s="606"/>
      <c r="M297" s="606"/>
      <c r="N297" s="43"/>
      <c r="P297" s="211"/>
      <c r="Q297" s="211"/>
      <c r="R297" s="211"/>
      <c r="S297" s="211"/>
      <c r="T297" s="211"/>
      <c r="U297" s="211"/>
      <c r="V297" s="211"/>
      <c r="W297" s="211"/>
      <c r="X297" s="211"/>
      <c r="Y297" s="211"/>
      <c r="Z297" s="211"/>
      <c r="AC297" s="264"/>
      <c r="AD297" s="264"/>
      <c r="AE297" s="264"/>
      <c r="AF297" s="264"/>
      <c r="AG297" s="264"/>
    </row>
    <row r="298" spans="1:33" x14ac:dyDescent="0.25">
      <c r="A298" s="38"/>
      <c r="D298" s="62"/>
      <c r="H298" s="63"/>
      <c r="K298" s="606"/>
      <c r="L298" s="606"/>
      <c r="M298" s="606"/>
      <c r="N298" s="43"/>
      <c r="P298" s="211"/>
      <c r="Q298" s="211"/>
      <c r="R298" s="211"/>
      <c r="S298" s="211"/>
      <c r="T298" s="211"/>
      <c r="U298" s="211"/>
      <c r="V298" s="211"/>
      <c r="W298" s="211"/>
      <c r="X298" s="211"/>
      <c r="Y298" s="211"/>
      <c r="Z298" s="211"/>
      <c r="AC298" s="264"/>
      <c r="AD298" s="264"/>
      <c r="AE298" s="264"/>
      <c r="AF298" s="264"/>
      <c r="AG298" s="264"/>
    </row>
    <row r="299" spans="1:33" x14ac:dyDescent="0.25">
      <c r="A299" s="38"/>
      <c r="D299" s="62"/>
      <c r="E299" s="222"/>
      <c r="F299" s="222"/>
      <c r="G299" s="222"/>
      <c r="H299" s="222"/>
      <c r="I299" s="222"/>
      <c r="K299" s="606"/>
      <c r="L299" s="606"/>
      <c r="M299" s="606"/>
      <c r="N299" s="43"/>
      <c r="P299" s="211"/>
      <c r="Q299" s="211"/>
      <c r="R299" s="211"/>
      <c r="S299" s="211"/>
      <c r="T299" s="211"/>
      <c r="U299" s="211"/>
      <c r="V299" s="211"/>
      <c r="W299" s="211"/>
      <c r="X299" s="211"/>
      <c r="Y299" s="211"/>
      <c r="Z299" s="211"/>
      <c r="AC299" s="264"/>
      <c r="AD299" s="264"/>
      <c r="AE299" s="264"/>
      <c r="AF299" s="264"/>
      <c r="AG299" s="264"/>
    </row>
    <row r="300" spans="1:33" x14ac:dyDescent="0.25">
      <c r="A300" s="38"/>
      <c r="D300" s="62"/>
      <c r="E300" s="222"/>
      <c r="F300" s="222"/>
      <c r="G300" s="222"/>
      <c r="H300" s="222"/>
      <c r="I300" s="222"/>
      <c r="K300" s="606"/>
      <c r="L300" s="606"/>
      <c r="M300" s="606"/>
      <c r="N300" s="43"/>
      <c r="P300" s="211"/>
      <c r="Q300" s="211"/>
      <c r="R300" s="211"/>
      <c r="S300" s="211"/>
      <c r="T300" s="211"/>
      <c r="U300" s="211"/>
      <c r="V300" s="211"/>
      <c r="W300" s="211"/>
      <c r="X300" s="211"/>
      <c r="Y300" s="211"/>
      <c r="Z300" s="211"/>
      <c r="AC300" s="264"/>
      <c r="AD300" s="264"/>
      <c r="AE300" s="264"/>
      <c r="AF300" s="264"/>
      <c r="AG300" s="264"/>
    </row>
    <row r="301" spans="1:33" ht="13.8" thickBot="1" x14ac:dyDescent="0.3">
      <c r="A301" s="64"/>
      <c r="B301" s="65"/>
      <c r="C301" s="65"/>
      <c r="D301" s="65"/>
      <c r="E301" s="65"/>
      <c r="F301" s="65"/>
      <c r="G301" s="65"/>
      <c r="H301" s="65"/>
      <c r="I301" s="65"/>
      <c r="J301" s="65"/>
      <c r="K301" s="65"/>
      <c r="L301" s="65"/>
      <c r="M301" s="65"/>
      <c r="N301" s="69"/>
      <c r="P301" s="211"/>
      <c r="Q301" s="211"/>
      <c r="R301" s="211"/>
      <c r="S301" s="211"/>
      <c r="T301" s="211"/>
      <c r="U301" s="211"/>
      <c r="V301" s="211"/>
      <c r="W301" s="211"/>
      <c r="X301" s="211"/>
      <c r="Y301" s="211"/>
      <c r="Z301" s="211"/>
      <c r="AC301" s="264"/>
      <c r="AD301" s="264"/>
      <c r="AE301" s="264"/>
      <c r="AF301" s="264"/>
      <c r="AG301" s="264"/>
    </row>
    <row r="302" spans="1:33" ht="13.8" thickTop="1" x14ac:dyDescent="0.25">
      <c r="P302" s="211"/>
      <c r="Q302" s="211"/>
      <c r="R302" s="211"/>
      <c r="S302" s="211"/>
      <c r="T302" s="211"/>
      <c r="U302" s="211"/>
      <c r="V302" s="211"/>
      <c r="W302" s="211"/>
      <c r="X302" s="211"/>
      <c r="Y302" s="211"/>
      <c r="Z302" s="211"/>
      <c r="AC302" s="264"/>
      <c r="AD302" s="264"/>
      <c r="AE302" s="264"/>
      <c r="AF302" s="264"/>
      <c r="AG302" s="264"/>
    </row>
    <row r="303" spans="1:33" x14ac:dyDescent="0.25">
      <c r="B303" s="29" t="s">
        <v>19</v>
      </c>
      <c r="P303" s="211"/>
      <c r="Q303" s="211"/>
      <c r="R303" s="211"/>
      <c r="S303" s="211"/>
      <c r="T303" s="211"/>
      <c r="U303" s="211"/>
      <c r="V303" s="211"/>
      <c r="W303" s="211"/>
      <c r="X303" s="211"/>
      <c r="Y303" s="211"/>
      <c r="Z303" s="211"/>
      <c r="AC303" s="264"/>
      <c r="AD303" s="264"/>
      <c r="AE303" s="264"/>
      <c r="AF303" s="264"/>
      <c r="AG303" s="264"/>
    </row>
    <row r="304" spans="1:33" x14ac:dyDescent="0.25">
      <c r="P304" s="211"/>
      <c r="Q304" s="211"/>
      <c r="R304" s="211"/>
      <c r="S304" s="211"/>
      <c r="T304" s="211"/>
      <c r="U304" s="211"/>
      <c r="V304" s="211"/>
      <c r="W304" s="211"/>
      <c r="X304" s="211"/>
      <c r="Y304" s="211"/>
      <c r="Z304" s="211"/>
      <c r="AC304" s="264"/>
      <c r="AD304" s="264"/>
      <c r="AE304" s="264"/>
      <c r="AF304" s="264"/>
      <c r="AG304" s="264"/>
    </row>
    <row r="305" spans="3:33" x14ac:dyDescent="0.25">
      <c r="C305" s="264"/>
      <c r="D305" s="264"/>
      <c r="E305" s="264"/>
      <c r="F305" s="264"/>
      <c r="G305" s="264"/>
      <c r="H305" s="264"/>
      <c r="I305" s="264"/>
      <c r="J305" s="264"/>
      <c r="P305" s="211"/>
      <c r="Q305" s="211"/>
      <c r="R305" s="211"/>
      <c r="S305" s="211"/>
      <c r="T305" s="211"/>
      <c r="U305" s="211"/>
      <c r="V305" s="211"/>
      <c r="W305" s="211"/>
      <c r="X305" s="211"/>
      <c r="Y305" s="211"/>
      <c r="Z305" s="211"/>
      <c r="AC305" s="264"/>
      <c r="AD305" s="264"/>
      <c r="AE305" s="264"/>
      <c r="AF305" s="264"/>
      <c r="AG305" s="264"/>
    </row>
    <row r="306" spans="3:33" x14ac:dyDescent="0.25">
      <c r="C306" s="264"/>
      <c r="D306" s="264"/>
      <c r="E306" s="264" t="s">
        <v>758</v>
      </c>
      <c r="F306" s="264"/>
      <c r="G306" s="264" t="e">
        <f>#REF!</f>
        <v>#REF!</v>
      </c>
      <c r="H306" s="264"/>
      <c r="I306" s="264"/>
      <c r="J306" s="264"/>
      <c r="P306" s="211"/>
      <c r="Q306" s="211"/>
      <c r="R306" s="211"/>
      <c r="S306" s="211"/>
      <c r="T306" s="211"/>
      <c r="U306" s="211"/>
      <c r="V306" s="211"/>
      <c r="W306" s="211"/>
      <c r="X306" s="211"/>
      <c r="Y306" s="211"/>
      <c r="Z306" s="211"/>
      <c r="AC306" s="264"/>
      <c r="AD306" s="264"/>
      <c r="AE306" s="264"/>
      <c r="AF306" s="264"/>
      <c r="AG306" s="264"/>
    </row>
    <row r="307" spans="3:33" x14ac:dyDescent="0.25">
      <c r="C307" s="264" t="e">
        <f>#REF!</f>
        <v>#REF!</v>
      </c>
      <c r="D307" s="264"/>
      <c r="E307" s="264"/>
      <c r="F307" s="264"/>
      <c r="G307" s="264" t="e">
        <f>#REF!</f>
        <v>#REF!</v>
      </c>
      <c r="H307" s="264"/>
      <c r="I307" s="264"/>
      <c r="J307" s="264"/>
      <c r="P307" s="211"/>
      <c r="Q307" s="211"/>
      <c r="R307" s="211"/>
      <c r="S307" s="211"/>
      <c r="T307" s="211"/>
      <c r="U307" s="211"/>
      <c r="V307" s="211"/>
      <c r="W307" s="211"/>
      <c r="X307" s="211"/>
      <c r="Y307" s="211"/>
      <c r="Z307" s="211"/>
      <c r="AC307" s="264"/>
      <c r="AD307" s="264"/>
      <c r="AE307" s="264"/>
      <c r="AF307" s="264"/>
      <c r="AG307" s="264"/>
    </row>
    <row r="308" spans="3:33" x14ac:dyDescent="0.25">
      <c r="C308" s="264" t="e">
        <f>#REF!</f>
        <v>#REF!</v>
      </c>
      <c r="D308" s="264" t="e">
        <f>#REF!</f>
        <v>#REF!</v>
      </c>
      <c r="E308" s="264" t="e">
        <f>#REF!</f>
        <v>#REF!</v>
      </c>
      <c r="F308" s="264" t="e">
        <f>#REF!</f>
        <v>#REF!</v>
      </c>
      <c r="G308" s="264" t="e">
        <f>#REF!</f>
        <v>#REF!</v>
      </c>
      <c r="H308" s="264" t="e">
        <f>#REF!</f>
        <v>#REF!</v>
      </c>
      <c r="I308" s="264" t="e">
        <f>#REF!</f>
        <v>#REF!</v>
      </c>
      <c r="J308" s="264"/>
      <c r="P308" s="211"/>
      <c r="Q308" s="211"/>
      <c r="R308" s="211"/>
      <c r="S308" s="211"/>
      <c r="T308" s="211"/>
      <c r="U308" s="211"/>
      <c r="V308" s="211"/>
      <c r="W308" s="211"/>
      <c r="X308" s="211"/>
      <c r="Y308" s="211"/>
      <c r="Z308" s="211"/>
      <c r="AC308" s="264"/>
      <c r="AD308" s="264"/>
      <c r="AE308" s="264"/>
      <c r="AF308" s="264"/>
      <c r="AG308" s="264"/>
    </row>
    <row r="309" spans="3:33" x14ac:dyDescent="0.25">
      <c r="C309" s="264" t="e">
        <f>#REF!</f>
        <v>#REF!</v>
      </c>
      <c r="D309" s="264" t="e">
        <f>#REF!</f>
        <v>#REF!</v>
      </c>
      <c r="E309" s="264" t="e">
        <f>#REF!</f>
        <v>#REF!</v>
      </c>
      <c r="F309" s="264" t="e">
        <f>#REF!</f>
        <v>#REF!</v>
      </c>
      <c r="G309" s="264" t="e">
        <f>#REF!</f>
        <v>#REF!</v>
      </c>
      <c r="H309" s="264" t="e">
        <f>#REF!</f>
        <v>#REF!</v>
      </c>
      <c r="I309" s="264" t="e">
        <f>#REF!</f>
        <v>#REF!</v>
      </c>
      <c r="J309" s="264"/>
      <c r="P309" s="211"/>
      <c r="Q309" s="211"/>
      <c r="R309" s="211"/>
      <c r="S309" s="211"/>
      <c r="T309" s="211"/>
      <c r="U309" s="211"/>
      <c r="V309" s="211"/>
      <c r="W309" s="211"/>
      <c r="X309" s="211"/>
      <c r="Y309" s="211"/>
      <c r="Z309" s="211"/>
      <c r="AC309" s="264"/>
      <c r="AD309" s="264"/>
      <c r="AE309" s="264"/>
      <c r="AF309" s="264"/>
      <c r="AG309" s="264"/>
    </row>
    <row r="310" spans="3:33" x14ac:dyDescent="0.25">
      <c r="C310" s="264" t="e">
        <f>#REF!</f>
        <v>#REF!</v>
      </c>
      <c r="D310" s="264" t="e">
        <f>#REF!</f>
        <v>#REF!</v>
      </c>
      <c r="E310" s="264" t="e">
        <f>#REF!</f>
        <v>#REF!</v>
      </c>
      <c r="F310" s="264" t="e">
        <f>#REF!</f>
        <v>#REF!</v>
      </c>
      <c r="G310" s="264" t="e">
        <f>#REF!</f>
        <v>#REF!</v>
      </c>
      <c r="H310" s="264" t="e">
        <f>#REF!</f>
        <v>#REF!</v>
      </c>
      <c r="I310" s="264" t="e">
        <f>#REF!</f>
        <v>#REF!</v>
      </c>
      <c r="J310" s="264"/>
      <c r="P310" s="211"/>
      <c r="Q310" s="211"/>
      <c r="R310" s="211"/>
      <c r="S310" s="211"/>
      <c r="T310" s="211"/>
      <c r="U310" s="211"/>
      <c r="V310" s="211"/>
      <c r="W310" s="211"/>
      <c r="X310" s="211"/>
      <c r="Y310" s="211"/>
      <c r="Z310" s="211"/>
      <c r="AC310" s="264"/>
      <c r="AD310" s="264"/>
      <c r="AE310" s="264"/>
      <c r="AF310" s="264"/>
      <c r="AG310" s="264"/>
    </row>
    <row r="311" spans="3:33" x14ac:dyDescent="0.25">
      <c r="C311" s="264" t="e">
        <f>#REF!</f>
        <v>#REF!</v>
      </c>
      <c r="D311" s="264" t="e">
        <f>#REF!</f>
        <v>#REF!</v>
      </c>
      <c r="E311" s="264" t="e">
        <f>#REF!</f>
        <v>#REF!</v>
      </c>
      <c r="F311" s="264" t="e">
        <f>#REF!</f>
        <v>#REF!</v>
      </c>
      <c r="G311" s="264" t="e">
        <f>#REF!</f>
        <v>#REF!</v>
      </c>
      <c r="H311" s="264" t="e">
        <f>#REF!</f>
        <v>#REF!</v>
      </c>
      <c r="I311" s="264" t="e">
        <f>#REF!</f>
        <v>#REF!</v>
      </c>
      <c r="J311" s="264"/>
      <c r="P311" s="211"/>
      <c r="Q311" s="211"/>
      <c r="R311" s="211"/>
      <c r="S311" s="211"/>
      <c r="T311" s="211"/>
      <c r="U311" s="211"/>
      <c r="V311" s="211"/>
      <c r="W311" s="211"/>
      <c r="X311" s="211"/>
      <c r="Y311" s="211"/>
      <c r="Z311" s="211"/>
      <c r="AC311" s="264"/>
      <c r="AD311" s="264"/>
      <c r="AE311" s="264"/>
      <c r="AF311" s="264"/>
      <c r="AG311" s="264"/>
    </row>
    <row r="312" spans="3:33" x14ac:dyDescent="0.25">
      <c r="C312" s="264"/>
      <c r="D312" s="264"/>
      <c r="E312" s="264"/>
      <c r="F312" s="264"/>
      <c r="G312" s="264"/>
      <c r="H312" s="264"/>
      <c r="I312" s="264" t="e">
        <f>#REF!</f>
        <v>#REF!</v>
      </c>
      <c r="J312" s="264"/>
      <c r="P312" s="211"/>
      <c r="Q312" s="211"/>
      <c r="R312" s="211"/>
      <c r="S312" s="211"/>
      <c r="T312" s="211"/>
      <c r="U312" s="211"/>
      <c r="V312" s="211"/>
      <c r="W312" s="211"/>
      <c r="X312" s="211"/>
      <c r="Y312" s="211"/>
      <c r="Z312" s="211"/>
      <c r="AC312" s="264"/>
      <c r="AD312" s="264"/>
      <c r="AE312" s="264"/>
      <c r="AF312" s="264"/>
      <c r="AG312" s="264"/>
    </row>
    <row r="313" spans="3:33" x14ac:dyDescent="0.25">
      <c r="C313" s="264"/>
      <c r="D313" s="264"/>
      <c r="E313" s="264"/>
      <c r="F313" s="264"/>
      <c r="G313" s="264"/>
      <c r="H313" s="264"/>
      <c r="I313" s="264"/>
      <c r="J313" s="264"/>
      <c r="P313" s="211"/>
      <c r="Q313" s="211"/>
      <c r="R313" s="211"/>
      <c r="S313" s="211"/>
      <c r="T313" s="211"/>
      <c r="U313" s="211"/>
      <c r="V313" s="211"/>
      <c r="W313" s="211"/>
      <c r="X313" s="211"/>
      <c r="Y313" s="211"/>
      <c r="Z313" s="211"/>
      <c r="AC313" s="264"/>
      <c r="AD313" s="264"/>
      <c r="AE313" s="264"/>
      <c r="AF313" s="264"/>
      <c r="AG313" s="264"/>
    </row>
    <row r="314" spans="3:33" x14ac:dyDescent="0.25">
      <c r="C314" s="264"/>
      <c r="D314" s="264"/>
      <c r="E314" s="264"/>
      <c r="F314" s="264"/>
      <c r="G314" s="264"/>
      <c r="H314" s="264"/>
      <c r="I314" s="264"/>
      <c r="J314" s="264"/>
      <c r="P314" s="211"/>
      <c r="Q314" s="211"/>
      <c r="R314" s="211"/>
      <c r="S314" s="211"/>
      <c r="T314" s="211"/>
      <c r="U314" s="211"/>
      <c r="V314" s="211"/>
      <c r="W314" s="211"/>
      <c r="X314" s="211"/>
      <c r="Y314" s="211"/>
      <c r="Z314" s="211"/>
      <c r="AC314" s="264"/>
      <c r="AD314" s="264"/>
      <c r="AE314" s="264"/>
      <c r="AF314" s="264"/>
      <c r="AG314" s="264"/>
    </row>
    <row r="315" spans="3:33" x14ac:dyDescent="0.25">
      <c r="C315" s="264" t="e">
        <f>#REF!</f>
        <v>#REF!</v>
      </c>
      <c r="D315" s="264"/>
      <c r="E315" s="264"/>
      <c r="F315" s="264"/>
      <c r="G315" s="264" t="e">
        <f>#REF!</f>
        <v>#REF!</v>
      </c>
      <c r="H315" s="264"/>
      <c r="I315" s="264"/>
      <c r="J315" s="264"/>
      <c r="P315" s="211"/>
      <c r="Q315" s="211"/>
      <c r="R315" s="211"/>
      <c r="S315" s="211"/>
      <c r="T315" s="211"/>
      <c r="U315" s="211"/>
      <c r="V315" s="211"/>
      <c r="W315" s="211"/>
      <c r="X315" s="211"/>
      <c r="Y315" s="211"/>
      <c r="Z315" s="211"/>
      <c r="AC315" s="264"/>
      <c r="AD315" s="264"/>
      <c r="AE315" s="264"/>
      <c r="AF315" s="264"/>
      <c r="AG315" s="264"/>
    </row>
    <row r="316" spans="3:33" x14ac:dyDescent="0.25">
      <c r="C316" s="264" t="e">
        <f>#REF!</f>
        <v>#REF!</v>
      </c>
      <c r="D316" s="264" t="e">
        <f>#REF!</f>
        <v>#REF!</v>
      </c>
      <c r="E316" s="264" t="e">
        <f>#REF!</f>
        <v>#REF!</v>
      </c>
      <c r="F316" s="264" t="e">
        <f>#REF!</f>
        <v>#REF!</v>
      </c>
      <c r="G316" s="264" t="e">
        <f>#REF!</f>
        <v>#REF!</v>
      </c>
      <c r="H316" s="264" t="e">
        <f>#REF!</f>
        <v>#REF!</v>
      </c>
      <c r="I316" s="264" t="e">
        <f>#REF!</f>
        <v>#REF!</v>
      </c>
      <c r="J316" s="264"/>
      <c r="P316" s="211"/>
      <c r="Q316" s="211"/>
      <c r="R316" s="211"/>
      <c r="S316" s="211"/>
      <c r="T316" s="211"/>
      <c r="U316" s="211"/>
      <c r="V316" s="211"/>
      <c r="W316" s="211"/>
      <c r="X316" s="211"/>
      <c r="Y316" s="211"/>
      <c r="Z316" s="211"/>
      <c r="AC316" s="264"/>
      <c r="AD316" s="264"/>
      <c r="AE316" s="264"/>
      <c r="AF316" s="264"/>
      <c r="AG316" s="264"/>
    </row>
    <row r="317" spans="3:33" x14ac:dyDescent="0.25">
      <c r="C317" s="264" t="e">
        <f>#REF!</f>
        <v>#REF!</v>
      </c>
      <c r="D317" s="264" t="e">
        <f>#REF!</f>
        <v>#REF!</v>
      </c>
      <c r="E317" s="264" t="e">
        <f>#REF!</f>
        <v>#REF!</v>
      </c>
      <c r="F317" s="264" t="e">
        <f>#REF!</f>
        <v>#REF!</v>
      </c>
      <c r="G317" s="264" t="e">
        <f>#REF!</f>
        <v>#REF!</v>
      </c>
      <c r="H317" s="264" t="e">
        <f>#REF!</f>
        <v>#REF!</v>
      </c>
      <c r="I317" s="264" t="e">
        <f>#REF!</f>
        <v>#REF!</v>
      </c>
      <c r="J317" s="264"/>
      <c r="P317" s="211"/>
      <c r="Q317" s="211"/>
      <c r="R317" s="211"/>
      <c r="S317" s="211"/>
      <c r="T317" s="211"/>
      <c r="U317" s="211"/>
      <c r="V317" s="211"/>
      <c r="W317" s="211"/>
      <c r="X317" s="211"/>
      <c r="Y317" s="211"/>
      <c r="Z317" s="211"/>
      <c r="AC317" s="264"/>
      <c r="AD317" s="264"/>
      <c r="AE317" s="264"/>
      <c r="AF317" s="264"/>
      <c r="AG317" s="264"/>
    </row>
    <row r="318" spans="3:33" x14ac:dyDescent="0.25">
      <c r="C318" s="264" t="e">
        <f>#REF!</f>
        <v>#REF!</v>
      </c>
      <c r="D318" s="264" t="e">
        <f>#REF!</f>
        <v>#REF!</v>
      </c>
      <c r="E318" s="264" t="e">
        <f>#REF!</f>
        <v>#REF!</v>
      </c>
      <c r="F318" s="264" t="e">
        <f>#REF!</f>
        <v>#REF!</v>
      </c>
      <c r="G318" s="264" t="e">
        <f>#REF!</f>
        <v>#REF!</v>
      </c>
      <c r="H318" s="264" t="e">
        <f>#REF!</f>
        <v>#REF!</v>
      </c>
      <c r="I318" s="264" t="e">
        <f>#REF!</f>
        <v>#REF!</v>
      </c>
      <c r="J318" s="264"/>
      <c r="P318" s="211"/>
      <c r="Q318" s="211"/>
      <c r="R318" s="211"/>
      <c r="S318" s="211"/>
      <c r="T318" s="211"/>
      <c r="U318" s="211"/>
      <c r="V318" s="211"/>
      <c r="W318" s="211"/>
      <c r="X318" s="211"/>
      <c r="Y318" s="211"/>
      <c r="Z318" s="211"/>
      <c r="AC318" s="264"/>
      <c r="AD318" s="264"/>
      <c r="AE318" s="264"/>
      <c r="AF318" s="264"/>
      <c r="AG318" s="264"/>
    </row>
    <row r="319" spans="3:33" x14ac:dyDescent="0.25">
      <c r="C319" s="264" t="e">
        <f>#REF!</f>
        <v>#REF!</v>
      </c>
      <c r="D319" s="264" t="e">
        <f>#REF!</f>
        <v>#REF!</v>
      </c>
      <c r="E319" s="264" t="e">
        <f>#REF!</f>
        <v>#REF!</v>
      </c>
      <c r="F319" s="264" t="e">
        <f>#REF!</f>
        <v>#REF!</v>
      </c>
      <c r="G319" s="264" t="e">
        <f>#REF!</f>
        <v>#REF!</v>
      </c>
      <c r="H319" s="264" t="e">
        <f>#REF!</f>
        <v>#REF!</v>
      </c>
      <c r="I319" s="264" t="e">
        <f>#REF!</f>
        <v>#REF!</v>
      </c>
      <c r="J319" s="264"/>
      <c r="P319" s="211"/>
      <c r="Q319" s="211"/>
      <c r="R319" s="211"/>
      <c r="S319" s="211"/>
      <c r="T319" s="211"/>
      <c r="U319" s="211"/>
      <c r="V319" s="211"/>
      <c r="W319" s="211"/>
      <c r="X319" s="211"/>
      <c r="Y319" s="211"/>
      <c r="Z319" s="211"/>
      <c r="AC319" s="264"/>
      <c r="AD319" s="264"/>
      <c r="AE319" s="264"/>
      <c r="AF319" s="264"/>
      <c r="AG319" s="264"/>
    </row>
    <row r="320" spans="3:33" x14ac:dyDescent="0.25">
      <c r="C320" s="264"/>
      <c r="D320" s="264"/>
      <c r="E320" s="264"/>
      <c r="F320" s="264"/>
      <c r="G320" s="264"/>
      <c r="H320" s="264"/>
      <c r="I320" s="264" t="e">
        <f>#REF!</f>
        <v>#REF!</v>
      </c>
      <c r="J320" s="264"/>
      <c r="P320" s="211"/>
      <c r="Q320" s="211"/>
      <c r="R320" s="211"/>
      <c r="S320" s="211"/>
      <c r="T320" s="211"/>
      <c r="U320" s="211"/>
      <c r="V320" s="211"/>
      <c r="W320" s="211"/>
      <c r="X320" s="211"/>
      <c r="Y320" s="211"/>
      <c r="Z320" s="211"/>
      <c r="AC320" s="264"/>
      <c r="AD320" s="264"/>
      <c r="AE320" s="264"/>
      <c r="AF320" s="264"/>
      <c r="AG320" s="264"/>
    </row>
    <row r="321" spans="2:33" x14ac:dyDescent="0.25">
      <c r="C321" s="264"/>
      <c r="D321" s="264"/>
      <c r="E321" s="264"/>
      <c r="F321" s="264"/>
      <c r="G321" s="264"/>
      <c r="H321" s="264"/>
      <c r="I321" s="264"/>
      <c r="J321" s="264"/>
      <c r="P321" s="211"/>
      <c r="Q321" s="211"/>
      <c r="R321" s="211"/>
      <c r="S321" s="211"/>
      <c r="T321" s="211"/>
      <c r="U321" s="211"/>
      <c r="V321" s="211"/>
      <c r="W321" s="211"/>
      <c r="X321" s="211"/>
      <c r="Y321" s="211"/>
      <c r="Z321" s="211"/>
      <c r="AC321" s="264"/>
      <c r="AD321" s="264"/>
      <c r="AE321" s="264"/>
      <c r="AF321" s="264"/>
      <c r="AG321" s="264"/>
    </row>
    <row r="322" spans="2:33" x14ac:dyDescent="0.25">
      <c r="C322" s="264"/>
      <c r="D322" s="264"/>
      <c r="E322" s="264"/>
      <c r="F322" s="264"/>
      <c r="G322" s="264"/>
      <c r="H322" s="264"/>
      <c r="I322" s="264"/>
      <c r="J322" s="264"/>
      <c r="P322" s="211"/>
      <c r="Q322" s="211"/>
      <c r="R322" s="211"/>
      <c r="S322" s="211"/>
      <c r="T322" s="211"/>
      <c r="U322" s="211"/>
      <c r="V322" s="211"/>
      <c r="W322" s="211"/>
      <c r="X322" s="211"/>
      <c r="Y322" s="211"/>
      <c r="Z322" s="211"/>
      <c r="AC322" s="264"/>
      <c r="AD322" s="264"/>
      <c r="AE322" s="264"/>
      <c r="AF322" s="264"/>
      <c r="AG322" s="264"/>
    </row>
    <row r="323" spans="2:33" x14ac:dyDescent="0.25">
      <c r="C323" s="264" t="e">
        <f>#REF!</f>
        <v>#REF!</v>
      </c>
      <c r="D323" s="264"/>
      <c r="E323" s="264"/>
      <c r="F323" s="264"/>
      <c r="G323" s="264" t="e">
        <f>#REF!</f>
        <v>#REF!</v>
      </c>
      <c r="H323" s="264"/>
      <c r="I323" s="264"/>
      <c r="J323" s="264"/>
      <c r="P323" s="211"/>
      <c r="Q323" s="211"/>
      <c r="R323" s="211"/>
      <c r="S323" s="211"/>
      <c r="T323" s="211"/>
      <c r="U323" s="211"/>
      <c r="V323" s="211"/>
      <c r="W323" s="211"/>
      <c r="X323" s="211"/>
      <c r="Y323" s="211"/>
      <c r="Z323" s="211"/>
      <c r="AC323" s="264"/>
      <c r="AD323" s="264"/>
      <c r="AE323" s="264"/>
      <c r="AF323" s="264"/>
      <c r="AG323" s="264"/>
    </row>
    <row r="324" spans="2:33" x14ac:dyDescent="0.25">
      <c r="C324" s="264" t="e">
        <f>#REF!</f>
        <v>#REF!</v>
      </c>
      <c r="D324" s="264" t="e">
        <f>#REF!</f>
        <v>#REF!</v>
      </c>
      <c r="E324" s="264" t="e">
        <f>#REF!</f>
        <v>#REF!</v>
      </c>
      <c r="F324" s="264" t="e">
        <f>#REF!</f>
        <v>#REF!</v>
      </c>
      <c r="G324" s="264" t="e">
        <f>#REF!</f>
        <v>#REF!</v>
      </c>
      <c r="H324" s="264" t="e">
        <f>#REF!</f>
        <v>#REF!</v>
      </c>
      <c r="I324" s="264" t="e">
        <f>#REF!</f>
        <v>#REF!</v>
      </c>
      <c r="J324" s="264"/>
      <c r="P324" s="211"/>
      <c r="Q324" s="211"/>
      <c r="R324" s="211"/>
      <c r="S324" s="211"/>
      <c r="T324" s="211"/>
      <c r="U324" s="211"/>
      <c r="V324" s="211"/>
      <c r="W324" s="211"/>
      <c r="X324" s="211"/>
      <c r="Y324" s="211"/>
      <c r="Z324" s="211"/>
      <c r="AC324" s="264"/>
      <c r="AD324" s="264"/>
      <c r="AE324" s="264"/>
      <c r="AF324" s="264"/>
      <c r="AG324" s="264"/>
    </row>
    <row r="325" spans="2:33" x14ac:dyDescent="0.25">
      <c r="C325" s="264" t="e">
        <f>#REF!</f>
        <v>#REF!</v>
      </c>
      <c r="D325" s="264" t="e">
        <f>#REF!</f>
        <v>#REF!</v>
      </c>
      <c r="E325" s="264" t="e">
        <f>#REF!</f>
        <v>#REF!</v>
      </c>
      <c r="F325" s="264" t="e">
        <f>#REF!</f>
        <v>#REF!</v>
      </c>
      <c r="G325" s="264" t="e">
        <f>#REF!</f>
        <v>#REF!</v>
      </c>
      <c r="H325" s="264" t="e">
        <f>#REF!</f>
        <v>#REF!</v>
      </c>
      <c r="I325" s="264" t="e">
        <f>#REF!</f>
        <v>#REF!</v>
      </c>
      <c r="J325" s="264"/>
      <c r="P325" s="211"/>
      <c r="Q325" s="211"/>
      <c r="R325" s="211"/>
      <c r="S325" s="211"/>
      <c r="T325" s="211"/>
      <c r="U325" s="211"/>
      <c r="V325" s="211"/>
      <c r="W325" s="211"/>
      <c r="X325" s="211"/>
      <c r="Y325" s="211"/>
      <c r="Z325" s="211"/>
      <c r="AC325" s="264"/>
      <c r="AD325" s="264"/>
      <c r="AE325" s="264"/>
      <c r="AF325" s="264"/>
      <c r="AG325" s="264"/>
    </row>
    <row r="326" spans="2:33" x14ac:dyDescent="0.25">
      <c r="C326" s="264" t="e">
        <f>#REF!</f>
        <v>#REF!</v>
      </c>
      <c r="D326" s="264" t="e">
        <f>#REF!</f>
        <v>#REF!</v>
      </c>
      <c r="E326" s="264" t="e">
        <f>#REF!</f>
        <v>#REF!</v>
      </c>
      <c r="F326" s="264" t="e">
        <f>#REF!</f>
        <v>#REF!</v>
      </c>
      <c r="G326" s="264" t="e">
        <f>#REF!</f>
        <v>#REF!</v>
      </c>
      <c r="H326" s="264" t="e">
        <f>#REF!</f>
        <v>#REF!</v>
      </c>
      <c r="I326" s="264" t="e">
        <f>#REF!</f>
        <v>#REF!</v>
      </c>
      <c r="J326" s="264"/>
      <c r="P326" s="211"/>
      <c r="Q326" s="211"/>
      <c r="R326" s="211"/>
      <c r="S326" s="211"/>
      <c r="T326" s="211"/>
      <c r="U326" s="211"/>
      <c r="V326" s="211"/>
      <c r="W326" s="211"/>
      <c r="X326" s="211"/>
      <c r="Y326" s="211"/>
      <c r="Z326" s="211"/>
      <c r="AC326" s="264"/>
      <c r="AD326" s="264"/>
      <c r="AE326" s="264"/>
      <c r="AF326" s="264"/>
      <c r="AG326" s="264"/>
    </row>
    <row r="327" spans="2:33" x14ac:dyDescent="0.25">
      <c r="C327" s="264" t="e">
        <f>#REF!</f>
        <v>#REF!</v>
      </c>
      <c r="D327" s="264" t="e">
        <f>#REF!</f>
        <v>#REF!</v>
      </c>
      <c r="E327" s="264" t="e">
        <f>#REF!</f>
        <v>#REF!</v>
      </c>
      <c r="F327" s="264" t="e">
        <f>#REF!</f>
        <v>#REF!</v>
      </c>
      <c r="G327" s="264" t="e">
        <f>#REF!</f>
        <v>#REF!</v>
      </c>
      <c r="H327" s="264" t="e">
        <f>#REF!</f>
        <v>#REF!</v>
      </c>
      <c r="I327" s="264" t="e">
        <f>#REF!</f>
        <v>#REF!</v>
      </c>
      <c r="J327" s="264"/>
      <c r="P327" s="211"/>
      <c r="Q327" s="211"/>
      <c r="R327" s="211"/>
      <c r="S327" s="211"/>
      <c r="T327" s="211"/>
      <c r="U327" s="211"/>
      <c r="V327" s="211"/>
      <c r="W327" s="211"/>
      <c r="X327" s="211"/>
      <c r="Y327" s="211"/>
      <c r="Z327" s="211"/>
      <c r="AC327" s="264"/>
      <c r="AD327" s="264"/>
      <c r="AE327" s="264"/>
      <c r="AF327" s="264"/>
      <c r="AG327" s="264"/>
    </row>
    <row r="328" spans="2:33" x14ac:dyDescent="0.25">
      <c r="C328" s="264"/>
      <c r="D328" s="264"/>
      <c r="E328" s="264"/>
      <c r="F328" s="264"/>
      <c r="G328" s="264"/>
      <c r="H328" s="264"/>
      <c r="I328" s="264" t="e">
        <f>#REF!</f>
        <v>#REF!</v>
      </c>
      <c r="J328" s="264"/>
      <c r="P328" s="211"/>
      <c r="Q328" s="211"/>
      <c r="R328" s="211"/>
      <c r="S328" s="211"/>
      <c r="T328" s="211"/>
      <c r="U328" s="211"/>
      <c r="V328" s="211"/>
      <c r="W328" s="211"/>
      <c r="X328" s="211"/>
      <c r="Y328" s="211"/>
      <c r="Z328" s="211"/>
      <c r="AC328" s="264"/>
      <c r="AD328" s="264"/>
      <c r="AE328" s="264"/>
      <c r="AF328" s="264"/>
      <c r="AG328" s="264"/>
    </row>
    <row r="329" spans="2:33" x14ac:dyDescent="0.25">
      <c r="C329" s="264"/>
      <c r="D329" s="264"/>
      <c r="E329" s="264"/>
      <c r="F329" s="264"/>
      <c r="G329" s="264"/>
      <c r="H329" s="264"/>
      <c r="I329" s="264"/>
      <c r="J329" s="264"/>
      <c r="P329" s="211"/>
      <c r="Q329" s="211"/>
      <c r="R329" s="211"/>
      <c r="S329" s="211"/>
      <c r="T329" s="211"/>
      <c r="U329" s="211"/>
      <c r="V329" s="211"/>
      <c r="W329" s="211"/>
      <c r="X329" s="211"/>
      <c r="Y329" s="211"/>
      <c r="Z329" s="211"/>
      <c r="AC329" s="264"/>
      <c r="AD329" s="264"/>
      <c r="AE329" s="264"/>
      <c r="AF329" s="264"/>
      <c r="AG329" s="264"/>
    </row>
    <row r="330" spans="2:33" x14ac:dyDescent="0.25">
      <c r="C330" s="264" t="e">
        <f>#REF!</f>
        <v>#REF!</v>
      </c>
      <c r="D330" s="264"/>
      <c r="E330" s="264"/>
      <c r="F330" s="264"/>
      <c r="G330" s="264" t="e">
        <f>#REF!</f>
        <v>#REF!</v>
      </c>
      <c r="H330" s="264"/>
      <c r="I330" s="264"/>
      <c r="J330" s="264"/>
      <c r="P330" s="211"/>
      <c r="Q330" s="211"/>
      <c r="R330" s="211"/>
      <c r="S330" s="211"/>
      <c r="T330" s="211"/>
      <c r="U330" s="211"/>
      <c r="V330" s="211"/>
      <c r="W330" s="211"/>
      <c r="X330" s="211"/>
      <c r="Y330" s="211"/>
      <c r="Z330" s="211"/>
      <c r="AC330" s="264"/>
      <c r="AD330" s="264"/>
      <c r="AE330" s="264"/>
      <c r="AF330" s="264"/>
      <c r="AG330" s="264"/>
    </row>
    <row r="331" spans="2:33" x14ac:dyDescent="0.25">
      <c r="C331" s="264" t="e">
        <f>#REF!</f>
        <v>#REF!</v>
      </c>
      <c r="D331" s="264" t="e">
        <f>#REF!</f>
        <v>#REF!</v>
      </c>
      <c r="E331" s="264" t="e">
        <f>#REF!</f>
        <v>#REF!</v>
      </c>
      <c r="F331" s="264" t="e">
        <f>#REF!</f>
        <v>#REF!</v>
      </c>
      <c r="G331" s="264" t="e">
        <f>#REF!</f>
        <v>#REF!</v>
      </c>
      <c r="H331" s="264" t="e">
        <f>#REF!</f>
        <v>#REF!</v>
      </c>
      <c r="I331" s="264" t="e">
        <f>#REF!</f>
        <v>#REF!</v>
      </c>
      <c r="J331" s="264"/>
      <c r="P331" s="211"/>
      <c r="Q331" s="211"/>
      <c r="R331" s="211"/>
      <c r="S331" s="211"/>
      <c r="T331" s="211"/>
      <c r="U331" s="211"/>
      <c r="V331" s="211"/>
      <c r="W331" s="211"/>
      <c r="X331" s="211"/>
      <c r="Y331" s="211"/>
      <c r="Z331" s="211"/>
      <c r="AC331" s="264"/>
      <c r="AD331" s="264"/>
      <c r="AE331" s="264"/>
      <c r="AF331" s="264"/>
      <c r="AG331" s="264"/>
    </row>
    <row r="332" spans="2:33" x14ac:dyDescent="0.25">
      <c r="C332" s="264" t="e">
        <f>#REF!</f>
        <v>#REF!</v>
      </c>
      <c r="D332" s="264" t="e">
        <f>#REF!</f>
        <v>#REF!</v>
      </c>
      <c r="E332" s="264" t="e">
        <f>#REF!</f>
        <v>#REF!</v>
      </c>
      <c r="F332" s="264" t="e">
        <f>#REF!</f>
        <v>#REF!</v>
      </c>
      <c r="G332" s="264" t="e">
        <f>#REF!</f>
        <v>#REF!</v>
      </c>
      <c r="H332" s="264" t="e">
        <f>#REF!</f>
        <v>#REF!</v>
      </c>
      <c r="I332" s="264" t="e">
        <f>#REF!</f>
        <v>#REF!</v>
      </c>
      <c r="J332" s="264"/>
      <c r="P332" s="211"/>
      <c r="Q332" s="211"/>
      <c r="R332" s="211"/>
      <c r="S332" s="211"/>
      <c r="T332" s="211"/>
      <c r="U332" s="211"/>
      <c r="V332" s="211"/>
      <c r="W332" s="211"/>
      <c r="X332" s="211"/>
      <c r="Y332" s="211"/>
      <c r="Z332" s="211"/>
      <c r="AC332" s="264"/>
      <c r="AD332" s="264"/>
      <c r="AE332" s="264"/>
      <c r="AF332" s="264"/>
      <c r="AG332" s="264"/>
    </row>
    <row r="333" spans="2:33" x14ac:dyDescent="0.25">
      <c r="C333" s="264" t="e">
        <f>#REF!</f>
        <v>#REF!</v>
      </c>
      <c r="D333" s="264" t="e">
        <f>#REF!</f>
        <v>#REF!</v>
      </c>
      <c r="E333" s="264" t="e">
        <f>#REF!</f>
        <v>#REF!</v>
      </c>
      <c r="F333" s="264" t="e">
        <f>#REF!</f>
        <v>#REF!</v>
      </c>
      <c r="G333" s="264" t="e">
        <f>#REF!</f>
        <v>#REF!</v>
      </c>
      <c r="H333" s="264" t="e">
        <f>#REF!</f>
        <v>#REF!</v>
      </c>
      <c r="I333" s="264" t="e">
        <f>#REF!</f>
        <v>#REF!</v>
      </c>
      <c r="J333" s="264"/>
      <c r="P333" s="211"/>
      <c r="Q333" s="211"/>
      <c r="R333" s="211"/>
      <c r="S333" s="211"/>
      <c r="T333" s="211"/>
      <c r="U333" s="211"/>
      <c r="V333" s="211"/>
      <c r="W333" s="211"/>
      <c r="X333" s="211"/>
      <c r="Y333" s="211"/>
      <c r="Z333" s="211"/>
      <c r="AC333" s="264"/>
      <c r="AD333" s="264"/>
      <c r="AE333" s="264"/>
      <c r="AF333" s="264"/>
      <c r="AG333" s="264"/>
    </row>
    <row r="334" spans="2:33" x14ac:dyDescent="0.25">
      <c r="C334" s="264" t="e">
        <f>#REF!</f>
        <v>#REF!</v>
      </c>
      <c r="D334" s="264" t="e">
        <f>#REF!</f>
        <v>#REF!</v>
      </c>
      <c r="E334" s="264" t="e">
        <f>#REF!</f>
        <v>#REF!</v>
      </c>
      <c r="F334" s="264" t="e">
        <f>#REF!</f>
        <v>#REF!</v>
      </c>
      <c r="G334" s="264" t="e">
        <f>#REF!</f>
        <v>#REF!</v>
      </c>
      <c r="H334" s="264" t="e">
        <f>#REF!</f>
        <v>#REF!</v>
      </c>
      <c r="I334" s="264" t="e">
        <f>#REF!</f>
        <v>#REF!</v>
      </c>
      <c r="J334" s="264"/>
      <c r="P334" s="211"/>
      <c r="Q334" s="211"/>
      <c r="R334" s="211"/>
      <c r="S334" s="211"/>
      <c r="T334" s="211"/>
      <c r="U334" s="211"/>
      <c r="V334" s="211"/>
      <c r="W334" s="211"/>
      <c r="X334" s="211"/>
      <c r="Y334" s="211"/>
      <c r="Z334" s="211"/>
      <c r="AC334" s="264"/>
      <c r="AD334" s="264"/>
      <c r="AE334" s="264"/>
      <c r="AF334" s="264"/>
      <c r="AG334" s="264"/>
    </row>
    <row r="335" spans="2:33" x14ac:dyDescent="0.25">
      <c r="C335" s="264"/>
      <c r="D335" s="264"/>
      <c r="E335" s="264"/>
      <c r="F335" s="264"/>
      <c r="G335" s="264"/>
      <c r="H335" s="264"/>
      <c r="I335" s="264" t="e">
        <f>#REF!</f>
        <v>#REF!</v>
      </c>
      <c r="J335" s="264"/>
      <c r="P335" s="211"/>
      <c r="Q335" s="211"/>
      <c r="R335" s="211"/>
      <c r="S335" s="211"/>
      <c r="T335" s="211"/>
      <c r="U335" s="211"/>
      <c r="V335" s="211"/>
      <c r="W335" s="211"/>
      <c r="X335" s="211"/>
      <c r="Y335" s="211"/>
      <c r="Z335" s="211"/>
      <c r="AC335" s="264"/>
      <c r="AD335" s="264"/>
      <c r="AE335" s="264"/>
      <c r="AF335" s="264"/>
      <c r="AG335" s="264"/>
    </row>
    <row r="336" spans="2:33" ht="13.8" thickBot="1" x14ac:dyDescent="0.3">
      <c r="B336">
        <f>$D$1</f>
        <v>0</v>
      </c>
      <c r="C336" s="29" t="s">
        <v>19</v>
      </c>
      <c r="D336" s="30" t="s">
        <v>20</v>
      </c>
      <c r="P336" s="211"/>
      <c r="Q336" s="211"/>
      <c r="R336" s="211"/>
      <c r="S336" s="211"/>
      <c r="T336" s="211"/>
      <c r="U336" s="211"/>
      <c r="V336" s="211"/>
      <c r="W336" s="211"/>
      <c r="X336" s="211"/>
      <c r="Y336" s="211"/>
      <c r="Z336" s="211"/>
      <c r="AC336" s="264"/>
      <c r="AD336" s="264"/>
      <c r="AE336" s="264"/>
      <c r="AF336" s="264"/>
      <c r="AG336" s="264"/>
    </row>
    <row r="337" spans="1:33" ht="13.8" thickTop="1" x14ac:dyDescent="0.25">
      <c r="A337" s="31"/>
      <c r="B337" s="32" t="s">
        <v>21</v>
      </c>
      <c r="C337" s="33"/>
      <c r="D337" s="34" t="s">
        <v>22</v>
      </c>
      <c r="E337" s="32" t="str">
        <f>J113</f>
        <v>CE1</v>
      </c>
      <c r="F337" s="35" t="str">
        <f>IF(L113=0,"NOT REQUIRED", IF(L113="Man","MANAGERIAL POSITION","NON-MANAGERIAL POSITION"))</f>
        <v>MANAGERIAL POSITION</v>
      </c>
      <c r="G337" s="33"/>
      <c r="H337" s="33"/>
      <c r="I337" s="36"/>
      <c r="J337" s="32"/>
      <c r="K337" s="33"/>
      <c r="L337" s="36" t="s">
        <v>25</v>
      </c>
      <c r="M337" s="33"/>
      <c r="N337" s="37"/>
      <c r="P337" s="211"/>
      <c r="Q337" s="211"/>
      <c r="R337" s="211"/>
      <c r="S337" s="211"/>
      <c r="T337" s="211"/>
      <c r="U337" s="211"/>
      <c r="V337" s="211"/>
      <c r="W337" s="211"/>
      <c r="X337" s="211"/>
      <c r="Y337" s="211"/>
      <c r="Z337" s="211"/>
      <c r="AC337" s="264"/>
      <c r="AD337" s="264"/>
      <c r="AE337" s="264"/>
      <c r="AF337" s="264"/>
      <c r="AG337" s="264"/>
    </row>
    <row r="338" spans="1:33" x14ac:dyDescent="0.25">
      <c r="A338" s="38"/>
      <c r="E338" s="39"/>
      <c r="F338" s="40"/>
      <c r="G338" s="41"/>
      <c r="I338" s="11"/>
      <c r="J338" s="42"/>
      <c r="N338" s="43"/>
      <c r="P338" s="211"/>
      <c r="Q338" s="211"/>
      <c r="R338" s="211"/>
      <c r="S338" s="211"/>
      <c r="T338" s="211"/>
      <c r="U338" s="211"/>
      <c r="V338" s="211"/>
      <c r="W338" s="211"/>
      <c r="X338" s="211"/>
      <c r="Y338" s="211"/>
      <c r="Z338" s="211"/>
      <c r="AC338" s="264"/>
      <c r="AD338" s="264"/>
      <c r="AE338" s="264"/>
      <c r="AF338" s="264"/>
      <c r="AG338" s="264"/>
    </row>
    <row r="339" spans="1:33" ht="12.75" customHeight="1" x14ac:dyDescent="0.25">
      <c r="A339" s="38"/>
      <c r="B339" t="s">
        <v>26</v>
      </c>
      <c r="L339" s="608" t="str">
        <f>$L$39</f>
        <v>N.017-050-2022/1</v>
      </c>
      <c r="M339" s="608"/>
      <c r="N339" s="43"/>
      <c r="P339" s="211"/>
      <c r="Q339" s="211"/>
      <c r="R339" s="211"/>
      <c r="S339" s="211"/>
      <c r="T339" s="211"/>
      <c r="U339" s="211"/>
      <c r="V339" s="211"/>
      <c r="W339" s="211"/>
      <c r="X339" s="211"/>
      <c r="Y339" s="211"/>
      <c r="Z339" s="211"/>
      <c r="AC339" s="264"/>
      <c r="AD339" s="264"/>
      <c r="AE339" s="264"/>
      <c r="AF339" s="264"/>
      <c r="AG339" s="264"/>
    </row>
    <row r="340" spans="1:33" ht="27" customHeight="1" x14ac:dyDescent="0.25">
      <c r="A340" s="38"/>
      <c r="B340" s="44" t="s">
        <v>27</v>
      </c>
      <c r="C340" s="45"/>
      <c r="D340" s="46"/>
      <c r="E340" s="620" t="s">
        <v>781</v>
      </c>
      <c r="F340" s="621"/>
      <c r="G340" s="44" t="s">
        <v>28</v>
      </c>
      <c r="H340" s="46"/>
      <c r="I340" s="44" t="s">
        <v>29</v>
      </c>
      <c r="J340" s="46"/>
      <c r="K340" s="47"/>
      <c r="L340" s="608"/>
      <c r="M340" s="608"/>
      <c r="N340" s="43"/>
      <c r="P340" s="211"/>
      <c r="Q340" s="211"/>
      <c r="R340" s="211"/>
      <c r="S340" s="211"/>
      <c r="T340" s="211"/>
      <c r="U340" s="211"/>
      <c r="V340" s="211"/>
      <c r="W340" s="211"/>
      <c r="X340" s="211"/>
      <c r="Y340" s="211"/>
      <c r="Z340" s="211"/>
      <c r="AC340" s="264"/>
      <c r="AD340" s="264"/>
      <c r="AE340" s="264"/>
      <c r="AF340" s="264"/>
      <c r="AG340" s="264"/>
    </row>
    <row r="341" spans="1:33" ht="18" customHeight="1" x14ac:dyDescent="0.25">
      <c r="A341" s="38"/>
      <c r="B341" s="302"/>
      <c r="C341" s="303"/>
      <c r="D341" s="304"/>
      <c r="E341" s="646"/>
      <c r="F341" s="647"/>
      <c r="G341" s="265" t="str">
        <f>K113</f>
        <v>Contracts Engineer</v>
      </c>
      <c r="H341" s="49"/>
      <c r="I341" s="305"/>
      <c r="J341" s="306"/>
      <c r="K341" s="50"/>
      <c r="N341" s="43"/>
      <c r="P341" s="211">
        <v>1</v>
      </c>
      <c r="Q341" s="211">
        <v>1</v>
      </c>
      <c r="R341" s="211">
        <v>1</v>
      </c>
      <c r="S341" s="211" t="str">
        <f>VLOOKUP(P341,'WORKINGS MATRIX'!$H$200:$I$351,2,FALSE)</f>
        <v>Year</v>
      </c>
      <c r="T341" s="211">
        <f>Q341-1</f>
        <v>0</v>
      </c>
      <c r="U341" s="211">
        <f>R341-1</f>
        <v>0</v>
      </c>
      <c r="V341" s="211" t="str">
        <f>IF(S341="year","",S341)</f>
        <v/>
      </c>
      <c r="W341" s="211" t="str">
        <f>IF(T341=0,"",T341)</f>
        <v/>
      </c>
      <c r="X341" s="211" t="str">
        <f>IF(U341=0,"",U341)</f>
        <v/>
      </c>
      <c r="Y341" s="211" t="str">
        <f>IF(V341="","",IF(W341="",(V341&amp;"/"&amp;"1"&amp;"/"&amp;"1"),IF(X341="",(V341&amp;"/"&amp;W341&amp;"/"&amp;"1"),(V341&amp;"/"&amp;W341&amp;"/"&amp;X341))))</f>
        <v/>
      </c>
      <c r="Z341" s="211" t="str">
        <f>IF(Y341="//","",Y341)</f>
        <v/>
      </c>
      <c r="AC341" s="264"/>
      <c r="AD341" s="264"/>
      <c r="AE341" s="264"/>
      <c r="AF341" s="264"/>
      <c r="AG341" s="264"/>
    </row>
    <row r="342" spans="1:33" x14ac:dyDescent="0.25">
      <c r="A342" s="38"/>
      <c r="E342" t="str">
        <f>IF(E341="","",IF(LEN(E341)=13,"","ID NUMBER SHOULD BE 13 DIGITS"))</f>
        <v/>
      </c>
      <c r="N342" s="43"/>
      <c r="P342" s="211"/>
      <c r="Q342" s="211"/>
      <c r="R342" s="211"/>
      <c r="S342" s="211"/>
      <c r="T342" s="211"/>
      <c r="U342" s="211"/>
      <c r="V342" s="211"/>
      <c r="W342" s="211"/>
      <c r="X342" s="211"/>
      <c r="Y342" s="211"/>
      <c r="Z342" s="211"/>
      <c r="AC342" s="264"/>
      <c r="AD342" s="264"/>
      <c r="AE342" s="264"/>
      <c r="AF342" s="264"/>
      <c r="AG342" s="264"/>
    </row>
    <row r="343" spans="1:33" x14ac:dyDescent="0.25">
      <c r="A343" s="38"/>
      <c r="G343" s="276" t="str">
        <f>IF(AG346=0,"","DATES BEYOND TENDER CLOSING DATE - PLEASE CHECK")</f>
        <v/>
      </c>
      <c r="N343" s="43"/>
      <c r="P343" s="211"/>
      <c r="Q343" s="211"/>
      <c r="R343" s="211"/>
      <c r="S343" s="211"/>
      <c r="T343" s="211"/>
      <c r="U343" s="211"/>
      <c r="V343" s="211"/>
      <c r="W343" s="211"/>
      <c r="X343" s="211"/>
      <c r="Y343" s="211"/>
      <c r="Z343" s="211"/>
      <c r="AC343" s="264"/>
      <c r="AD343" s="264"/>
      <c r="AE343" s="264"/>
      <c r="AF343" s="264"/>
      <c r="AG343" s="264"/>
    </row>
    <row r="344" spans="1:33" x14ac:dyDescent="0.25">
      <c r="A344" s="38"/>
      <c r="B344" t="s">
        <v>30</v>
      </c>
      <c r="G344" s="276" t="str">
        <f>IF(AE346=0,"","DATES INCORRECT OR INCOMPLETE - PLEASE CHECK")</f>
        <v/>
      </c>
      <c r="N344" s="43"/>
      <c r="P344" s="211"/>
      <c r="Q344" s="211"/>
      <c r="R344" s="211"/>
      <c r="S344" s="211"/>
      <c r="T344" s="211"/>
      <c r="U344" s="211"/>
      <c r="V344" s="211"/>
      <c r="W344" s="211"/>
      <c r="X344" s="211"/>
      <c r="Y344" s="211"/>
      <c r="Z344" s="211"/>
      <c r="AC344" s="264"/>
      <c r="AD344" s="264"/>
      <c r="AE344" s="264"/>
      <c r="AF344" s="264"/>
      <c r="AG344" s="264"/>
    </row>
    <row r="345" spans="1:33" x14ac:dyDescent="0.25">
      <c r="A345" s="38"/>
      <c r="B345" s="16" t="s">
        <v>612</v>
      </c>
      <c r="N345" s="43"/>
      <c r="P345" s="211"/>
      <c r="Q345" s="211"/>
      <c r="R345" s="211"/>
      <c r="S345" s="211"/>
      <c r="T345" s="211"/>
      <c r="U345" s="211"/>
      <c r="V345" s="211"/>
      <c r="W345" s="211"/>
      <c r="X345" s="211"/>
      <c r="Y345" s="211"/>
      <c r="Z345" s="211"/>
      <c r="AC345" s="264"/>
      <c r="AD345" s="264"/>
      <c r="AE345" s="264"/>
      <c r="AF345" s="264"/>
      <c r="AG345" s="264"/>
    </row>
    <row r="346" spans="1:33" ht="66" x14ac:dyDescent="0.25">
      <c r="A346" s="51"/>
      <c r="B346" s="559" t="s">
        <v>890</v>
      </c>
      <c r="C346" s="558" t="s">
        <v>31</v>
      </c>
      <c r="D346" s="49"/>
      <c r="E346" s="618" t="s">
        <v>891</v>
      </c>
      <c r="F346" s="619"/>
      <c r="G346" s="263" t="s">
        <v>892</v>
      </c>
      <c r="H346" s="263" t="s">
        <v>893</v>
      </c>
      <c r="I346" s="560" t="s">
        <v>894</v>
      </c>
      <c r="J346" s="560" t="s">
        <v>895</v>
      </c>
      <c r="K346" s="53" t="s">
        <v>32</v>
      </c>
      <c r="L346" s="560" t="s">
        <v>896</v>
      </c>
      <c r="M346" s="52" t="s">
        <v>33</v>
      </c>
      <c r="N346" s="54"/>
      <c r="O346" s="55"/>
      <c r="P346" s="214"/>
      <c r="Q346" s="211"/>
      <c r="R346" s="211"/>
      <c r="S346" s="212"/>
      <c r="T346" s="212"/>
      <c r="U346" s="212"/>
      <c r="V346" s="212"/>
      <c r="W346" s="212"/>
      <c r="X346" s="212"/>
      <c r="Y346" s="212"/>
      <c r="Z346" s="212"/>
      <c r="AC346" s="271"/>
      <c r="AD346" s="271"/>
      <c r="AE346" s="271">
        <f>SUM(AE347:AE351)</f>
        <v>0</v>
      </c>
      <c r="AF346" s="271"/>
      <c r="AG346" s="271"/>
    </row>
    <row r="347" spans="1:33" ht="25.5" customHeight="1" x14ac:dyDescent="0.25">
      <c r="A347" s="56"/>
      <c r="B347" s="308"/>
      <c r="C347" s="57">
        <v>8</v>
      </c>
      <c r="D347" s="58"/>
      <c r="E347" s="59"/>
      <c r="F347" s="59">
        <v>1</v>
      </c>
      <c r="G347" s="210" t="str">
        <f>Z347</f>
        <v/>
      </c>
      <c r="H347" s="210" t="str">
        <f>Z352</f>
        <v/>
      </c>
      <c r="I347" s="310"/>
      <c r="J347" s="311"/>
      <c r="K347" s="60">
        <v>23</v>
      </c>
      <c r="L347" s="312"/>
      <c r="M347" s="313"/>
      <c r="N347" s="270">
        <f>IF(G347="",0,IF(H347="",0,(ROUND(((H347-G347)/30),0))))</f>
        <v>0</v>
      </c>
      <c r="O347" s="26"/>
      <c r="P347" s="215">
        <v>1</v>
      </c>
      <c r="Q347" s="211">
        <v>1</v>
      </c>
      <c r="R347" s="211">
        <v>1</v>
      </c>
      <c r="S347" s="211" t="str">
        <f>VLOOKUP(P347,'WORKINGS MATRIX'!$B$200:$C$351,2,FALSE)</f>
        <v>Year</v>
      </c>
      <c r="T347" s="211">
        <f t="shared" ref="T347:T356" si="27">Q347-1</f>
        <v>0</v>
      </c>
      <c r="U347" s="211">
        <f t="shared" ref="U347:U356" si="28">R347-1</f>
        <v>0</v>
      </c>
      <c r="V347" s="211" t="str">
        <f t="shared" ref="V347:V356" si="29">IF(S347="year","",S347)</f>
        <v/>
      </c>
      <c r="W347" s="211" t="str">
        <f t="shared" ref="W347:W356" si="30">IF(T347=0,"",T347)</f>
        <v/>
      </c>
      <c r="X347" s="211" t="str">
        <f t="shared" ref="X347:X356" si="31">IF(U347=0,"",U347)</f>
        <v/>
      </c>
      <c r="Y347" s="211" t="str">
        <f t="shared" ref="Y347:Y356" si="32">IF(V347="","",IF(W347="",(V347&amp;"/"&amp;"1"&amp;"/"&amp;"1"),IF(X347="",(V347&amp;"/"&amp;W347&amp;"/"&amp;"1"),(V347&amp;"/"&amp;W347&amp;"/"&amp;X347))))</f>
        <v/>
      </c>
      <c r="Z347" s="211" t="str">
        <f t="shared" ref="Z347:Z356" si="33">IF(Y347="//","",Y347)</f>
        <v/>
      </c>
      <c r="AC347" s="278">
        <f>IF(B347="",0,1)</f>
        <v>0</v>
      </c>
      <c r="AD347" s="278">
        <f>IF(B347="",0,IF(N347&gt;0,1,IF(N347&lt;0,2,0)))</f>
        <v>0</v>
      </c>
      <c r="AE347" s="278">
        <f>IF(AC347=AD347,0,IF(AC347&gt;AD347,2,1))</f>
        <v>0</v>
      </c>
      <c r="AF347" s="278"/>
      <c r="AG347" s="278"/>
    </row>
    <row r="348" spans="1:33" ht="25.5" customHeight="1" x14ac:dyDescent="0.25">
      <c r="A348" s="56"/>
      <c r="B348" s="308"/>
      <c r="C348" s="57">
        <v>8</v>
      </c>
      <c r="D348" s="58"/>
      <c r="E348" s="59"/>
      <c r="F348" s="59">
        <v>1</v>
      </c>
      <c r="G348" s="210" t="str">
        <f>Z348</f>
        <v/>
      </c>
      <c r="H348" s="210" t="str">
        <f>Z353</f>
        <v/>
      </c>
      <c r="I348" s="310"/>
      <c r="J348" s="311"/>
      <c r="K348" s="60">
        <v>23</v>
      </c>
      <c r="L348" s="312"/>
      <c r="M348" s="313"/>
      <c r="N348" s="270">
        <f>IF(G348="",0,IF(H348="",0,(ROUND(((H348-G348)/30),0))))</f>
        <v>0</v>
      </c>
      <c r="O348" s="26"/>
      <c r="P348" s="215">
        <v>1</v>
      </c>
      <c r="Q348" s="211">
        <v>1</v>
      </c>
      <c r="R348" s="211">
        <v>1</v>
      </c>
      <c r="S348" s="211" t="str">
        <f>VLOOKUP(P348,'WORKINGS MATRIX'!$B$200:$C$351,2,FALSE)</f>
        <v>Year</v>
      </c>
      <c r="T348" s="211">
        <f t="shared" si="27"/>
        <v>0</v>
      </c>
      <c r="U348" s="211">
        <f t="shared" si="28"/>
        <v>0</v>
      </c>
      <c r="V348" s="211" t="str">
        <f t="shared" si="29"/>
        <v/>
      </c>
      <c r="W348" s="211" t="str">
        <f t="shared" si="30"/>
        <v/>
      </c>
      <c r="X348" s="211" t="str">
        <f t="shared" si="31"/>
        <v/>
      </c>
      <c r="Y348" s="211" t="str">
        <f t="shared" si="32"/>
        <v/>
      </c>
      <c r="Z348" s="211" t="str">
        <f t="shared" si="33"/>
        <v/>
      </c>
      <c r="AC348" s="278">
        <f>IF(B348="",0,1)</f>
        <v>0</v>
      </c>
      <c r="AD348" s="278">
        <f>IF(B348="",0,IF(N348&gt;0,1,IF(N348&lt;0,2,0)))</f>
        <v>0</v>
      </c>
      <c r="AE348" s="278">
        <f>IF(AC348=AD348,0,IF(AC348&gt;AD348,2,1))</f>
        <v>0</v>
      </c>
      <c r="AF348" s="278"/>
      <c r="AG348" s="278"/>
    </row>
    <row r="349" spans="1:33" ht="25.5" customHeight="1" x14ac:dyDescent="0.25">
      <c r="A349" s="56"/>
      <c r="B349" s="308"/>
      <c r="C349" s="57">
        <v>8</v>
      </c>
      <c r="D349" s="58"/>
      <c r="E349" s="59"/>
      <c r="F349" s="59">
        <v>1</v>
      </c>
      <c r="G349" s="210" t="str">
        <f>Z349</f>
        <v/>
      </c>
      <c r="H349" s="210" t="str">
        <f>Z354</f>
        <v/>
      </c>
      <c r="I349" s="310"/>
      <c r="J349" s="311"/>
      <c r="K349" s="60">
        <v>23</v>
      </c>
      <c r="L349" s="312"/>
      <c r="M349" s="313"/>
      <c r="N349" s="270">
        <f>IF(G349="",0,IF(H349="",0,(ROUND(((H349-G349)/30),0))))</f>
        <v>0</v>
      </c>
      <c r="O349" s="26"/>
      <c r="P349" s="215">
        <v>1</v>
      </c>
      <c r="Q349" s="211">
        <v>1</v>
      </c>
      <c r="R349" s="211">
        <v>1</v>
      </c>
      <c r="S349" s="211" t="str">
        <f>VLOOKUP(P349,'WORKINGS MATRIX'!$B$200:$C$351,2,FALSE)</f>
        <v>Year</v>
      </c>
      <c r="T349" s="211">
        <f t="shared" si="27"/>
        <v>0</v>
      </c>
      <c r="U349" s="211">
        <f t="shared" si="28"/>
        <v>0</v>
      </c>
      <c r="V349" s="211" t="str">
        <f t="shared" si="29"/>
        <v/>
      </c>
      <c r="W349" s="211" t="str">
        <f t="shared" si="30"/>
        <v/>
      </c>
      <c r="X349" s="211" t="str">
        <f t="shared" si="31"/>
        <v/>
      </c>
      <c r="Y349" s="211" t="str">
        <f t="shared" si="32"/>
        <v/>
      </c>
      <c r="Z349" s="211" t="str">
        <f t="shared" si="33"/>
        <v/>
      </c>
      <c r="AC349" s="278">
        <f>IF(B349="",0,1)</f>
        <v>0</v>
      </c>
      <c r="AD349" s="278">
        <f>IF(B349="",0,IF(N349&gt;0,1,IF(N349&lt;0,2,0)))</f>
        <v>0</v>
      </c>
      <c r="AE349" s="278">
        <f>IF(AC349=AD349,0,IF(AC349&gt;AD349,2,1))</f>
        <v>0</v>
      </c>
      <c r="AF349" s="278"/>
      <c r="AG349" s="278"/>
    </row>
    <row r="350" spans="1:33" ht="25.5" customHeight="1" x14ac:dyDescent="0.25">
      <c r="A350" s="56"/>
      <c r="B350" s="383"/>
      <c r="C350" s="383"/>
      <c r="D350" s="383"/>
      <c r="E350" s="383"/>
      <c r="F350" s="383"/>
      <c r="G350" s="383"/>
      <c r="H350" s="383"/>
      <c r="I350" s="383"/>
      <c r="J350" s="383"/>
      <c r="K350" s="383"/>
      <c r="L350" s="383"/>
      <c r="M350" s="383"/>
      <c r="N350" s="270">
        <f>IF(G350="",0,IF(H350="",0,(ROUND(((H350-G350)/30),0))))</f>
        <v>0</v>
      </c>
      <c r="O350" s="26"/>
      <c r="P350" s="215">
        <v>1</v>
      </c>
      <c r="Q350" s="211">
        <v>1</v>
      </c>
      <c r="R350" s="211">
        <v>1</v>
      </c>
      <c r="S350" s="211" t="str">
        <f>VLOOKUP(P350,'WORKINGS MATRIX'!$B$200:$C$351,2,FALSE)</f>
        <v>Year</v>
      </c>
      <c r="T350" s="211">
        <f t="shared" si="27"/>
        <v>0</v>
      </c>
      <c r="U350" s="211">
        <f t="shared" si="28"/>
        <v>0</v>
      </c>
      <c r="V350" s="211" t="str">
        <f t="shared" si="29"/>
        <v/>
      </c>
      <c r="W350" s="211" t="str">
        <f t="shared" si="30"/>
        <v/>
      </c>
      <c r="X350" s="211" t="str">
        <f t="shared" si="31"/>
        <v/>
      </c>
      <c r="Y350" s="211" t="str">
        <f t="shared" si="32"/>
        <v/>
      </c>
      <c r="Z350" s="211" t="str">
        <f t="shared" si="33"/>
        <v/>
      </c>
      <c r="AC350" s="278">
        <f>IF(B350="",0,1)</f>
        <v>0</v>
      </c>
      <c r="AD350" s="278">
        <f>IF(B350="",0,IF(N350&gt;0,1,IF(N350&lt;0,2,0)))</f>
        <v>0</v>
      </c>
      <c r="AE350" s="278">
        <f>IF(AC350=AD350,0,IF(AC350&gt;AD350,2,1))</f>
        <v>0</v>
      </c>
      <c r="AF350" s="278"/>
      <c r="AG350" s="278"/>
    </row>
    <row r="351" spans="1:33" ht="25.5" customHeight="1" x14ac:dyDescent="0.25">
      <c r="A351" s="56"/>
      <c r="B351" s="326"/>
      <c r="C351" s="326"/>
      <c r="D351" s="326"/>
      <c r="E351" s="326"/>
      <c r="F351" s="326"/>
      <c r="G351" s="326"/>
      <c r="H351" s="326"/>
      <c r="I351" s="326"/>
      <c r="J351" s="326"/>
      <c r="K351" s="326"/>
      <c r="L351" s="326"/>
      <c r="M351" s="326"/>
      <c r="N351" s="270">
        <f>IF(G351="",0,IF(H351="",0,(ROUND(((H351-G351)/30),0))))</f>
        <v>0</v>
      </c>
      <c r="O351" s="26"/>
      <c r="P351" s="215">
        <v>1</v>
      </c>
      <c r="Q351" s="211">
        <v>1</v>
      </c>
      <c r="R351" s="211">
        <v>1</v>
      </c>
      <c r="S351" s="211" t="str">
        <f>VLOOKUP(P351,'WORKINGS MATRIX'!$B$200:$C$351,2,FALSE)</f>
        <v>Year</v>
      </c>
      <c r="T351" s="211">
        <f t="shared" si="27"/>
        <v>0</v>
      </c>
      <c r="U351" s="211">
        <f t="shared" si="28"/>
        <v>0</v>
      </c>
      <c r="V351" s="211" t="str">
        <f t="shared" si="29"/>
        <v/>
      </c>
      <c r="W351" s="211" t="str">
        <f t="shared" si="30"/>
        <v/>
      </c>
      <c r="X351" s="211" t="str">
        <f t="shared" si="31"/>
        <v/>
      </c>
      <c r="Y351" s="211" t="str">
        <f t="shared" si="32"/>
        <v/>
      </c>
      <c r="Z351" s="211" t="str">
        <f t="shared" si="33"/>
        <v/>
      </c>
      <c r="AC351" s="278">
        <f>IF(B351="",0,1)</f>
        <v>0</v>
      </c>
      <c r="AD351" s="278">
        <f>IF(B351="",0,IF(N351&gt;0,1,IF(N351&lt;0,2,0)))</f>
        <v>0</v>
      </c>
      <c r="AE351" s="278">
        <f>IF(AC351=AD351,0,IF(AC351&gt;AD351,2,1))</f>
        <v>0</v>
      </c>
      <c r="AF351" s="278"/>
      <c r="AG351" s="278"/>
    </row>
    <row r="352" spans="1:33" x14ac:dyDescent="0.25">
      <c r="A352" s="38"/>
      <c r="D352" s="62"/>
      <c r="H352" s="63"/>
      <c r="K352" s="26"/>
      <c r="N352" s="43"/>
      <c r="O352" s="63"/>
      <c r="P352" s="195">
        <v>1</v>
      </c>
      <c r="Q352" s="211">
        <v>1</v>
      </c>
      <c r="R352" s="211">
        <v>1</v>
      </c>
      <c r="S352" s="211" t="str">
        <f>VLOOKUP(P352,'WORKINGS MATRIX'!$B$200:$C$351,2,FALSE)</f>
        <v>Year</v>
      </c>
      <c r="T352" s="211">
        <f t="shared" si="27"/>
        <v>0</v>
      </c>
      <c r="U352" s="211">
        <f t="shared" si="28"/>
        <v>0</v>
      </c>
      <c r="V352" s="211" t="str">
        <f t="shared" si="29"/>
        <v/>
      </c>
      <c r="W352" s="211" t="str">
        <f t="shared" si="30"/>
        <v/>
      </c>
      <c r="X352" s="211" t="str">
        <f t="shared" si="31"/>
        <v/>
      </c>
      <c r="Y352" s="211" t="str">
        <f t="shared" si="32"/>
        <v/>
      </c>
      <c r="Z352" s="211" t="str">
        <f t="shared" si="33"/>
        <v/>
      </c>
      <c r="AC352" s="264"/>
      <c r="AD352" s="264"/>
      <c r="AE352" s="264"/>
      <c r="AF352" s="264"/>
      <c r="AG352" s="264"/>
    </row>
    <row r="353" spans="1:33" ht="12.75" customHeight="1" x14ac:dyDescent="0.25">
      <c r="A353" s="38"/>
      <c r="B353" t="s">
        <v>34</v>
      </c>
      <c r="D353" s="62"/>
      <c r="H353" s="63"/>
      <c r="K353" s="26"/>
      <c r="N353" s="43"/>
      <c r="O353" s="63"/>
      <c r="P353" s="211">
        <v>1</v>
      </c>
      <c r="Q353" s="211">
        <v>1</v>
      </c>
      <c r="R353" s="211">
        <v>1</v>
      </c>
      <c r="S353" s="211" t="str">
        <f>VLOOKUP(P353,'WORKINGS MATRIX'!$B$200:$C$351,2,FALSE)</f>
        <v>Year</v>
      </c>
      <c r="T353" s="211">
        <f t="shared" si="27"/>
        <v>0</v>
      </c>
      <c r="U353" s="211">
        <f t="shared" si="28"/>
        <v>0</v>
      </c>
      <c r="V353" s="211" t="str">
        <f t="shared" si="29"/>
        <v/>
      </c>
      <c r="W353" s="211" t="str">
        <f t="shared" si="30"/>
        <v/>
      </c>
      <c r="X353" s="211" t="str">
        <f t="shared" si="31"/>
        <v/>
      </c>
      <c r="Y353" s="211" t="str">
        <f t="shared" si="32"/>
        <v/>
      </c>
      <c r="Z353" s="211" t="str">
        <f t="shared" si="33"/>
        <v/>
      </c>
      <c r="AC353" s="264"/>
      <c r="AD353" s="264"/>
      <c r="AE353" s="264"/>
      <c r="AF353" s="264"/>
      <c r="AG353" s="264"/>
    </row>
    <row r="354" spans="1:33" x14ac:dyDescent="0.25">
      <c r="A354" s="38"/>
      <c r="B354" s="609"/>
      <c r="C354" s="610"/>
      <c r="D354" s="610"/>
      <c r="E354" s="610"/>
      <c r="F354" s="610"/>
      <c r="G354" s="610"/>
      <c r="H354" s="610"/>
      <c r="I354" s="610"/>
      <c r="J354" s="610"/>
      <c r="K354" s="610"/>
      <c r="L354" s="610"/>
      <c r="M354" s="611"/>
      <c r="N354" s="43"/>
      <c r="O354" s="63"/>
      <c r="P354" s="211">
        <v>1</v>
      </c>
      <c r="Q354" s="211">
        <v>1</v>
      </c>
      <c r="R354" s="211">
        <v>1</v>
      </c>
      <c r="S354" s="211" t="str">
        <f>VLOOKUP(P354,'WORKINGS MATRIX'!$B$200:$C$351,2,FALSE)</f>
        <v>Year</v>
      </c>
      <c r="T354" s="211">
        <f t="shared" si="27"/>
        <v>0</v>
      </c>
      <c r="U354" s="211">
        <f t="shared" si="28"/>
        <v>0</v>
      </c>
      <c r="V354" s="211" t="str">
        <f t="shared" si="29"/>
        <v/>
      </c>
      <c r="W354" s="211" t="str">
        <f t="shared" si="30"/>
        <v/>
      </c>
      <c r="X354" s="211" t="str">
        <f t="shared" si="31"/>
        <v/>
      </c>
      <c r="Y354" s="211" t="str">
        <f t="shared" si="32"/>
        <v/>
      </c>
      <c r="Z354" s="211" t="str">
        <f t="shared" si="33"/>
        <v/>
      </c>
      <c r="AC354" s="264"/>
      <c r="AD354" s="264"/>
      <c r="AE354" s="264"/>
      <c r="AF354" s="264"/>
      <c r="AG354" s="264"/>
    </row>
    <row r="355" spans="1:33" x14ac:dyDescent="0.25">
      <c r="A355" s="38"/>
      <c r="B355" s="612"/>
      <c r="C355" s="613"/>
      <c r="D355" s="613"/>
      <c r="E355" s="613"/>
      <c r="F355" s="613"/>
      <c r="G355" s="613"/>
      <c r="H355" s="613"/>
      <c r="I355" s="613"/>
      <c r="J355" s="613"/>
      <c r="K355" s="613"/>
      <c r="L355" s="613"/>
      <c r="M355" s="614"/>
      <c r="N355" s="43"/>
      <c r="O355" s="63"/>
      <c r="P355" s="211">
        <v>1</v>
      </c>
      <c r="Q355" s="211">
        <v>1</v>
      </c>
      <c r="R355" s="211">
        <v>1</v>
      </c>
      <c r="S355" s="211" t="str">
        <f>VLOOKUP(P355,'WORKINGS MATRIX'!$B$200:$C$351,2,FALSE)</f>
        <v>Year</v>
      </c>
      <c r="T355" s="211">
        <f t="shared" si="27"/>
        <v>0</v>
      </c>
      <c r="U355" s="211">
        <f t="shared" si="28"/>
        <v>0</v>
      </c>
      <c r="V355" s="211" t="str">
        <f t="shared" si="29"/>
        <v/>
      </c>
      <c r="W355" s="211" t="str">
        <f t="shared" si="30"/>
        <v/>
      </c>
      <c r="X355" s="211" t="str">
        <f t="shared" si="31"/>
        <v/>
      </c>
      <c r="Y355" s="211" t="str">
        <f t="shared" si="32"/>
        <v/>
      </c>
      <c r="Z355" s="211" t="str">
        <f t="shared" si="33"/>
        <v/>
      </c>
      <c r="AC355" s="264"/>
      <c r="AD355" s="264"/>
      <c r="AE355" s="264"/>
      <c r="AF355" s="264"/>
      <c r="AG355" s="264"/>
    </row>
    <row r="356" spans="1:33" x14ac:dyDescent="0.25">
      <c r="A356" s="38"/>
      <c r="B356" s="612"/>
      <c r="C356" s="613"/>
      <c r="D356" s="613"/>
      <c r="E356" s="613"/>
      <c r="F356" s="613"/>
      <c r="G356" s="613"/>
      <c r="H356" s="613"/>
      <c r="I356" s="613"/>
      <c r="J356" s="613"/>
      <c r="K356" s="613"/>
      <c r="L356" s="613"/>
      <c r="M356" s="614"/>
      <c r="N356" s="43"/>
      <c r="O356" s="63"/>
      <c r="P356" s="211">
        <v>1</v>
      </c>
      <c r="Q356" s="211">
        <v>1</v>
      </c>
      <c r="R356" s="211">
        <v>1</v>
      </c>
      <c r="S356" s="211" t="str">
        <f>VLOOKUP(P356,'WORKINGS MATRIX'!$B$200:$C$351,2,FALSE)</f>
        <v>Year</v>
      </c>
      <c r="T356" s="211">
        <f t="shared" si="27"/>
        <v>0</v>
      </c>
      <c r="U356" s="211">
        <f t="shared" si="28"/>
        <v>0</v>
      </c>
      <c r="V356" s="211" t="str">
        <f t="shared" si="29"/>
        <v/>
      </c>
      <c r="W356" s="211" t="str">
        <f t="shared" si="30"/>
        <v/>
      </c>
      <c r="X356" s="211" t="str">
        <f t="shared" si="31"/>
        <v/>
      </c>
      <c r="Y356" s="211" t="str">
        <f t="shared" si="32"/>
        <v/>
      </c>
      <c r="Z356" s="211" t="str">
        <f t="shared" si="33"/>
        <v/>
      </c>
      <c r="AC356" s="264"/>
      <c r="AD356" s="264"/>
      <c r="AE356" s="264"/>
      <c r="AF356" s="264"/>
      <c r="AG356" s="264"/>
    </row>
    <row r="357" spans="1:33" x14ac:dyDescent="0.25">
      <c r="A357" s="38"/>
      <c r="B357" s="615"/>
      <c r="C357" s="616"/>
      <c r="D357" s="616"/>
      <c r="E357" s="616"/>
      <c r="F357" s="616"/>
      <c r="G357" s="616"/>
      <c r="H357" s="616"/>
      <c r="I357" s="616"/>
      <c r="J357" s="616"/>
      <c r="K357" s="616"/>
      <c r="L357" s="616"/>
      <c r="M357" s="617"/>
      <c r="N357" s="43"/>
      <c r="O357" s="63"/>
      <c r="P357" s="211"/>
      <c r="Q357" s="211"/>
      <c r="R357" s="211"/>
      <c r="S357" s="211"/>
      <c r="T357" s="211"/>
      <c r="U357" s="211"/>
      <c r="V357" s="211"/>
      <c r="W357" s="211"/>
      <c r="X357" s="211"/>
      <c r="Y357" s="211"/>
      <c r="Z357" s="211"/>
      <c r="AC357" s="264"/>
      <c r="AD357" s="264"/>
      <c r="AE357" s="264"/>
      <c r="AF357" s="264"/>
      <c r="AG357" s="264"/>
    </row>
    <row r="358" spans="1:33" x14ac:dyDescent="0.25">
      <c r="A358" s="38"/>
      <c r="B358" s="16" t="s">
        <v>424</v>
      </c>
      <c r="D358" s="62"/>
      <c r="H358" s="63"/>
      <c r="K358" s="26"/>
      <c r="N358" s="43"/>
      <c r="O358" s="63"/>
      <c r="P358" s="211"/>
      <c r="Q358" s="211"/>
      <c r="R358" s="211"/>
      <c r="S358" s="211"/>
      <c r="T358" s="211"/>
      <c r="U358" s="211"/>
      <c r="V358" s="211"/>
      <c r="W358" s="211"/>
      <c r="X358" s="211"/>
      <c r="Y358" s="211"/>
      <c r="Z358" s="211"/>
      <c r="AC358" s="264"/>
      <c r="AD358" s="264"/>
      <c r="AE358" s="264"/>
      <c r="AF358" s="264"/>
      <c r="AG358" s="264"/>
    </row>
    <row r="359" spans="1:33" x14ac:dyDescent="0.25">
      <c r="A359" s="38"/>
      <c r="B359" s="16" t="s">
        <v>425</v>
      </c>
      <c r="D359" s="62"/>
      <c r="H359" s="63"/>
      <c r="K359" s="26"/>
      <c r="N359" s="43"/>
      <c r="O359" s="63"/>
      <c r="P359" s="211"/>
      <c r="Q359" s="211"/>
      <c r="R359" s="211"/>
      <c r="S359" s="211"/>
      <c r="T359" s="211"/>
      <c r="U359" s="211"/>
      <c r="V359" s="211"/>
      <c r="W359" s="211"/>
      <c r="X359" s="211"/>
      <c r="Y359" s="211"/>
      <c r="Z359" s="211"/>
      <c r="AC359" s="264"/>
      <c r="AD359" s="264"/>
      <c r="AE359" s="264"/>
      <c r="AF359" s="264"/>
      <c r="AG359" s="264"/>
    </row>
    <row r="360" spans="1:33" x14ac:dyDescent="0.25">
      <c r="A360" s="38"/>
      <c r="D360" s="62"/>
      <c r="H360" s="63"/>
      <c r="K360" s="26"/>
      <c r="N360" s="43"/>
      <c r="O360" s="63"/>
      <c r="P360" s="211"/>
      <c r="Q360" s="211"/>
      <c r="R360" s="211"/>
      <c r="S360" s="211"/>
      <c r="T360" s="211"/>
      <c r="U360" s="211"/>
      <c r="V360" s="211"/>
      <c r="W360" s="211"/>
      <c r="X360" s="211"/>
      <c r="Y360" s="211"/>
      <c r="Z360" s="211"/>
      <c r="AC360" s="264"/>
      <c r="AD360" s="264"/>
      <c r="AE360" s="264"/>
      <c r="AF360" s="264"/>
      <c r="AG360" s="264"/>
    </row>
    <row r="361" spans="1:33" x14ac:dyDescent="0.25">
      <c r="A361" s="38"/>
      <c r="D361" s="62"/>
      <c r="E361" s="222"/>
      <c r="F361" s="222"/>
      <c r="G361" s="222"/>
      <c r="H361" s="222"/>
      <c r="I361" s="222"/>
      <c r="K361" s="26"/>
      <c r="N361" s="43"/>
      <c r="O361" s="63"/>
      <c r="P361" s="211"/>
      <c r="Q361" s="211"/>
      <c r="R361" s="211"/>
      <c r="S361" s="211"/>
      <c r="T361" s="211"/>
      <c r="U361" s="211"/>
      <c r="V361" s="211"/>
      <c r="W361" s="211"/>
      <c r="X361" s="211"/>
      <c r="Y361" s="211"/>
      <c r="Z361" s="211"/>
      <c r="AC361" s="264"/>
      <c r="AD361" s="264"/>
      <c r="AE361" s="264"/>
      <c r="AF361" s="264"/>
      <c r="AG361" s="264"/>
    </row>
    <row r="362" spans="1:33" x14ac:dyDescent="0.25">
      <c r="A362" s="38"/>
      <c r="D362" s="62"/>
      <c r="E362" s="222"/>
      <c r="F362" s="222"/>
      <c r="G362" s="222"/>
      <c r="H362" s="222"/>
      <c r="I362" s="222"/>
      <c r="K362" s="606" t="s">
        <v>334</v>
      </c>
      <c r="L362" s="606"/>
      <c r="M362" s="606"/>
      <c r="N362" s="43"/>
      <c r="O362" s="63"/>
      <c r="P362" s="211"/>
      <c r="Q362" s="211"/>
      <c r="R362" s="211"/>
      <c r="S362" s="211"/>
      <c r="T362" s="211"/>
      <c r="U362" s="211"/>
      <c r="V362" s="211"/>
      <c r="W362" s="211"/>
      <c r="X362" s="211"/>
      <c r="Y362" s="211"/>
      <c r="Z362" s="211"/>
      <c r="AC362" s="264"/>
      <c r="AD362" s="264"/>
      <c r="AE362" s="264"/>
      <c r="AF362" s="264"/>
      <c r="AG362" s="264"/>
    </row>
    <row r="363" spans="1:33" x14ac:dyDescent="0.25">
      <c r="A363" s="38"/>
      <c r="D363" s="62"/>
      <c r="H363" s="63"/>
      <c r="K363" s="606"/>
      <c r="L363" s="606"/>
      <c r="M363" s="606"/>
      <c r="N363" s="43"/>
      <c r="O363" s="63"/>
      <c r="P363" s="211"/>
      <c r="Q363" s="211"/>
      <c r="R363" s="211"/>
      <c r="S363" s="211"/>
      <c r="T363" s="211"/>
      <c r="U363" s="211"/>
      <c r="V363" s="211"/>
      <c r="W363" s="211"/>
      <c r="X363" s="211"/>
      <c r="Y363" s="211"/>
      <c r="Z363" s="211"/>
      <c r="AC363" s="264"/>
      <c r="AD363" s="264"/>
      <c r="AE363" s="264"/>
      <c r="AF363" s="264"/>
      <c r="AG363" s="264"/>
    </row>
    <row r="364" spans="1:33" x14ac:dyDescent="0.25">
      <c r="A364" s="38"/>
      <c r="D364" s="62"/>
      <c r="E364" s="222"/>
      <c r="F364" s="222"/>
      <c r="G364" s="222"/>
      <c r="H364" s="222"/>
      <c r="I364" s="222"/>
      <c r="K364" s="606"/>
      <c r="L364" s="606"/>
      <c r="M364" s="606"/>
      <c r="N364" s="43"/>
      <c r="O364" s="63"/>
      <c r="P364" s="211"/>
      <c r="Q364" s="211"/>
      <c r="R364" s="211"/>
      <c r="S364" s="211"/>
      <c r="T364" s="211"/>
      <c r="U364" s="211"/>
      <c r="V364" s="211"/>
      <c r="W364" s="211"/>
      <c r="X364" s="211"/>
      <c r="Y364" s="211"/>
      <c r="Z364" s="211"/>
      <c r="AC364" s="264"/>
      <c r="AD364" s="264"/>
      <c r="AE364" s="264"/>
      <c r="AF364" s="264"/>
      <c r="AG364" s="264"/>
    </row>
    <row r="365" spans="1:33" x14ac:dyDescent="0.25">
      <c r="A365" s="38"/>
      <c r="D365" s="62"/>
      <c r="E365" s="222"/>
      <c r="F365" s="222"/>
      <c r="G365" s="222"/>
      <c r="H365" s="222"/>
      <c r="I365" s="222"/>
      <c r="K365" s="606"/>
      <c r="L365" s="606"/>
      <c r="M365" s="606"/>
      <c r="N365" s="43"/>
      <c r="O365" s="63"/>
      <c r="P365" s="211"/>
      <c r="Q365" s="211"/>
      <c r="R365" s="211"/>
      <c r="S365" s="211"/>
      <c r="T365" s="211"/>
      <c r="U365" s="211"/>
      <c r="V365" s="211"/>
      <c r="W365" s="211"/>
      <c r="X365" s="211"/>
      <c r="Y365" s="211"/>
      <c r="Z365" s="211"/>
      <c r="AC365" s="264"/>
      <c r="AD365" s="264"/>
      <c r="AE365" s="264"/>
      <c r="AF365" s="264"/>
      <c r="AG365" s="264"/>
    </row>
    <row r="366" spans="1:33" ht="13.8" thickBot="1" x14ac:dyDescent="0.3">
      <c r="A366" s="64"/>
      <c r="B366" s="65"/>
      <c r="C366" s="65"/>
      <c r="D366" s="66"/>
      <c r="E366" s="65"/>
      <c r="F366" s="65"/>
      <c r="G366" s="65"/>
      <c r="H366" s="67"/>
      <c r="I366" s="65"/>
      <c r="J366" s="65"/>
      <c r="K366" s="68"/>
      <c r="L366" s="65"/>
      <c r="M366" s="65"/>
      <c r="N366" s="69"/>
      <c r="O366" s="63"/>
      <c r="P366" s="211"/>
      <c r="Q366" s="211"/>
      <c r="R366" s="211"/>
      <c r="S366" s="211"/>
      <c r="T366" s="211"/>
      <c r="U366" s="211"/>
      <c r="V366" s="211"/>
      <c r="W366" s="211"/>
      <c r="X366" s="211"/>
      <c r="Y366" s="211"/>
      <c r="Z366" s="211"/>
      <c r="AC366" s="264"/>
      <c r="AD366" s="264"/>
      <c r="AE366" s="264"/>
      <c r="AF366" s="264"/>
      <c r="AG366" s="264"/>
    </row>
    <row r="367" spans="1:33" ht="14.4" thickTop="1" thickBot="1" x14ac:dyDescent="0.3">
      <c r="D367" s="62"/>
      <c r="H367" s="63"/>
      <c r="K367" s="26"/>
      <c r="O367" s="63"/>
      <c r="P367" s="211"/>
      <c r="Q367" s="211"/>
      <c r="R367" s="211"/>
      <c r="S367" s="211"/>
      <c r="T367" s="211"/>
      <c r="U367" s="211"/>
      <c r="V367" s="211"/>
      <c r="W367" s="211"/>
      <c r="X367" s="211"/>
      <c r="Y367" s="211"/>
      <c r="Z367" s="211"/>
      <c r="AC367" s="264"/>
      <c r="AD367" s="264"/>
      <c r="AE367" s="264"/>
      <c r="AF367" s="264"/>
      <c r="AG367" s="264"/>
    </row>
    <row r="368" spans="1:33" ht="13.8" thickTop="1" x14ac:dyDescent="0.25">
      <c r="A368" s="31"/>
      <c r="B368" s="32" t="s">
        <v>35</v>
      </c>
      <c r="C368" s="34"/>
      <c r="D368" s="33"/>
      <c r="E368" s="70"/>
      <c r="F368" s="70"/>
      <c r="G368" s="70"/>
      <c r="H368" s="33"/>
      <c r="I368" s="33"/>
      <c r="J368" s="33"/>
      <c r="K368" s="33"/>
      <c r="L368" s="36" t="s">
        <v>423</v>
      </c>
      <c r="M368" s="33"/>
      <c r="N368" s="37"/>
      <c r="P368" s="211"/>
      <c r="Q368" s="211"/>
      <c r="R368" s="211"/>
      <c r="S368" s="211"/>
      <c r="T368" s="211"/>
      <c r="U368" s="211"/>
      <c r="V368" s="211"/>
      <c r="W368" s="211"/>
      <c r="X368" s="211"/>
      <c r="Y368" s="211"/>
      <c r="Z368" s="211"/>
      <c r="AC368" s="264"/>
      <c r="AD368" s="264"/>
      <c r="AE368" s="264"/>
      <c r="AF368" s="264"/>
      <c r="AG368" s="264"/>
    </row>
    <row r="369" spans="1:33" x14ac:dyDescent="0.25">
      <c r="A369" s="38"/>
      <c r="E369" s="195">
        <v>5</v>
      </c>
      <c r="F369" s="13"/>
      <c r="N369" s="43"/>
      <c r="P369" s="211"/>
      <c r="Q369" s="211"/>
      <c r="R369" s="211"/>
      <c r="S369" s="211"/>
      <c r="T369" s="211"/>
      <c r="U369" s="211"/>
      <c r="V369" s="211"/>
      <c r="W369" s="211"/>
      <c r="X369" s="211"/>
      <c r="Y369" s="211"/>
      <c r="Z369" s="211"/>
      <c r="AC369" s="264"/>
      <c r="AD369" s="264"/>
      <c r="AE369" s="264"/>
      <c r="AF369" s="264"/>
      <c r="AG369" s="264"/>
    </row>
    <row r="370" spans="1:33" ht="12.75" customHeight="1" x14ac:dyDescent="0.25">
      <c r="A370" s="38"/>
      <c r="B370" t="s">
        <v>26</v>
      </c>
      <c r="L370" s="608" t="str">
        <f>$L$39</f>
        <v>N.017-050-2022/1</v>
      </c>
      <c r="M370" s="608"/>
      <c r="N370" s="43"/>
      <c r="P370" s="211"/>
      <c r="Q370" s="211"/>
      <c r="R370" s="211"/>
      <c r="S370" s="211"/>
      <c r="T370" s="211"/>
      <c r="U370" s="211"/>
      <c r="V370" s="211"/>
      <c r="W370" s="211"/>
      <c r="X370" s="211"/>
      <c r="Y370" s="211"/>
      <c r="Z370" s="211"/>
      <c r="AC370" s="264"/>
      <c r="AD370" s="264"/>
      <c r="AE370" s="264"/>
      <c r="AF370" s="264"/>
      <c r="AG370" s="264"/>
    </row>
    <row r="371" spans="1:33" ht="12.75" customHeight="1" x14ac:dyDescent="0.25">
      <c r="A371" s="38"/>
      <c r="B371" s="44" t="s">
        <v>27</v>
      </c>
      <c r="C371" s="45"/>
      <c r="D371" s="46"/>
      <c r="E371" s="651" t="s">
        <v>28</v>
      </c>
      <c r="F371" s="652"/>
      <c r="G371" s="651" t="s">
        <v>616</v>
      </c>
      <c r="H371" s="652"/>
      <c r="L371" s="608"/>
      <c r="M371" s="608"/>
      <c r="N371" s="43"/>
      <c r="P371" s="211"/>
      <c r="Q371" s="211"/>
      <c r="R371" s="211"/>
      <c r="S371" s="211"/>
      <c r="T371" s="211"/>
      <c r="U371" s="211"/>
      <c r="V371" s="211"/>
      <c r="W371" s="211"/>
      <c r="X371" s="211"/>
      <c r="Y371" s="211"/>
      <c r="Z371" s="211"/>
      <c r="AC371" s="264"/>
      <c r="AD371" s="264"/>
      <c r="AE371" s="264"/>
      <c r="AF371" s="264"/>
      <c r="AG371" s="264"/>
    </row>
    <row r="372" spans="1:33" ht="18" customHeight="1" x14ac:dyDescent="0.25">
      <c r="A372" s="38"/>
      <c r="B372" s="71">
        <f>B341</f>
        <v>0</v>
      </c>
      <c r="C372" s="72"/>
      <c r="D372" s="73"/>
      <c r="E372" s="603" t="str">
        <f>G341</f>
        <v>Contracts Engineer</v>
      </c>
      <c r="F372" s="603"/>
      <c r="G372" s="47"/>
      <c r="H372" s="13">
        <v>1</v>
      </c>
      <c r="I372" s="483" t="s">
        <v>823</v>
      </c>
      <c r="J372" s="483"/>
      <c r="K372" s="483"/>
      <c r="L372" s="483"/>
      <c r="N372" s="43"/>
      <c r="P372" s="211"/>
      <c r="Q372" s="211"/>
      <c r="R372" s="211"/>
      <c r="S372" s="211"/>
      <c r="T372" s="211"/>
      <c r="U372" s="211"/>
      <c r="V372" s="211"/>
      <c r="W372" s="211"/>
      <c r="X372" s="211"/>
      <c r="Y372" s="211"/>
      <c r="Z372" s="211"/>
      <c r="AC372" s="264"/>
      <c r="AD372" s="264"/>
      <c r="AE372" s="264"/>
      <c r="AF372" s="264"/>
      <c r="AG372" s="264"/>
    </row>
    <row r="373" spans="1:33" x14ac:dyDescent="0.25">
      <c r="A373" s="38"/>
      <c r="N373" s="43"/>
      <c r="P373" s="211"/>
      <c r="Q373" s="211"/>
      <c r="R373" s="211"/>
      <c r="S373" s="211"/>
      <c r="T373" s="211"/>
      <c r="U373" s="211"/>
      <c r="V373" s="211"/>
      <c r="W373" s="211"/>
      <c r="X373" s="211"/>
      <c r="Y373" s="211"/>
      <c r="Z373" s="211"/>
      <c r="AC373" s="264"/>
      <c r="AD373" s="264"/>
      <c r="AE373" s="264"/>
      <c r="AF373" s="264"/>
      <c r="AG373" s="264"/>
    </row>
    <row r="374" spans="1:33" x14ac:dyDescent="0.25">
      <c r="A374" s="38"/>
      <c r="B374" t="s">
        <v>36</v>
      </c>
      <c r="N374" s="43"/>
      <c r="P374" s="211"/>
      <c r="Q374" s="211"/>
      <c r="R374" s="211"/>
      <c r="S374" s="211"/>
      <c r="T374" s="211"/>
      <c r="U374" s="211"/>
      <c r="V374" s="211"/>
      <c r="W374" s="211"/>
      <c r="X374" s="211"/>
      <c r="Y374" s="211"/>
      <c r="Z374" s="211"/>
      <c r="AC374" s="264"/>
      <c r="AD374" s="264"/>
      <c r="AE374" s="264"/>
      <c r="AF374" s="264"/>
      <c r="AG374" s="264"/>
    </row>
    <row r="375" spans="1:33" ht="18" customHeight="1" x14ac:dyDescent="0.25">
      <c r="A375" s="38"/>
      <c r="B375" s="653" t="s">
        <v>37</v>
      </c>
      <c r="C375" s="653"/>
      <c r="D375" s="622" t="s">
        <v>897</v>
      </c>
      <c r="E375" s="622"/>
      <c r="F375" s="648" t="s">
        <v>898</v>
      </c>
      <c r="G375" s="598"/>
      <c r="H375" s="597" t="s">
        <v>38</v>
      </c>
      <c r="I375" s="598"/>
      <c r="J375" s="597" t="s">
        <v>38</v>
      </c>
      <c r="K375" s="598"/>
      <c r="L375" s="186" t="s">
        <v>39</v>
      </c>
      <c r="M375" s="186" t="s">
        <v>40</v>
      </c>
      <c r="N375" s="43"/>
      <c r="P375" s="211">
        <v>1</v>
      </c>
      <c r="Q375" s="211">
        <v>1</v>
      </c>
      <c r="R375" s="211">
        <v>1</v>
      </c>
      <c r="S375" s="211" t="str">
        <f>VLOOKUP(P375,'WORKINGS MATRIX'!$B$200:$C$351,2,FALSE)</f>
        <v>Year</v>
      </c>
      <c r="T375" s="211">
        <f t="shared" ref="T375:T379" si="34">Q375-1</f>
        <v>0</v>
      </c>
      <c r="U375" s="211">
        <f t="shared" ref="U375:U379" si="35">R375-1</f>
        <v>0</v>
      </c>
      <c r="V375" s="211" t="str">
        <f>IF(S375="year","",S375)</f>
        <v/>
      </c>
      <c r="W375" s="211" t="str">
        <f t="shared" ref="W375:W379" si="36">IF(T375=0,"",T375)</f>
        <v/>
      </c>
      <c r="X375" s="211" t="str">
        <f t="shared" ref="X375:X379" si="37">IF(U375=0,"",U375)</f>
        <v/>
      </c>
      <c r="Y375" s="211" t="str">
        <f>IF(V375="","",IF(W375="",(V375&amp;"/"&amp;"12"&amp;"/"&amp;"1"),IF(X375="",(V375&amp;"/"&amp;W375&amp;"/"&amp;"1"),(V375&amp;"/"&amp;W375&amp;"/"&amp;X375))))</f>
        <v/>
      </c>
      <c r="Z375" s="211" t="str">
        <f>IF(Y375="//","",Y375)</f>
        <v/>
      </c>
      <c r="AC375" s="264"/>
      <c r="AD375" s="264"/>
      <c r="AE375" s="264"/>
      <c r="AF375" s="264"/>
      <c r="AG375" s="264"/>
    </row>
    <row r="376" spans="1:33" ht="18" customHeight="1" x14ac:dyDescent="0.25">
      <c r="A376" s="75"/>
      <c r="B376" s="603" t="s">
        <v>41</v>
      </c>
      <c r="C376" s="603"/>
      <c r="D376" s="623">
        <v>10</v>
      </c>
      <c r="E376" s="624"/>
      <c r="F376" s="607"/>
      <c r="G376" s="602"/>
      <c r="H376" s="599">
        <v>1</v>
      </c>
      <c r="I376" s="600"/>
      <c r="J376" s="601"/>
      <c r="K376" s="602"/>
      <c r="L376" s="314"/>
      <c r="M376" s="210" t="str">
        <f>Z375</f>
        <v/>
      </c>
      <c r="N376" s="187"/>
      <c r="O376" s="11"/>
      <c r="P376" s="213">
        <v>1</v>
      </c>
      <c r="Q376" s="213">
        <v>1</v>
      </c>
      <c r="R376" s="213">
        <v>1</v>
      </c>
      <c r="S376" s="211" t="str">
        <f>VLOOKUP(P376,'WORKINGS MATRIX'!$B$200:$C$351,2,FALSE)</f>
        <v>Year</v>
      </c>
      <c r="T376" s="211">
        <f t="shared" si="34"/>
        <v>0</v>
      </c>
      <c r="U376" s="211">
        <f t="shared" si="35"/>
        <v>0</v>
      </c>
      <c r="V376" s="211" t="str">
        <f>IF(S376="year","",S376)</f>
        <v/>
      </c>
      <c r="W376" s="211" t="str">
        <f t="shared" si="36"/>
        <v/>
      </c>
      <c r="X376" s="211" t="str">
        <f t="shared" si="37"/>
        <v/>
      </c>
      <c r="Y376" s="211" t="str">
        <f>IF(V376="","",IF(W376="",(V376&amp;"/"&amp;"12"&amp;"/"&amp;"1"),IF(X376="",(V376&amp;"/"&amp;W376&amp;"/"&amp;"1"),(V376&amp;"/"&amp;W376&amp;"/"&amp;X376))))</f>
        <v/>
      </c>
      <c r="Z376" s="211" t="str">
        <f>IF(Y376="//","",Y376)</f>
        <v/>
      </c>
      <c r="AA376" s="11"/>
      <c r="AB376" s="11"/>
      <c r="AC376" s="279"/>
      <c r="AD376" s="279"/>
      <c r="AE376" s="279"/>
      <c r="AF376" s="264"/>
      <c r="AG376" s="264"/>
    </row>
    <row r="377" spans="1:33" ht="18" customHeight="1" x14ac:dyDescent="0.25">
      <c r="A377" s="75"/>
      <c r="B377" s="603" t="s">
        <v>42</v>
      </c>
      <c r="C377" s="603"/>
      <c r="D377" s="607"/>
      <c r="E377" s="602"/>
      <c r="F377" s="607"/>
      <c r="G377" s="602"/>
      <c r="H377" s="649" t="s">
        <v>394</v>
      </c>
      <c r="I377" s="650"/>
      <c r="J377" s="649" t="s">
        <v>362</v>
      </c>
      <c r="K377" s="650"/>
      <c r="L377" s="186" t="s">
        <v>39</v>
      </c>
      <c r="M377" s="186" t="s">
        <v>40</v>
      </c>
      <c r="N377" s="187"/>
      <c r="O377" s="11"/>
      <c r="P377" s="213">
        <v>1</v>
      </c>
      <c r="Q377" s="213">
        <v>1</v>
      </c>
      <c r="R377" s="213">
        <v>1</v>
      </c>
      <c r="S377" s="211" t="str">
        <f>VLOOKUP(P377,'WORKINGS MATRIX'!$B$200:$C$351,2,FALSE)</f>
        <v>Year</v>
      </c>
      <c r="T377" s="211">
        <f t="shared" si="34"/>
        <v>0</v>
      </c>
      <c r="U377" s="211">
        <f t="shared" si="35"/>
        <v>0</v>
      </c>
      <c r="V377" s="211" t="str">
        <f>IF(S377="year","",S377)</f>
        <v/>
      </c>
      <c r="W377" s="211" t="str">
        <f t="shared" si="36"/>
        <v/>
      </c>
      <c r="X377" s="211" t="str">
        <f t="shared" si="37"/>
        <v/>
      </c>
      <c r="Y377" s="211" t="str">
        <f>IF(V377="","",IF(W377="",(V377&amp;"/"&amp;"1"&amp;"/"&amp;"1"),IF(X377="",(V377&amp;"/"&amp;W377&amp;"/"&amp;"1"),(V377&amp;"/"&amp;W377&amp;"/"&amp;X377))))</f>
        <v/>
      </c>
      <c r="Z377" s="211" t="str">
        <f>IF(Y377="//","",Y377)</f>
        <v/>
      </c>
      <c r="AA377" s="11"/>
      <c r="AB377" s="11"/>
      <c r="AC377" s="279"/>
      <c r="AD377" s="279"/>
      <c r="AE377" s="279"/>
      <c r="AF377" s="264"/>
      <c r="AG377" s="264"/>
    </row>
    <row r="378" spans="1:33" ht="18" customHeight="1" x14ac:dyDescent="0.25">
      <c r="A378" s="75"/>
      <c r="B378" s="603" t="s">
        <v>82</v>
      </c>
      <c r="C378" s="603"/>
      <c r="D378" s="604" t="str">
        <f>Z377</f>
        <v/>
      </c>
      <c r="E378" s="605"/>
      <c r="F378" s="604" t="str">
        <f>Z378</f>
        <v/>
      </c>
      <c r="G378" s="605"/>
      <c r="H378" s="644">
        <v>1</v>
      </c>
      <c r="I378" s="645"/>
      <c r="J378" s="601"/>
      <c r="K378" s="602"/>
      <c r="L378" s="314"/>
      <c r="M378" s="210" t="str">
        <f>Z376</f>
        <v/>
      </c>
      <c r="N378" s="187"/>
      <c r="O378" s="11"/>
      <c r="P378" s="213">
        <v>1</v>
      </c>
      <c r="Q378" s="213">
        <v>1</v>
      </c>
      <c r="R378" s="213">
        <v>1</v>
      </c>
      <c r="S378" s="211" t="str">
        <f>VLOOKUP(P378,'WORKINGS MATRIX'!$B$200:$C$351,2,FALSE)</f>
        <v>Year</v>
      </c>
      <c r="T378" s="211">
        <f t="shared" si="34"/>
        <v>0</v>
      </c>
      <c r="U378" s="211">
        <f t="shared" si="35"/>
        <v>0</v>
      </c>
      <c r="V378" s="211" t="str">
        <f>IF(S378="year","",S378)</f>
        <v/>
      </c>
      <c r="W378" s="211" t="str">
        <f t="shared" si="36"/>
        <v/>
      </c>
      <c r="X378" s="211" t="str">
        <f t="shared" si="37"/>
        <v/>
      </c>
      <c r="Y378" s="211" t="str">
        <f>IF(V378="","",IF(W378="",(V378&amp;"/"&amp;"1"&amp;"/"&amp;"1"),IF(X378="",(V378&amp;"/"&amp;W378&amp;"/"&amp;"1"),(V378&amp;"/"&amp;W378&amp;"/"&amp;X378))))</f>
        <v/>
      </c>
      <c r="Z378" s="211" t="str">
        <f>IF(Y378="//","",Y378)</f>
        <v/>
      </c>
      <c r="AA378" s="11"/>
      <c r="AB378" s="11"/>
      <c r="AC378" s="279"/>
      <c r="AD378" s="279"/>
      <c r="AE378" s="279"/>
      <c r="AF378" s="264"/>
      <c r="AG378" s="264"/>
    </row>
    <row r="379" spans="1:33" x14ac:dyDescent="0.25">
      <c r="A379" s="38"/>
      <c r="N379" s="43"/>
      <c r="P379" s="211">
        <v>1</v>
      </c>
      <c r="Q379" s="211">
        <v>1</v>
      </c>
      <c r="R379" s="211">
        <v>1</v>
      </c>
      <c r="S379" s="211" t="str">
        <f>VLOOKUP(P379,'WORKINGS MATRIX'!$B$200:$C$351,2,FALSE)</f>
        <v>Year</v>
      </c>
      <c r="T379" s="211">
        <f t="shared" si="34"/>
        <v>0</v>
      </c>
      <c r="U379" s="211">
        <f t="shared" si="35"/>
        <v>0</v>
      </c>
      <c r="V379" s="211" t="str">
        <f>IF(S379="year","",S379)</f>
        <v/>
      </c>
      <c r="W379" s="211" t="str">
        <f t="shared" si="36"/>
        <v/>
      </c>
      <c r="X379" s="211" t="str">
        <f t="shared" si="37"/>
        <v/>
      </c>
      <c r="Y379" s="211" t="str">
        <f>IF(V379="","",IF(W379="",(V379&amp;"/"&amp;"1"&amp;"/"&amp;"1"),IF(X379="",(V379&amp;"/"&amp;W379&amp;"/"&amp;"1"),(V379&amp;"/"&amp;W379&amp;"/"&amp;X379))))</f>
        <v/>
      </c>
      <c r="Z379" s="211" t="str">
        <f>IF(Y379="//","",Y379)</f>
        <v/>
      </c>
      <c r="AC379" s="264"/>
      <c r="AD379" s="264"/>
      <c r="AE379" s="264"/>
      <c r="AF379" s="264"/>
      <c r="AG379" s="264"/>
    </row>
    <row r="380" spans="1:33" x14ac:dyDescent="0.25">
      <c r="A380" s="38"/>
      <c r="M380" s="428" t="str">
        <f>IF(B341="","",IF(P376=1,"DATES INCORRECT OR INCOMPLETE - PLEASE CHECK",""))</f>
        <v/>
      </c>
      <c r="N380" s="43"/>
      <c r="P380" s="211"/>
      <c r="Q380" s="211"/>
      <c r="R380" s="211"/>
      <c r="S380" s="211"/>
      <c r="T380" s="211"/>
      <c r="U380" s="211"/>
      <c r="V380" s="211"/>
      <c r="W380" s="211"/>
      <c r="X380" s="211"/>
      <c r="Y380" s="211"/>
      <c r="Z380" s="211"/>
      <c r="AC380" s="264"/>
      <c r="AD380" s="264"/>
      <c r="AE380" s="264"/>
      <c r="AF380" s="264"/>
      <c r="AG380" s="264"/>
    </row>
    <row r="381" spans="1:33" x14ac:dyDescent="0.25">
      <c r="A381" s="51"/>
      <c r="B381" s="26"/>
      <c r="C381" s="83"/>
      <c r="D381" s="329"/>
      <c r="E381" s="26"/>
      <c r="F381" s="11"/>
      <c r="G381" s="11"/>
      <c r="H381" s="11"/>
      <c r="I381" s="11"/>
      <c r="J381" s="26"/>
      <c r="K381" s="26"/>
      <c r="L381" s="26"/>
      <c r="M381" s="330"/>
      <c r="N381" s="74"/>
      <c r="O381" s="26"/>
      <c r="P381" s="211"/>
      <c r="Q381" s="211"/>
      <c r="R381" s="211"/>
      <c r="S381" s="212"/>
      <c r="T381" s="212"/>
      <c r="U381" s="212"/>
      <c r="V381" s="212"/>
      <c r="W381" s="212"/>
      <c r="X381" s="212"/>
      <c r="Y381" s="212"/>
      <c r="Z381" s="212"/>
      <c r="AC381" s="264"/>
      <c r="AD381" s="264"/>
      <c r="AE381" s="264"/>
      <c r="AF381" s="264"/>
      <c r="AG381" s="264"/>
    </row>
    <row r="382" spans="1:33" ht="26.25" customHeight="1" x14ac:dyDescent="0.25">
      <c r="A382" s="75"/>
      <c r="B382" s="9" t="s">
        <v>889</v>
      </c>
      <c r="C382" s="222"/>
      <c r="D382" s="3"/>
      <c r="E382" s="222"/>
      <c r="F382" s="222"/>
      <c r="G382" s="3"/>
      <c r="H382" s="222"/>
      <c r="I382" s="3"/>
      <c r="J382" s="326"/>
      <c r="K382" s="327"/>
      <c r="L382" s="222"/>
      <c r="M382" s="76"/>
      <c r="N382" s="77"/>
      <c r="O382" s="11"/>
      <c r="P382" s="211"/>
      <c r="Q382" s="211"/>
      <c r="R382" s="211"/>
      <c r="S382" s="211"/>
      <c r="T382" s="211"/>
      <c r="U382" s="211"/>
      <c r="V382" s="211"/>
      <c r="W382" s="211"/>
      <c r="X382" s="211"/>
      <c r="Y382" s="211"/>
      <c r="Z382" s="211"/>
      <c r="AC382" s="264"/>
      <c r="AD382" s="264"/>
      <c r="AE382" s="264"/>
      <c r="AF382" s="264"/>
      <c r="AG382" s="264"/>
    </row>
    <row r="383" spans="1:33" ht="26.25" customHeight="1" x14ac:dyDescent="0.25">
      <c r="A383" s="75"/>
      <c r="B383" s="222"/>
      <c r="C383" s="222"/>
      <c r="D383" s="3"/>
      <c r="E383" s="222"/>
      <c r="F383" s="222"/>
      <c r="G383" s="3"/>
      <c r="H383" s="222"/>
      <c r="I383" s="3"/>
      <c r="J383" s="326"/>
      <c r="K383" s="327"/>
      <c r="L383" s="222"/>
      <c r="M383" s="76"/>
      <c r="N383" s="77"/>
      <c r="O383" s="11"/>
      <c r="P383" s="211"/>
      <c r="Q383" s="211"/>
      <c r="R383" s="211"/>
      <c r="S383" s="211"/>
      <c r="T383" s="211"/>
      <c r="U383" s="211"/>
      <c r="V383" s="211"/>
      <c r="W383" s="211"/>
      <c r="X383" s="211"/>
      <c r="Y383" s="211"/>
      <c r="Z383" s="211"/>
      <c r="AC383" s="264"/>
      <c r="AD383" s="264"/>
      <c r="AE383" s="264"/>
      <c r="AF383" s="264"/>
      <c r="AG383" s="264"/>
    </row>
    <row r="384" spans="1:33" ht="26.25" customHeight="1" x14ac:dyDescent="0.25">
      <c r="A384" s="75"/>
      <c r="B384" s="222"/>
      <c r="C384" s="222"/>
      <c r="D384" s="3"/>
      <c r="E384" s="222"/>
      <c r="F384" s="222"/>
      <c r="G384" s="3"/>
      <c r="H384" s="222"/>
      <c r="I384" s="3"/>
      <c r="J384" s="326"/>
      <c r="K384" s="327"/>
      <c r="L384" s="222"/>
      <c r="M384" s="76"/>
      <c r="N384" s="77"/>
      <c r="O384" s="11"/>
      <c r="P384" s="211"/>
      <c r="Q384" s="211"/>
      <c r="R384" s="211"/>
      <c r="S384" s="211"/>
      <c r="T384" s="211"/>
      <c r="U384" s="211"/>
      <c r="V384" s="211"/>
      <c r="W384" s="211"/>
      <c r="X384" s="211"/>
      <c r="Y384" s="211"/>
      <c r="Z384" s="211"/>
      <c r="AC384" s="264"/>
      <c r="AD384" s="264"/>
      <c r="AE384" s="264"/>
      <c r="AF384" s="264"/>
      <c r="AG384" s="264"/>
    </row>
    <row r="385" spans="1:33" ht="26.25" customHeight="1" x14ac:dyDescent="0.25">
      <c r="A385" s="75"/>
      <c r="B385" s="222"/>
      <c r="C385" s="222"/>
      <c r="D385" s="3"/>
      <c r="E385" s="222"/>
      <c r="F385" s="222"/>
      <c r="G385" s="3"/>
      <c r="H385" s="222"/>
      <c r="I385" s="3"/>
      <c r="J385" s="326"/>
      <c r="K385" s="327"/>
      <c r="L385" s="222"/>
      <c r="M385" s="76"/>
      <c r="N385" s="77"/>
      <c r="O385" s="11"/>
      <c r="P385" s="211"/>
      <c r="Q385" s="211"/>
      <c r="R385" s="211"/>
      <c r="S385" s="211"/>
      <c r="T385" s="211"/>
      <c r="U385" s="211"/>
      <c r="V385" s="211"/>
      <c r="W385" s="211"/>
      <c r="X385" s="211"/>
      <c r="Y385" s="211"/>
      <c r="Z385" s="211"/>
      <c r="AC385" s="264"/>
      <c r="AD385" s="264"/>
      <c r="AE385" s="264"/>
      <c r="AF385" s="264"/>
      <c r="AG385" s="264"/>
    </row>
    <row r="386" spans="1:33" ht="26.25" customHeight="1" x14ac:dyDescent="0.25">
      <c r="A386" s="75"/>
      <c r="B386" s="222"/>
      <c r="C386" s="222"/>
      <c r="D386" s="3"/>
      <c r="E386" s="222"/>
      <c r="F386" s="222"/>
      <c r="G386" s="3"/>
      <c r="H386" s="222"/>
      <c r="I386" s="3"/>
      <c r="J386" s="326"/>
      <c r="K386" s="327"/>
      <c r="L386" s="222"/>
      <c r="M386" s="76"/>
      <c r="N386" s="77"/>
      <c r="O386" s="11"/>
      <c r="P386" s="211"/>
      <c r="Q386" s="211"/>
      <c r="R386" s="211"/>
      <c r="S386" s="211"/>
      <c r="T386" s="211"/>
      <c r="U386" s="211"/>
      <c r="V386" s="211"/>
      <c r="W386" s="211"/>
      <c r="X386" s="211"/>
      <c r="Y386" s="211"/>
      <c r="Z386" s="211"/>
      <c r="AC386" s="264"/>
      <c r="AD386" s="264"/>
      <c r="AE386" s="264"/>
      <c r="AF386" s="264"/>
      <c r="AG386" s="264"/>
    </row>
    <row r="387" spans="1:33" x14ac:dyDescent="0.25">
      <c r="A387" s="38"/>
      <c r="D387" s="3"/>
      <c r="G387" s="3"/>
      <c r="I387" s="3"/>
      <c r="N387" s="77"/>
      <c r="P387" s="211"/>
      <c r="Q387" s="211"/>
      <c r="R387" s="211"/>
      <c r="S387" s="211"/>
      <c r="T387" s="211"/>
      <c r="U387" s="211"/>
      <c r="V387" s="211"/>
      <c r="W387" s="211"/>
      <c r="X387" s="211"/>
      <c r="Y387" s="211"/>
      <c r="Z387" s="211"/>
      <c r="AC387" s="264"/>
      <c r="AD387" s="264"/>
      <c r="AE387" s="264"/>
      <c r="AF387" s="264"/>
      <c r="AG387" s="264"/>
    </row>
    <row r="388" spans="1:33" x14ac:dyDescent="0.25">
      <c r="A388" s="38"/>
      <c r="B388" t="s">
        <v>34</v>
      </c>
      <c r="D388" s="62"/>
      <c r="H388" s="63"/>
      <c r="K388" s="26"/>
      <c r="N388" s="43"/>
      <c r="P388" s="211"/>
      <c r="Q388" s="211"/>
      <c r="R388" s="211"/>
      <c r="S388" s="211"/>
      <c r="T388" s="211"/>
      <c r="U388" s="211"/>
      <c r="V388" s="211"/>
      <c r="W388" s="211"/>
      <c r="X388" s="211"/>
      <c r="Y388" s="211"/>
      <c r="Z388" s="211"/>
      <c r="AC388" s="264"/>
      <c r="AD388" s="264"/>
      <c r="AE388" s="264"/>
      <c r="AF388" s="264"/>
      <c r="AG388" s="264"/>
    </row>
    <row r="389" spans="1:33" x14ac:dyDescent="0.25">
      <c r="A389" s="38"/>
      <c r="B389" s="609"/>
      <c r="C389" s="610"/>
      <c r="D389" s="610"/>
      <c r="E389" s="610"/>
      <c r="F389" s="610"/>
      <c r="G389" s="610"/>
      <c r="H389" s="610"/>
      <c r="I389" s="610"/>
      <c r="J389" s="610"/>
      <c r="K389" s="610"/>
      <c r="L389" s="610"/>
      <c r="M389" s="611"/>
      <c r="N389" s="43"/>
      <c r="P389" s="211"/>
      <c r="Q389" s="211"/>
      <c r="R389" s="211"/>
      <c r="S389" s="211"/>
      <c r="T389" s="211"/>
      <c r="U389" s="211"/>
      <c r="V389" s="211"/>
      <c r="W389" s="211"/>
      <c r="X389" s="211"/>
      <c r="Y389" s="211"/>
      <c r="Z389" s="211"/>
      <c r="AC389" s="264"/>
      <c r="AD389" s="264"/>
      <c r="AE389" s="264"/>
      <c r="AF389" s="264"/>
      <c r="AG389" s="264"/>
    </row>
    <row r="390" spans="1:33" x14ac:dyDescent="0.25">
      <c r="A390" s="38"/>
      <c r="B390" s="612"/>
      <c r="C390" s="613"/>
      <c r="D390" s="613"/>
      <c r="E390" s="613"/>
      <c r="F390" s="613"/>
      <c r="G390" s="613"/>
      <c r="H390" s="613"/>
      <c r="I390" s="613"/>
      <c r="J390" s="613"/>
      <c r="K390" s="613"/>
      <c r="L390" s="613"/>
      <c r="M390" s="614"/>
      <c r="N390" s="43"/>
      <c r="P390" s="211"/>
      <c r="Q390" s="211"/>
      <c r="R390" s="211"/>
      <c r="S390" s="211"/>
      <c r="T390" s="211"/>
      <c r="U390" s="211"/>
      <c r="V390" s="211"/>
      <c r="W390" s="211"/>
      <c r="X390" s="211"/>
      <c r="Y390" s="211"/>
      <c r="Z390" s="211"/>
      <c r="AC390" s="264"/>
      <c r="AD390" s="264"/>
      <c r="AE390" s="264"/>
      <c r="AF390" s="264"/>
      <c r="AG390" s="264"/>
    </row>
    <row r="391" spans="1:33" x14ac:dyDescent="0.25">
      <c r="A391" s="38"/>
      <c r="B391" s="612"/>
      <c r="C391" s="613"/>
      <c r="D391" s="613"/>
      <c r="E391" s="613"/>
      <c r="F391" s="613"/>
      <c r="G391" s="613"/>
      <c r="H391" s="613"/>
      <c r="I391" s="613"/>
      <c r="J391" s="613"/>
      <c r="K391" s="613"/>
      <c r="L391" s="613"/>
      <c r="M391" s="614"/>
      <c r="N391" s="43"/>
      <c r="P391" s="211"/>
      <c r="Q391" s="211"/>
      <c r="R391" s="211"/>
      <c r="S391" s="211"/>
      <c r="T391" s="211"/>
      <c r="U391" s="211"/>
      <c r="V391" s="211"/>
      <c r="W391" s="211"/>
      <c r="X391" s="211"/>
      <c r="Y391" s="211"/>
      <c r="Z391" s="211"/>
      <c r="AC391" s="264"/>
      <c r="AD391" s="264"/>
      <c r="AE391" s="264"/>
      <c r="AF391" s="264"/>
      <c r="AG391" s="264"/>
    </row>
    <row r="392" spans="1:33" x14ac:dyDescent="0.25">
      <c r="A392" s="38"/>
      <c r="B392" s="615"/>
      <c r="C392" s="616"/>
      <c r="D392" s="616"/>
      <c r="E392" s="616"/>
      <c r="F392" s="616"/>
      <c r="G392" s="616"/>
      <c r="H392" s="616"/>
      <c r="I392" s="616"/>
      <c r="J392" s="616"/>
      <c r="K392" s="616"/>
      <c r="L392" s="616"/>
      <c r="M392" s="617"/>
      <c r="N392" s="43"/>
      <c r="P392" s="211"/>
      <c r="Q392" s="211"/>
      <c r="R392" s="211"/>
      <c r="S392" s="211"/>
      <c r="T392" s="211"/>
      <c r="U392" s="211"/>
      <c r="V392" s="211"/>
      <c r="W392" s="211"/>
      <c r="X392" s="211"/>
      <c r="Y392" s="211"/>
      <c r="Z392" s="211"/>
      <c r="AC392" s="264"/>
      <c r="AD392" s="264"/>
      <c r="AE392" s="264"/>
      <c r="AF392" s="264"/>
      <c r="AG392" s="264"/>
    </row>
    <row r="393" spans="1:33" x14ac:dyDescent="0.25">
      <c r="A393" s="38"/>
      <c r="B393" s="16"/>
      <c r="D393" s="62"/>
      <c r="H393" s="63"/>
      <c r="K393" s="26"/>
      <c r="N393" s="43"/>
      <c r="P393" s="211"/>
      <c r="Q393" s="211"/>
      <c r="R393" s="211"/>
      <c r="S393" s="211"/>
      <c r="T393" s="211"/>
      <c r="U393" s="211"/>
      <c r="V393" s="211"/>
      <c r="W393" s="211"/>
      <c r="X393" s="211"/>
      <c r="Y393" s="211"/>
      <c r="Z393" s="211"/>
      <c r="AC393" s="264"/>
      <c r="AD393" s="264"/>
      <c r="AE393" s="264"/>
      <c r="AF393" s="264"/>
      <c r="AG393" s="264"/>
    </row>
    <row r="394" spans="1:33" x14ac:dyDescent="0.25">
      <c r="A394" s="38"/>
      <c r="D394" s="62"/>
      <c r="H394" s="63"/>
      <c r="K394" s="26"/>
      <c r="N394" s="43"/>
      <c r="P394" s="211"/>
      <c r="Q394" s="211"/>
      <c r="R394" s="211"/>
      <c r="S394" s="211"/>
      <c r="T394" s="211"/>
      <c r="U394" s="211"/>
      <c r="V394" s="211"/>
      <c r="W394" s="211"/>
      <c r="X394" s="211"/>
      <c r="Y394" s="211"/>
      <c r="Z394" s="211"/>
      <c r="AC394" s="264"/>
      <c r="AD394" s="264"/>
      <c r="AE394" s="264"/>
      <c r="AF394" s="264"/>
      <c r="AG394" s="264"/>
    </row>
    <row r="395" spans="1:33" x14ac:dyDescent="0.25">
      <c r="A395" s="38"/>
      <c r="D395" s="62"/>
      <c r="H395" s="63"/>
      <c r="K395" s="26"/>
      <c r="N395" s="43"/>
      <c r="P395" s="211"/>
      <c r="Q395" s="211"/>
      <c r="R395" s="211"/>
      <c r="S395" s="211"/>
      <c r="T395" s="211"/>
      <c r="U395" s="211"/>
      <c r="V395" s="211"/>
      <c r="W395" s="211"/>
      <c r="X395" s="211"/>
      <c r="Y395" s="211"/>
      <c r="Z395" s="211"/>
      <c r="AC395" s="264"/>
      <c r="AD395" s="264"/>
      <c r="AE395" s="264"/>
      <c r="AF395" s="264"/>
      <c r="AG395" s="264"/>
    </row>
    <row r="396" spans="1:33" x14ac:dyDescent="0.25">
      <c r="A396" s="38"/>
      <c r="D396" s="62"/>
      <c r="E396" s="222"/>
      <c r="F396" s="222"/>
      <c r="G396" s="222"/>
      <c r="H396" s="222"/>
      <c r="I396" s="222"/>
      <c r="K396" s="26"/>
      <c r="N396" s="43"/>
      <c r="P396" s="211"/>
      <c r="Q396" s="211"/>
      <c r="R396" s="211"/>
      <c r="S396" s="211"/>
      <c r="T396" s="211"/>
      <c r="U396" s="211"/>
      <c r="V396" s="211"/>
      <c r="W396" s="211"/>
      <c r="X396" s="211"/>
      <c r="Y396" s="211"/>
      <c r="Z396" s="211"/>
      <c r="AC396" s="264"/>
      <c r="AD396" s="264"/>
      <c r="AE396" s="264"/>
      <c r="AF396" s="264"/>
      <c r="AG396" s="264"/>
    </row>
    <row r="397" spans="1:33" x14ac:dyDescent="0.25">
      <c r="A397" s="38"/>
      <c r="D397" s="62"/>
      <c r="E397" s="222"/>
      <c r="F397" s="222"/>
      <c r="G397" s="222"/>
      <c r="H397" s="222"/>
      <c r="I397" s="222"/>
      <c r="K397" s="606" t="s">
        <v>334</v>
      </c>
      <c r="L397" s="606"/>
      <c r="M397" s="606"/>
      <c r="N397" s="43"/>
      <c r="P397" s="211"/>
      <c r="Q397" s="211"/>
      <c r="R397" s="211"/>
      <c r="S397" s="211"/>
      <c r="T397" s="211"/>
      <c r="U397" s="211"/>
      <c r="V397" s="211"/>
      <c r="W397" s="211"/>
      <c r="X397" s="211"/>
      <c r="Y397" s="211"/>
      <c r="Z397" s="211"/>
      <c r="AC397" s="264"/>
      <c r="AD397" s="264"/>
      <c r="AE397" s="264"/>
      <c r="AF397" s="264"/>
      <c r="AG397" s="264"/>
    </row>
    <row r="398" spans="1:33" x14ac:dyDescent="0.25">
      <c r="A398" s="38"/>
      <c r="D398" s="62"/>
      <c r="H398" s="63"/>
      <c r="K398" s="606"/>
      <c r="L398" s="606"/>
      <c r="M398" s="606"/>
      <c r="N398" s="43"/>
      <c r="P398" s="211"/>
      <c r="Q398" s="211"/>
      <c r="R398" s="211"/>
      <c r="S398" s="211"/>
      <c r="T398" s="211"/>
      <c r="U398" s="211"/>
      <c r="V398" s="211"/>
      <c r="W398" s="211"/>
      <c r="X398" s="211"/>
      <c r="Y398" s="211"/>
      <c r="Z398" s="211"/>
      <c r="AC398" s="264"/>
      <c r="AD398" s="264"/>
      <c r="AE398" s="264"/>
      <c r="AF398" s="264"/>
      <c r="AG398" s="264"/>
    </row>
    <row r="399" spans="1:33" x14ac:dyDescent="0.25">
      <c r="A399" s="38"/>
      <c r="D399" s="62"/>
      <c r="E399" s="222"/>
      <c r="F399" s="222"/>
      <c r="G399" s="222"/>
      <c r="H399" s="222"/>
      <c r="I399" s="222"/>
      <c r="K399" s="606"/>
      <c r="L399" s="606"/>
      <c r="M399" s="606"/>
      <c r="N399" s="43"/>
      <c r="P399" s="211"/>
      <c r="Q399" s="211"/>
      <c r="R399" s="211"/>
      <c r="S399" s="211"/>
      <c r="T399" s="211"/>
      <c r="U399" s="211"/>
      <c r="V399" s="211"/>
      <c r="W399" s="211"/>
      <c r="X399" s="211"/>
      <c r="Y399" s="211"/>
      <c r="Z399" s="211"/>
      <c r="AC399" s="264"/>
      <c r="AD399" s="264"/>
      <c r="AE399" s="264"/>
      <c r="AF399" s="264"/>
      <c r="AG399" s="264"/>
    </row>
    <row r="400" spans="1:33" x14ac:dyDescent="0.25">
      <c r="A400" s="38"/>
      <c r="D400" s="62"/>
      <c r="E400" s="222"/>
      <c r="F400" s="222"/>
      <c r="G400" s="222"/>
      <c r="H400" s="222"/>
      <c r="I400" s="222"/>
      <c r="K400" s="606"/>
      <c r="L400" s="606"/>
      <c r="M400" s="606"/>
      <c r="N400" s="43"/>
      <c r="P400" s="211"/>
      <c r="Q400" s="211"/>
      <c r="R400" s="211"/>
      <c r="S400" s="211"/>
      <c r="T400" s="211"/>
      <c r="U400" s="211"/>
      <c r="V400" s="211"/>
      <c r="W400" s="211"/>
      <c r="X400" s="211"/>
      <c r="Y400" s="211"/>
      <c r="Z400" s="211"/>
      <c r="AC400" s="264"/>
      <c r="AD400" s="264"/>
      <c r="AE400" s="264"/>
      <c r="AF400" s="264"/>
      <c r="AG400" s="264"/>
    </row>
    <row r="401" spans="1:33" ht="13.8" thickBot="1" x14ac:dyDescent="0.3">
      <c r="A401" s="64"/>
      <c r="B401" s="65"/>
      <c r="C401" s="65"/>
      <c r="D401" s="65"/>
      <c r="E401" s="65"/>
      <c r="F401" s="65"/>
      <c r="G401" s="65"/>
      <c r="H401" s="65"/>
      <c r="I401" s="65"/>
      <c r="J401" s="65"/>
      <c r="K401" s="65"/>
      <c r="L401" s="65"/>
      <c r="M401" s="65"/>
      <c r="N401" s="69"/>
      <c r="P401" s="211"/>
      <c r="Q401" s="211"/>
      <c r="R401" s="211"/>
      <c r="S401" s="211"/>
      <c r="T401" s="211"/>
      <c r="U401" s="211"/>
      <c r="V401" s="211"/>
      <c r="W401" s="211"/>
      <c r="X401" s="211"/>
      <c r="Y401" s="211"/>
      <c r="Z401" s="211"/>
      <c r="AC401" s="264"/>
      <c r="AD401" s="264"/>
      <c r="AE401" s="264"/>
      <c r="AF401" s="264"/>
      <c r="AG401" s="264"/>
    </row>
    <row r="402" spans="1:33" ht="13.8" thickTop="1" x14ac:dyDescent="0.25">
      <c r="P402" s="211"/>
      <c r="Q402" s="211"/>
      <c r="R402" s="211"/>
      <c r="S402" s="211"/>
      <c r="T402" s="211"/>
      <c r="U402" s="211"/>
      <c r="V402" s="211"/>
      <c r="W402" s="211"/>
      <c r="X402" s="211"/>
      <c r="Y402" s="211"/>
      <c r="Z402" s="211"/>
      <c r="AC402" s="264"/>
      <c r="AD402" s="264"/>
      <c r="AE402" s="264"/>
      <c r="AF402" s="264"/>
      <c r="AG402" s="264"/>
    </row>
    <row r="403" spans="1:33" x14ac:dyDescent="0.25">
      <c r="B403" s="29" t="s">
        <v>19</v>
      </c>
      <c r="P403" s="211"/>
      <c r="Q403" s="211"/>
      <c r="R403" s="211"/>
      <c r="S403" s="211"/>
      <c r="T403" s="211"/>
      <c r="U403" s="211"/>
      <c r="V403" s="211"/>
      <c r="W403" s="211"/>
      <c r="X403" s="211"/>
      <c r="Y403" s="211"/>
      <c r="Z403" s="211"/>
      <c r="AC403" s="264"/>
      <c r="AD403" s="264"/>
      <c r="AE403" s="264"/>
      <c r="AF403" s="264"/>
      <c r="AG403" s="264"/>
    </row>
    <row r="404" spans="1:33" x14ac:dyDescent="0.25">
      <c r="P404" s="211"/>
      <c r="Q404" s="211"/>
      <c r="R404" s="211"/>
      <c r="S404" s="211"/>
      <c r="T404" s="211"/>
      <c r="U404" s="211"/>
      <c r="V404" s="211"/>
      <c r="W404" s="211"/>
      <c r="X404" s="211"/>
      <c r="Y404" s="211"/>
      <c r="Z404" s="211"/>
      <c r="AC404" s="264"/>
      <c r="AD404" s="264"/>
      <c r="AE404" s="264"/>
      <c r="AF404" s="264"/>
      <c r="AG404" s="264"/>
    </row>
    <row r="405" spans="1:33" x14ac:dyDescent="0.25">
      <c r="P405" s="211"/>
      <c r="Q405" s="211"/>
      <c r="R405" s="211"/>
      <c r="S405" s="211"/>
      <c r="T405" s="211"/>
      <c r="U405" s="211"/>
      <c r="V405" s="211"/>
      <c r="W405" s="211"/>
      <c r="X405" s="211"/>
      <c r="Y405" s="211"/>
      <c r="Z405" s="211"/>
      <c r="AC405" s="264"/>
      <c r="AD405" s="264"/>
      <c r="AE405" s="264"/>
      <c r="AF405" s="264"/>
      <c r="AG405" s="264"/>
    </row>
    <row r="406" spans="1:33" x14ac:dyDescent="0.25">
      <c r="P406" s="211"/>
      <c r="Q406" s="211"/>
      <c r="R406" s="211"/>
      <c r="S406" s="211"/>
      <c r="T406" s="211"/>
      <c r="U406" s="211"/>
      <c r="V406" s="211"/>
      <c r="W406" s="211"/>
      <c r="X406" s="211"/>
      <c r="Y406" s="211"/>
      <c r="Z406" s="211"/>
      <c r="AC406" s="264"/>
      <c r="AD406" s="264"/>
      <c r="AE406" s="264"/>
      <c r="AF406" s="264"/>
      <c r="AG406" s="264"/>
    </row>
    <row r="407" spans="1:33" x14ac:dyDescent="0.25">
      <c r="P407" s="211"/>
      <c r="Q407" s="211"/>
      <c r="R407" s="211"/>
      <c r="S407" s="211"/>
      <c r="T407" s="211"/>
      <c r="U407" s="211"/>
      <c r="V407" s="211"/>
      <c r="W407" s="211"/>
      <c r="X407" s="211"/>
      <c r="Y407" s="211"/>
      <c r="Z407" s="211"/>
      <c r="AC407" s="264"/>
      <c r="AD407" s="264"/>
      <c r="AE407" s="264"/>
      <c r="AF407" s="264"/>
      <c r="AG407" s="264"/>
    </row>
    <row r="408" spans="1:33" x14ac:dyDescent="0.25">
      <c r="P408" s="211"/>
      <c r="Q408" s="211"/>
      <c r="R408" s="211"/>
      <c r="S408" s="211"/>
      <c r="T408" s="211"/>
      <c r="U408" s="211"/>
      <c r="V408" s="211"/>
      <c r="W408" s="211"/>
      <c r="X408" s="211"/>
      <c r="Y408" s="211"/>
      <c r="Z408" s="211"/>
      <c r="AC408" s="264"/>
      <c r="AD408" s="264"/>
      <c r="AE408" s="264"/>
      <c r="AF408" s="264"/>
      <c r="AG408" s="264"/>
    </row>
    <row r="409" spans="1:33" x14ac:dyDescent="0.25">
      <c r="P409" s="211"/>
      <c r="Q409" s="211"/>
      <c r="R409" s="211"/>
      <c r="S409" s="211"/>
      <c r="T409" s="211"/>
      <c r="U409" s="211"/>
      <c r="V409" s="211"/>
      <c r="W409" s="211"/>
      <c r="X409" s="211"/>
      <c r="Y409" s="211"/>
      <c r="Z409" s="211"/>
      <c r="AC409" s="264"/>
      <c r="AD409" s="264"/>
      <c r="AE409" s="264"/>
      <c r="AF409" s="264"/>
      <c r="AG409" s="264"/>
    </row>
    <row r="410" spans="1:33" x14ac:dyDescent="0.25">
      <c r="P410" s="211"/>
      <c r="Q410" s="211"/>
      <c r="R410" s="211"/>
      <c r="S410" s="211"/>
      <c r="T410" s="211"/>
      <c r="U410" s="211"/>
      <c r="V410" s="211"/>
      <c r="W410" s="211"/>
      <c r="X410" s="211"/>
      <c r="Y410" s="211"/>
      <c r="Z410" s="211"/>
      <c r="AC410" s="264"/>
      <c r="AD410" s="264"/>
      <c r="AE410" s="264"/>
      <c r="AF410" s="264"/>
      <c r="AG410" s="264"/>
    </row>
    <row r="411" spans="1:33" x14ac:dyDescent="0.25">
      <c r="P411" s="211"/>
      <c r="Q411" s="211"/>
      <c r="R411" s="211"/>
      <c r="S411" s="211"/>
      <c r="T411" s="211"/>
      <c r="U411" s="211"/>
      <c r="V411" s="211"/>
      <c r="W411" s="211"/>
      <c r="X411" s="211"/>
      <c r="Y411" s="211"/>
      <c r="Z411" s="211"/>
      <c r="AC411" s="264"/>
      <c r="AD411" s="264"/>
      <c r="AE411" s="264"/>
      <c r="AF411" s="264"/>
      <c r="AG411" s="264"/>
    </row>
    <row r="412" spans="1:33" x14ac:dyDescent="0.25">
      <c r="P412" s="211"/>
      <c r="Q412" s="211"/>
      <c r="R412" s="211"/>
      <c r="S412" s="211"/>
      <c r="T412" s="211"/>
      <c r="U412" s="211"/>
      <c r="V412" s="211"/>
      <c r="W412" s="211"/>
      <c r="X412" s="211"/>
      <c r="Y412" s="211"/>
      <c r="Z412" s="211"/>
      <c r="AC412" s="264"/>
      <c r="AD412" s="264"/>
      <c r="AE412" s="264"/>
      <c r="AF412" s="264"/>
      <c r="AG412" s="264"/>
    </row>
    <row r="413" spans="1:33" x14ac:dyDescent="0.25">
      <c r="P413" s="211"/>
      <c r="Q413" s="211"/>
      <c r="R413" s="211"/>
      <c r="S413" s="211"/>
      <c r="T413" s="211"/>
      <c r="U413" s="211"/>
      <c r="V413" s="211"/>
      <c r="W413" s="211"/>
      <c r="X413" s="211"/>
      <c r="Y413" s="211"/>
      <c r="Z413" s="211"/>
      <c r="AC413" s="264"/>
      <c r="AD413" s="264"/>
      <c r="AE413" s="264"/>
      <c r="AF413" s="264"/>
      <c r="AG413" s="264"/>
    </row>
    <row r="414" spans="1:33" x14ac:dyDescent="0.25">
      <c r="P414" s="211"/>
      <c r="Q414" s="211"/>
      <c r="R414" s="211"/>
      <c r="S414" s="211"/>
      <c r="T414" s="211"/>
      <c r="U414" s="211"/>
      <c r="V414" s="211"/>
      <c r="W414" s="211"/>
      <c r="X414" s="211"/>
      <c r="Y414" s="211"/>
      <c r="Z414" s="211"/>
      <c r="AC414" s="264"/>
      <c r="AD414" s="264"/>
      <c r="AE414" s="264"/>
      <c r="AF414" s="264"/>
      <c r="AG414" s="264"/>
    </row>
    <row r="415" spans="1:33" x14ac:dyDescent="0.25">
      <c r="P415" s="211"/>
      <c r="Q415" s="211"/>
      <c r="R415" s="211"/>
      <c r="S415" s="211"/>
      <c r="T415" s="211"/>
      <c r="U415" s="211"/>
      <c r="V415" s="211"/>
      <c r="W415" s="211"/>
      <c r="X415" s="211"/>
      <c r="Y415" s="211"/>
      <c r="Z415" s="211"/>
      <c r="AC415" s="264"/>
      <c r="AD415" s="264"/>
      <c r="AE415" s="264"/>
      <c r="AF415" s="264"/>
      <c r="AG415" s="264"/>
    </row>
    <row r="416" spans="1:33" x14ac:dyDescent="0.25">
      <c r="P416" s="211"/>
      <c r="Q416" s="211"/>
      <c r="R416" s="211"/>
      <c r="S416" s="211"/>
      <c r="T416" s="211"/>
      <c r="U416" s="211"/>
      <c r="V416" s="211"/>
      <c r="W416" s="211"/>
      <c r="X416" s="211"/>
      <c r="Y416" s="211"/>
      <c r="Z416" s="211"/>
      <c r="AC416" s="264"/>
      <c r="AD416" s="264"/>
      <c r="AE416" s="264"/>
      <c r="AF416" s="264"/>
      <c r="AG416" s="264"/>
    </row>
    <row r="417" spans="16:33" x14ac:dyDescent="0.25">
      <c r="P417" s="211"/>
      <c r="Q417" s="211"/>
      <c r="R417" s="211"/>
      <c r="S417" s="211"/>
      <c r="T417" s="211"/>
      <c r="U417" s="211"/>
      <c r="V417" s="211"/>
      <c r="W417" s="211"/>
      <c r="X417" s="211"/>
      <c r="Y417" s="211"/>
      <c r="Z417" s="211"/>
      <c r="AC417" s="264"/>
      <c r="AD417" s="264"/>
      <c r="AE417" s="264"/>
      <c r="AF417" s="264"/>
      <c r="AG417" s="264"/>
    </row>
    <row r="418" spans="16:33" x14ac:dyDescent="0.25">
      <c r="P418" s="211"/>
      <c r="Q418" s="211"/>
      <c r="R418" s="211"/>
      <c r="S418" s="211"/>
      <c r="T418" s="211"/>
      <c r="U418" s="211"/>
      <c r="V418" s="211"/>
      <c r="W418" s="211"/>
      <c r="X418" s="211"/>
      <c r="Y418" s="211"/>
      <c r="Z418" s="211"/>
      <c r="AC418" s="264"/>
      <c r="AD418" s="264"/>
      <c r="AE418" s="264"/>
      <c r="AF418" s="264"/>
      <c r="AG418" s="264"/>
    </row>
    <row r="419" spans="16:33" x14ac:dyDescent="0.25">
      <c r="P419" s="211"/>
      <c r="Q419" s="211"/>
      <c r="R419" s="211"/>
      <c r="S419" s="211"/>
      <c r="T419" s="211"/>
      <c r="U419" s="211"/>
      <c r="V419" s="211"/>
      <c r="W419" s="211"/>
      <c r="X419" s="211"/>
      <c r="Y419" s="211"/>
      <c r="Z419" s="211"/>
      <c r="AC419" s="264"/>
      <c r="AD419" s="264"/>
      <c r="AE419" s="264"/>
      <c r="AF419" s="264"/>
      <c r="AG419" s="264"/>
    </row>
    <row r="420" spans="16:33" x14ac:dyDescent="0.25">
      <c r="P420" s="211"/>
      <c r="Q420" s="211"/>
      <c r="R420" s="211"/>
      <c r="S420" s="211"/>
      <c r="T420" s="211"/>
      <c r="U420" s="211"/>
      <c r="V420" s="211"/>
      <c r="W420" s="211"/>
      <c r="X420" s="211"/>
      <c r="Y420" s="211"/>
      <c r="Z420" s="211"/>
      <c r="AC420" s="264"/>
      <c r="AD420" s="264"/>
      <c r="AE420" s="264"/>
      <c r="AF420" s="264"/>
      <c r="AG420" s="264"/>
    </row>
    <row r="421" spans="16:33" x14ac:dyDescent="0.25">
      <c r="P421" s="211"/>
      <c r="Q421" s="211"/>
      <c r="R421" s="211"/>
      <c r="S421" s="211"/>
      <c r="T421" s="211"/>
      <c r="U421" s="211"/>
      <c r="V421" s="211"/>
      <c r="W421" s="211"/>
      <c r="X421" s="211"/>
      <c r="Y421" s="211"/>
      <c r="Z421" s="211"/>
      <c r="AC421" s="264"/>
      <c r="AD421" s="264"/>
      <c r="AE421" s="264"/>
      <c r="AF421" s="264"/>
      <c r="AG421" s="264"/>
    </row>
    <row r="422" spans="16:33" x14ac:dyDescent="0.25">
      <c r="P422" s="211"/>
      <c r="Q422" s="211"/>
      <c r="R422" s="211"/>
      <c r="S422" s="211"/>
      <c r="T422" s="211"/>
      <c r="U422" s="211"/>
      <c r="V422" s="211"/>
      <c r="W422" s="211"/>
      <c r="X422" s="211"/>
      <c r="Y422" s="211"/>
      <c r="Z422" s="211"/>
      <c r="AC422" s="264"/>
      <c r="AD422" s="264"/>
      <c r="AE422" s="264"/>
      <c r="AF422" s="264"/>
      <c r="AG422" s="264"/>
    </row>
    <row r="423" spans="16:33" x14ac:dyDescent="0.25">
      <c r="P423" s="211"/>
      <c r="Q423" s="211"/>
      <c r="R423" s="211"/>
      <c r="S423" s="211"/>
      <c r="T423" s="211"/>
      <c r="U423" s="211"/>
      <c r="V423" s="211"/>
      <c r="W423" s="211"/>
      <c r="X423" s="211"/>
      <c r="Y423" s="211"/>
      <c r="Z423" s="211"/>
      <c r="AC423" s="264"/>
      <c r="AD423" s="264"/>
      <c r="AE423" s="264"/>
      <c r="AF423" s="264"/>
      <c r="AG423" s="264"/>
    </row>
    <row r="424" spans="16:33" x14ac:dyDescent="0.25">
      <c r="P424" s="211"/>
      <c r="Q424" s="211"/>
      <c r="R424" s="211"/>
      <c r="S424" s="211"/>
      <c r="T424" s="211"/>
      <c r="U424" s="211"/>
      <c r="V424" s="211"/>
      <c r="W424" s="211"/>
      <c r="X424" s="211"/>
      <c r="Y424" s="211"/>
      <c r="Z424" s="211"/>
      <c r="AC424" s="264"/>
      <c r="AD424" s="264"/>
      <c r="AE424" s="264"/>
      <c r="AF424" s="264"/>
      <c r="AG424" s="264"/>
    </row>
    <row r="425" spans="16:33" x14ac:dyDescent="0.25">
      <c r="P425" s="211"/>
      <c r="Q425" s="211"/>
      <c r="R425" s="211"/>
      <c r="S425" s="211"/>
      <c r="T425" s="211"/>
      <c r="U425" s="211"/>
      <c r="V425" s="211"/>
      <c r="W425" s="211"/>
      <c r="X425" s="211"/>
      <c r="Y425" s="211"/>
      <c r="Z425" s="211"/>
      <c r="AC425" s="264"/>
      <c r="AD425" s="264"/>
      <c r="AE425" s="264"/>
      <c r="AF425" s="264"/>
      <c r="AG425" s="264"/>
    </row>
    <row r="426" spans="16:33" x14ac:dyDescent="0.25">
      <c r="P426" s="211"/>
      <c r="Q426" s="211"/>
      <c r="R426" s="211"/>
      <c r="S426" s="211"/>
      <c r="T426" s="211"/>
      <c r="U426" s="211"/>
      <c r="V426" s="211"/>
      <c r="W426" s="211"/>
      <c r="X426" s="211"/>
      <c r="Y426" s="211"/>
      <c r="Z426" s="211"/>
      <c r="AC426" s="264"/>
      <c r="AD426" s="264"/>
      <c r="AE426" s="264"/>
      <c r="AF426" s="264"/>
      <c r="AG426" s="264"/>
    </row>
    <row r="427" spans="16:33" x14ac:dyDescent="0.25">
      <c r="P427" s="211"/>
      <c r="Q427" s="211"/>
      <c r="R427" s="211"/>
      <c r="S427" s="211"/>
      <c r="T427" s="211"/>
      <c r="U427" s="211"/>
      <c r="V427" s="211"/>
      <c r="W427" s="211"/>
      <c r="X427" s="211"/>
      <c r="Y427" s="211"/>
      <c r="Z427" s="211"/>
      <c r="AC427" s="264"/>
      <c r="AD427" s="264"/>
      <c r="AE427" s="264"/>
      <c r="AF427" s="264"/>
      <c r="AG427" s="264"/>
    </row>
    <row r="428" spans="16:33" x14ac:dyDescent="0.25">
      <c r="P428" s="211"/>
      <c r="Q428" s="211"/>
      <c r="R428" s="211"/>
      <c r="S428" s="211"/>
      <c r="T428" s="211"/>
      <c r="U428" s="211"/>
      <c r="V428" s="211"/>
      <c r="W428" s="211"/>
      <c r="X428" s="211"/>
      <c r="Y428" s="211"/>
      <c r="Z428" s="211"/>
      <c r="AC428" s="264"/>
      <c r="AD428" s="264"/>
      <c r="AE428" s="264"/>
      <c r="AF428" s="264"/>
      <c r="AG428" s="264"/>
    </row>
    <row r="429" spans="16:33" x14ac:dyDescent="0.25">
      <c r="P429" s="211"/>
      <c r="Q429" s="211"/>
      <c r="R429" s="211"/>
      <c r="S429" s="211"/>
      <c r="T429" s="211"/>
      <c r="U429" s="211"/>
      <c r="V429" s="211"/>
      <c r="W429" s="211"/>
      <c r="X429" s="211"/>
      <c r="Y429" s="211"/>
      <c r="Z429" s="211"/>
      <c r="AC429" s="264"/>
      <c r="AD429" s="264"/>
      <c r="AE429" s="264"/>
      <c r="AF429" s="264"/>
      <c r="AG429" s="264"/>
    </row>
    <row r="430" spans="16:33" x14ac:dyDescent="0.25">
      <c r="P430" s="211"/>
      <c r="Q430" s="211"/>
      <c r="R430" s="211"/>
      <c r="S430" s="211"/>
      <c r="T430" s="211"/>
      <c r="U430" s="211"/>
      <c r="V430" s="211"/>
      <c r="W430" s="211"/>
      <c r="X430" s="211"/>
      <c r="Y430" s="211"/>
      <c r="Z430" s="211"/>
      <c r="AC430" s="264"/>
      <c r="AD430" s="264"/>
      <c r="AE430" s="264"/>
      <c r="AF430" s="264"/>
      <c r="AG430" s="264"/>
    </row>
    <row r="431" spans="16:33" x14ac:dyDescent="0.25">
      <c r="P431" s="211"/>
      <c r="Q431" s="211"/>
      <c r="R431" s="211"/>
      <c r="S431" s="211"/>
      <c r="T431" s="211"/>
      <c r="U431" s="211"/>
      <c r="V431" s="211"/>
      <c r="W431" s="211"/>
      <c r="X431" s="211"/>
      <c r="Y431" s="211"/>
      <c r="Z431" s="211"/>
      <c r="AC431" s="264"/>
      <c r="AD431" s="264"/>
      <c r="AE431" s="264"/>
      <c r="AF431" s="264"/>
      <c r="AG431" s="264"/>
    </row>
    <row r="432" spans="16:33" x14ac:dyDescent="0.25">
      <c r="P432" s="211"/>
      <c r="Q432" s="211"/>
      <c r="R432" s="211"/>
      <c r="S432" s="211"/>
      <c r="T432" s="211"/>
      <c r="U432" s="211"/>
      <c r="V432" s="211"/>
      <c r="W432" s="211"/>
      <c r="X432" s="211"/>
      <c r="Y432" s="211"/>
      <c r="Z432" s="211"/>
      <c r="AC432" s="264"/>
      <c r="AD432" s="264"/>
      <c r="AE432" s="264"/>
      <c r="AF432" s="264"/>
      <c r="AG432" s="264"/>
    </row>
    <row r="433" spans="1:33" x14ac:dyDescent="0.25">
      <c r="P433" s="211"/>
      <c r="Q433" s="211"/>
      <c r="R433" s="211"/>
      <c r="S433" s="211"/>
      <c r="T433" s="211"/>
      <c r="U433" s="211"/>
      <c r="V433" s="211"/>
      <c r="W433" s="211"/>
      <c r="X433" s="211"/>
      <c r="Y433" s="211"/>
      <c r="Z433" s="211"/>
      <c r="AC433" s="264"/>
      <c r="AD433" s="264"/>
      <c r="AE433" s="264"/>
      <c r="AF433" s="264"/>
      <c r="AG433" s="264"/>
    </row>
    <row r="434" spans="1:33" x14ac:dyDescent="0.25">
      <c r="P434" s="211"/>
      <c r="Q434" s="211"/>
      <c r="R434" s="211"/>
      <c r="S434" s="211"/>
      <c r="T434" s="211"/>
      <c r="U434" s="211"/>
      <c r="V434" s="211"/>
      <c r="W434" s="211"/>
      <c r="X434" s="211"/>
      <c r="Y434" s="211"/>
      <c r="Z434" s="211"/>
      <c r="AC434" s="264"/>
      <c r="AD434" s="264"/>
      <c r="AE434" s="264"/>
      <c r="AF434" s="264"/>
      <c r="AG434" s="264"/>
    </row>
    <row r="435" spans="1:33" x14ac:dyDescent="0.25">
      <c r="P435" s="211"/>
      <c r="Q435" s="211"/>
      <c r="R435" s="211"/>
      <c r="S435" s="211"/>
      <c r="T435" s="211"/>
      <c r="U435" s="211"/>
      <c r="V435" s="211"/>
      <c r="W435" s="211"/>
      <c r="X435" s="211"/>
      <c r="Y435" s="211"/>
      <c r="Z435" s="211"/>
      <c r="AC435" s="264"/>
      <c r="AD435" s="264"/>
      <c r="AE435" s="264"/>
      <c r="AF435" s="264"/>
      <c r="AG435" s="264"/>
    </row>
    <row r="436" spans="1:33" ht="13.8" thickBot="1" x14ac:dyDescent="0.3">
      <c r="B436">
        <f>$D$1</f>
        <v>0</v>
      </c>
      <c r="C436" s="79" t="s">
        <v>19</v>
      </c>
      <c r="D436" s="30" t="s">
        <v>20</v>
      </c>
      <c r="P436" s="211"/>
      <c r="Q436" s="211"/>
      <c r="R436" s="211"/>
      <c r="S436" s="211"/>
      <c r="T436" s="211"/>
      <c r="U436" s="211"/>
      <c r="V436" s="211"/>
      <c r="W436" s="211"/>
      <c r="X436" s="211"/>
      <c r="Y436" s="211"/>
      <c r="Z436" s="211"/>
      <c r="AC436" s="264"/>
      <c r="AD436" s="264"/>
      <c r="AE436" s="264"/>
      <c r="AF436" s="264"/>
      <c r="AG436" s="264"/>
    </row>
    <row r="437" spans="1:33" ht="13.8" thickTop="1" x14ac:dyDescent="0.25">
      <c r="A437" s="31"/>
      <c r="B437" s="32" t="s">
        <v>21</v>
      </c>
      <c r="C437" s="33"/>
      <c r="D437" s="34" t="s">
        <v>22</v>
      </c>
      <c r="E437" s="32" t="str">
        <f>J114</f>
        <v/>
      </c>
      <c r="F437" s="35" t="str">
        <f>IF(L114=0,"NOT REQUIRED", IF(L114="Man","MANAGERIAL POSITION","NON-MANAGERIAL POSITION"))</f>
        <v>NON-MANAGERIAL POSITION</v>
      </c>
      <c r="G437" s="33"/>
      <c r="H437" s="33"/>
      <c r="I437" s="36"/>
      <c r="J437" s="32"/>
      <c r="K437" s="33"/>
      <c r="L437" s="36" t="s">
        <v>25</v>
      </c>
      <c r="M437" s="33"/>
      <c r="N437" s="37"/>
      <c r="P437" s="211"/>
      <c r="Q437" s="211"/>
      <c r="R437" s="211"/>
      <c r="S437" s="211"/>
      <c r="T437" s="211"/>
      <c r="U437" s="211"/>
      <c r="V437" s="211"/>
      <c r="W437" s="211"/>
      <c r="X437" s="211"/>
      <c r="Y437" s="211"/>
      <c r="Z437" s="211"/>
      <c r="AC437" s="264"/>
      <c r="AD437" s="264"/>
      <c r="AE437" s="264"/>
      <c r="AF437" s="264"/>
      <c r="AG437" s="264"/>
    </row>
    <row r="438" spans="1:33" x14ac:dyDescent="0.25">
      <c r="A438" s="38"/>
      <c r="E438" s="39"/>
      <c r="F438" s="40"/>
      <c r="G438" s="41"/>
      <c r="I438" s="11"/>
      <c r="J438" s="42"/>
      <c r="N438" s="43"/>
      <c r="P438" s="211"/>
      <c r="Q438" s="211"/>
      <c r="R438" s="211"/>
      <c r="S438" s="211"/>
      <c r="T438" s="211"/>
      <c r="U438" s="211"/>
      <c r="V438" s="211"/>
      <c r="W438" s="211"/>
      <c r="X438" s="211"/>
      <c r="Y438" s="211"/>
      <c r="Z438" s="211"/>
      <c r="AC438" s="264"/>
      <c r="AD438" s="264"/>
      <c r="AE438" s="264"/>
      <c r="AF438" s="264"/>
      <c r="AG438" s="264"/>
    </row>
    <row r="439" spans="1:33" x14ac:dyDescent="0.25">
      <c r="A439" s="38"/>
      <c r="B439" t="s">
        <v>26</v>
      </c>
      <c r="L439" s="608" t="str">
        <f>$L$39</f>
        <v>N.017-050-2022/1</v>
      </c>
      <c r="M439" s="608"/>
      <c r="N439" s="43"/>
      <c r="P439" s="211"/>
      <c r="Q439" s="211"/>
      <c r="R439" s="211"/>
      <c r="S439" s="211"/>
      <c r="T439" s="211"/>
      <c r="U439" s="211"/>
      <c r="V439" s="211"/>
      <c r="W439" s="211"/>
      <c r="X439" s="211"/>
      <c r="Y439" s="211"/>
      <c r="Z439" s="211"/>
      <c r="AC439" s="264"/>
      <c r="AD439" s="264"/>
      <c r="AE439" s="264"/>
      <c r="AF439" s="264"/>
      <c r="AG439" s="264"/>
    </row>
    <row r="440" spans="1:33" ht="28.5" customHeight="1" x14ac:dyDescent="0.25">
      <c r="A440" s="38"/>
      <c r="B440" s="44" t="s">
        <v>27</v>
      </c>
      <c r="C440" s="45"/>
      <c r="D440" s="46"/>
      <c r="E440" s="620" t="s">
        <v>781</v>
      </c>
      <c r="F440" s="621"/>
      <c r="G440" s="44" t="s">
        <v>28</v>
      </c>
      <c r="H440" s="46"/>
      <c r="I440" s="44" t="s">
        <v>29</v>
      </c>
      <c r="J440" s="46"/>
      <c r="K440" s="47"/>
      <c r="L440" s="608"/>
      <c r="M440" s="608"/>
      <c r="N440" s="43"/>
      <c r="P440" s="211"/>
      <c r="Q440" s="211"/>
      <c r="R440" s="211"/>
      <c r="S440" s="211"/>
      <c r="T440" s="211"/>
      <c r="U440" s="211"/>
      <c r="V440" s="211"/>
      <c r="W440" s="211"/>
      <c r="X440" s="211"/>
      <c r="Y440" s="211"/>
      <c r="Z440" s="211"/>
      <c r="AC440" s="264"/>
      <c r="AD440" s="264"/>
      <c r="AE440" s="264"/>
      <c r="AF440" s="264"/>
      <c r="AG440" s="264"/>
    </row>
    <row r="441" spans="1:33" ht="18" customHeight="1" x14ac:dyDescent="0.25">
      <c r="A441" s="38"/>
      <c r="B441" s="302"/>
      <c r="C441" s="303"/>
      <c r="D441" s="304"/>
      <c r="E441" s="646"/>
      <c r="F441" s="647"/>
      <c r="G441" s="48" t="str">
        <f>K114</f>
        <v/>
      </c>
      <c r="H441" s="49"/>
      <c r="I441" s="305"/>
      <c r="J441" s="306"/>
      <c r="K441" s="50"/>
      <c r="N441" s="43"/>
      <c r="P441" s="211">
        <v>1</v>
      </c>
      <c r="Q441" s="211">
        <v>1</v>
      </c>
      <c r="R441" s="211">
        <v>1</v>
      </c>
      <c r="S441" s="211" t="str">
        <f>VLOOKUP(P441,'WORKINGS MATRIX'!$H$200:$I$351,2,FALSE)</f>
        <v>Year</v>
      </c>
      <c r="T441" s="211">
        <f>Q441-1</f>
        <v>0</v>
      </c>
      <c r="U441" s="211">
        <f>R441-1</f>
        <v>0</v>
      </c>
      <c r="V441" s="211" t="str">
        <f>IF(S441="year","",S441)</f>
        <v/>
      </c>
      <c r="W441" s="211" t="str">
        <f>IF(T441=0,"",T441)</f>
        <v/>
      </c>
      <c r="X441" s="211" t="str">
        <f>IF(U441=0,"",U441)</f>
        <v/>
      </c>
      <c r="Y441" s="211" t="str">
        <f>IF(V441="","",IF(W441="",(V441&amp;"/"&amp;"1"&amp;"/"&amp;"1"),IF(X441="",(V441&amp;"/"&amp;W441&amp;"/"&amp;"1"),(V441&amp;"/"&amp;W441&amp;"/"&amp;X441))))</f>
        <v/>
      </c>
      <c r="Z441" s="211" t="str">
        <f>IF(Y441="//","",Y441)</f>
        <v/>
      </c>
      <c r="AC441" s="264"/>
      <c r="AD441" s="264"/>
      <c r="AE441" s="264"/>
      <c r="AF441" s="264"/>
      <c r="AG441" s="264"/>
    </row>
    <row r="442" spans="1:33" x14ac:dyDescent="0.25">
      <c r="A442" s="38"/>
      <c r="E442" t="str">
        <f>IF(E441="","",IF(LEN(E441)=13,"","ID NUMBER SHOULD BE 13 DIGITS"))</f>
        <v/>
      </c>
      <c r="N442" s="43"/>
      <c r="P442" s="211"/>
      <c r="Q442" s="211"/>
      <c r="R442" s="211"/>
      <c r="S442" s="211"/>
      <c r="T442" s="211"/>
      <c r="U442" s="211"/>
      <c r="V442" s="211"/>
      <c r="W442" s="211"/>
      <c r="X442" s="211"/>
      <c r="Y442" s="211"/>
      <c r="Z442" s="211"/>
      <c r="AC442" s="264"/>
      <c r="AD442" s="264"/>
      <c r="AE442" s="264"/>
      <c r="AF442" s="264"/>
      <c r="AG442" s="264"/>
    </row>
    <row r="443" spans="1:33" x14ac:dyDescent="0.25">
      <c r="A443" s="38"/>
      <c r="G443" s="276" t="str">
        <f>IF(AG446=0,"","DATES BEYOND TENDER CLOSING DATE - PLEASE CHECK")</f>
        <v/>
      </c>
      <c r="N443" s="43"/>
      <c r="P443" s="211"/>
      <c r="Q443" s="211"/>
      <c r="R443" s="211"/>
      <c r="S443" s="211"/>
      <c r="T443" s="211"/>
      <c r="U443" s="211"/>
      <c r="V443" s="211"/>
      <c r="W443" s="211"/>
      <c r="X443" s="211"/>
      <c r="Y443" s="211"/>
      <c r="Z443" s="211"/>
      <c r="AC443" s="264"/>
      <c r="AD443" s="264"/>
      <c r="AE443" s="264"/>
      <c r="AF443" s="264"/>
      <c r="AG443" s="264"/>
    </row>
    <row r="444" spans="1:33" x14ac:dyDescent="0.25">
      <c r="A444" s="38"/>
      <c r="B444" t="s">
        <v>30</v>
      </c>
      <c r="G444" s="276" t="str">
        <f>IF(AE446=0,"","DATES INCORRECT OR INCOMPLETE - PLEASE CHECK")</f>
        <v/>
      </c>
      <c r="N444" s="43"/>
      <c r="P444" s="211"/>
      <c r="Q444" s="211"/>
      <c r="R444" s="211"/>
      <c r="S444" s="211"/>
      <c r="T444" s="211"/>
      <c r="U444" s="211"/>
      <c r="V444" s="211"/>
      <c r="W444" s="211"/>
      <c r="X444" s="211"/>
      <c r="Y444" s="211"/>
      <c r="Z444" s="211"/>
      <c r="AC444" s="264"/>
      <c r="AD444" s="264"/>
      <c r="AE444" s="264"/>
      <c r="AF444" s="264"/>
      <c r="AG444" s="264"/>
    </row>
    <row r="445" spans="1:33" x14ac:dyDescent="0.25">
      <c r="A445" s="38"/>
      <c r="B445" s="16" t="s">
        <v>612</v>
      </c>
      <c r="N445" s="43"/>
      <c r="P445" s="211"/>
      <c r="Q445" s="211"/>
      <c r="R445" s="211"/>
      <c r="S445" s="211"/>
      <c r="T445" s="211"/>
      <c r="U445" s="211"/>
      <c r="V445" s="211"/>
      <c r="W445" s="211"/>
      <c r="X445" s="211"/>
      <c r="Y445" s="211"/>
      <c r="Z445" s="211"/>
      <c r="AC445" s="264"/>
      <c r="AD445" s="264"/>
      <c r="AE445" s="264"/>
      <c r="AF445" s="264"/>
      <c r="AG445" s="264"/>
    </row>
    <row r="446" spans="1:33" ht="66" x14ac:dyDescent="0.25">
      <c r="A446" s="51"/>
      <c r="B446" s="559" t="s">
        <v>890</v>
      </c>
      <c r="C446" s="558" t="s">
        <v>31</v>
      </c>
      <c r="D446" s="49"/>
      <c r="E446" s="618" t="s">
        <v>891</v>
      </c>
      <c r="F446" s="619"/>
      <c r="G446" s="263" t="s">
        <v>892</v>
      </c>
      <c r="H446" s="263" t="s">
        <v>893</v>
      </c>
      <c r="I446" s="560" t="s">
        <v>894</v>
      </c>
      <c r="J446" s="560" t="s">
        <v>895</v>
      </c>
      <c r="K446" s="53" t="s">
        <v>32</v>
      </c>
      <c r="L446" s="560" t="s">
        <v>896</v>
      </c>
      <c r="M446" s="52" t="s">
        <v>33</v>
      </c>
      <c r="N446" s="54"/>
      <c r="O446" s="55"/>
      <c r="P446" s="214"/>
      <c r="Q446" s="211"/>
      <c r="R446" s="211"/>
      <c r="S446" s="212"/>
      <c r="T446" s="212"/>
      <c r="U446" s="212"/>
      <c r="V446" s="212"/>
      <c r="W446" s="212"/>
      <c r="X446" s="212"/>
      <c r="Y446" s="212"/>
      <c r="Z446" s="212"/>
      <c r="AC446" s="271"/>
      <c r="AD446" s="271"/>
      <c r="AE446" s="271">
        <f>SUM(AE447:AE451)</f>
        <v>0</v>
      </c>
      <c r="AF446" s="271"/>
      <c r="AG446" s="271">
        <f>SUM(AG447:AG451)</f>
        <v>0</v>
      </c>
    </row>
    <row r="447" spans="1:33" ht="25.5" customHeight="1" x14ac:dyDescent="0.25">
      <c r="A447" s="56"/>
      <c r="B447" s="308"/>
      <c r="C447" s="57">
        <v>8</v>
      </c>
      <c r="D447" s="58"/>
      <c r="E447" s="59"/>
      <c r="F447" s="59">
        <v>1</v>
      </c>
      <c r="G447" s="210" t="str">
        <f>Z447</f>
        <v/>
      </c>
      <c r="H447" s="210" t="str">
        <f>Z452</f>
        <v/>
      </c>
      <c r="I447" s="310"/>
      <c r="J447" s="311"/>
      <c r="K447" s="60">
        <v>23</v>
      </c>
      <c r="L447" s="312"/>
      <c r="M447" s="313"/>
      <c r="N447" s="270">
        <f>IF(G447="",0,IF(H447="",0,(ROUND(((H447-G447)/30),0))))</f>
        <v>0</v>
      </c>
      <c r="O447" s="26"/>
      <c r="P447" s="215">
        <v>1</v>
      </c>
      <c r="Q447" s="211">
        <v>1</v>
      </c>
      <c r="R447" s="211">
        <v>1</v>
      </c>
      <c r="S447" s="211" t="str">
        <f>VLOOKUP(P447,'WORKINGS MATRIX'!$B$200:$C$351,2,FALSE)</f>
        <v>Year</v>
      </c>
      <c r="T447" s="211">
        <f t="shared" ref="T447:U451" si="38">Q447-1</f>
        <v>0</v>
      </c>
      <c r="U447" s="211">
        <f t="shared" si="38"/>
        <v>0</v>
      </c>
      <c r="V447" s="211" t="str">
        <f t="shared" ref="V447:V456" si="39">IF(S447="year","",S447)</f>
        <v/>
      </c>
      <c r="W447" s="211" t="str">
        <f t="shared" ref="W447:X451" si="40">IF(T447=0,"",T447)</f>
        <v/>
      </c>
      <c r="X447" s="211" t="str">
        <f t="shared" si="40"/>
        <v/>
      </c>
      <c r="Y447" s="211" t="str">
        <f t="shared" ref="Y447:Y456" si="41">IF(V447="","",IF(W447="",(V447&amp;"/"&amp;"1"&amp;"/"&amp;"1"),IF(X447="",(V447&amp;"/"&amp;W447&amp;"/"&amp;"1"),(V447&amp;"/"&amp;W447&amp;"/"&amp;X447))))</f>
        <v/>
      </c>
      <c r="Z447" s="211" t="str">
        <f t="shared" ref="Z447:Z456" si="42">IF(Y447="//","",Y447)</f>
        <v/>
      </c>
      <c r="AC447" s="278">
        <f>IF(B447="",0,1)</f>
        <v>0</v>
      </c>
      <c r="AD447" s="278">
        <f>IF(B447="",0,IF(N447&gt;0,1,IF(N447&lt;0,2,0)))</f>
        <v>0</v>
      </c>
      <c r="AE447" s="278">
        <f>IF(AC447=AD447,0,IF(AC447&gt;AD447,2,1))</f>
        <v>0</v>
      </c>
      <c r="AF447" s="278">
        <f>IF(B447="",0,IF(N447=0,0,H447-$F$125))</f>
        <v>0</v>
      </c>
      <c r="AG447" s="278">
        <f>IF(AF447&gt;0,1,0)</f>
        <v>0</v>
      </c>
    </row>
    <row r="448" spans="1:33" ht="25.5" customHeight="1" x14ac:dyDescent="0.25">
      <c r="A448" s="56"/>
      <c r="B448" s="308"/>
      <c r="C448" s="57">
        <v>8</v>
      </c>
      <c r="D448" s="58"/>
      <c r="E448" s="59"/>
      <c r="F448" s="59">
        <v>1</v>
      </c>
      <c r="G448" s="210" t="str">
        <f>Z448</f>
        <v/>
      </c>
      <c r="H448" s="210" t="str">
        <f>Z453</f>
        <v/>
      </c>
      <c r="I448" s="310"/>
      <c r="J448" s="311"/>
      <c r="K448" s="60">
        <v>23</v>
      </c>
      <c r="L448" s="312"/>
      <c r="M448" s="313"/>
      <c r="N448" s="270">
        <f>IF(G448="",0,IF(H448="",0,(ROUND(((H448-G448)/30),0))))</f>
        <v>0</v>
      </c>
      <c r="O448" s="26"/>
      <c r="P448" s="215">
        <v>1</v>
      </c>
      <c r="Q448" s="211">
        <v>1</v>
      </c>
      <c r="R448" s="211">
        <v>1</v>
      </c>
      <c r="S448" s="211" t="str">
        <f>VLOOKUP(P448,'WORKINGS MATRIX'!$B$200:$C$351,2,FALSE)</f>
        <v>Year</v>
      </c>
      <c r="T448" s="211">
        <f t="shared" si="38"/>
        <v>0</v>
      </c>
      <c r="U448" s="211">
        <f t="shared" si="38"/>
        <v>0</v>
      </c>
      <c r="V448" s="211" t="str">
        <f t="shared" si="39"/>
        <v/>
      </c>
      <c r="W448" s="211" t="str">
        <f t="shared" si="40"/>
        <v/>
      </c>
      <c r="X448" s="211" t="str">
        <f t="shared" si="40"/>
        <v/>
      </c>
      <c r="Y448" s="211" t="str">
        <f t="shared" si="41"/>
        <v/>
      </c>
      <c r="Z448" s="211" t="str">
        <f t="shared" si="42"/>
        <v/>
      </c>
      <c r="AC448" s="278">
        <f>IF(B448="",0,1)</f>
        <v>0</v>
      </c>
      <c r="AD448" s="278">
        <f>IF(B448="",0,IF(N448&gt;0,1,IF(N448&lt;0,2,0)))</f>
        <v>0</v>
      </c>
      <c r="AE448" s="278">
        <f>IF(AC448=AD448,0,IF(AC448&gt;AD448,2,1))</f>
        <v>0</v>
      </c>
      <c r="AF448" s="278">
        <f>IF(B448="",0,IF(N448=0,0,H448-$F$125))</f>
        <v>0</v>
      </c>
      <c r="AG448" s="278">
        <f>IF(AF448&gt;0,1,0)</f>
        <v>0</v>
      </c>
    </row>
    <row r="449" spans="1:33" ht="25.5" customHeight="1" x14ac:dyDescent="0.25">
      <c r="A449" s="56"/>
      <c r="B449" s="308"/>
      <c r="C449" s="57">
        <v>8</v>
      </c>
      <c r="D449" s="58"/>
      <c r="E449" s="59"/>
      <c r="F449" s="59">
        <v>1</v>
      </c>
      <c r="G449" s="210" t="str">
        <f>Z449</f>
        <v/>
      </c>
      <c r="H449" s="210" t="str">
        <f>Z454</f>
        <v/>
      </c>
      <c r="I449" s="310"/>
      <c r="J449" s="311"/>
      <c r="K449" s="60">
        <v>23</v>
      </c>
      <c r="L449" s="312"/>
      <c r="M449" s="313"/>
      <c r="N449" s="270">
        <f>IF(G449="",0,IF(H449="",0,(ROUND(((H449-G449)/30),0))))</f>
        <v>0</v>
      </c>
      <c r="O449" s="26"/>
      <c r="P449" s="215">
        <v>1</v>
      </c>
      <c r="Q449" s="211">
        <v>1</v>
      </c>
      <c r="R449" s="211">
        <v>1</v>
      </c>
      <c r="S449" s="211" t="str">
        <f>VLOOKUP(P449,'WORKINGS MATRIX'!$B$200:$C$351,2,FALSE)</f>
        <v>Year</v>
      </c>
      <c r="T449" s="211">
        <f t="shared" si="38"/>
        <v>0</v>
      </c>
      <c r="U449" s="211">
        <f t="shared" si="38"/>
        <v>0</v>
      </c>
      <c r="V449" s="211" t="str">
        <f t="shared" si="39"/>
        <v/>
      </c>
      <c r="W449" s="211" t="str">
        <f t="shared" si="40"/>
        <v/>
      </c>
      <c r="X449" s="211" t="str">
        <f t="shared" si="40"/>
        <v/>
      </c>
      <c r="Y449" s="211" t="str">
        <f t="shared" si="41"/>
        <v/>
      </c>
      <c r="Z449" s="211" t="str">
        <f t="shared" si="42"/>
        <v/>
      </c>
      <c r="AC449" s="278">
        <f>IF(B449="",0,1)</f>
        <v>0</v>
      </c>
      <c r="AD449" s="278">
        <f>IF(B449="",0,IF(N449&gt;0,1,IF(N449&lt;0,2,0)))</f>
        <v>0</v>
      </c>
      <c r="AE449" s="278">
        <f>IF(AC449=AD449,0,IF(AC449&gt;AD449,2,1))</f>
        <v>0</v>
      </c>
      <c r="AF449" s="278">
        <f>IF(B449="",0,IF(N449=0,0,H449-$F$125))</f>
        <v>0</v>
      </c>
      <c r="AG449" s="278">
        <f>IF(AF449&gt;0,1,0)</f>
        <v>0</v>
      </c>
    </row>
    <row r="450" spans="1:33" ht="25.5" customHeight="1" x14ac:dyDescent="0.25">
      <c r="A450" s="56"/>
      <c r="B450" s="380"/>
      <c r="C450" s="380"/>
      <c r="D450" s="380"/>
      <c r="E450" s="380"/>
      <c r="F450" s="380"/>
      <c r="G450" s="380"/>
      <c r="H450" s="380"/>
      <c r="I450" s="380"/>
      <c r="J450" s="380"/>
      <c r="K450" s="380"/>
      <c r="L450" s="380"/>
      <c r="M450" s="380"/>
      <c r="N450" s="270">
        <f>IF(G450="",0,IF(H450="",0,(ROUND(((H450-G450)/30),0))))</f>
        <v>0</v>
      </c>
      <c r="O450" s="26"/>
      <c r="P450" s="215">
        <v>1</v>
      </c>
      <c r="Q450" s="211">
        <v>1</v>
      </c>
      <c r="R450" s="211">
        <v>1</v>
      </c>
      <c r="S450" s="211" t="str">
        <f>VLOOKUP(P450,'WORKINGS MATRIX'!$B$200:$C$351,2,FALSE)</f>
        <v>Year</v>
      </c>
      <c r="T450" s="211">
        <f t="shared" si="38"/>
        <v>0</v>
      </c>
      <c r="U450" s="211">
        <f t="shared" si="38"/>
        <v>0</v>
      </c>
      <c r="V450" s="211" t="str">
        <f t="shared" si="39"/>
        <v/>
      </c>
      <c r="W450" s="211" t="str">
        <f t="shared" si="40"/>
        <v/>
      </c>
      <c r="X450" s="211" t="str">
        <f t="shared" si="40"/>
        <v/>
      </c>
      <c r="Y450" s="211" t="str">
        <f t="shared" si="41"/>
        <v/>
      </c>
      <c r="Z450" s="211" t="str">
        <f t="shared" si="42"/>
        <v/>
      </c>
      <c r="AC450" s="278">
        <f>IF(B450="",0,1)</f>
        <v>0</v>
      </c>
      <c r="AD450" s="278">
        <f>IF(B450="",0,IF(N450&gt;0,1,IF(N450&lt;0,2,0)))</f>
        <v>0</v>
      </c>
      <c r="AE450" s="278">
        <f>IF(AC450=AD450,0,IF(AC450&gt;AD450,2,1))</f>
        <v>0</v>
      </c>
      <c r="AF450" s="278">
        <f>IF(B450="",0,IF(N450=0,0,H450-$F$125))</f>
        <v>0</v>
      </c>
      <c r="AG450" s="278">
        <f>IF(AF450&gt;0,1,0)</f>
        <v>0</v>
      </c>
    </row>
    <row r="451" spans="1:33" ht="25.5" customHeight="1" x14ac:dyDescent="0.25">
      <c r="A451" s="56"/>
      <c r="B451" s="222"/>
      <c r="C451" s="222"/>
      <c r="D451" s="222"/>
      <c r="E451" s="222"/>
      <c r="F451" s="222"/>
      <c r="G451" s="222"/>
      <c r="H451" s="222"/>
      <c r="I451" s="222"/>
      <c r="J451" s="222"/>
      <c r="K451" s="222"/>
      <c r="L451" s="222"/>
      <c r="M451" s="222"/>
      <c r="N451" s="270">
        <f>IF(G451="",0,IF(H451="",0,(ROUND(((H451-G451)/30),0))))</f>
        <v>0</v>
      </c>
      <c r="O451" s="26"/>
      <c r="P451" s="215">
        <v>1</v>
      </c>
      <c r="Q451" s="211">
        <v>1</v>
      </c>
      <c r="R451" s="211">
        <v>1</v>
      </c>
      <c r="S451" s="211" t="str">
        <f>VLOOKUP(P451,'WORKINGS MATRIX'!$B$200:$C$351,2,FALSE)</f>
        <v>Year</v>
      </c>
      <c r="T451" s="211">
        <f t="shared" si="38"/>
        <v>0</v>
      </c>
      <c r="U451" s="211">
        <f t="shared" si="38"/>
        <v>0</v>
      </c>
      <c r="V451" s="211" t="str">
        <f t="shared" si="39"/>
        <v/>
      </c>
      <c r="W451" s="211" t="str">
        <f t="shared" si="40"/>
        <v/>
      </c>
      <c r="X451" s="211" t="str">
        <f t="shared" si="40"/>
        <v/>
      </c>
      <c r="Y451" s="211" t="str">
        <f t="shared" si="41"/>
        <v/>
      </c>
      <c r="Z451" s="211" t="str">
        <f t="shared" si="42"/>
        <v/>
      </c>
      <c r="AC451" s="278">
        <f>IF(B451="",0,1)</f>
        <v>0</v>
      </c>
      <c r="AD451" s="278">
        <f>IF(B451="",0,IF(N451&gt;0,1,IF(N451&lt;0,2,0)))</f>
        <v>0</v>
      </c>
      <c r="AE451" s="278">
        <f>IF(AC451=AD451,0,IF(AC451&gt;AD451,2,1))</f>
        <v>0</v>
      </c>
      <c r="AF451" s="278">
        <f>IF(B451="",0,IF(N451=0,0,H451-$F$125))</f>
        <v>0</v>
      </c>
      <c r="AG451" s="278">
        <f>IF(AF451&gt;0,1,0)</f>
        <v>0</v>
      </c>
    </row>
    <row r="452" spans="1:33" x14ac:dyDescent="0.25">
      <c r="A452" s="38"/>
      <c r="D452" s="62"/>
      <c r="H452" s="63"/>
      <c r="K452" s="26"/>
      <c r="N452" s="43"/>
      <c r="O452" s="63"/>
      <c r="P452" s="195">
        <v>1</v>
      </c>
      <c r="Q452" s="211">
        <v>1</v>
      </c>
      <c r="R452" s="211">
        <v>1</v>
      </c>
      <c r="S452" s="211" t="str">
        <f>VLOOKUP(P452,'WORKINGS MATRIX'!$B$200:$C$351,2,FALSE)</f>
        <v>Year</v>
      </c>
      <c r="T452" s="211">
        <f t="shared" ref="T452:U456" si="43">Q452-1</f>
        <v>0</v>
      </c>
      <c r="U452" s="211">
        <f t="shared" si="43"/>
        <v>0</v>
      </c>
      <c r="V452" s="211" t="str">
        <f t="shared" si="39"/>
        <v/>
      </c>
      <c r="W452" s="211" t="str">
        <f t="shared" ref="W452:X456" si="44">IF(T452=0,"",T452)</f>
        <v/>
      </c>
      <c r="X452" s="211" t="str">
        <f t="shared" si="44"/>
        <v/>
      </c>
      <c r="Y452" s="211" t="str">
        <f t="shared" si="41"/>
        <v/>
      </c>
      <c r="Z452" s="211" t="str">
        <f t="shared" si="42"/>
        <v/>
      </c>
      <c r="AC452" s="264"/>
      <c r="AD452" s="264"/>
      <c r="AE452" s="264"/>
      <c r="AF452" s="264"/>
      <c r="AG452" s="264"/>
    </row>
    <row r="453" spans="1:33" ht="12.75" customHeight="1" x14ac:dyDescent="0.25">
      <c r="A453" s="38"/>
      <c r="B453" t="s">
        <v>34</v>
      </c>
      <c r="D453" s="62"/>
      <c r="H453" s="63"/>
      <c r="K453" s="26"/>
      <c r="N453" s="43"/>
      <c r="O453" s="63"/>
      <c r="P453" s="211">
        <v>1</v>
      </c>
      <c r="Q453" s="211">
        <v>1</v>
      </c>
      <c r="R453" s="211">
        <v>1</v>
      </c>
      <c r="S453" s="211" t="str">
        <f>VLOOKUP(P453,'WORKINGS MATRIX'!$B$200:$C$351,2,FALSE)</f>
        <v>Year</v>
      </c>
      <c r="T453" s="211">
        <f t="shared" si="43"/>
        <v>0</v>
      </c>
      <c r="U453" s="211">
        <f t="shared" si="43"/>
        <v>0</v>
      </c>
      <c r="V453" s="211" t="str">
        <f t="shared" si="39"/>
        <v/>
      </c>
      <c r="W453" s="211" t="str">
        <f t="shared" si="44"/>
        <v/>
      </c>
      <c r="X453" s="211" t="str">
        <f t="shared" si="44"/>
        <v/>
      </c>
      <c r="Y453" s="211" t="str">
        <f t="shared" si="41"/>
        <v/>
      </c>
      <c r="Z453" s="211" t="str">
        <f t="shared" si="42"/>
        <v/>
      </c>
      <c r="AC453" s="264"/>
      <c r="AD453" s="264"/>
      <c r="AE453" s="264"/>
      <c r="AF453" s="264"/>
      <c r="AG453" s="264"/>
    </row>
    <row r="454" spans="1:33" x14ac:dyDescent="0.25">
      <c r="A454" s="38"/>
      <c r="B454" s="609"/>
      <c r="C454" s="610"/>
      <c r="D454" s="610"/>
      <c r="E454" s="610"/>
      <c r="F454" s="610"/>
      <c r="G454" s="610"/>
      <c r="H454" s="610"/>
      <c r="I454" s="610"/>
      <c r="J454" s="610"/>
      <c r="K454" s="610"/>
      <c r="L454" s="610"/>
      <c r="M454" s="611"/>
      <c r="N454" s="43"/>
      <c r="O454" s="63"/>
      <c r="P454" s="211">
        <v>1</v>
      </c>
      <c r="Q454" s="211">
        <v>1</v>
      </c>
      <c r="R454" s="211">
        <v>1</v>
      </c>
      <c r="S454" s="211" t="str">
        <f>VLOOKUP(P454,'WORKINGS MATRIX'!$B$200:$C$351,2,FALSE)</f>
        <v>Year</v>
      </c>
      <c r="T454" s="211">
        <f t="shared" si="43"/>
        <v>0</v>
      </c>
      <c r="U454" s="211">
        <f t="shared" si="43"/>
        <v>0</v>
      </c>
      <c r="V454" s="211" t="str">
        <f t="shared" si="39"/>
        <v/>
      </c>
      <c r="W454" s="211" t="str">
        <f t="shared" si="44"/>
        <v/>
      </c>
      <c r="X454" s="211" t="str">
        <f t="shared" si="44"/>
        <v/>
      </c>
      <c r="Y454" s="211" t="str">
        <f t="shared" si="41"/>
        <v/>
      </c>
      <c r="Z454" s="211" t="str">
        <f t="shared" si="42"/>
        <v/>
      </c>
      <c r="AC454" s="264"/>
      <c r="AD454" s="264"/>
      <c r="AE454" s="264"/>
      <c r="AF454" s="264"/>
      <c r="AG454" s="264"/>
    </row>
    <row r="455" spans="1:33" x14ac:dyDescent="0.25">
      <c r="A455" s="38"/>
      <c r="B455" s="612"/>
      <c r="C455" s="613"/>
      <c r="D455" s="613"/>
      <c r="E455" s="613"/>
      <c r="F455" s="613"/>
      <c r="G455" s="613"/>
      <c r="H455" s="613"/>
      <c r="I455" s="613"/>
      <c r="J455" s="613"/>
      <c r="K455" s="613"/>
      <c r="L455" s="613"/>
      <c r="M455" s="614"/>
      <c r="N455" s="43"/>
      <c r="O455" s="63"/>
      <c r="P455" s="211">
        <v>1</v>
      </c>
      <c r="Q455" s="211">
        <v>1</v>
      </c>
      <c r="R455" s="211">
        <v>1</v>
      </c>
      <c r="S455" s="211" t="str">
        <f>VLOOKUP(P455,'WORKINGS MATRIX'!$B$200:$C$351,2,FALSE)</f>
        <v>Year</v>
      </c>
      <c r="T455" s="211">
        <f t="shared" si="43"/>
        <v>0</v>
      </c>
      <c r="U455" s="211">
        <f t="shared" si="43"/>
        <v>0</v>
      </c>
      <c r="V455" s="211" t="str">
        <f t="shared" si="39"/>
        <v/>
      </c>
      <c r="W455" s="211" t="str">
        <f t="shared" si="44"/>
        <v/>
      </c>
      <c r="X455" s="211" t="str">
        <f t="shared" si="44"/>
        <v/>
      </c>
      <c r="Y455" s="211" t="str">
        <f t="shared" si="41"/>
        <v/>
      </c>
      <c r="Z455" s="211" t="str">
        <f t="shared" si="42"/>
        <v/>
      </c>
      <c r="AC455" s="264"/>
      <c r="AD455" s="264"/>
      <c r="AE455" s="264"/>
      <c r="AF455" s="264"/>
      <c r="AG455" s="264"/>
    </row>
    <row r="456" spans="1:33" x14ac:dyDescent="0.25">
      <c r="A456" s="38"/>
      <c r="B456" s="612"/>
      <c r="C456" s="613"/>
      <c r="D456" s="613"/>
      <c r="E456" s="613"/>
      <c r="F456" s="613"/>
      <c r="G456" s="613"/>
      <c r="H456" s="613"/>
      <c r="I456" s="613"/>
      <c r="J456" s="613"/>
      <c r="K456" s="613"/>
      <c r="L456" s="613"/>
      <c r="M456" s="614"/>
      <c r="N456" s="43"/>
      <c r="O456" s="63"/>
      <c r="P456" s="211">
        <v>1</v>
      </c>
      <c r="Q456" s="211">
        <v>1</v>
      </c>
      <c r="R456" s="211">
        <v>1</v>
      </c>
      <c r="S456" s="211" t="str">
        <f>VLOOKUP(P456,'WORKINGS MATRIX'!$B$200:$C$351,2,FALSE)</f>
        <v>Year</v>
      </c>
      <c r="T456" s="211">
        <f t="shared" si="43"/>
        <v>0</v>
      </c>
      <c r="U456" s="211">
        <f t="shared" si="43"/>
        <v>0</v>
      </c>
      <c r="V456" s="211" t="str">
        <f t="shared" si="39"/>
        <v/>
      </c>
      <c r="W456" s="211" t="str">
        <f t="shared" si="44"/>
        <v/>
      </c>
      <c r="X456" s="211" t="str">
        <f t="shared" si="44"/>
        <v/>
      </c>
      <c r="Y456" s="211" t="str">
        <f t="shared" si="41"/>
        <v/>
      </c>
      <c r="Z456" s="211" t="str">
        <f t="shared" si="42"/>
        <v/>
      </c>
      <c r="AC456" s="264"/>
      <c r="AD456" s="264"/>
      <c r="AE456" s="264"/>
      <c r="AF456" s="264"/>
      <c r="AG456" s="264"/>
    </row>
    <row r="457" spans="1:33" x14ac:dyDescent="0.25">
      <c r="A457" s="38"/>
      <c r="B457" s="615"/>
      <c r="C457" s="616"/>
      <c r="D457" s="616"/>
      <c r="E457" s="616"/>
      <c r="F457" s="616"/>
      <c r="G457" s="616"/>
      <c r="H457" s="616"/>
      <c r="I457" s="616"/>
      <c r="J457" s="616"/>
      <c r="K457" s="616"/>
      <c r="L457" s="616"/>
      <c r="M457" s="617"/>
      <c r="N457" s="43"/>
      <c r="O457" s="63"/>
      <c r="P457" s="211"/>
      <c r="Q457" s="211"/>
      <c r="R457" s="211"/>
      <c r="S457" s="211"/>
      <c r="T457" s="211"/>
      <c r="U457" s="211"/>
      <c r="V457" s="211"/>
      <c r="W457" s="211"/>
      <c r="X457" s="211"/>
      <c r="Y457" s="211"/>
      <c r="Z457" s="211"/>
      <c r="AC457" s="264"/>
      <c r="AD457" s="264"/>
      <c r="AE457" s="264"/>
      <c r="AF457" s="264"/>
      <c r="AG457" s="264"/>
    </row>
    <row r="458" spans="1:33" x14ac:dyDescent="0.25">
      <c r="A458" s="38"/>
      <c r="B458" s="16" t="s">
        <v>424</v>
      </c>
      <c r="D458" s="62"/>
      <c r="H458" s="63"/>
      <c r="K458" s="26"/>
      <c r="N458" s="43"/>
      <c r="O458" s="63"/>
      <c r="P458" s="211"/>
      <c r="Q458" s="211"/>
      <c r="R458" s="211"/>
      <c r="S458" s="211"/>
      <c r="T458" s="211"/>
      <c r="U458" s="211"/>
      <c r="V458" s="211"/>
      <c r="W458" s="211"/>
      <c r="X458" s="211"/>
      <c r="Y458" s="211"/>
      <c r="Z458" s="211"/>
      <c r="AC458" s="264"/>
      <c r="AD458" s="264"/>
      <c r="AE458" s="264"/>
      <c r="AF458" s="264"/>
      <c r="AG458" s="264"/>
    </row>
    <row r="459" spans="1:33" x14ac:dyDescent="0.25">
      <c r="A459" s="38"/>
      <c r="B459" s="16" t="s">
        <v>425</v>
      </c>
      <c r="D459" s="62"/>
      <c r="H459" s="63"/>
      <c r="K459" s="26"/>
      <c r="N459" s="43"/>
      <c r="O459" s="63"/>
      <c r="P459" s="211"/>
      <c r="Q459" s="211"/>
      <c r="R459" s="211"/>
      <c r="S459" s="211"/>
      <c r="T459" s="211"/>
      <c r="U459" s="211"/>
      <c r="V459" s="211"/>
      <c r="W459" s="211"/>
      <c r="X459" s="211"/>
      <c r="Y459" s="211"/>
      <c r="Z459" s="211"/>
      <c r="AC459" s="264"/>
      <c r="AD459" s="264"/>
      <c r="AE459" s="264"/>
      <c r="AF459" s="264"/>
      <c r="AG459" s="264"/>
    </row>
    <row r="460" spans="1:33" x14ac:dyDescent="0.25">
      <c r="A460" s="38"/>
      <c r="D460" s="62"/>
      <c r="H460" s="63"/>
      <c r="K460" s="26"/>
      <c r="N460" s="43"/>
      <c r="O460" s="63"/>
      <c r="P460" s="211"/>
      <c r="Q460" s="211"/>
      <c r="R460" s="211"/>
      <c r="S460" s="211"/>
      <c r="T460" s="211"/>
      <c r="U460" s="211"/>
      <c r="V460" s="211"/>
      <c r="W460" s="211"/>
      <c r="X460" s="211"/>
      <c r="Y460" s="211"/>
      <c r="Z460" s="211"/>
      <c r="AC460" s="264"/>
      <c r="AD460" s="264"/>
      <c r="AE460" s="264"/>
      <c r="AF460" s="264"/>
      <c r="AG460" s="264"/>
    </row>
    <row r="461" spans="1:33" x14ac:dyDescent="0.25">
      <c r="A461" s="38"/>
      <c r="D461" s="62"/>
      <c r="E461" s="222"/>
      <c r="F461" s="222"/>
      <c r="G461" s="222"/>
      <c r="H461" s="222"/>
      <c r="I461" s="222"/>
      <c r="K461" s="26"/>
      <c r="N461" s="43"/>
      <c r="O461" s="63"/>
      <c r="P461" s="211"/>
      <c r="Q461" s="211"/>
      <c r="R461" s="211"/>
      <c r="S461" s="211"/>
      <c r="T461" s="211"/>
      <c r="U461" s="211"/>
      <c r="V461" s="211"/>
      <c r="W461" s="211"/>
      <c r="X461" s="211"/>
      <c r="Y461" s="211"/>
      <c r="Z461" s="211"/>
      <c r="AC461" s="264"/>
      <c r="AD461" s="264"/>
      <c r="AE461" s="264"/>
      <c r="AF461" s="264"/>
      <c r="AG461" s="264"/>
    </row>
    <row r="462" spans="1:33" x14ac:dyDescent="0.25">
      <c r="A462" s="38"/>
      <c r="D462" s="62"/>
      <c r="E462" s="222"/>
      <c r="F462" s="222"/>
      <c r="G462" s="222"/>
      <c r="H462" s="222"/>
      <c r="I462" s="222"/>
      <c r="K462" s="606" t="s">
        <v>334</v>
      </c>
      <c r="L462" s="606"/>
      <c r="M462" s="606"/>
      <c r="N462" s="43"/>
      <c r="O462" s="63"/>
      <c r="P462" s="211"/>
      <c r="Q462" s="211"/>
      <c r="R462" s="211"/>
      <c r="S462" s="211"/>
      <c r="T462" s="211"/>
      <c r="U462" s="211"/>
      <c r="V462" s="211"/>
      <c r="W462" s="211"/>
      <c r="X462" s="211"/>
      <c r="Y462" s="211"/>
      <c r="Z462" s="211"/>
      <c r="AC462" s="264"/>
      <c r="AD462" s="264"/>
      <c r="AE462" s="264"/>
      <c r="AF462" s="264"/>
      <c r="AG462" s="264"/>
    </row>
    <row r="463" spans="1:33" x14ac:dyDescent="0.25">
      <c r="A463" s="38"/>
      <c r="D463" s="62"/>
      <c r="H463" s="63"/>
      <c r="K463" s="606"/>
      <c r="L463" s="606"/>
      <c r="M463" s="606"/>
      <c r="N463" s="43"/>
      <c r="O463" s="63"/>
      <c r="P463" s="211"/>
      <c r="Q463" s="211"/>
      <c r="R463" s="211"/>
      <c r="S463" s="211"/>
      <c r="T463" s="211"/>
      <c r="U463" s="211"/>
      <c r="V463" s="211"/>
      <c r="W463" s="211"/>
      <c r="X463" s="211"/>
      <c r="Y463" s="211"/>
      <c r="Z463" s="211"/>
      <c r="AC463" s="264"/>
      <c r="AD463" s="264"/>
      <c r="AE463" s="264"/>
      <c r="AF463" s="264"/>
      <c r="AG463" s="264"/>
    </row>
    <row r="464" spans="1:33" x14ac:dyDescent="0.25">
      <c r="A464" s="38"/>
      <c r="D464" s="62"/>
      <c r="E464" s="222"/>
      <c r="F464" s="222"/>
      <c r="G464" s="222"/>
      <c r="H464" s="222"/>
      <c r="I464" s="222"/>
      <c r="K464" s="606"/>
      <c r="L464" s="606"/>
      <c r="M464" s="606"/>
      <c r="N464" s="43"/>
      <c r="O464" s="63"/>
      <c r="P464" s="211"/>
      <c r="Q464" s="211"/>
      <c r="R464" s="211"/>
      <c r="S464" s="211"/>
      <c r="T464" s="211"/>
      <c r="U464" s="211"/>
      <c r="V464" s="211"/>
      <c r="W464" s="211"/>
      <c r="X464" s="211"/>
      <c r="Y464" s="211"/>
      <c r="Z464" s="211"/>
      <c r="AC464" s="264"/>
      <c r="AD464" s="264"/>
      <c r="AE464" s="264"/>
      <c r="AF464" s="264"/>
      <c r="AG464" s="264"/>
    </row>
    <row r="465" spans="1:33" x14ac:dyDescent="0.25">
      <c r="A465" s="38"/>
      <c r="D465" s="62"/>
      <c r="E465" s="222"/>
      <c r="F465" s="222"/>
      <c r="G465" s="222"/>
      <c r="H465" s="222"/>
      <c r="I465" s="222"/>
      <c r="K465" s="606"/>
      <c r="L465" s="606"/>
      <c r="M465" s="606"/>
      <c r="N465" s="43"/>
      <c r="O465" s="63"/>
      <c r="P465" s="211"/>
      <c r="Q465" s="211"/>
      <c r="R465" s="211"/>
      <c r="S465" s="211"/>
      <c r="T465" s="211"/>
      <c r="U465" s="211"/>
      <c r="V465" s="211"/>
      <c r="W465" s="211"/>
      <c r="X465" s="211"/>
      <c r="Y465" s="211"/>
      <c r="Z465" s="211"/>
      <c r="AC465" s="264"/>
      <c r="AD465" s="264"/>
      <c r="AE465" s="264"/>
      <c r="AF465" s="264"/>
      <c r="AG465" s="264"/>
    </row>
    <row r="466" spans="1:33" ht="13.8" thickBot="1" x14ac:dyDescent="0.3">
      <c r="A466" s="64"/>
      <c r="B466" s="65"/>
      <c r="C466" s="65"/>
      <c r="D466" s="66"/>
      <c r="E466" s="65"/>
      <c r="F466" s="65"/>
      <c r="G466" s="65"/>
      <c r="H466" s="67"/>
      <c r="I466" s="65"/>
      <c r="J466" s="65"/>
      <c r="K466" s="68"/>
      <c r="L466" s="65"/>
      <c r="M466" s="65"/>
      <c r="N466" s="69"/>
      <c r="O466" s="63"/>
      <c r="P466" s="211"/>
      <c r="Q466" s="211"/>
      <c r="R466" s="211"/>
      <c r="S466" s="211"/>
      <c r="T466" s="211"/>
      <c r="U466" s="211"/>
      <c r="V466" s="211"/>
      <c r="W466" s="211"/>
      <c r="X466" s="211"/>
      <c r="Y466" s="211"/>
      <c r="Z466" s="211"/>
      <c r="AC466" s="264"/>
      <c r="AD466" s="264"/>
      <c r="AE466" s="264"/>
      <c r="AF466" s="264"/>
      <c r="AG466" s="264"/>
    </row>
    <row r="467" spans="1:33" ht="14.4" thickTop="1" thickBot="1" x14ac:dyDescent="0.3">
      <c r="D467" s="62"/>
      <c r="H467" s="63"/>
      <c r="K467" s="26"/>
      <c r="O467" s="63"/>
      <c r="P467" s="211"/>
      <c r="Q467" s="211"/>
      <c r="R467" s="211"/>
      <c r="S467" s="211"/>
      <c r="T467" s="211"/>
      <c r="U467" s="211"/>
      <c r="V467" s="211"/>
      <c r="W467" s="211"/>
      <c r="X467" s="211"/>
      <c r="Y467" s="211"/>
      <c r="Z467" s="211"/>
      <c r="AC467" s="264"/>
      <c r="AD467" s="264"/>
      <c r="AE467" s="264"/>
      <c r="AF467" s="264"/>
      <c r="AG467" s="264"/>
    </row>
    <row r="468" spans="1:33" ht="13.8" thickTop="1" x14ac:dyDescent="0.25">
      <c r="A468" s="31"/>
      <c r="B468" s="32" t="s">
        <v>35</v>
      </c>
      <c r="C468" s="34"/>
      <c r="D468" s="33"/>
      <c r="E468" s="70"/>
      <c r="F468" s="70"/>
      <c r="G468" s="70"/>
      <c r="H468" s="33"/>
      <c r="I468" s="33"/>
      <c r="J468" s="33"/>
      <c r="K468" s="33"/>
      <c r="L468" s="36" t="s">
        <v>423</v>
      </c>
      <c r="M468" s="33"/>
      <c r="N468" s="37"/>
      <c r="P468" s="211"/>
      <c r="Q468" s="211"/>
      <c r="R468" s="211"/>
      <c r="S468" s="211"/>
      <c r="T468" s="211"/>
      <c r="U468" s="211"/>
      <c r="V468" s="211"/>
      <c r="W468" s="211"/>
      <c r="X468" s="211"/>
      <c r="Y468" s="211"/>
      <c r="Z468" s="211"/>
      <c r="AC468" s="264"/>
      <c r="AD468" s="264"/>
      <c r="AE468" s="264"/>
      <c r="AF468" s="264"/>
      <c r="AG468" s="264"/>
    </row>
    <row r="469" spans="1:33" x14ac:dyDescent="0.25">
      <c r="A469" s="38"/>
      <c r="E469" s="195">
        <v>5</v>
      </c>
      <c r="F469" s="13"/>
      <c r="N469" s="43"/>
      <c r="P469" s="211"/>
      <c r="Q469" s="211"/>
      <c r="R469" s="211"/>
      <c r="S469" s="211"/>
      <c r="T469" s="211"/>
      <c r="U469" s="211"/>
      <c r="V469" s="211"/>
      <c r="W469" s="211"/>
      <c r="X469" s="211"/>
      <c r="Y469" s="211"/>
      <c r="Z469" s="211"/>
      <c r="AC469" s="264"/>
      <c r="AD469" s="264"/>
      <c r="AE469" s="264"/>
      <c r="AF469" s="264"/>
      <c r="AG469" s="264"/>
    </row>
    <row r="470" spans="1:33" x14ac:dyDescent="0.25">
      <c r="A470" s="38"/>
      <c r="B470" t="s">
        <v>26</v>
      </c>
      <c r="L470" s="608" t="str">
        <f>$L$39</f>
        <v>N.017-050-2022/1</v>
      </c>
      <c r="M470" s="608"/>
      <c r="N470" s="43"/>
      <c r="P470" s="211"/>
      <c r="Q470" s="211"/>
      <c r="R470" s="211"/>
      <c r="S470" s="211"/>
      <c r="T470" s="211"/>
      <c r="U470" s="211"/>
      <c r="V470" s="211"/>
      <c r="W470" s="211"/>
      <c r="X470" s="211"/>
      <c r="Y470" s="211"/>
      <c r="Z470" s="211"/>
      <c r="AC470" s="264"/>
      <c r="AD470" s="264"/>
      <c r="AE470" s="264"/>
      <c r="AF470" s="264"/>
      <c r="AG470" s="264"/>
    </row>
    <row r="471" spans="1:33" x14ac:dyDescent="0.25">
      <c r="A471" s="38"/>
      <c r="B471" s="44" t="s">
        <v>27</v>
      </c>
      <c r="C471" s="45"/>
      <c r="D471" s="46"/>
      <c r="E471" s="651" t="s">
        <v>28</v>
      </c>
      <c r="F471" s="652"/>
      <c r="G471" s="651" t="s">
        <v>616</v>
      </c>
      <c r="H471" s="652"/>
      <c r="L471" s="608"/>
      <c r="M471" s="608"/>
      <c r="N471" s="43"/>
      <c r="P471" s="211"/>
      <c r="Q471" s="211"/>
      <c r="R471" s="211"/>
      <c r="S471" s="211"/>
      <c r="T471" s="211"/>
      <c r="U471" s="211"/>
      <c r="V471" s="211"/>
      <c r="W471" s="211"/>
      <c r="X471" s="211"/>
      <c r="Y471" s="211"/>
      <c r="Z471" s="211"/>
      <c r="AC471" s="264"/>
      <c r="AD471" s="264"/>
      <c r="AE471" s="264"/>
      <c r="AF471" s="264"/>
      <c r="AG471" s="264"/>
    </row>
    <row r="472" spans="1:33" ht="16.5" customHeight="1" x14ac:dyDescent="0.25">
      <c r="A472" s="38"/>
      <c r="B472" s="71">
        <f>B441</f>
        <v>0</v>
      </c>
      <c r="C472" s="72"/>
      <c r="D472" s="73"/>
      <c r="E472" s="603" t="str">
        <f>G441</f>
        <v/>
      </c>
      <c r="F472" s="603"/>
      <c r="G472" s="47"/>
      <c r="H472" s="13">
        <v>1</v>
      </c>
      <c r="I472" s="483" t="s">
        <v>823</v>
      </c>
      <c r="J472" s="483"/>
      <c r="K472" s="483"/>
      <c r="L472" s="483"/>
      <c r="N472" s="43"/>
      <c r="P472" s="211"/>
      <c r="Q472" s="211"/>
      <c r="R472" s="211"/>
      <c r="S472" s="211"/>
      <c r="T472" s="211"/>
      <c r="U472" s="211"/>
      <c r="V472" s="211"/>
      <c r="W472" s="211"/>
      <c r="X472" s="211"/>
      <c r="Y472" s="211"/>
      <c r="Z472" s="211"/>
      <c r="AC472" s="264"/>
      <c r="AD472" s="264"/>
      <c r="AE472" s="264"/>
      <c r="AF472" s="264"/>
      <c r="AG472" s="264"/>
    </row>
    <row r="473" spans="1:33" x14ac:dyDescent="0.25">
      <c r="A473" s="38"/>
      <c r="N473" s="43"/>
      <c r="P473" s="211"/>
      <c r="Q473" s="211"/>
      <c r="R473" s="211"/>
      <c r="S473" s="211"/>
      <c r="T473" s="211"/>
      <c r="U473" s="211"/>
      <c r="V473" s="211"/>
      <c r="W473" s="211"/>
      <c r="X473" s="211"/>
      <c r="Y473" s="211"/>
      <c r="Z473" s="211"/>
      <c r="AC473" s="264"/>
      <c r="AD473" s="264"/>
      <c r="AE473" s="264"/>
      <c r="AF473" s="264"/>
      <c r="AG473" s="264"/>
    </row>
    <row r="474" spans="1:33" x14ac:dyDescent="0.25">
      <c r="A474" s="38"/>
      <c r="B474" t="s">
        <v>36</v>
      </c>
      <c r="N474" s="43"/>
      <c r="P474" s="211"/>
      <c r="Q474" s="211"/>
      <c r="R474" s="211"/>
      <c r="S474" s="211"/>
      <c r="T474" s="211"/>
      <c r="U474" s="211"/>
      <c r="V474" s="211"/>
      <c r="W474" s="211"/>
      <c r="X474" s="211"/>
      <c r="Y474" s="211"/>
      <c r="Z474" s="211"/>
      <c r="AC474" s="264"/>
      <c r="AD474" s="264"/>
      <c r="AE474" s="264"/>
      <c r="AF474" s="264"/>
      <c r="AG474" s="264"/>
    </row>
    <row r="475" spans="1:33" ht="18" customHeight="1" x14ac:dyDescent="0.25">
      <c r="A475" s="38"/>
      <c r="B475" s="653" t="s">
        <v>37</v>
      </c>
      <c r="C475" s="653"/>
      <c r="D475" s="622" t="s">
        <v>897</v>
      </c>
      <c r="E475" s="622"/>
      <c r="F475" s="648" t="s">
        <v>898</v>
      </c>
      <c r="G475" s="598"/>
      <c r="H475" s="597" t="s">
        <v>38</v>
      </c>
      <c r="I475" s="598"/>
      <c r="J475" s="597" t="s">
        <v>38</v>
      </c>
      <c r="K475" s="598"/>
      <c r="L475" s="186" t="s">
        <v>39</v>
      </c>
      <c r="M475" s="186" t="s">
        <v>40</v>
      </c>
      <c r="N475" s="43"/>
      <c r="P475" s="211">
        <v>1</v>
      </c>
      <c r="Q475" s="211">
        <v>1</v>
      </c>
      <c r="R475" s="211">
        <v>1</v>
      </c>
      <c r="S475" s="211" t="str">
        <f>VLOOKUP(P475,'WORKINGS MATRIX'!$B$200:$C$351,2,FALSE)</f>
        <v>Year</v>
      </c>
      <c r="T475" s="211">
        <f t="shared" ref="T475:U479" si="45">Q475-1</f>
        <v>0</v>
      </c>
      <c r="U475" s="211">
        <f t="shared" si="45"/>
        <v>0</v>
      </c>
      <c r="V475" s="211" t="str">
        <f>IF(S475="year","",S475)</f>
        <v/>
      </c>
      <c r="W475" s="211" t="str">
        <f t="shared" ref="W475:X479" si="46">IF(T475=0,"",T475)</f>
        <v/>
      </c>
      <c r="X475" s="211" t="str">
        <f t="shared" si="46"/>
        <v/>
      </c>
      <c r="Y475" s="211" t="str">
        <f>IF(V475="","",IF(W475="",(V475&amp;"/"&amp;"12"&amp;"/"&amp;"1"),IF(X475="",(V475&amp;"/"&amp;W475&amp;"/"&amp;"1"),(V475&amp;"/"&amp;W475&amp;"/"&amp;X475))))</f>
        <v/>
      </c>
      <c r="Z475" s="211" t="str">
        <f>IF(Y475="//","",Y475)</f>
        <v/>
      </c>
      <c r="AC475" s="264"/>
      <c r="AD475" s="264"/>
      <c r="AE475" s="264"/>
      <c r="AF475" s="264"/>
      <c r="AG475" s="264"/>
    </row>
    <row r="476" spans="1:33" ht="18" customHeight="1" x14ac:dyDescent="0.25">
      <c r="A476" s="38"/>
      <c r="B476" s="603" t="s">
        <v>41</v>
      </c>
      <c r="C476" s="603"/>
      <c r="D476" s="623">
        <v>10</v>
      </c>
      <c r="E476" s="624"/>
      <c r="F476" s="607"/>
      <c r="G476" s="602"/>
      <c r="H476" s="599">
        <v>1</v>
      </c>
      <c r="I476" s="600"/>
      <c r="J476" s="601"/>
      <c r="K476" s="602"/>
      <c r="L476" s="314"/>
      <c r="M476" s="210" t="str">
        <f>Z475</f>
        <v/>
      </c>
      <c r="N476" s="43"/>
      <c r="P476" s="211">
        <v>1</v>
      </c>
      <c r="Q476" s="211">
        <v>1</v>
      </c>
      <c r="R476" s="211">
        <v>1</v>
      </c>
      <c r="S476" s="211" t="str">
        <f>VLOOKUP(P476,'WORKINGS MATRIX'!$B$200:$C$351,2,FALSE)</f>
        <v>Year</v>
      </c>
      <c r="T476" s="211">
        <f t="shared" si="45"/>
        <v>0</v>
      </c>
      <c r="U476" s="211">
        <f t="shared" si="45"/>
        <v>0</v>
      </c>
      <c r="V476" s="211" t="str">
        <f>IF(S476="year","",S476)</f>
        <v/>
      </c>
      <c r="W476" s="211" t="str">
        <f t="shared" si="46"/>
        <v/>
      </c>
      <c r="X476" s="211" t="str">
        <f t="shared" si="46"/>
        <v/>
      </c>
      <c r="Y476" s="211" t="str">
        <f>IF(V476="","",IF(W476="",(V476&amp;"/"&amp;"12"&amp;"/"&amp;"1"),IF(X476="",(V476&amp;"/"&amp;W476&amp;"/"&amp;"1"),(V476&amp;"/"&amp;W476&amp;"/"&amp;X476))))</f>
        <v/>
      </c>
      <c r="Z476" s="211" t="str">
        <f>IF(Y476="//","",Y476)</f>
        <v/>
      </c>
      <c r="AC476" s="264"/>
      <c r="AD476" s="264"/>
      <c r="AE476" s="264"/>
      <c r="AF476" s="264"/>
      <c r="AG476" s="264"/>
    </row>
    <row r="477" spans="1:33" ht="18" customHeight="1" x14ac:dyDescent="0.25">
      <c r="A477" s="38"/>
      <c r="B477" s="603" t="s">
        <v>42</v>
      </c>
      <c r="C477" s="603"/>
      <c r="D477" s="607"/>
      <c r="E477" s="602"/>
      <c r="F477" s="607"/>
      <c r="G477" s="602"/>
      <c r="H477" s="649" t="s">
        <v>394</v>
      </c>
      <c r="I477" s="650"/>
      <c r="J477" s="649" t="s">
        <v>362</v>
      </c>
      <c r="K477" s="650"/>
      <c r="L477" s="186" t="s">
        <v>39</v>
      </c>
      <c r="M477" s="186" t="s">
        <v>40</v>
      </c>
      <c r="N477" s="43"/>
      <c r="P477" s="211">
        <v>1</v>
      </c>
      <c r="Q477" s="211">
        <v>1</v>
      </c>
      <c r="R477" s="211">
        <v>1</v>
      </c>
      <c r="S477" s="211" t="str">
        <f>VLOOKUP(P477,'WORKINGS MATRIX'!$B$200:$C$351,2,FALSE)</f>
        <v>Year</v>
      </c>
      <c r="T477" s="211">
        <f t="shared" si="45"/>
        <v>0</v>
      </c>
      <c r="U477" s="211">
        <f t="shared" si="45"/>
        <v>0</v>
      </c>
      <c r="V477" s="211" t="str">
        <f>IF(S477="year","",S477)</f>
        <v/>
      </c>
      <c r="W477" s="211" t="str">
        <f t="shared" si="46"/>
        <v/>
      </c>
      <c r="X477" s="211" t="str">
        <f t="shared" si="46"/>
        <v/>
      </c>
      <c r="Y477" s="211" t="str">
        <f>IF(V477="","",IF(W477="",(V477&amp;"/"&amp;"1"&amp;"/"&amp;"1"),IF(X477="",(V477&amp;"/"&amp;W477&amp;"/"&amp;"1"),(V477&amp;"/"&amp;W477&amp;"/"&amp;X477))))</f>
        <v/>
      </c>
      <c r="Z477" s="211" t="str">
        <f>IF(Y477="//","",Y477)</f>
        <v/>
      </c>
      <c r="AC477" s="264"/>
      <c r="AD477" s="264"/>
      <c r="AE477" s="264"/>
      <c r="AF477" s="264"/>
      <c r="AG477" s="264"/>
    </row>
    <row r="478" spans="1:33" ht="18" customHeight="1" x14ac:dyDescent="0.25">
      <c r="A478" s="38"/>
      <c r="B478" s="603" t="s">
        <v>82</v>
      </c>
      <c r="C478" s="603"/>
      <c r="D478" s="604" t="str">
        <f>Z477</f>
        <v/>
      </c>
      <c r="E478" s="605"/>
      <c r="F478" s="604" t="str">
        <f>Z478</f>
        <v/>
      </c>
      <c r="G478" s="605"/>
      <c r="H478" s="644">
        <v>1</v>
      </c>
      <c r="I478" s="645"/>
      <c r="J478" s="601"/>
      <c r="K478" s="602"/>
      <c r="L478" s="314"/>
      <c r="M478" s="210" t="str">
        <f>Z476</f>
        <v/>
      </c>
      <c r="N478" s="43"/>
      <c r="P478" s="211">
        <v>1</v>
      </c>
      <c r="Q478" s="211">
        <v>1</v>
      </c>
      <c r="R478" s="211">
        <v>1</v>
      </c>
      <c r="S478" s="211" t="str">
        <f>VLOOKUP(P478,'WORKINGS MATRIX'!$B$200:$C$351,2,FALSE)</f>
        <v>Year</v>
      </c>
      <c r="T478" s="211">
        <f t="shared" si="45"/>
        <v>0</v>
      </c>
      <c r="U478" s="211">
        <f t="shared" si="45"/>
        <v>0</v>
      </c>
      <c r="V478" s="211" t="str">
        <f>IF(S478="year","",S478)</f>
        <v/>
      </c>
      <c r="W478" s="211" t="str">
        <f t="shared" si="46"/>
        <v/>
      </c>
      <c r="X478" s="211" t="str">
        <f t="shared" si="46"/>
        <v/>
      </c>
      <c r="Y478" s="211" t="str">
        <f>IF(V478="","",IF(W478="",(V478&amp;"/"&amp;"1"&amp;"/"&amp;"1"),IF(X478="",(V478&amp;"/"&amp;W478&amp;"/"&amp;"1"),(V478&amp;"/"&amp;W478&amp;"/"&amp;X478))))</f>
        <v/>
      </c>
      <c r="Z478" s="211" t="str">
        <f>IF(Y478="//","",Y478)</f>
        <v/>
      </c>
      <c r="AC478" s="264"/>
      <c r="AD478" s="264"/>
      <c r="AE478" s="264"/>
      <c r="AF478" s="264"/>
      <c r="AG478" s="264"/>
    </row>
    <row r="479" spans="1:33" x14ac:dyDescent="0.25">
      <c r="A479" s="38"/>
      <c r="N479" s="43"/>
      <c r="P479" s="211">
        <v>1</v>
      </c>
      <c r="Q479" s="211">
        <v>1</v>
      </c>
      <c r="R479" s="211">
        <v>1</v>
      </c>
      <c r="S479" s="211" t="str">
        <f>VLOOKUP(P479,'WORKINGS MATRIX'!$B$200:$C$351,2,FALSE)</f>
        <v>Year</v>
      </c>
      <c r="T479" s="211">
        <f t="shared" si="45"/>
        <v>0</v>
      </c>
      <c r="U479" s="211">
        <f t="shared" si="45"/>
        <v>0</v>
      </c>
      <c r="V479" s="211" t="str">
        <f>IF(S479="year","",S479)</f>
        <v/>
      </c>
      <c r="W479" s="211" t="str">
        <f t="shared" si="46"/>
        <v/>
      </c>
      <c r="X479" s="211" t="str">
        <f t="shared" si="46"/>
        <v/>
      </c>
      <c r="Y479" s="211" t="str">
        <f>IF(V479="","",IF(W479="",(V479&amp;"/"&amp;"1"&amp;"/"&amp;"1"),IF(X479="",(V479&amp;"/"&amp;W479&amp;"/"&amp;"1"),(V479&amp;"/"&amp;W479&amp;"/"&amp;X479))))</f>
        <v/>
      </c>
      <c r="Z479" s="211" t="str">
        <f>IF(Y479="//","",Y479)</f>
        <v/>
      </c>
      <c r="AC479" s="264"/>
      <c r="AD479" s="264"/>
      <c r="AE479" s="264"/>
      <c r="AF479" s="264"/>
      <c r="AG479" s="264"/>
    </row>
    <row r="480" spans="1:33" x14ac:dyDescent="0.25">
      <c r="A480" s="38"/>
      <c r="M480" s="330"/>
      <c r="N480" s="43"/>
      <c r="P480" s="211"/>
      <c r="Q480" s="211"/>
      <c r="R480" s="211"/>
      <c r="S480" s="211"/>
      <c r="T480" s="211"/>
      <c r="U480" s="211"/>
      <c r="V480" s="211"/>
      <c r="W480" s="211"/>
      <c r="X480" s="211"/>
      <c r="Y480" s="211"/>
      <c r="Z480" s="211"/>
      <c r="AC480" s="264"/>
      <c r="AD480" s="264"/>
      <c r="AE480" s="264"/>
      <c r="AF480" s="264"/>
      <c r="AG480" s="264"/>
    </row>
    <row r="481" spans="1:33" x14ac:dyDescent="0.25">
      <c r="A481" s="51"/>
      <c r="B481" s="26"/>
      <c r="C481" s="83"/>
      <c r="D481" s="329"/>
      <c r="E481" s="26"/>
      <c r="F481" s="11"/>
      <c r="G481" s="11"/>
      <c r="H481" s="11"/>
      <c r="I481" s="11"/>
      <c r="J481" s="26"/>
      <c r="K481" s="26"/>
      <c r="L481" s="26"/>
      <c r="M481" s="330"/>
      <c r="N481" s="74"/>
      <c r="O481" s="26"/>
      <c r="P481" s="211"/>
      <c r="Q481" s="211"/>
      <c r="R481" s="211"/>
      <c r="S481" s="212"/>
      <c r="T481" s="212"/>
      <c r="U481" s="212"/>
      <c r="V481" s="212"/>
      <c r="W481" s="212"/>
      <c r="X481" s="212"/>
      <c r="Y481" s="212"/>
      <c r="Z481" s="212"/>
      <c r="AC481" s="264"/>
      <c r="AD481" s="264"/>
      <c r="AE481" s="264"/>
      <c r="AF481" s="264"/>
      <c r="AG481" s="264"/>
    </row>
    <row r="482" spans="1:33" ht="26.25" customHeight="1" x14ac:dyDescent="0.25">
      <c r="A482" s="75"/>
      <c r="B482" s="9" t="s">
        <v>889</v>
      </c>
      <c r="C482" s="222"/>
      <c r="D482" s="3"/>
      <c r="E482" s="222"/>
      <c r="F482" s="222"/>
      <c r="G482" s="3"/>
      <c r="H482" s="222"/>
      <c r="I482" s="3"/>
      <c r="J482" s="326"/>
      <c r="K482" s="327"/>
      <c r="L482" s="222"/>
      <c r="M482" s="76"/>
      <c r="N482" s="77"/>
      <c r="O482" s="11"/>
      <c r="P482" s="211"/>
      <c r="Q482" s="211"/>
      <c r="R482" s="211"/>
      <c r="S482" s="211"/>
      <c r="T482" s="211"/>
      <c r="U482" s="211"/>
      <c r="V482" s="211"/>
      <c r="W482" s="211"/>
      <c r="X482" s="211"/>
      <c r="Y482" s="211"/>
      <c r="Z482" s="211"/>
      <c r="AC482" s="264"/>
      <c r="AD482" s="264"/>
      <c r="AE482" s="264"/>
      <c r="AF482" s="264"/>
      <c r="AG482" s="264"/>
    </row>
    <row r="483" spans="1:33" ht="26.25" customHeight="1" x14ac:dyDescent="0.25">
      <c r="A483" s="75"/>
      <c r="B483" s="222"/>
      <c r="C483" s="222"/>
      <c r="D483" s="3"/>
      <c r="E483" s="222"/>
      <c r="F483" s="222"/>
      <c r="G483" s="3"/>
      <c r="H483" s="222"/>
      <c r="I483" s="3"/>
      <c r="J483" s="326"/>
      <c r="K483" s="327"/>
      <c r="L483" s="222"/>
      <c r="M483" s="76"/>
      <c r="N483" s="77"/>
      <c r="O483" s="11"/>
      <c r="P483" s="211"/>
      <c r="Q483" s="211"/>
      <c r="R483" s="211"/>
      <c r="S483" s="211"/>
      <c r="T483" s="211"/>
      <c r="U483" s="211"/>
      <c r="V483" s="211"/>
      <c r="W483" s="211"/>
      <c r="X483" s="211"/>
      <c r="Y483" s="211"/>
      <c r="Z483" s="211"/>
      <c r="AC483" s="264"/>
      <c r="AD483" s="264"/>
      <c r="AE483" s="264"/>
      <c r="AF483" s="264"/>
      <c r="AG483" s="264"/>
    </row>
    <row r="484" spans="1:33" ht="26.25" customHeight="1" x14ac:dyDescent="0.25">
      <c r="A484" s="75"/>
      <c r="B484" s="222"/>
      <c r="C484" s="222"/>
      <c r="D484" s="3"/>
      <c r="E484" s="222"/>
      <c r="F484" s="222"/>
      <c r="G484" s="3"/>
      <c r="H484" s="222"/>
      <c r="I484" s="3"/>
      <c r="J484" s="326"/>
      <c r="K484" s="327"/>
      <c r="L484" s="222"/>
      <c r="M484" s="76"/>
      <c r="N484" s="77"/>
      <c r="O484" s="11"/>
      <c r="P484" s="211"/>
      <c r="Q484" s="211"/>
      <c r="R484" s="211"/>
      <c r="S484" s="211"/>
      <c r="T484" s="211"/>
      <c r="U484" s="211"/>
      <c r="V484" s="211"/>
      <c r="W484" s="211"/>
      <c r="X484" s="211"/>
      <c r="Y484" s="211"/>
      <c r="Z484" s="211"/>
      <c r="AC484" s="264"/>
      <c r="AD484" s="264"/>
      <c r="AE484" s="264"/>
      <c r="AF484" s="264"/>
      <c r="AG484" s="264"/>
    </row>
    <row r="485" spans="1:33" ht="26.25" customHeight="1" x14ac:dyDescent="0.25">
      <c r="A485" s="75"/>
      <c r="B485" s="222"/>
      <c r="C485" s="222"/>
      <c r="D485" s="3"/>
      <c r="E485" s="222"/>
      <c r="F485" s="222"/>
      <c r="G485" s="3"/>
      <c r="H485" s="222"/>
      <c r="I485" s="3"/>
      <c r="J485" s="326"/>
      <c r="K485" s="327"/>
      <c r="L485" s="222"/>
      <c r="M485" s="76"/>
      <c r="N485" s="77"/>
      <c r="O485" s="11"/>
      <c r="P485" s="211"/>
      <c r="Q485" s="211"/>
      <c r="R485" s="211"/>
      <c r="S485" s="211"/>
      <c r="T485" s="211"/>
      <c r="U485" s="211"/>
      <c r="V485" s="211"/>
      <c r="W485" s="211"/>
      <c r="X485" s="211"/>
      <c r="Y485" s="211"/>
      <c r="Z485" s="211"/>
      <c r="AC485" s="264"/>
      <c r="AD485" s="264"/>
      <c r="AE485" s="264"/>
      <c r="AF485" s="264"/>
      <c r="AG485" s="264"/>
    </row>
    <row r="486" spans="1:33" ht="26.25" customHeight="1" x14ac:dyDescent="0.25">
      <c r="A486" s="75"/>
      <c r="B486" s="222"/>
      <c r="C486" s="222"/>
      <c r="D486" s="3"/>
      <c r="E486" s="222"/>
      <c r="F486" s="222"/>
      <c r="G486" s="3"/>
      <c r="H486" s="222"/>
      <c r="I486" s="3"/>
      <c r="J486" s="326"/>
      <c r="K486" s="327"/>
      <c r="L486" s="222"/>
      <c r="M486" s="76"/>
      <c r="N486" s="77"/>
      <c r="O486" s="11"/>
      <c r="P486" s="211"/>
      <c r="Q486" s="211"/>
      <c r="R486" s="211"/>
      <c r="S486" s="211"/>
      <c r="T486" s="211"/>
      <c r="U486" s="211"/>
      <c r="V486" s="211"/>
      <c r="W486" s="211"/>
      <c r="X486" s="211"/>
      <c r="Y486" s="211"/>
      <c r="Z486" s="211"/>
      <c r="AC486" s="264"/>
      <c r="AD486" s="264"/>
      <c r="AE486" s="264"/>
      <c r="AF486" s="264"/>
      <c r="AG486" s="264"/>
    </row>
    <row r="487" spans="1:33" x14ac:dyDescent="0.25">
      <c r="A487" s="38"/>
      <c r="D487" s="3"/>
      <c r="G487" s="3"/>
      <c r="I487" s="3"/>
      <c r="N487" s="77"/>
      <c r="P487" s="211"/>
      <c r="Q487" s="211"/>
      <c r="R487" s="211"/>
      <c r="S487" s="211"/>
      <c r="T487" s="211"/>
      <c r="U487" s="211"/>
      <c r="V487" s="211"/>
      <c r="W487" s="211"/>
      <c r="X487" s="211"/>
      <c r="Y487" s="211"/>
      <c r="Z487" s="211"/>
      <c r="AC487" s="264"/>
      <c r="AD487" s="264"/>
      <c r="AE487" s="264"/>
      <c r="AF487" s="264"/>
      <c r="AG487" s="264"/>
    </row>
    <row r="488" spans="1:33" x14ac:dyDescent="0.25">
      <c r="A488" s="38"/>
      <c r="B488" t="s">
        <v>34</v>
      </c>
      <c r="D488" s="62"/>
      <c r="H488" s="63"/>
      <c r="K488" s="26"/>
      <c r="N488" s="43"/>
      <c r="P488" s="211"/>
      <c r="Q488" s="211"/>
      <c r="R488" s="211"/>
      <c r="S488" s="211"/>
      <c r="T488" s="211"/>
      <c r="U488" s="211"/>
      <c r="V488" s="211"/>
      <c r="W488" s="211"/>
      <c r="X488" s="211"/>
      <c r="Y488" s="211"/>
      <c r="Z488" s="211"/>
      <c r="AC488" s="264"/>
      <c r="AD488" s="264"/>
      <c r="AE488" s="264"/>
      <c r="AF488" s="264"/>
      <c r="AG488" s="264"/>
    </row>
    <row r="489" spans="1:33" x14ac:dyDescent="0.25">
      <c r="A489" s="38"/>
      <c r="B489" s="609"/>
      <c r="C489" s="610"/>
      <c r="D489" s="610"/>
      <c r="E489" s="610"/>
      <c r="F489" s="610"/>
      <c r="G489" s="610"/>
      <c r="H489" s="610"/>
      <c r="I489" s="610"/>
      <c r="J489" s="610"/>
      <c r="K489" s="610"/>
      <c r="L489" s="610"/>
      <c r="M489" s="611"/>
      <c r="N489" s="43"/>
      <c r="P489" s="211"/>
      <c r="Q489" s="211"/>
      <c r="R489" s="211"/>
      <c r="S489" s="211"/>
      <c r="T489" s="211"/>
      <c r="U489" s="211"/>
      <c r="V489" s="211"/>
      <c r="W489" s="211"/>
      <c r="X489" s="211"/>
      <c r="Y489" s="211"/>
      <c r="Z489" s="211"/>
      <c r="AC489" s="264"/>
      <c r="AD489" s="264"/>
      <c r="AE489" s="264"/>
      <c r="AF489" s="264"/>
      <c r="AG489" s="264"/>
    </row>
    <row r="490" spans="1:33" x14ac:dyDescent="0.25">
      <c r="A490" s="38"/>
      <c r="B490" s="612"/>
      <c r="C490" s="613"/>
      <c r="D490" s="613"/>
      <c r="E490" s="613"/>
      <c r="F490" s="613"/>
      <c r="G490" s="613"/>
      <c r="H490" s="613"/>
      <c r="I490" s="613"/>
      <c r="J490" s="613"/>
      <c r="K490" s="613"/>
      <c r="L490" s="613"/>
      <c r="M490" s="614"/>
      <c r="N490" s="43"/>
      <c r="P490" s="211"/>
      <c r="Q490" s="211"/>
      <c r="R490" s="211"/>
      <c r="S490" s="211"/>
      <c r="T490" s="211"/>
      <c r="U490" s="211"/>
      <c r="V490" s="211"/>
      <c r="W490" s="211"/>
      <c r="X490" s="211"/>
      <c r="Y490" s="211"/>
      <c r="Z490" s="211"/>
      <c r="AC490" s="264"/>
      <c r="AD490" s="264"/>
      <c r="AE490" s="264"/>
      <c r="AF490" s="264"/>
      <c r="AG490" s="264"/>
    </row>
    <row r="491" spans="1:33" x14ac:dyDescent="0.25">
      <c r="A491" s="38"/>
      <c r="B491" s="612"/>
      <c r="C491" s="613"/>
      <c r="D491" s="613"/>
      <c r="E491" s="613"/>
      <c r="F491" s="613"/>
      <c r="G491" s="613"/>
      <c r="H491" s="613"/>
      <c r="I491" s="613"/>
      <c r="J491" s="613"/>
      <c r="K491" s="613"/>
      <c r="L491" s="613"/>
      <c r="M491" s="614"/>
      <c r="N491" s="43"/>
      <c r="P491" s="211"/>
      <c r="Q491" s="211"/>
      <c r="R491" s="211"/>
      <c r="S491" s="211"/>
      <c r="T491" s="211"/>
      <c r="U491" s="211"/>
      <c r="V491" s="211"/>
      <c r="W491" s="211"/>
      <c r="X491" s="211"/>
      <c r="Y491" s="211"/>
      <c r="Z491" s="211"/>
      <c r="AC491" s="264"/>
      <c r="AD491" s="264"/>
      <c r="AE491" s="264"/>
      <c r="AF491" s="264"/>
      <c r="AG491" s="264"/>
    </row>
    <row r="492" spans="1:33" x14ac:dyDescent="0.25">
      <c r="A492" s="38"/>
      <c r="B492" s="615"/>
      <c r="C492" s="616"/>
      <c r="D492" s="616"/>
      <c r="E492" s="616"/>
      <c r="F492" s="616"/>
      <c r="G492" s="616"/>
      <c r="H492" s="616"/>
      <c r="I492" s="616"/>
      <c r="J492" s="616"/>
      <c r="K492" s="616"/>
      <c r="L492" s="616"/>
      <c r="M492" s="617"/>
      <c r="N492" s="43"/>
      <c r="P492" s="211"/>
      <c r="Q492" s="211"/>
      <c r="R492" s="211"/>
      <c r="S492" s="211"/>
      <c r="T492" s="211"/>
      <c r="U492" s="211"/>
      <c r="V492" s="211"/>
      <c r="W492" s="211"/>
      <c r="X492" s="211"/>
      <c r="Y492" s="211"/>
      <c r="Z492" s="211"/>
      <c r="AC492" s="264"/>
      <c r="AD492" s="264"/>
      <c r="AE492" s="264"/>
      <c r="AF492" s="264"/>
      <c r="AG492" s="264"/>
    </row>
    <row r="493" spans="1:33" x14ac:dyDescent="0.25">
      <c r="A493" s="38"/>
      <c r="B493" s="16"/>
      <c r="D493" s="62"/>
      <c r="H493" s="63"/>
      <c r="K493" s="26"/>
      <c r="N493" s="43"/>
      <c r="P493" s="211"/>
      <c r="Q493" s="211"/>
      <c r="R493" s="211"/>
      <c r="S493" s="211"/>
      <c r="T493" s="211"/>
      <c r="U493" s="211"/>
      <c r="V493" s="211"/>
      <c r="W493" s="211"/>
      <c r="X493" s="211"/>
      <c r="Y493" s="211"/>
      <c r="Z493" s="211"/>
      <c r="AC493" s="264"/>
      <c r="AD493" s="264"/>
      <c r="AE493" s="264"/>
      <c r="AF493" s="264"/>
      <c r="AG493" s="264"/>
    </row>
    <row r="494" spans="1:33" x14ac:dyDescent="0.25">
      <c r="A494" s="38"/>
      <c r="D494" s="62"/>
      <c r="H494" s="63"/>
      <c r="K494" s="26"/>
      <c r="N494" s="43"/>
      <c r="P494" s="211"/>
      <c r="Q494" s="211"/>
      <c r="R494" s="211"/>
      <c r="S494" s="211"/>
      <c r="T494" s="211"/>
      <c r="U494" s="211"/>
      <c r="V494" s="211"/>
      <c r="W494" s="211"/>
      <c r="X494" s="211"/>
      <c r="Y494" s="211"/>
      <c r="Z494" s="211"/>
      <c r="AC494" s="264"/>
      <c r="AD494" s="264"/>
      <c r="AE494" s="264"/>
      <c r="AF494" s="264"/>
      <c r="AG494" s="264"/>
    </row>
    <row r="495" spans="1:33" x14ac:dyDescent="0.25">
      <c r="A495" s="38"/>
      <c r="D495" s="62"/>
      <c r="H495" s="63"/>
      <c r="K495" s="26"/>
      <c r="N495" s="43"/>
      <c r="P495" s="211"/>
      <c r="Q495" s="211"/>
      <c r="R495" s="211"/>
      <c r="S495" s="211"/>
      <c r="T495" s="211"/>
      <c r="U495" s="211"/>
      <c r="V495" s="211"/>
      <c r="W495" s="211"/>
      <c r="X495" s="211"/>
      <c r="Y495" s="211"/>
      <c r="Z495" s="211"/>
      <c r="AC495" s="264"/>
      <c r="AD495" s="264"/>
      <c r="AE495" s="264"/>
      <c r="AF495" s="264"/>
      <c r="AG495" s="264"/>
    </row>
    <row r="496" spans="1:33" x14ac:dyDescent="0.25">
      <c r="A496" s="38"/>
      <c r="D496" s="62"/>
      <c r="E496" s="222"/>
      <c r="F496" s="222"/>
      <c r="G496" s="222"/>
      <c r="H496" s="222"/>
      <c r="I496" s="222"/>
      <c r="K496" s="26"/>
      <c r="N496" s="43"/>
      <c r="P496" s="211"/>
      <c r="Q496" s="211"/>
      <c r="R496" s="211"/>
      <c r="S496" s="211"/>
      <c r="T496" s="211"/>
      <c r="U496" s="211"/>
      <c r="V496" s="211"/>
      <c r="W496" s="211"/>
      <c r="X496" s="211"/>
      <c r="Y496" s="211"/>
      <c r="Z496" s="211"/>
      <c r="AC496" s="264"/>
      <c r="AD496" s="264"/>
      <c r="AE496" s="264"/>
      <c r="AF496" s="264"/>
      <c r="AG496" s="264"/>
    </row>
    <row r="497" spans="1:33" x14ac:dyDescent="0.25">
      <c r="A497" s="38"/>
      <c r="D497" s="62"/>
      <c r="E497" s="222"/>
      <c r="F497" s="222"/>
      <c r="G497" s="222"/>
      <c r="H497" s="222"/>
      <c r="I497" s="222"/>
      <c r="K497" s="606" t="s">
        <v>334</v>
      </c>
      <c r="L497" s="606"/>
      <c r="M497" s="606"/>
      <c r="N497" s="43"/>
      <c r="P497" s="211"/>
      <c r="Q497" s="211"/>
      <c r="R497" s="211"/>
      <c r="S497" s="211"/>
      <c r="T497" s="211"/>
      <c r="U497" s="211"/>
      <c r="V497" s="211"/>
      <c r="W497" s="211"/>
      <c r="X497" s="211"/>
      <c r="Y497" s="211"/>
      <c r="Z497" s="211"/>
      <c r="AC497" s="264"/>
      <c r="AD497" s="264"/>
      <c r="AE497" s="264"/>
      <c r="AF497" s="264"/>
      <c r="AG497" s="264"/>
    </row>
    <row r="498" spans="1:33" x14ac:dyDescent="0.25">
      <c r="A498" s="38"/>
      <c r="D498" s="62"/>
      <c r="H498" s="63"/>
      <c r="K498" s="606"/>
      <c r="L498" s="606"/>
      <c r="M498" s="606"/>
      <c r="N498" s="43"/>
      <c r="P498" s="211"/>
      <c r="Q498" s="211"/>
      <c r="R498" s="211"/>
      <c r="S498" s="211"/>
      <c r="T498" s="211"/>
      <c r="U498" s="211"/>
      <c r="V498" s="211"/>
      <c r="W498" s="211"/>
      <c r="X498" s="211"/>
      <c r="Y498" s="211"/>
      <c r="Z498" s="211"/>
      <c r="AC498" s="264"/>
      <c r="AD498" s="264"/>
      <c r="AE498" s="264"/>
      <c r="AF498" s="264"/>
      <c r="AG498" s="264"/>
    </row>
    <row r="499" spans="1:33" x14ac:dyDescent="0.25">
      <c r="A499" s="38"/>
      <c r="D499" s="62"/>
      <c r="E499" s="222"/>
      <c r="F499" s="222"/>
      <c r="G499" s="222"/>
      <c r="H499" s="222"/>
      <c r="I499" s="222"/>
      <c r="K499" s="606"/>
      <c r="L499" s="606"/>
      <c r="M499" s="606"/>
      <c r="N499" s="43"/>
      <c r="P499" s="211"/>
      <c r="Q499" s="211"/>
      <c r="R499" s="211"/>
      <c r="S499" s="211"/>
      <c r="T499" s="211"/>
      <c r="U499" s="211"/>
      <c r="V499" s="211"/>
      <c r="W499" s="211"/>
      <c r="X499" s="211"/>
      <c r="Y499" s="211"/>
      <c r="Z499" s="211"/>
      <c r="AC499" s="264"/>
      <c r="AD499" s="264"/>
      <c r="AE499" s="264"/>
      <c r="AF499" s="264"/>
      <c r="AG499" s="264"/>
    </row>
    <row r="500" spans="1:33" x14ac:dyDescent="0.25">
      <c r="A500" s="38"/>
      <c r="D500" s="62"/>
      <c r="E500" s="222"/>
      <c r="F500" s="222"/>
      <c r="G500" s="222"/>
      <c r="H500" s="222"/>
      <c r="I500" s="222"/>
      <c r="K500" s="606"/>
      <c r="L500" s="606"/>
      <c r="M500" s="606"/>
      <c r="N500" s="43"/>
      <c r="P500" s="211"/>
      <c r="Q500" s="211"/>
      <c r="R500" s="211"/>
      <c r="S500" s="211"/>
      <c r="T500" s="211"/>
      <c r="U500" s="211"/>
      <c r="V500" s="211"/>
      <c r="W500" s="211"/>
      <c r="X500" s="211"/>
      <c r="Y500" s="211"/>
      <c r="Z500" s="211"/>
      <c r="AC500" s="264"/>
      <c r="AD500" s="264"/>
      <c r="AE500" s="264"/>
      <c r="AF500" s="264"/>
      <c r="AG500" s="264"/>
    </row>
    <row r="501" spans="1:33" ht="13.8" thickBot="1" x14ac:dyDescent="0.3">
      <c r="A501" s="64"/>
      <c r="B501" s="65"/>
      <c r="C501" s="65"/>
      <c r="D501" s="65"/>
      <c r="E501" s="65"/>
      <c r="F501" s="65"/>
      <c r="G501" s="65"/>
      <c r="H501" s="65"/>
      <c r="I501" s="65"/>
      <c r="J501" s="65"/>
      <c r="K501" s="65"/>
      <c r="L501" s="65"/>
      <c r="M501" s="65"/>
      <c r="N501" s="69"/>
      <c r="P501" s="211"/>
      <c r="Q501" s="211"/>
      <c r="R501" s="211"/>
      <c r="S501" s="211"/>
      <c r="T501" s="211"/>
      <c r="U501" s="211"/>
      <c r="V501" s="211"/>
      <c r="W501" s="211"/>
      <c r="X501" s="211"/>
      <c r="Y501" s="211"/>
      <c r="Z501" s="211"/>
      <c r="AC501" s="264"/>
      <c r="AD501" s="264"/>
      <c r="AE501" s="264"/>
      <c r="AF501" s="264"/>
      <c r="AG501" s="264"/>
    </row>
    <row r="502" spans="1:33" ht="13.8" thickTop="1" x14ac:dyDescent="0.25">
      <c r="P502" s="211"/>
      <c r="Q502" s="211"/>
      <c r="R502" s="211"/>
      <c r="S502" s="211"/>
      <c r="T502" s="211"/>
      <c r="U502" s="211"/>
      <c r="V502" s="211"/>
      <c r="W502" s="211"/>
      <c r="X502" s="211"/>
      <c r="Y502" s="211"/>
      <c r="Z502" s="211"/>
      <c r="AC502" s="264"/>
      <c r="AD502" s="264"/>
      <c r="AE502" s="264"/>
      <c r="AF502" s="264"/>
      <c r="AG502" s="264"/>
    </row>
    <row r="503" spans="1:33" x14ac:dyDescent="0.25">
      <c r="B503" s="29" t="s">
        <v>19</v>
      </c>
      <c r="P503" s="211"/>
      <c r="Q503" s="211"/>
      <c r="R503" s="211"/>
      <c r="S503" s="211"/>
      <c r="T503" s="211"/>
      <c r="U503" s="211"/>
      <c r="V503" s="211"/>
      <c r="W503" s="211"/>
      <c r="X503" s="211"/>
      <c r="Y503" s="211"/>
      <c r="Z503" s="211"/>
      <c r="AC503" s="264"/>
      <c r="AD503" s="264"/>
      <c r="AE503" s="264"/>
      <c r="AF503" s="264"/>
      <c r="AG503" s="264"/>
    </row>
    <row r="504" spans="1:33" x14ac:dyDescent="0.25">
      <c r="P504" s="211"/>
      <c r="Q504" s="211"/>
      <c r="R504" s="211"/>
      <c r="S504" s="211"/>
      <c r="T504" s="211"/>
      <c r="U504" s="211"/>
      <c r="V504" s="211"/>
      <c r="W504" s="211"/>
      <c r="X504" s="211"/>
      <c r="Y504" s="211"/>
      <c r="Z504" s="211"/>
      <c r="AC504" s="264"/>
      <c r="AD504" s="264"/>
      <c r="AE504" s="264"/>
      <c r="AF504" s="264"/>
      <c r="AG504" s="264"/>
    </row>
    <row r="505" spans="1:33" x14ac:dyDescent="0.25">
      <c r="P505" s="211"/>
      <c r="Q505" s="211"/>
      <c r="R505" s="211"/>
      <c r="S505" s="211"/>
      <c r="T505" s="211"/>
      <c r="U505" s="211"/>
      <c r="V505" s="211"/>
      <c r="W505" s="211"/>
      <c r="X505" s="211"/>
      <c r="Y505" s="211"/>
      <c r="Z505" s="211"/>
      <c r="AC505" s="264"/>
      <c r="AD505" s="264"/>
      <c r="AE505" s="264"/>
      <c r="AF505" s="264"/>
      <c r="AG505" s="264"/>
    </row>
    <row r="506" spans="1:33" x14ac:dyDescent="0.25">
      <c r="P506" s="211"/>
      <c r="Q506" s="211"/>
      <c r="R506" s="211"/>
      <c r="S506" s="211"/>
      <c r="T506" s="211"/>
      <c r="U506" s="211"/>
      <c r="V506" s="211"/>
      <c r="W506" s="211"/>
      <c r="X506" s="211"/>
      <c r="Y506" s="211"/>
      <c r="Z506" s="211"/>
      <c r="AC506" s="264"/>
      <c r="AD506" s="264"/>
      <c r="AE506" s="264"/>
      <c r="AF506" s="264"/>
      <c r="AG506" s="264"/>
    </row>
    <row r="507" spans="1:33" x14ac:dyDescent="0.25">
      <c r="P507" s="211"/>
      <c r="Q507" s="211"/>
      <c r="R507" s="211"/>
      <c r="S507" s="211"/>
      <c r="T507" s="211"/>
      <c r="U507" s="211"/>
      <c r="V507" s="211"/>
      <c r="W507" s="211"/>
      <c r="X507" s="211"/>
      <c r="Y507" s="211"/>
      <c r="Z507" s="211"/>
      <c r="AC507" s="264"/>
      <c r="AD507" s="264"/>
      <c r="AE507" s="264"/>
      <c r="AF507" s="264"/>
      <c r="AG507" s="264"/>
    </row>
    <row r="508" spans="1:33" x14ac:dyDescent="0.25">
      <c r="P508" s="211"/>
      <c r="Q508" s="211"/>
      <c r="R508" s="211"/>
      <c r="S508" s="211"/>
      <c r="T508" s="211"/>
      <c r="U508" s="211"/>
      <c r="V508" s="211"/>
      <c r="W508" s="211"/>
      <c r="X508" s="211"/>
      <c r="Y508" s="211"/>
      <c r="Z508" s="211"/>
      <c r="AC508" s="264"/>
      <c r="AD508" s="264"/>
      <c r="AE508" s="264"/>
      <c r="AF508" s="264"/>
      <c r="AG508" s="264"/>
    </row>
    <row r="509" spans="1:33" x14ac:dyDescent="0.25">
      <c r="P509" s="211"/>
      <c r="Q509" s="211"/>
      <c r="R509" s="211"/>
      <c r="S509" s="211"/>
      <c r="T509" s="211"/>
      <c r="U509" s="211"/>
      <c r="V509" s="211"/>
      <c r="W509" s="211"/>
      <c r="X509" s="211"/>
      <c r="Y509" s="211"/>
      <c r="Z509" s="211"/>
      <c r="AC509" s="264"/>
      <c r="AD509" s="264"/>
      <c r="AE509" s="264"/>
      <c r="AF509" s="264"/>
      <c r="AG509" s="264"/>
    </row>
    <row r="510" spans="1:33" x14ac:dyDescent="0.25">
      <c r="P510" s="211"/>
      <c r="Q510" s="211"/>
      <c r="R510" s="211"/>
      <c r="S510" s="211"/>
      <c r="T510" s="211"/>
      <c r="U510" s="211"/>
      <c r="V510" s="211"/>
      <c r="W510" s="211"/>
      <c r="X510" s="211"/>
      <c r="Y510" s="211"/>
      <c r="Z510" s="211"/>
      <c r="AC510" s="264"/>
      <c r="AD510" s="264"/>
      <c r="AE510" s="264"/>
      <c r="AF510" s="264"/>
      <c r="AG510" s="264"/>
    </row>
    <row r="511" spans="1:33" x14ac:dyDescent="0.25">
      <c r="P511" s="211"/>
      <c r="Q511" s="211"/>
      <c r="R511" s="211"/>
      <c r="S511" s="211"/>
      <c r="T511" s="211"/>
      <c r="U511" s="211"/>
      <c r="V511" s="211"/>
      <c r="W511" s="211"/>
      <c r="X511" s="211"/>
      <c r="Y511" s="211"/>
      <c r="Z511" s="211"/>
      <c r="AC511" s="264"/>
      <c r="AD511" s="264"/>
      <c r="AE511" s="264"/>
      <c r="AF511" s="264"/>
      <c r="AG511" s="264"/>
    </row>
    <row r="512" spans="1:33" x14ac:dyDescent="0.25">
      <c r="P512" s="211"/>
      <c r="Q512" s="211"/>
      <c r="R512" s="211"/>
      <c r="S512" s="211"/>
      <c r="T512" s="211"/>
      <c r="U512" s="211"/>
      <c r="V512" s="211"/>
      <c r="W512" s="211"/>
      <c r="X512" s="211"/>
      <c r="Y512" s="211"/>
      <c r="Z512" s="211"/>
      <c r="AC512" s="264"/>
      <c r="AD512" s="264"/>
      <c r="AE512" s="264"/>
      <c r="AF512" s="264"/>
      <c r="AG512" s="264"/>
    </row>
    <row r="513" spans="16:33" x14ac:dyDescent="0.25">
      <c r="P513" s="211"/>
      <c r="Q513" s="211"/>
      <c r="R513" s="211"/>
      <c r="S513" s="211"/>
      <c r="T513" s="211"/>
      <c r="U513" s="211"/>
      <c r="V513" s="211"/>
      <c r="W513" s="211"/>
      <c r="X513" s="211"/>
      <c r="Y513" s="211"/>
      <c r="Z513" s="211"/>
      <c r="AC513" s="264"/>
      <c r="AD513" s="264"/>
      <c r="AE513" s="264"/>
      <c r="AF513" s="264"/>
      <c r="AG513" s="264"/>
    </row>
    <row r="514" spans="16:33" x14ac:dyDescent="0.25">
      <c r="P514" s="211"/>
      <c r="Q514" s="211"/>
      <c r="R514" s="211"/>
      <c r="S514" s="211"/>
      <c r="T514" s="211"/>
      <c r="U514" s="211"/>
      <c r="V514" s="211"/>
      <c r="W514" s="211"/>
      <c r="X514" s="211"/>
      <c r="Y514" s="211"/>
      <c r="Z514" s="211"/>
      <c r="AC514" s="264"/>
      <c r="AD514" s="264"/>
      <c r="AE514" s="264"/>
      <c r="AF514" s="264"/>
      <c r="AG514" s="264"/>
    </row>
    <row r="515" spans="16:33" x14ac:dyDescent="0.25">
      <c r="P515" s="211"/>
      <c r="Q515" s="211"/>
      <c r="R515" s="211"/>
      <c r="S515" s="211"/>
      <c r="T515" s="211"/>
      <c r="U515" s="211"/>
      <c r="V515" s="211"/>
      <c r="W515" s="211"/>
      <c r="X515" s="211"/>
      <c r="Y515" s="211"/>
      <c r="Z515" s="211"/>
      <c r="AC515" s="264"/>
      <c r="AD515" s="264"/>
      <c r="AE515" s="264"/>
      <c r="AF515" s="264"/>
      <c r="AG515" s="264"/>
    </row>
    <row r="516" spans="16:33" x14ac:dyDescent="0.25">
      <c r="P516" s="211"/>
      <c r="Q516" s="211"/>
      <c r="R516" s="211"/>
      <c r="S516" s="211"/>
      <c r="T516" s="211"/>
      <c r="U516" s="211"/>
      <c r="V516" s="211"/>
      <c r="W516" s="211"/>
      <c r="X516" s="211"/>
      <c r="Y516" s="211"/>
      <c r="Z516" s="211"/>
      <c r="AC516" s="264"/>
      <c r="AD516" s="264"/>
      <c r="AE516" s="264"/>
      <c r="AF516" s="264"/>
      <c r="AG516" s="264"/>
    </row>
    <row r="517" spans="16:33" x14ac:dyDescent="0.25">
      <c r="P517" s="211"/>
      <c r="Q517" s="211"/>
      <c r="R517" s="211"/>
      <c r="S517" s="211"/>
      <c r="T517" s="211"/>
      <c r="U517" s="211"/>
      <c r="V517" s="211"/>
      <c r="W517" s="211"/>
      <c r="X517" s="211"/>
      <c r="Y517" s="211"/>
      <c r="Z517" s="211"/>
      <c r="AC517" s="264"/>
      <c r="AD517" s="264"/>
      <c r="AE517" s="264"/>
      <c r="AF517" s="264"/>
      <c r="AG517" s="264"/>
    </row>
    <row r="518" spans="16:33" x14ac:dyDescent="0.25">
      <c r="P518" s="211"/>
      <c r="Q518" s="211"/>
      <c r="R518" s="211"/>
      <c r="S518" s="211"/>
      <c r="T518" s="211"/>
      <c r="U518" s="211"/>
      <c r="V518" s="211"/>
      <c r="W518" s="211"/>
      <c r="X518" s="211"/>
      <c r="Y518" s="211"/>
      <c r="Z518" s="211"/>
      <c r="AC518" s="264"/>
      <c r="AD518" s="264"/>
      <c r="AE518" s="264"/>
      <c r="AF518" s="264"/>
      <c r="AG518" s="264"/>
    </row>
    <row r="519" spans="16:33" x14ac:dyDescent="0.25">
      <c r="P519" s="211"/>
      <c r="Q519" s="211"/>
      <c r="R519" s="211"/>
      <c r="S519" s="211"/>
      <c r="T519" s="211"/>
      <c r="U519" s="211"/>
      <c r="V519" s="211"/>
      <c r="W519" s="211"/>
      <c r="X519" s="211"/>
      <c r="Y519" s="211"/>
      <c r="Z519" s="211"/>
      <c r="AC519" s="264"/>
      <c r="AD519" s="264"/>
      <c r="AE519" s="264"/>
      <c r="AF519" s="264"/>
      <c r="AG519" s="264"/>
    </row>
    <row r="520" spans="16:33" x14ac:dyDescent="0.25">
      <c r="P520" s="211"/>
      <c r="Q520" s="211"/>
      <c r="R520" s="211"/>
      <c r="S520" s="211"/>
      <c r="T520" s="211"/>
      <c r="U520" s="211"/>
      <c r="V520" s="211"/>
      <c r="W520" s="211"/>
      <c r="X520" s="211"/>
      <c r="Y520" s="211"/>
      <c r="Z520" s="211"/>
      <c r="AC520" s="264"/>
      <c r="AD520" s="264"/>
      <c r="AE520" s="264"/>
      <c r="AF520" s="264"/>
      <c r="AG520" s="264"/>
    </row>
    <row r="521" spans="16:33" x14ac:dyDescent="0.25">
      <c r="P521" s="211"/>
      <c r="Q521" s="211"/>
      <c r="R521" s="211"/>
      <c r="S521" s="211"/>
      <c r="T521" s="211"/>
      <c r="U521" s="211"/>
      <c r="V521" s="211"/>
      <c r="W521" s="211"/>
      <c r="X521" s="211"/>
      <c r="Y521" s="211"/>
      <c r="Z521" s="211"/>
      <c r="AC521" s="264"/>
      <c r="AD521" s="264"/>
      <c r="AE521" s="264"/>
      <c r="AF521" s="264"/>
      <c r="AG521" s="264"/>
    </row>
    <row r="522" spans="16:33" x14ac:dyDescent="0.25">
      <c r="P522" s="211"/>
      <c r="Q522" s="211"/>
      <c r="R522" s="211"/>
      <c r="S522" s="211"/>
      <c r="T522" s="211"/>
      <c r="U522" s="211"/>
      <c r="V522" s="211"/>
      <c r="W522" s="211"/>
      <c r="X522" s="211"/>
      <c r="Y522" s="211"/>
      <c r="Z522" s="211"/>
      <c r="AC522" s="264"/>
      <c r="AD522" s="264"/>
      <c r="AE522" s="264"/>
      <c r="AF522" s="264"/>
      <c r="AG522" s="264"/>
    </row>
    <row r="523" spans="16:33" x14ac:dyDescent="0.25">
      <c r="P523" s="211"/>
      <c r="Q523" s="211"/>
      <c r="R523" s="211"/>
      <c r="S523" s="211"/>
      <c r="T523" s="211"/>
      <c r="U523" s="211"/>
      <c r="V523" s="211"/>
      <c r="W523" s="211"/>
      <c r="X523" s="211"/>
      <c r="Y523" s="211"/>
      <c r="Z523" s="211"/>
      <c r="AC523" s="264"/>
      <c r="AD523" s="264"/>
      <c r="AE523" s="264"/>
      <c r="AF523" s="264"/>
      <c r="AG523" s="264"/>
    </row>
    <row r="524" spans="16:33" x14ac:dyDescent="0.25">
      <c r="P524" s="211"/>
      <c r="Q524" s="211"/>
      <c r="R524" s="211"/>
      <c r="S524" s="211"/>
      <c r="T524" s="211"/>
      <c r="U524" s="211"/>
      <c r="V524" s="211"/>
      <c r="W524" s="211"/>
      <c r="X524" s="211"/>
      <c r="Y524" s="211"/>
      <c r="Z524" s="211"/>
      <c r="AC524" s="264"/>
      <c r="AD524" s="264"/>
      <c r="AE524" s="264"/>
      <c r="AF524" s="264"/>
      <c r="AG524" s="264"/>
    </row>
    <row r="525" spans="16:33" x14ac:dyDescent="0.25">
      <c r="P525" s="211"/>
      <c r="Q525" s="211"/>
      <c r="R525" s="211"/>
      <c r="S525" s="211"/>
      <c r="T525" s="211"/>
      <c r="U525" s="211"/>
      <c r="V525" s="211"/>
      <c r="W525" s="211"/>
      <c r="X525" s="211"/>
      <c r="Y525" s="211"/>
      <c r="Z525" s="211"/>
      <c r="AC525" s="264"/>
      <c r="AD525" s="264"/>
      <c r="AE525" s="264"/>
      <c r="AF525" s="264"/>
      <c r="AG525" s="264"/>
    </row>
    <row r="526" spans="16:33" x14ac:dyDescent="0.25">
      <c r="P526" s="211"/>
      <c r="Q526" s="211">
        <v>1</v>
      </c>
      <c r="R526" s="211"/>
      <c r="S526" s="211"/>
      <c r="T526" s="211"/>
      <c r="U526" s="211"/>
      <c r="V526" s="211"/>
      <c r="W526" s="211"/>
      <c r="X526" s="211"/>
      <c r="Y526" s="211"/>
      <c r="Z526" s="211"/>
      <c r="AC526" s="264"/>
      <c r="AD526" s="264"/>
      <c r="AE526" s="264"/>
      <c r="AF526" s="264"/>
      <c r="AG526" s="264"/>
    </row>
    <row r="527" spans="16:33" x14ac:dyDescent="0.25">
      <c r="P527" s="211"/>
      <c r="Q527" s="211"/>
      <c r="R527" s="211"/>
      <c r="S527" s="211"/>
      <c r="T527" s="211"/>
      <c r="U527" s="211"/>
      <c r="V527" s="211"/>
      <c r="W527" s="211"/>
      <c r="X527" s="211"/>
      <c r="Y527" s="211"/>
      <c r="Z527" s="211"/>
      <c r="AC527" s="264"/>
      <c r="AD527" s="264"/>
      <c r="AE527" s="264"/>
      <c r="AF527" s="264"/>
      <c r="AG527" s="264"/>
    </row>
    <row r="528" spans="16:33" x14ac:dyDescent="0.25">
      <c r="P528" s="211"/>
      <c r="Q528" s="211"/>
      <c r="R528" s="211"/>
      <c r="S528" s="211"/>
      <c r="T528" s="211"/>
      <c r="U528" s="211"/>
      <c r="V528" s="211"/>
      <c r="W528" s="211"/>
      <c r="X528" s="211"/>
      <c r="Y528" s="211"/>
      <c r="Z528" s="211"/>
      <c r="AC528" s="264"/>
      <c r="AD528" s="264"/>
      <c r="AE528" s="264"/>
      <c r="AF528" s="264"/>
      <c r="AG528" s="264"/>
    </row>
    <row r="529" spans="1:33" x14ac:dyDescent="0.25">
      <c r="P529" s="211"/>
      <c r="Q529" s="211"/>
      <c r="R529" s="211"/>
      <c r="S529" s="211"/>
      <c r="T529" s="211"/>
      <c r="U529" s="211"/>
      <c r="V529" s="211"/>
      <c r="W529" s="211"/>
      <c r="X529" s="211"/>
      <c r="Y529" s="211"/>
      <c r="Z529" s="211"/>
      <c r="AC529" s="264"/>
      <c r="AD529" s="264"/>
      <c r="AE529" s="264"/>
      <c r="AF529" s="264"/>
      <c r="AG529" s="264"/>
    </row>
    <row r="530" spans="1:33" x14ac:dyDescent="0.25">
      <c r="P530" s="211"/>
      <c r="Q530" s="211"/>
      <c r="R530" s="211"/>
      <c r="S530" s="211"/>
      <c r="T530" s="211"/>
      <c r="U530" s="211"/>
      <c r="V530" s="211"/>
      <c r="W530" s="211"/>
      <c r="X530" s="211"/>
      <c r="Y530" s="211"/>
      <c r="Z530" s="211"/>
      <c r="AC530" s="264"/>
      <c r="AD530" s="264"/>
      <c r="AE530" s="264"/>
      <c r="AF530" s="264"/>
      <c r="AG530" s="264"/>
    </row>
    <row r="531" spans="1:33" x14ac:dyDescent="0.25">
      <c r="P531" s="211"/>
      <c r="Q531" s="211"/>
      <c r="R531" s="211"/>
      <c r="S531" s="211"/>
      <c r="T531" s="211"/>
      <c r="U531" s="211"/>
      <c r="V531" s="211"/>
      <c r="W531" s="211"/>
      <c r="X531" s="211"/>
      <c r="Y531" s="211"/>
      <c r="Z531" s="211"/>
      <c r="AC531" s="264"/>
      <c r="AD531" s="264"/>
      <c r="AE531" s="264"/>
      <c r="AF531" s="264"/>
      <c r="AG531" s="264"/>
    </row>
    <row r="532" spans="1:33" x14ac:dyDescent="0.25">
      <c r="P532" s="211"/>
      <c r="Q532" s="211"/>
      <c r="R532" s="211"/>
      <c r="S532" s="211"/>
      <c r="T532" s="211"/>
      <c r="U532" s="211"/>
      <c r="V532" s="211"/>
      <c r="W532" s="211"/>
      <c r="X532" s="211"/>
      <c r="Y532" s="211"/>
      <c r="Z532" s="211"/>
      <c r="AC532" s="264"/>
      <c r="AD532" s="264"/>
      <c r="AE532" s="264"/>
      <c r="AF532" s="264"/>
      <c r="AG532" s="264"/>
    </row>
    <row r="533" spans="1:33" x14ac:dyDescent="0.25">
      <c r="P533" s="211"/>
      <c r="Q533" s="211"/>
      <c r="R533" s="211"/>
      <c r="S533" s="211"/>
      <c r="T533" s="211"/>
      <c r="U533" s="211"/>
      <c r="V533" s="211"/>
      <c r="W533" s="211"/>
      <c r="X533" s="211"/>
      <c r="Y533" s="211"/>
      <c r="Z533" s="211"/>
      <c r="AC533" s="264"/>
      <c r="AD533" s="264"/>
      <c r="AE533" s="264"/>
      <c r="AF533" s="264"/>
      <c r="AG533" s="264"/>
    </row>
    <row r="534" spans="1:33" x14ac:dyDescent="0.25">
      <c r="P534" s="211"/>
      <c r="Q534" s="211"/>
      <c r="R534" s="211"/>
      <c r="S534" s="211"/>
      <c r="T534" s="211"/>
      <c r="U534" s="211"/>
      <c r="V534" s="211"/>
      <c r="W534" s="211"/>
      <c r="X534" s="211"/>
      <c r="Y534" s="211"/>
      <c r="Z534" s="211"/>
      <c r="AC534" s="264"/>
      <c r="AD534" s="264"/>
      <c r="AE534" s="264"/>
      <c r="AF534" s="264"/>
      <c r="AG534" s="264"/>
    </row>
    <row r="535" spans="1:33" x14ac:dyDescent="0.25">
      <c r="P535" s="211"/>
      <c r="Q535" s="211"/>
      <c r="R535" s="211"/>
      <c r="S535" s="211"/>
      <c r="T535" s="211"/>
      <c r="U535" s="211"/>
      <c r="V535" s="211"/>
      <c r="W535" s="211"/>
      <c r="X535" s="211"/>
      <c r="Y535" s="211"/>
      <c r="Z535" s="211"/>
      <c r="AC535" s="264"/>
      <c r="AD535" s="264"/>
      <c r="AE535" s="264"/>
      <c r="AF535" s="264"/>
      <c r="AG535" s="264"/>
    </row>
    <row r="536" spans="1:33" ht="13.8" thickBot="1" x14ac:dyDescent="0.3">
      <c r="B536">
        <f>$D$1</f>
        <v>0</v>
      </c>
      <c r="C536" s="79" t="s">
        <v>19</v>
      </c>
      <c r="D536" s="30" t="s">
        <v>20</v>
      </c>
      <c r="P536" s="211"/>
      <c r="Q536" s="211"/>
      <c r="R536" s="211"/>
      <c r="S536" s="211"/>
      <c r="T536" s="211"/>
      <c r="U536" s="211"/>
      <c r="V536" s="211"/>
      <c r="W536" s="211"/>
      <c r="X536" s="211"/>
      <c r="Y536" s="211"/>
      <c r="Z536" s="211"/>
      <c r="AC536" s="264"/>
      <c r="AD536" s="264"/>
      <c r="AE536" s="264"/>
      <c r="AF536" s="264"/>
      <c r="AG536" s="264"/>
    </row>
    <row r="537" spans="1:33" ht="13.8" thickTop="1" x14ac:dyDescent="0.25">
      <c r="A537" s="31"/>
      <c r="B537" s="32" t="s">
        <v>21</v>
      </c>
      <c r="C537" s="33"/>
      <c r="D537" s="34" t="s">
        <v>22</v>
      </c>
      <c r="E537" s="32" t="str">
        <f>J115</f>
        <v/>
      </c>
      <c r="F537" s="35" t="str">
        <f>IF(L115=0,"NOT REQUIRED", IF(L115="Man","MANAGERIAL POSITION","NON-MANAGERIAL POSITION"))</f>
        <v>NON-MANAGERIAL POSITION</v>
      </c>
      <c r="G537" s="33"/>
      <c r="H537" s="33"/>
      <c r="I537" s="36"/>
      <c r="J537" s="32"/>
      <c r="K537" s="33"/>
      <c r="L537" s="36" t="s">
        <v>25</v>
      </c>
      <c r="M537" s="33"/>
      <c r="N537" s="37"/>
      <c r="P537" s="211"/>
      <c r="Q537" s="211"/>
      <c r="R537" s="211"/>
      <c r="S537" s="211"/>
      <c r="T537" s="211"/>
      <c r="U537" s="211"/>
      <c r="V537" s="211"/>
      <c r="W537" s="211"/>
      <c r="X537" s="211"/>
      <c r="Y537" s="211"/>
      <c r="Z537" s="211"/>
      <c r="AC537" s="264"/>
      <c r="AD537" s="264"/>
      <c r="AE537" s="264"/>
      <c r="AF537" s="264"/>
      <c r="AG537" s="264"/>
    </row>
    <row r="538" spans="1:33" x14ac:dyDescent="0.25">
      <c r="A538" s="38"/>
      <c r="E538" s="39"/>
      <c r="F538" s="40"/>
      <c r="G538" s="41"/>
      <c r="I538" s="11"/>
      <c r="J538" s="42"/>
      <c r="N538" s="43"/>
      <c r="P538" s="211"/>
      <c r="Q538" s="211"/>
      <c r="R538" s="211"/>
      <c r="S538" s="211"/>
      <c r="T538" s="211"/>
      <c r="U538" s="211"/>
      <c r="V538" s="211"/>
      <c r="W538" s="211"/>
      <c r="X538" s="211"/>
      <c r="Y538" s="211"/>
      <c r="Z538" s="211"/>
      <c r="AC538" s="264"/>
      <c r="AD538" s="264"/>
      <c r="AE538" s="264"/>
      <c r="AF538" s="264"/>
      <c r="AG538" s="264"/>
    </row>
    <row r="539" spans="1:33" x14ac:dyDescent="0.25">
      <c r="A539" s="38"/>
      <c r="B539" t="s">
        <v>26</v>
      </c>
      <c r="L539" s="608" t="str">
        <f>$L$39</f>
        <v>N.017-050-2022/1</v>
      </c>
      <c r="M539" s="608"/>
      <c r="N539" s="43"/>
      <c r="P539" s="211"/>
      <c r="Q539" s="211"/>
      <c r="R539" s="211"/>
      <c r="S539" s="211"/>
      <c r="T539" s="211"/>
      <c r="U539" s="211"/>
      <c r="V539" s="211"/>
      <c r="W539" s="211"/>
      <c r="X539" s="211"/>
      <c r="Y539" s="211"/>
      <c r="Z539" s="211"/>
      <c r="AC539" s="264"/>
      <c r="AD539" s="264"/>
      <c r="AE539" s="264"/>
      <c r="AF539" s="264"/>
      <c r="AG539" s="264"/>
    </row>
    <row r="540" spans="1:33" ht="24.75" customHeight="1" x14ac:dyDescent="0.25">
      <c r="A540" s="38"/>
      <c r="B540" s="44" t="s">
        <v>27</v>
      </c>
      <c r="C540" s="45"/>
      <c r="D540" s="46"/>
      <c r="E540" s="620" t="s">
        <v>781</v>
      </c>
      <c r="F540" s="621"/>
      <c r="G540" s="44" t="s">
        <v>28</v>
      </c>
      <c r="H540" s="46"/>
      <c r="I540" s="44" t="s">
        <v>29</v>
      </c>
      <c r="J540" s="46"/>
      <c r="K540" s="47"/>
      <c r="L540" s="608"/>
      <c r="M540" s="608"/>
      <c r="N540" s="43"/>
      <c r="P540" s="211"/>
      <c r="Q540" s="211"/>
      <c r="R540" s="211"/>
      <c r="S540" s="211"/>
      <c r="T540" s="211"/>
      <c r="U540" s="211"/>
      <c r="V540" s="211"/>
      <c r="W540" s="211"/>
      <c r="X540" s="211"/>
      <c r="Y540" s="211"/>
      <c r="Z540" s="211"/>
      <c r="AC540" s="264"/>
      <c r="AD540" s="264"/>
      <c r="AE540" s="264"/>
      <c r="AF540" s="264"/>
      <c r="AG540" s="264"/>
    </row>
    <row r="541" spans="1:33" ht="18" customHeight="1" x14ac:dyDescent="0.25">
      <c r="A541" s="38"/>
      <c r="B541" s="302"/>
      <c r="C541" s="303"/>
      <c r="D541" s="304"/>
      <c r="E541" s="646"/>
      <c r="F541" s="647"/>
      <c r="G541" s="265" t="str">
        <f>K115</f>
        <v/>
      </c>
      <c r="H541" s="49"/>
      <c r="I541" s="305"/>
      <c r="J541" s="306"/>
      <c r="K541" s="50"/>
      <c r="N541" s="43"/>
      <c r="P541" s="211">
        <v>1</v>
      </c>
      <c r="Q541" s="211">
        <v>1</v>
      </c>
      <c r="R541" s="211">
        <v>1</v>
      </c>
      <c r="S541" s="211" t="str">
        <f>VLOOKUP(P541,'WORKINGS MATRIX'!$H$200:$I$351,2,FALSE)</f>
        <v>Year</v>
      </c>
      <c r="T541" s="211">
        <f>Q541-1</f>
        <v>0</v>
      </c>
      <c r="U541" s="211">
        <f>R541-1</f>
        <v>0</v>
      </c>
      <c r="V541" s="211" t="str">
        <f>IF(S541="year","",S541)</f>
        <v/>
      </c>
      <c r="W541" s="211" t="str">
        <f>IF(T541=0,"",T541)</f>
        <v/>
      </c>
      <c r="X541" s="211" t="str">
        <f>IF(U541=0,"",U541)</f>
        <v/>
      </c>
      <c r="Y541" s="211" t="str">
        <f>IF(V541="","",IF(W541="",(V541&amp;"/"&amp;"1"&amp;"/"&amp;"1"),IF(X541="",(V541&amp;"/"&amp;W541&amp;"/"&amp;"1"),(V541&amp;"/"&amp;W541&amp;"/"&amp;X541))))</f>
        <v/>
      </c>
      <c r="Z541" s="211" t="str">
        <f>IF(Y541="//","",Y541)</f>
        <v/>
      </c>
      <c r="AC541" s="264"/>
      <c r="AD541" s="264"/>
      <c r="AE541" s="264"/>
      <c r="AF541" s="264"/>
      <c r="AG541" s="264"/>
    </row>
    <row r="542" spans="1:33" x14ac:dyDescent="0.25">
      <c r="A542" s="38"/>
      <c r="E542" t="str">
        <f>IF(E541="","",IF(LEN(E541)=13,"","ID NUMBER SHOULD BE 13 DIGITS"))</f>
        <v/>
      </c>
      <c r="N542" s="43"/>
      <c r="P542" s="211"/>
      <c r="Q542" s="211"/>
      <c r="R542" s="211"/>
      <c r="S542" s="211"/>
      <c r="T542" s="211"/>
      <c r="U542" s="211"/>
      <c r="V542" s="211"/>
      <c r="W542" s="211"/>
      <c r="X542" s="211"/>
      <c r="Y542" s="211"/>
      <c r="Z542" s="211"/>
      <c r="AC542" s="264"/>
      <c r="AD542" s="264"/>
      <c r="AE542" s="264"/>
      <c r="AF542" s="264"/>
      <c r="AG542" s="264"/>
    </row>
    <row r="543" spans="1:33" x14ac:dyDescent="0.25">
      <c r="A543" s="38"/>
      <c r="G543" s="276" t="str">
        <f>IF(AG546=0,"","DATES BEYOND TENDER CLOSING DATE - PLEASE CHECK")</f>
        <v/>
      </c>
      <c r="N543" s="43"/>
      <c r="P543" s="211"/>
      <c r="Q543" s="211"/>
      <c r="R543" s="211"/>
      <c r="S543" s="211"/>
      <c r="T543" s="211"/>
      <c r="U543" s="211"/>
      <c r="V543" s="211"/>
      <c r="W543" s="211"/>
      <c r="X543" s="211"/>
      <c r="Y543" s="211"/>
      <c r="Z543" s="211"/>
      <c r="AC543" s="264"/>
      <c r="AD543" s="264"/>
      <c r="AE543" s="264"/>
      <c r="AF543" s="264"/>
      <c r="AG543" s="264"/>
    </row>
    <row r="544" spans="1:33" x14ac:dyDescent="0.25">
      <c r="A544" s="38"/>
      <c r="B544" t="s">
        <v>30</v>
      </c>
      <c r="G544" s="276" t="str">
        <f>IF(AE546=0,"","DATES INCORRECT OR INCOMPLETE - PLEASE CHECK")</f>
        <v/>
      </c>
      <c r="N544" s="43"/>
      <c r="P544" s="211"/>
      <c r="Q544" s="211"/>
      <c r="R544" s="211"/>
      <c r="S544" s="211"/>
      <c r="T544" s="211"/>
      <c r="U544" s="211"/>
      <c r="V544" s="211"/>
      <c r="W544" s="211"/>
      <c r="X544" s="211"/>
      <c r="Y544" s="211"/>
      <c r="Z544" s="211"/>
      <c r="AC544" s="264"/>
      <c r="AD544" s="264"/>
      <c r="AE544" s="264"/>
      <c r="AF544" s="264"/>
      <c r="AG544" s="264"/>
    </row>
    <row r="545" spans="1:33" x14ac:dyDescent="0.25">
      <c r="A545" s="38"/>
      <c r="B545" s="16" t="s">
        <v>612</v>
      </c>
      <c r="N545" s="43"/>
      <c r="P545" s="211"/>
      <c r="Q545" s="211"/>
      <c r="R545" s="211"/>
      <c r="S545" s="211"/>
      <c r="T545" s="211"/>
      <c r="U545" s="211"/>
      <c r="V545" s="211"/>
      <c r="W545" s="211"/>
      <c r="X545" s="211"/>
      <c r="Y545" s="211"/>
      <c r="Z545" s="211"/>
      <c r="AC545" s="264"/>
      <c r="AD545" s="264"/>
      <c r="AE545" s="264"/>
      <c r="AF545" s="264"/>
      <c r="AG545" s="264"/>
    </row>
    <row r="546" spans="1:33" ht="66" x14ac:dyDescent="0.25">
      <c r="A546" s="51"/>
      <c r="B546" s="559" t="s">
        <v>890</v>
      </c>
      <c r="C546" s="558" t="s">
        <v>31</v>
      </c>
      <c r="D546" s="49"/>
      <c r="E546" s="618" t="s">
        <v>891</v>
      </c>
      <c r="F546" s="619"/>
      <c r="G546" s="263" t="s">
        <v>892</v>
      </c>
      <c r="H546" s="263" t="s">
        <v>893</v>
      </c>
      <c r="I546" s="560" t="s">
        <v>894</v>
      </c>
      <c r="J546" s="560" t="s">
        <v>895</v>
      </c>
      <c r="K546" s="53" t="s">
        <v>32</v>
      </c>
      <c r="L546" s="560" t="s">
        <v>896</v>
      </c>
      <c r="M546" s="52" t="s">
        <v>33</v>
      </c>
      <c r="N546" s="54"/>
      <c r="O546" s="55"/>
      <c r="P546" s="214"/>
      <c r="Q546" s="211"/>
      <c r="R546" s="211"/>
      <c r="S546" s="212"/>
      <c r="T546" s="212"/>
      <c r="U546" s="212"/>
      <c r="V546" s="212"/>
      <c r="W546" s="212"/>
      <c r="X546" s="212"/>
      <c r="Y546" s="212"/>
      <c r="Z546" s="212"/>
      <c r="AC546" s="271"/>
      <c r="AD546" s="271"/>
      <c r="AE546" s="271">
        <f>SUM(AE547:AE551)</f>
        <v>0</v>
      </c>
      <c r="AF546" s="271"/>
      <c r="AG546" s="271">
        <f>SUM(AG547:AG551)</f>
        <v>0</v>
      </c>
    </row>
    <row r="547" spans="1:33" ht="25.5" customHeight="1" x14ac:dyDescent="0.25">
      <c r="A547" s="56"/>
      <c r="B547" s="308"/>
      <c r="C547" s="57">
        <v>8</v>
      </c>
      <c r="D547" s="58"/>
      <c r="E547" s="309"/>
      <c r="F547" s="59">
        <v>1</v>
      </c>
      <c r="G547" s="210" t="str">
        <f>Z547</f>
        <v/>
      </c>
      <c r="H547" s="210" t="str">
        <f>Z552</f>
        <v/>
      </c>
      <c r="I547" s="310"/>
      <c r="J547" s="311"/>
      <c r="K547" s="60">
        <v>23</v>
      </c>
      <c r="L547" s="312"/>
      <c r="M547" s="313"/>
      <c r="N547" s="270">
        <f>IF(G547="",0,IF(H547="",0,(ROUND(((H547-G547)/30),0))))</f>
        <v>0</v>
      </c>
      <c r="O547" s="26"/>
      <c r="P547" s="215">
        <v>1</v>
      </c>
      <c r="Q547" s="211">
        <v>1</v>
      </c>
      <c r="R547" s="211">
        <v>1</v>
      </c>
      <c r="S547" s="211" t="str">
        <f>VLOOKUP(P547,'WORKINGS MATRIX'!$B$200:$C$351,2,FALSE)</f>
        <v>Year</v>
      </c>
      <c r="T547" s="211">
        <f t="shared" ref="T547:U551" si="47">Q547-1</f>
        <v>0</v>
      </c>
      <c r="U547" s="211">
        <f t="shared" si="47"/>
        <v>0</v>
      </c>
      <c r="V547" s="211" t="str">
        <f t="shared" ref="V547:V556" si="48">IF(S547="year","",S547)</f>
        <v/>
      </c>
      <c r="W547" s="211" t="str">
        <f t="shared" ref="W547:X551" si="49">IF(T547=0,"",T547)</f>
        <v/>
      </c>
      <c r="X547" s="211" t="str">
        <f t="shared" si="49"/>
        <v/>
      </c>
      <c r="Y547" s="211" t="str">
        <f t="shared" ref="Y547:Y556" si="50">IF(V547="","",IF(W547="",(V547&amp;"/"&amp;"1"&amp;"/"&amp;"1"),IF(X547="",(V547&amp;"/"&amp;W547&amp;"/"&amp;"1"),(V547&amp;"/"&amp;W547&amp;"/"&amp;X547))))</f>
        <v/>
      </c>
      <c r="Z547" s="211" t="str">
        <f t="shared" ref="Z547:Z556" si="51">IF(Y547="//","",Y547)</f>
        <v/>
      </c>
      <c r="AC547" s="278">
        <f>IF(B547="",0,1)</f>
        <v>0</v>
      </c>
      <c r="AD547" s="278">
        <f>IF(B547="",0,IF(N547&gt;0,1,IF(N547&lt;0,2,0)))</f>
        <v>0</v>
      </c>
      <c r="AE547" s="278">
        <f>IF(AC547=AD547,0,IF(AC547&gt;AD547,2,1))</f>
        <v>0</v>
      </c>
      <c r="AF547" s="278">
        <f>IF(B547="",0,IF(N547=0,0,H547-$F$125))</f>
        <v>0</v>
      </c>
      <c r="AG547" s="278">
        <f>IF(AF547&gt;0,1,0)</f>
        <v>0</v>
      </c>
    </row>
    <row r="548" spans="1:33" ht="25.5" customHeight="1" x14ac:dyDescent="0.25">
      <c r="A548" s="56"/>
      <c r="B548" s="308"/>
      <c r="C548" s="57">
        <v>8</v>
      </c>
      <c r="D548" s="58"/>
      <c r="E548" s="309"/>
      <c r="F548" s="59">
        <v>1</v>
      </c>
      <c r="G548" s="210" t="str">
        <f>Z548</f>
        <v/>
      </c>
      <c r="H548" s="210" t="str">
        <f>Z553</f>
        <v/>
      </c>
      <c r="I548" s="310"/>
      <c r="J548" s="311"/>
      <c r="K548" s="60">
        <v>23</v>
      </c>
      <c r="L548" s="312"/>
      <c r="M548" s="313"/>
      <c r="N548" s="270">
        <f>IF(G548="",0,IF(H548="",0,(ROUND(((H548-G548)/30),0))))</f>
        <v>0</v>
      </c>
      <c r="O548" s="26"/>
      <c r="P548" s="215">
        <v>1</v>
      </c>
      <c r="Q548" s="211">
        <v>1</v>
      </c>
      <c r="R548" s="211">
        <v>1</v>
      </c>
      <c r="S548" s="211" t="str">
        <f>VLOOKUP(P548,'WORKINGS MATRIX'!$B$200:$C$351,2,FALSE)</f>
        <v>Year</v>
      </c>
      <c r="T548" s="211">
        <f t="shared" si="47"/>
        <v>0</v>
      </c>
      <c r="U548" s="211">
        <f t="shared" si="47"/>
        <v>0</v>
      </c>
      <c r="V548" s="211" t="str">
        <f t="shared" si="48"/>
        <v/>
      </c>
      <c r="W548" s="211" t="str">
        <f t="shared" si="49"/>
        <v/>
      </c>
      <c r="X548" s="211" t="str">
        <f t="shared" si="49"/>
        <v/>
      </c>
      <c r="Y548" s="211" t="str">
        <f t="shared" si="50"/>
        <v/>
      </c>
      <c r="Z548" s="211" t="str">
        <f t="shared" si="51"/>
        <v/>
      </c>
      <c r="AC548" s="278">
        <f>IF(B548="",0,1)</f>
        <v>0</v>
      </c>
      <c r="AD548" s="278">
        <f>IF(B548="",0,IF(N548&gt;0,1,IF(N548&lt;0,2,0)))</f>
        <v>0</v>
      </c>
      <c r="AE548" s="278">
        <f>IF(AC548=AD548,0,IF(AC548&gt;AD548,2,1))</f>
        <v>0</v>
      </c>
      <c r="AF548" s="278">
        <f>IF(B548="",0,IF(N548=0,0,H548-$F$125))</f>
        <v>0</v>
      </c>
      <c r="AG548" s="278">
        <f>IF(AF548&gt;0,1,0)</f>
        <v>0</v>
      </c>
    </row>
    <row r="549" spans="1:33" ht="25.5" customHeight="1" x14ac:dyDescent="0.25">
      <c r="A549" s="56"/>
      <c r="B549" s="308"/>
      <c r="C549" s="57">
        <v>8</v>
      </c>
      <c r="D549" s="58"/>
      <c r="E549" s="309"/>
      <c r="F549" s="59">
        <v>1</v>
      </c>
      <c r="G549" s="210" t="str">
        <f>Z549</f>
        <v/>
      </c>
      <c r="H549" s="210" t="str">
        <f>Z554</f>
        <v/>
      </c>
      <c r="I549" s="310"/>
      <c r="J549" s="311"/>
      <c r="K549" s="60">
        <v>23</v>
      </c>
      <c r="L549" s="312"/>
      <c r="M549" s="313"/>
      <c r="N549" s="270">
        <f>IF(G549="",0,IF(H549="",0,(ROUND(((H549-G549)/30),0))))</f>
        <v>0</v>
      </c>
      <c r="O549" s="26"/>
      <c r="P549" s="215">
        <v>1</v>
      </c>
      <c r="Q549" s="211">
        <v>1</v>
      </c>
      <c r="R549" s="211">
        <v>1</v>
      </c>
      <c r="S549" s="211" t="str">
        <f>VLOOKUP(P549,'WORKINGS MATRIX'!$B$200:$C$351,2,FALSE)</f>
        <v>Year</v>
      </c>
      <c r="T549" s="211">
        <f t="shared" si="47"/>
        <v>0</v>
      </c>
      <c r="U549" s="211">
        <f t="shared" si="47"/>
        <v>0</v>
      </c>
      <c r="V549" s="211" t="str">
        <f t="shared" si="48"/>
        <v/>
      </c>
      <c r="W549" s="211" t="str">
        <f t="shared" si="49"/>
        <v/>
      </c>
      <c r="X549" s="211" t="str">
        <f t="shared" si="49"/>
        <v/>
      </c>
      <c r="Y549" s="211" t="str">
        <f t="shared" si="50"/>
        <v/>
      </c>
      <c r="Z549" s="211" t="str">
        <f t="shared" si="51"/>
        <v/>
      </c>
      <c r="AC549" s="278">
        <f>IF(B549="",0,1)</f>
        <v>0</v>
      </c>
      <c r="AD549" s="278">
        <f>IF(B549="",0,IF(N549&gt;0,1,IF(N549&lt;0,2,0)))</f>
        <v>0</v>
      </c>
      <c r="AE549" s="278">
        <f>IF(AC549=AD549,0,IF(AC549&gt;AD549,2,1))</f>
        <v>0</v>
      </c>
      <c r="AF549" s="278">
        <f>IF(B549="",0,IF(N549=0,0,H549-$F$125))</f>
        <v>0</v>
      </c>
      <c r="AG549" s="278">
        <f>IF(AF549&gt;0,1,0)</f>
        <v>0</v>
      </c>
    </row>
    <row r="550" spans="1:33" ht="25.5" customHeight="1" x14ac:dyDescent="0.25">
      <c r="A550" s="56"/>
      <c r="B550" s="380"/>
      <c r="C550" s="380"/>
      <c r="D550" s="380"/>
      <c r="E550" s="380"/>
      <c r="F550" s="380"/>
      <c r="G550" s="380"/>
      <c r="H550" s="380"/>
      <c r="I550" s="380"/>
      <c r="J550" s="380"/>
      <c r="K550" s="380"/>
      <c r="L550" s="380"/>
      <c r="M550" s="380"/>
      <c r="N550" s="270">
        <f>IF(G550="",0,IF(H550="",0,(ROUND(((H550-G550)/30),0))))</f>
        <v>0</v>
      </c>
      <c r="O550" s="26"/>
      <c r="P550" s="215">
        <v>1</v>
      </c>
      <c r="Q550" s="211">
        <v>1</v>
      </c>
      <c r="R550" s="211">
        <v>1</v>
      </c>
      <c r="S550" s="211" t="str">
        <f>VLOOKUP(P550,'WORKINGS MATRIX'!$B$200:$C$351,2,FALSE)</f>
        <v>Year</v>
      </c>
      <c r="T550" s="211">
        <f t="shared" si="47"/>
        <v>0</v>
      </c>
      <c r="U550" s="211">
        <f t="shared" si="47"/>
        <v>0</v>
      </c>
      <c r="V550" s="211" t="str">
        <f t="shared" si="48"/>
        <v/>
      </c>
      <c r="W550" s="211" t="str">
        <f t="shared" si="49"/>
        <v/>
      </c>
      <c r="X550" s="211" t="str">
        <f t="shared" si="49"/>
        <v/>
      </c>
      <c r="Y550" s="211" t="str">
        <f t="shared" si="50"/>
        <v/>
      </c>
      <c r="Z550" s="211" t="str">
        <f t="shared" si="51"/>
        <v/>
      </c>
      <c r="AC550" s="278">
        <f>IF(B550="",0,1)</f>
        <v>0</v>
      </c>
      <c r="AD550" s="278">
        <f>IF(B550="",0,IF(N550&gt;0,1,IF(N550&lt;0,2,0)))</f>
        <v>0</v>
      </c>
      <c r="AE550" s="278">
        <f>IF(AC550=AD550,0,IF(AC550&gt;AD550,2,1))</f>
        <v>0</v>
      </c>
      <c r="AF550" s="278">
        <f>IF(B550="",0,IF(N550=0,0,H550-$F$125))</f>
        <v>0</v>
      </c>
      <c r="AG550" s="278">
        <f>IF(AF550&gt;0,1,0)</f>
        <v>0</v>
      </c>
    </row>
    <row r="551" spans="1:33" ht="25.5" customHeight="1" x14ac:dyDescent="0.25">
      <c r="A551" s="56"/>
      <c r="B551" s="222"/>
      <c r="C551" s="222"/>
      <c r="D551" s="222"/>
      <c r="E551" s="222"/>
      <c r="F551" s="222"/>
      <c r="G551" s="222"/>
      <c r="H551" s="222"/>
      <c r="I551" s="222"/>
      <c r="J551" s="222"/>
      <c r="K551" s="222"/>
      <c r="L551" s="222"/>
      <c r="M551" s="222"/>
      <c r="N551" s="270">
        <f>IF(G551="",0,IF(H551="",0,(ROUND(((H551-G551)/30),0))))</f>
        <v>0</v>
      </c>
      <c r="O551" s="26"/>
      <c r="P551" s="215">
        <v>1</v>
      </c>
      <c r="Q551" s="211">
        <v>1</v>
      </c>
      <c r="R551" s="211">
        <v>1</v>
      </c>
      <c r="S551" s="211" t="str">
        <f>VLOOKUP(P551,'WORKINGS MATRIX'!$B$200:$C$351,2,FALSE)</f>
        <v>Year</v>
      </c>
      <c r="T551" s="211">
        <f t="shared" si="47"/>
        <v>0</v>
      </c>
      <c r="U551" s="211">
        <f t="shared" si="47"/>
        <v>0</v>
      </c>
      <c r="V551" s="211" t="str">
        <f t="shared" si="48"/>
        <v/>
      </c>
      <c r="W551" s="211" t="str">
        <f t="shared" si="49"/>
        <v/>
      </c>
      <c r="X551" s="211" t="str">
        <f t="shared" si="49"/>
        <v/>
      </c>
      <c r="Y551" s="211" t="str">
        <f t="shared" si="50"/>
        <v/>
      </c>
      <c r="Z551" s="211" t="str">
        <f t="shared" si="51"/>
        <v/>
      </c>
      <c r="AC551" s="278">
        <f>IF(B551="",0,1)</f>
        <v>0</v>
      </c>
      <c r="AD551" s="278">
        <f>IF(B551="",0,IF(N551&gt;0,1,IF(N551&lt;0,2,0)))</f>
        <v>0</v>
      </c>
      <c r="AE551" s="278">
        <f>IF(AC551=AD551,0,IF(AC551&gt;AD551,2,1))</f>
        <v>0</v>
      </c>
      <c r="AF551" s="278">
        <f>IF(B551="",0,IF(N551=0,0,H551-$F$125))</f>
        <v>0</v>
      </c>
      <c r="AG551" s="278">
        <f>IF(AF551&gt;0,1,0)</f>
        <v>0</v>
      </c>
    </row>
    <row r="552" spans="1:33" x14ac:dyDescent="0.25">
      <c r="A552" s="38"/>
      <c r="D552" s="62"/>
      <c r="H552" s="63"/>
      <c r="K552" s="26"/>
      <c r="N552" s="43"/>
      <c r="O552" s="63"/>
      <c r="P552" s="195">
        <v>1</v>
      </c>
      <c r="Q552" s="211">
        <v>1</v>
      </c>
      <c r="R552" s="211">
        <v>1</v>
      </c>
      <c r="S552" s="211" t="str">
        <f>VLOOKUP(P552,'WORKINGS MATRIX'!$B$200:$C$351,2,FALSE)</f>
        <v>Year</v>
      </c>
      <c r="T552" s="211">
        <f t="shared" ref="T552:U556" si="52">Q552-1</f>
        <v>0</v>
      </c>
      <c r="U552" s="211">
        <f t="shared" si="52"/>
        <v>0</v>
      </c>
      <c r="V552" s="211" t="str">
        <f t="shared" si="48"/>
        <v/>
      </c>
      <c r="W552" s="211" t="str">
        <f t="shared" ref="W552:X556" si="53">IF(T552=0,"",T552)</f>
        <v/>
      </c>
      <c r="X552" s="211" t="str">
        <f t="shared" si="53"/>
        <v/>
      </c>
      <c r="Y552" s="211" t="str">
        <f t="shared" si="50"/>
        <v/>
      </c>
      <c r="Z552" s="211" t="str">
        <f t="shared" si="51"/>
        <v/>
      </c>
      <c r="AC552" s="264"/>
      <c r="AD552" s="264"/>
      <c r="AE552" s="264"/>
      <c r="AF552" s="264"/>
      <c r="AG552" s="264"/>
    </row>
    <row r="553" spans="1:33" ht="12.75" customHeight="1" x14ac:dyDescent="0.25">
      <c r="A553" s="38"/>
      <c r="B553" t="s">
        <v>34</v>
      </c>
      <c r="D553" s="62"/>
      <c r="H553" s="63"/>
      <c r="K553" s="26"/>
      <c r="N553" s="43"/>
      <c r="O553" s="63"/>
      <c r="P553" s="211">
        <v>1</v>
      </c>
      <c r="Q553" s="211">
        <v>1</v>
      </c>
      <c r="R553" s="211">
        <v>1</v>
      </c>
      <c r="S553" s="211" t="str">
        <f>VLOOKUP(P553,'WORKINGS MATRIX'!$B$200:$C$351,2,FALSE)</f>
        <v>Year</v>
      </c>
      <c r="T553" s="211">
        <f t="shared" si="52"/>
        <v>0</v>
      </c>
      <c r="U553" s="211">
        <f t="shared" si="52"/>
        <v>0</v>
      </c>
      <c r="V553" s="211" t="str">
        <f t="shared" si="48"/>
        <v/>
      </c>
      <c r="W553" s="211" t="str">
        <f t="shared" si="53"/>
        <v/>
      </c>
      <c r="X553" s="211" t="str">
        <f t="shared" si="53"/>
        <v/>
      </c>
      <c r="Y553" s="211" t="str">
        <f t="shared" si="50"/>
        <v/>
      </c>
      <c r="Z553" s="211" t="str">
        <f t="shared" si="51"/>
        <v/>
      </c>
      <c r="AC553" s="264"/>
      <c r="AD553" s="264"/>
      <c r="AE553" s="264"/>
      <c r="AF553" s="264"/>
      <c r="AG553" s="264"/>
    </row>
    <row r="554" spans="1:33" x14ac:dyDescent="0.25">
      <c r="A554" s="38"/>
      <c r="B554" s="609"/>
      <c r="C554" s="610"/>
      <c r="D554" s="610"/>
      <c r="E554" s="610"/>
      <c r="F554" s="610"/>
      <c r="G554" s="610"/>
      <c r="H554" s="610"/>
      <c r="I554" s="610"/>
      <c r="J554" s="610"/>
      <c r="K554" s="610"/>
      <c r="L554" s="610"/>
      <c r="M554" s="611"/>
      <c r="N554" s="43"/>
      <c r="O554" s="63"/>
      <c r="P554" s="211">
        <v>1</v>
      </c>
      <c r="Q554" s="211">
        <v>1</v>
      </c>
      <c r="R554" s="211">
        <v>1</v>
      </c>
      <c r="S554" s="211" t="str">
        <f>VLOOKUP(P554,'WORKINGS MATRIX'!$B$200:$C$351,2,FALSE)</f>
        <v>Year</v>
      </c>
      <c r="T554" s="211">
        <f t="shared" si="52"/>
        <v>0</v>
      </c>
      <c r="U554" s="211">
        <f t="shared" si="52"/>
        <v>0</v>
      </c>
      <c r="V554" s="211" t="str">
        <f t="shared" si="48"/>
        <v/>
      </c>
      <c r="W554" s="211" t="str">
        <f t="shared" si="53"/>
        <v/>
      </c>
      <c r="X554" s="211" t="str">
        <f t="shared" si="53"/>
        <v/>
      </c>
      <c r="Y554" s="211" t="str">
        <f t="shared" si="50"/>
        <v/>
      </c>
      <c r="Z554" s="211" t="str">
        <f t="shared" si="51"/>
        <v/>
      </c>
      <c r="AC554" s="264"/>
      <c r="AD554" s="264"/>
      <c r="AE554" s="264"/>
      <c r="AF554" s="264"/>
      <c r="AG554" s="264"/>
    </row>
    <row r="555" spans="1:33" x14ac:dyDescent="0.25">
      <c r="A555" s="38"/>
      <c r="B555" s="612"/>
      <c r="C555" s="613"/>
      <c r="D555" s="613"/>
      <c r="E555" s="613"/>
      <c r="F555" s="613"/>
      <c r="G555" s="613"/>
      <c r="H555" s="613"/>
      <c r="I555" s="613"/>
      <c r="J555" s="613"/>
      <c r="K555" s="613"/>
      <c r="L555" s="613"/>
      <c r="M555" s="614"/>
      <c r="N555" s="43"/>
      <c r="O555" s="63"/>
      <c r="P555" s="211">
        <v>1</v>
      </c>
      <c r="Q555" s="211">
        <v>1</v>
      </c>
      <c r="R555" s="211">
        <v>1</v>
      </c>
      <c r="S555" s="211" t="str">
        <f>VLOOKUP(P555,'WORKINGS MATRIX'!$B$200:$C$351,2,FALSE)</f>
        <v>Year</v>
      </c>
      <c r="T555" s="211">
        <f t="shared" si="52"/>
        <v>0</v>
      </c>
      <c r="U555" s="211">
        <f t="shared" si="52"/>
        <v>0</v>
      </c>
      <c r="V555" s="211" t="str">
        <f t="shared" si="48"/>
        <v/>
      </c>
      <c r="W555" s="211" t="str">
        <f t="shared" si="53"/>
        <v/>
      </c>
      <c r="X555" s="211" t="str">
        <f t="shared" si="53"/>
        <v/>
      </c>
      <c r="Y555" s="211" t="str">
        <f t="shared" si="50"/>
        <v/>
      </c>
      <c r="Z555" s="211" t="str">
        <f t="shared" si="51"/>
        <v/>
      </c>
      <c r="AC555" s="264"/>
      <c r="AD555" s="264"/>
      <c r="AE555" s="264"/>
      <c r="AF555" s="264"/>
      <c r="AG555" s="264"/>
    </row>
    <row r="556" spans="1:33" x14ac:dyDescent="0.25">
      <c r="A556" s="38"/>
      <c r="B556" s="612"/>
      <c r="C556" s="613"/>
      <c r="D556" s="613"/>
      <c r="E556" s="613"/>
      <c r="F556" s="613"/>
      <c r="G556" s="613"/>
      <c r="H556" s="613"/>
      <c r="I556" s="613"/>
      <c r="J556" s="613"/>
      <c r="K556" s="613"/>
      <c r="L556" s="613"/>
      <c r="M556" s="614"/>
      <c r="N556" s="43"/>
      <c r="O556" s="63"/>
      <c r="P556" s="211">
        <v>1</v>
      </c>
      <c r="Q556" s="211">
        <v>1</v>
      </c>
      <c r="R556" s="211">
        <v>1</v>
      </c>
      <c r="S556" s="211" t="str">
        <f>VLOOKUP(P556,'WORKINGS MATRIX'!$B$200:$C$351,2,FALSE)</f>
        <v>Year</v>
      </c>
      <c r="T556" s="211">
        <f t="shared" si="52"/>
        <v>0</v>
      </c>
      <c r="U556" s="211">
        <f t="shared" si="52"/>
        <v>0</v>
      </c>
      <c r="V556" s="211" t="str">
        <f t="shared" si="48"/>
        <v/>
      </c>
      <c r="W556" s="211" t="str">
        <f t="shared" si="53"/>
        <v/>
      </c>
      <c r="X556" s="211" t="str">
        <f t="shared" si="53"/>
        <v/>
      </c>
      <c r="Y556" s="211" t="str">
        <f t="shared" si="50"/>
        <v/>
      </c>
      <c r="Z556" s="211" t="str">
        <f t="shared" si="51"/>
        <v/>
      </c>
      <c r="AC556" s="264"/>
      <c r="AD556" s="264"/>
      <c r="AE556" s="264"/>
      <c r="AF556" s="264"/>
      <c r="AG556" s="264"/>
    </row>
    <row r="557" spans="1:33" x14ac:dyDescent="0.25">
      <c r="A557" s="38"/>
      <c r="B557" s="615"/>
      <c r="C557" s="616"/>
      <c r="D557" s="616"/>
      <c r="E557" s="616"/>
      <c r="F557" s="616"/>
      <c r="G557" s="616"/>
      <c r="H557" s="616"/>
      <c r="I557" s="616"/>
      <c r="J557" s="616"/>
      <c r="K557" s="616"/>
      <c r="L557" s="616"/>
      <c r="M557" s="617"/>
      <c r="N557" s="43"/>
      <c r="O557" s="63"/>
      <c r="P557" s="211"/>
      <c r="Q557" s="211"/>
      <c r="R557" s="211"/>
      <c r="S557" s="211"/>
      <c r="T557" s="211"/>
      <c r="U557" s="211"/>
      <c r="V557" s="211"/>
      <c r="W557" s="211"/>
      <c r="X557" s="211"/>
      <c r="Y557" s="211"/>
      <c r="Z557" s="211"/>
      <c r="AC557" s="264"/>
      <c r="AD557" s="264"/>
      <c r="AE557" s="264"/>
      <c r="AF557" s="264"/>
      <c r="AG557" s="264"/>
    </row>
    <row r="558" spans="1:33" x14ac:dyDescent="0.25">
      <c r="A558" s="38"/>
      <c r="B558" s="16" t="s">
        <v>424</v>
      </c>
      <c r="D558" s="62"/>
      <c r="H558" s="63"/>
      <c r="K558" s="26"/>
      <c r="N558" s="43"/>
      <c r="O558" s="63"/>
      <c r="P558" s="211"/>
      <c r="Q558" s="211"/>
      <c r="R558" s="211"/>
      <c r="S558" s="211"/>
      <c r="T558" s="211"/>
      <c r="U558" s="211"/>
      <c r="V558" s="211"/>
      <c r="W558" s="211"/>
      <c r="X558" s="211"/>
      <c r="Y558" s="211"/>
      <c r="Z558" s="211"/>
      <c r="AC558" s="264"/>
      <c r="AD558" s="264"/>
      <c r="AE558" s="264"/>
      <c r="AF558" s="264"/>
      <c r="AG558" s="264"/>
    </row>
    <row r="559" spans="1:33" x14ac:dyDescent="0.25">
      <c r="A559" s="38"/>
      <c r="B559" s="16" t="s">
        <v>425</v>
      </c>
      <c r="D559" s="62"/>
      <c r="H559" s="63"/>
      <c r="K559" s="26"/>
      <c r="N559" s="43"/>
      <c r="O559" s="63"/>
      <c r="P559" s="211"/>
      <c r="Q559" s="211"/>
      <c r="R559" s="211"/>
      <c r="S559" s="211"/>
      <c r="T559" s="211"/>
      <c r="U559" s="211"/>
      <c r="V559" s="211"/>
      <c r="W559" s="211"/>
      <c r="X559" s="211"/>
      <c r="Y559" s="211"/>
      <c r="Z559" s="211"/>
      <c r="AC559" s="264"/>
      <c r="AD559" s="264"/>
      <c r="AE559" s="264"/>
      <c r="AF559" s="264"/>
      <c r="AG559" s="264"/>
    </row>
    <row r="560" spans="1:33" x14ac:dyDescent="0.25">
      <c r="A560" s="38"/>
      <c r="D560" s="62"/>
      <c r="H560" s="63"/>
      <c r="K560" s="26"/>
      <c r="N560" s="43"/>
      <c r="O560" s="63"/>
      <c r="P560" s="211"/>
      <c r="Q560" s="211"/>
      <c r="R560" s="211"/>
      <c r="S560" s="211"/>
      <c r="T560" s="211"/>
      <c r="U560" s="211"/>
      <c r="V560" s="211"/>
      <c r="W560" s="211"/>
      <c r="X560" s="211"/>
      <c r="Y560" s="211"/>
      <c r="Z560" s="211"/>
      <c r="AC560" s="264"/>
      <c r="AD560" s="264"/>
      <c r="AE560" s="264"/>
      <c r="AF560" s="264"/>
      <c r="AG560" s="264"/>
    </row>
    <row r="561" spans="1:33" x14ac:dyDescent="0.25">
      <c r="A561" s="38"/>
      <c r="D561" s="62"/>
      <c r="E561" s="222"/>
      <c r="F561" s="222"/>
      <c r="G561" s="222"/>
      <c r="H561" s="222"/>
      <c r="I561" s="222"/>
      <c r="K561" s="26"/>
      <c r="N561" s="43"/>
      <c r="O561" s="63"/>
      <c r="P561" s="211"/>
      <c r="Q561" s="211"/>
      <c r="R561" s="211"/>
      <c r="S561" s="211"/>
      <c r="T561" s="211"/>
      <c r="U561" s="211"/>
      <c r="V561" s="211"/>
      <c r="W561" s="211"/>
      <c r="X561" s="211"/>
      <c r="Y561" s="211"/>
      <c r="Z561" s="211"/>
      <c r="AC561" s="264"/>
      <c r="AD561" s="264"/>
      <c r="AE561" s="264"/>
      <c r="AF561" s="264"/>
      <c r="AG561" s="264"/>
    </row>
    <row r="562" spans="1:33" x14ac:dyDescent="0.25">
      <c r="A562" s="38"/>
      <c r="D562" s="62"/>
      <c r="E562" s="222"/>
      <c r="F562" s="222"/>
      <c r="G562" s="222"/>
      <c r="H562" s="222"/>
      <c r="I562" s="222"/>
      <c r="K562" s="606" t="s">
        <v>334</v>
      </c>
      <c r="L562" s="606"/>
      <c r="M562" s="606"/>
      <c r="N562" s="43"/>
      <c r="O562" s="63"/>
      <c r="P562" s="211"/>
      <c r="Q562" s="211"/>
      <c r="R562" s="211"/>
      <c r="S562" s="211"/>
      <c r="T562" s="211"/>
      <c r="U562" s="211"/>
      <c r="V562" s="211"/>
      <c r="W562" s="211"/>
      <c r="X562" s="211"/>
      <c r="Y562" s="211"/>
      <c r="Z562" s="211"/>
      <c r="AC562" s="264"/>
      <c r="AD562" s="264"/>
      <c r="AE562" s="264"/>
      <c r="AF562" s="264"/>
      <c r="AG562" s="264"/>
    </row>
    <row r="563" spans="1:33" x14ac:dyDescent="0.25">
      <c r="A563" s="38"/>
      <c r="D563" s="62"/>
      <c r="H563" s="63"/>
      <c r="K563" s="606"/>
      <c r="L563" s="606"/>
      <c r="M563" s="606"/>
      <c r="N563" s="43"/>
      <c r="O563" s="63"/>
      <c r="P563" s="211"/>
      <c r="Q563" s="211"/>
      <c r="R563" s="211"/>
      <c r="S563" s="211"/>
      <c r="T563" s="211"/>
      <c r="U563" s="211"/>
      <c r="V563" s="211"/>
      <c r="W563" s="211"/>
      <c r="X563" s="211"/>
      <c r="Y563" s="211"/>
      <c r="Z563" s="211"/>
      <c r="AC563" s="264"/>
      <c r="AD563" s="264"/>
      <c r="AE563" s="264"/>
      <c r="AF563" s="264"/>
      <c r="AG563" s="264"/>
    </row>
    <row r="564" spans="1:33" x14ac:dyDescent="0.25">
      <c r="A564" s="38"/>
      <c r="D564" s="62"/>
      <c r="E564" s="222"/>
      <c r="F564" s="222"/>
      <c r="G564" s="222"/>
      <c r="H564" s="222"/>
      <c r="I564" s="222"/>
      <c r="K564" s="606"/>
      <c r="L564" s="606"/>
      <c r="M564" s="606"/>
      <c r="N564" s="43"/>
      <c r="O564" s="63"/>
      <c r="P564" s="211"/>
      <c r="Q564" s="211"/>
      <c r="R564" s="211"/>
      <c r="S564" s="211"/>
      <c r="T564" s="211"/>
      <c r="U564" s="211"/>
      <c r="V564" s="211"/>
      <c r="W564" s="211"/>
      <c r="X564" s="211"/>
      <c r="Y564" s="211"/>
      <c r="Z564" s="211"/>
      <c r="AC564" s="264"/>
      <c r="AD564" s="264"/>
      <c r="AE564" s="264"/>
      <c r="AF564" s="264"/>
      <c r="AG564" s="264"/>
    </row>
    <row r="565" spans="1:33" x14ac:dyDescent="0.25">
      <c r="A565" s="38"/>
      <c r="D565" s="62"/>
      <c r="E565" s="222"/>
      <c r="F565" s="222"/>
      <c r="G565" s="222"/>
      <c r="H565" s="222"/>
      <c r="I565" s="222"/>
      <c r="K565" s="606"/>
      <c r="L565" s="606"/>
      <c r="M565" s="606"/>
      <c r="N565" s="43"/>
      <c r="O565" s="63"/>
      <c r="P565" s="211"/>
      <c r="Q565" s="211"/>
      <c r="R565" s="211"/>
      <c r="S565" s="211"/>
      <c r="T565" s="211"/>
      <c r="U565" s="211"/>
      <c r="V565" s="211"/>
      <c r="W565" s="211"/>
      <c r="X565" s="211"/>
      <c r="Y565" s="211"/>
      <c r="Z565" s="211"/>
      <c r="AC565" s="264"/>
      <c r="AD565" s="264"/>
      <c r="AE565" s="264"/>
      <c r="AF565" s="264"/>
      <c r="AG565" s="264"/>
    </row>
    <row r="566" spans="1:33" ht="13.8" thickBot="1" x14ac:dyDescent="0.3">
      <c r="A566" s="64"/>
      <c r="B566" s="65"/>
      <c r="C566" s="65"/>
      <c r="D566" s="66"/>
      <c r="E566" s="65"/>
      <c r="F566" s="65"/>
      <c r="G566" s="65"/>
      <c r="H566" s="67"/>
      <c r="I566" s="65"/>
      <c r="J566" s="65"/>
      <c r="K566" s="68"/>
      <c r="L566" s="65"/>
      <c r="M566" s="65"/>
      <c r="N566" s="69"/>
      <c r="O566" s="63"/>
      <c r="P566" s="211"/>
      <c r="Q566" s="211"/>
      <c r="R566" s="211"/>
      <c r="S566" s="211"/>
      <c r="T566" s="211"/>
      <c r="U566" s="211"/>
      <c r="V566" s="211"/>
      <c r="W566" s="211"/>
      <c r="X566" s="211"/>
      <c r="Y566" s="211"/>
      <c r="Z566" s="211"/>
      <c r="AC566" s="264"/>
      <c r="AD566" s="264"/>
      <c r="AE566" s="264"/>
      <c r="AF566" s="264"/>
      <c r="AG566" s="264"/>
    </row>
    <row r="567" spans="1:33" ht="14.4" thickTop="1" thickBot="1" x14ac:dyDescent="0.3">
      <c r="D567" s="62"/>
      <c r="H567" s="63"/>
      <c r="K567" s="26"/>
      <c r="O567" s="63"/>
      <c r="P567" s="211"/>
      <c r="Q567" s="211"/>
      <c r="R567" s="211"/>
      <c r="S567" s="211"/>
      <c r="T567" s="211"/>
      <c r="U567" s="211"/>
      <c r="V567" s="211"/>
      <c r="W567" s="211"/>
      <c r="X567" s="211"/>
      <c r="Y567" s="211"/>
      <c r="Z567" s="211"/>
      <c r="AC567" s="264"/>
      <c r="AD567" s="264"/>
      <c r="AE567" s="264"/>
      <c r="AF567" s="264"/>
      <c r="AG567" s="264"/>
    </row>
    <row r="568" spans="1:33" ht="13.8" thickTop="1" x14ac:dyDescent="0.25">
      <c r="A568" s="31"/>
      <c r="B568" s="32" t="s">
        <v>35</v>
      </c>
      <c r="C568" s="34"/>
      <c r="D568" s="33"/>
      <c r="E568" s="70"/>
      <c r="F568" s="70"/>
      <c r="G568" s="70"/>
      <c r="H568" s="33"/>
      <c r="I568" s="33"/>
      <c r="J568" s="33"/>
      <c r="K568" s="33"/>
      <c r="L568" s="36" t="s">
        <v>423</v>
      </c>
      <c r="M568" s="33"/>
      <c r="N568" s="37"/>
      <c r="P568" s="211"/>
      <c r="Q568" s="211"/>
      <c r="R568" s="211"/>
      <c r="S568" s="211"/>
      <c r="T568" s="211"/>
      <c r="U568" s="211"/>
      <c r="V568" s="211"/>
      <c r="W568" s="211"/>
      <c r="X568" s="211"/>
      <c r="Y568" s="211"/>
      <c r="Z568" s="211"/>
      <c r="AC568" s="264"/>
      <c r="AD568" s="264"/>
      <c r="AE568" s="264"/>
      <c r="AF568" s="264"/>
      <c r="AG568" s="264"/>
    </row>
    <row r="569" spans="1:33" x14ac:dyDescent="0.25">
      <c r="A569" s="38"/>
      <c r="E569" s="195">
        <v>5</v>
      </c>
      <c r="F569" s="13"/>
      <c r="N569" s="43"/>
      <c r="P569" s="211"/>
      <c r="Q569" s="211"/>
      <c r="R569" s="211"/>
      <c r="S569" s="211"/>
      <c r="T569" s="211"/>
      <c r="U569" s="211"/>
      <c r="V569" s="211"/>
      <c r="W569" s="211"/>
      <c r="X569" s="211"/>
      <c r="Y569" s="211"/>
      <c r="Z569" s="211"/>
      <c r="AC569" s="264"/>
      <c r="AD569" s="264"/>
      <c r="AE569" s="264"/>
      <c r="AF569" s="264"/>
      <c r="AG569" s="264"/>
    </row>
    <row r="570" spans="1:33" x14ac:dyDescent="0.25">
      <c r="A570" s="38"/>
      <c r="B570" t="s">
        <v>26</v>
      </c>
      <c r="L570" s="608" t="str">
        <f>$L$39</f>
        <v>N.017-050-2022/1</v>
      </c>
      <c r="M570" s="608"/>
      <c r="N570" s="43"/>
      <c r="P570" s="211"/>
      <c r="Q570" s="211"/>
      <c r="R570" s="211"/>
      <c r="S570" s="211"/>
      <c r="T570" s="211"/>
      <c r="U570" s="211"/>
      <c r="V570" s="211"/>
      <c r="W570" s="211"/>
      <c r="X570" s="211"/>
      <c r="Y570" s="211"/>
      <c r="Z570" s="211"/>
      <c r="AC570" s="264"/>
      <c r="AD570" s="264"/>
      <c r="AE570" s="264"/>
      <c r="AF570" s="264"/>
      <c r="AG570" s="264"/>
    </row>
    <row r="571" spans="1:33" x14ac:dyDescent="0.25">
      <c r="A571" s="38"/>
      <c r="B571" s="44" t="s">
        <v>27</v>
      </c>
      <c r="C571" s="45"/>
      <c r="D571" s="46"/>
      <c r="E571" s="651" t="s">
        <v>28</v>
      </c>
      <c r="F571" s="652"/>
      <c r="G571" s="651" t="s">
        <v>616</v>
      </c>
      <c r="H571" s="652"/>
      <c r="L571" s="608"/>
      <c r="M571" s="608"/>
      <c r="N571" s="43"/>
      <c r="P571" s="211"/>
      <c r="Q571" s="211"/>
      <c r="R571" s="211"/>
      <c r="S571" s="211"/>
      <c r="T571" s="211"/>
      <c r="U571" s="211"/>
      <c r="V571" s="211"/>
      <c r="W571" s="211"/>
      <c r="X571" s="211"/>
      <c r="Y571" s="211"/>
      <c r="Z571" s="211"/>
      <c r="AC571" s="264"/>
      <c r="AD571" s="264"/>
      <c r="AE571" s="264"/>
      <c r="AF571" s="264"/>
      <c r="AG571" s="264"/>
    </row>
    <row r="572" spans="1:33" ht="18" customHeight="1" x14ac:dyDescent="0.25">
      <c r="A572" s="38"/>
      <c r="B572" s="71">
        <f>B541</f>
        <v>0</v>
      </c>
      <c r="C572" s="72"/>
      <c r="D572" s="73"/>
      <c r="E572" s="603" t="str">
        <f>G541</f>
        <v/>
      </c>
      <c r="F572" s="603"/>
      <c r="G572" s="47"/>
      <c r="H572">
        <v>1</v>
      </c>
      <c r="I572" s="483" t="s">
        <v>823</v>
      </c>
      <c r="J572" s="483"/>
      <c r="K572" s="483"/>
      <c r="L572" s="483"/>
      <c r="N572" s="43"/>
      <c r="P572" s="211"/>
      <c r="Q572" s="211"/>
      <c r="R572" s="211"/>
      <c r="S572" s="211"/>
      <c r="T572" s="211"/>
      <c r="U572" s="211"/>
      <c r="V572" s="211"/>
      <c r="W572" s="211"/>
      <c r="X572" s="211"/>
      <c r="Y572" s="211"/>
      <c r="Z572" s="211"/>
      <c r="AC572" s="264"/>
      <c r="AD572" s="264"/>
      <c r="AE572" s="264"/>
      <c r="AF572" s="264"/>
      <c r="AG572" s="264"/>
    </row>
    <row r="573" spans="1:33" x14ac:dyDescent="0.25">
      <c r="A573" s="38"/>
      <c r="N573" s="43"/>
      <c r="P573" s="211"/>
      <c r="Q573" s="211"/>
      <c r="R573" s="211"/>
      <c r="S573" s="211"/>
      <c r="T573" s="211"/>
      <c r="U573" s="211"/>
      <c r="V573" s="211"/>
      <c r="W573" s="211"/>
      <c r="X573" s="211"/>
      <c r="Y573" s="211"/>
      <c r="Z573" s="211"/>
      <c r="AC573" s="264"/>
      <c r="AD573" s="264"/>
      <c r="AE573" s="264"/>
      <c r="AF573" s="264"/>
      <c r="AG573" s="264"/>
    </row>
    <row r="574" spans="1:33" x14ac:dyDescent="0.25">
      <c r="A574" s="38"/>
      <c r="B574" t="s">
        <v>36</v>
      </c>
      <c r="N574" s="43"/>
      <c r="P574" s="211"/>
      <c r="Q574" s="211"/>
      <c r="R574" s="211"/>
      <c r="S574" s="211"/>
      <c r="T574" s="211"/>
      <c r="U574" s="211"/>
      <c r="V574" s="211"/>
      <c r="W574" s="211"/>
      <c r="X574" s="211"/>
      <c r="Y574" s="211"/>
      <c r="Z574" s="211"/>
      <c r="AC574" s="264"/>
      <c r="AD574" s="264"/>
      <c r="AE574" s="264"/>
      <c r="AF574" s="264"/>
      <c r="AG574" s="264"/>
    </row>
    <row r="575" spans="1:33" ht="18" customHeight="1" x14ac:dyDescent="0.25">
      <c r="A575" s="38"/>
      <c r="B575" s="653" t="s">
        <v>37</v>
      </c>
      <c r="C575" s="653"/>
      <c r="D575" s="622" t="s">
        <v>897</v>
      </c>
      <c r="E575" s="622"/>
      <c r="F575" s="648" t="s">
        <v>898</v>
      </c>
      <c r="G575" s="598"/>
      <c r="H575" s="597" t="s">
        <v>38</v>
      </c>
      <c r="I575" s="598"/>
      <c r="J575" s="597" t="s">
        <v>38</v>
      </c>
      <c r="K575" s="598"/>
      <c r="L575" s="186" t="s">
        <v>39</v>
      </c>
      <c r="M575" s="186" t="s">
        <v>40</v>
      </c>
      <c r="N575" s="43"/>
      <c r="P575" s="211">
        <v>1</v>
      </c>
      <c r="Q575" s="211">
        <v>1</v>
      </c>
      <c r="R575" s="211">
        <v>1</v>
      </c>
      <c r="S575" s="211" t="str">
        <f>VLOOKUP(P575,'WORKINGS MATRIX'!$B$200:$C$351,2,FALSE)</f>
        <v>Year</v>
      </c>
      <c r="T575" s="211">
        <f t="shared" ref="T575:U579" si="54">Q575-1</f>
        <v>0</v>
      </c>
      <c r="U575" s="211">
        <f t="shared" si="54"/>
        <v>0</v>
      </c>
      <c r="V575" s="211" t="str">
        <f>IF(S575="year","",S575)</f>
        <v/>
      </c>
      <c r="W575" s="211" t="str">
        <f t="shared" ref="W575:X579" si="55">IF(T575=0,"",T575)</f>
        <v/>
      </c>
      <c r="X575" s="211" t="str">
        <f t="shared" si="55"/>
        <v/>
      </c>
      <c r="Y575" s="211" t="str">
        <f>IF(V575="","",IF(W575="",(V575&amp;"/"&amp;"12"&amp;"/"&amp;"1"),IF(X575="",(V575&amp;"/"&amp;W575&amp;"/"&amp;"1"),(V575&amp;"/"&amp;W575&amp;"/"&amp;X575))))</f>
        <v/>
      </c>
      <c r="Z575" s="211" t="str">
        <f>IF(Y575="//","",Y575)</f>
        <v/>
      </c>
      <c r="AC575" s="264"/>
      <c r="AD575" s="264"/>
      <c r="AE575" s="264"/>
      <c r="AF575" s="264"/>
      <c r="AG575" s="264"/>
    </row>
    <row r="576" spans="1:33" ht="18" customHeight="1" x14ac:dyDescent="0.25">
      <c r="A576" s="38"/>
      <c r="B576" s="603" t="s">
        <v>41</v>
      </c>
      <c r="C576" s="603"/>
      <c r="D576" s="623">
        <v>10</v>
      </c>
      <c r="E576" s="624"/>
      <c r="F576" s="607"/>
      <c r="G576" s="602"/>
      <c r="H576" s="599">
        <v>1</v>
      </c>
      <c r="I576" s="600"/>
      <c r="J576" s="601"/>
      <c r="K576" s="602"/>
      <c r="L576" s="314"/>
      <c r="M576" s="210" t="str">
        <f>Z575</f>
        <v/>
      </c>
      <c r="N576" s="43"/>
      <c r="P576" s="211">
        <v>1</v>
      </c>
      <c r="Q576" s="211">
        <v>1</v>
      </c>
      <c r="R576" s="211">
        <v>1</v>
      </c>
      <c r="S576" s="211" t="str">
        <f>VLOOKUP(P576,'WORKINGS MATRIX'!$B$200:$C$351,2,FALSE)</f>
        <v>Year</v>
      </c>
      <c r="T576" s="211">
        <f t="shared" si="54"/>
        <v>0</v>
      </c>
      <c r="U576" s="211">
        <f t="shared" si="54"/>
        <v>0</v>
      </c>
      <c r="V576" s="211" t="str">
        <f>IF(S576="year","",S576)</f>
        <v/>
      </c>
      <c r="W576" s="211" t="str">
        <f t="shared" si="55"/>
        <v/>
      </c>
      <c r="X576" s="211" t="str">
        <f t="shared" si="55"/>
        <v/>
      </c>
      <c r="Y576" s="211" t="str">
        <f>IF(V576="","",IF(W576="",(V576&amp;"/"&amp;"12"&amp;"/"&amp;"1"),IF(X576="",(V576&amp;"/"&amp;W576&amp;"/"&amp;"1"),(V576&amp;"/"&amp;W576&amp;"/"&amp;X576))))</f>
        <v/>
      </c>
      <c r="Z576" s="211" t="str">
        <f>IF(Y576="//","",Y576)</f>
        <v/>
      </c>
      <c r="AC576" s="264"/>
      <c r="AD576" s="264"/>
      <c r="AE576" s="264"/>
      <c r="AF576" s="264"/>
      <c r="AG576" s="264"/>
    </row>
    <row r="577" spans="1:33" ht="18" customHeight="1" x14ac:dyDescent="0.25">
      <c r="A577" s="38"/>
      <c r="B577" s="603" t="s">
        <v>42</v>
      </c>
      <c r="C577" s="603"/>
      <c r="D577" s="607"/>
      <c r="E577" s="602"/>
      <c r="F577" s="607"/>
      <c r="G577" s="602"/>
      <c r="H577" s="649" t="s">
        <v>394</v>
      </c>
      <c r="I577" s="650"/>
      <c r="J577" s="649" t="s">
        <v>362</v>
      </c>
      <c r="K577" s="650"/>
      <c r="L577" s="186" t="s">
        <v>39</v>
      </c>
      <c r="M577" s="186" t="s">
        <v>40</v>
      </c>
      <c r="N577" s="43"/>
      <c r="P577" s="211">
        <v>1</v>
      </c>
      <c r="Q577" s="211">
        <v>1</v>
      </c>
      <c r="R577" s="211">
        <v>1</v>
      </c>
      <c r="S577" s="211" t="str">
        <f>VLOOKUP(P577,'WORKINGS MATRIX'!$B$200:$C$351,2,FALSE)</f>
        <v>Year</v>
      </c>
      <c r="T577" s="211">
        <f t="shared" si="54"/>
        <v>0</v>
      </c>
      <c r="U577" s="211">
        <f t="shared" si="54"/>
        <v>0</v>
      </c>
      <c r="V577" s="211" t="str">
        <f>IF(S577="year","",S577)</f>
        <v/>
      </c>
      <c r="W577" s="211" t="str">
        <f t="shared" si="55"/>
        <v/>
      </c>
      <c r="X577" s="211" t="str">
        <f t="shared" si="55"/>
        <v/>
      </c>
      <c r="Y577" s="211" t="str">
        <f>IF(V577="","",IF(W577="",(V577&amp;"/"&amp;"1"&amp;"/"&amp;"1"),IF(X577="",(V577&amp;"/"&amp;W577&amp;"/"&amp;"1"),(V577&amp;"/"&amp;W577&amp;"/"&amp;X577))))</f>
        <v/>
      </c>
      <c r="Z577" s="211" t="str">
        <f>IF(Y577="//","",Y577)</f>
        <v/>
      </c>
      <c r="AC577" s="264"/>
      <c r="AD577" s="264"/>
      <c r="AE577" s="264"/>
      <c r="AF577" s="264"/>
      <c r="AG577" s="264"/>
    </row>
    <row r="578" spans="1:33" ht="18" customHeight="1" x14ac:dyDescent="0.25">
      <c r="A578" s="38"/>
      <c r="B578" s="603" t="s">
        <v>82</v>
      </c>
      <c r="C578" s="603"/>
      <c r="D578" s="604" t="str">
        <f>Z577</f>
        <v/>
      </c>
      <c r="E578" s="605"/>
      <c r="F578" s="604" t="str">
        <f>Z578</f>
        <v/>
      </c>
      <c r="G578" s="605"/>
      <c r="H578" s="644">
        <v>1</v>
      </c>
      <c r="I578" s="645"/>
      <c r="J578" s="601"/>
      <c r="K578" s="602"/>
      <c r="L578" s="314"/>
      <c r="M578" s="210" t="str">
        <f>Z576</f>
        <v/>
      </c>
      <c r="N578" s="43"/>
      <c r="P578" s="211">
        <v>1</v>
      </c>
      <c r="Q578" s="211">
        <v>1</v>
      </c>
      <c r="R578" s="211">
        <v>1</v>
      </c>
      <c r="S578" s="211" t="str">
        <f>VLOOKUP(P578,'WORKINGS MATRIX'!$B$200:$C$351,2,FALSE)</f>
        <v>Year</v>
      </c>
      <c r="T578" s="211">
        <f t="shared" si="54"/>
        <v>0</v>
      </c>
      <c r="U578" s="211">
        <f t="shared" si="54"/>
        <v>0</v>
      </c>
      <c r="V578" s="211" t="str">
        <f>IF(S578="year","",S578)</f>
        <v/>
      </c>
      <c r="W578" s="211" t="str">
        <f t="shared" si="55"/>
        <v/>
      </c>
      <c r="X578" s="211" t="str">
        <f t="shared" si="55"/>
        <v/>
      </c>
      <c r="Y578" s="211" t="str">
        <f>IF(V578="","",IF(W578="",(V578&amp;"/"&amp;"1"&amp;"/"&amp;"1"),IF(X578="",(V578&amp;"/"&amp;W578&amp;"/"&amp;"1"),(V578&amp;"/"&amp;W578&amp;"/"&amp;X578))))</f>
        <v/>
      </c>
      <c r="Z578" s="211" t="str">
        <f>IF(Y578="//","",Y578)</f>
        <v/>
      </c>
      <c r="AC578" s="264"/>
      <c r="AD578" s="264"/>
      <c r="AE578" s="264"/>
      <c r="AF578" s="264"/>
      <c r="AG578" s="264"/>
    </row>
    <row r="579" spans="1:33" x14ac:dyDescent="0.25">
      <c r="A579" s="38"/>
      <c r="N579" s="43"/>
      <c r="P579" s="211">
        <v>1</v>
      </c>
      <c r="Q579" s="211">
        <v>1</v>
      </c>
      <c r="R579" s="211">
        <v>1</v>
      </c>
      <c r="S579" s="211" t="str">
        <f>VLOOKUP(P579,'WORKINGS MATRIX'!$B$200:$C$351,2,FALSE)</f>
        <v>Year</v>
      </c>
      <c r="T579" s="211">
        <f t="shared" si="54"/>
        <v>0</v>
      </c>
      <c r="U579" s="211">
        <f t="shared" si="54"/>
        <v>0</v>
      </c>
      <c r="V579" s="211" t="str">
        <f>IF(S579="year","",S579)</f>
        <v/>
      </c>
      <c r="W579" s="211" t="str">
        <f t="shared" si="55"/>
        <v/>
      </c>
      <c r="X579" s="211" t="str">
        <f t="shared" si="55"/>
        <v/>
      </c>
      <c r="Y579" s="211" t="str">
        <f>IF(V579="","",IF(W579="",(V579&amp;"/"&amp;"1"&amp;"/"&amp;"1"),IF(X579="",(V579&amp;"/"&amp;W579&amp;"/"&amp;"1"),(V579&amp;"/"&amp;W579&amp;"/"&amp;X579))))</f>
        <v/>
      </c>
      <c r="Z579" s="211" t="str">
        <f>IF(Y579="//","",Y579)</f>
        <v/>
      </c>
      <c r="AC579" s="264"/>
      <c r="AD579" s="264"/>
      <c r="AE579" s="264"/>
      <c r="AF579" s="264"/>
      <c r="AG579" s="264"/>
    </row>
    <row r="580" spans="1:33" x14ac:dyDescent="0.25">
      <c r="A580" s="38"/>
      <c r="M580" s="330"/>
      <c r="N580" s="43"/>
      <c r="P580" s="211"/>
      <c r="Q580" s="211"/>
      <c r="R580" s="211"/>
      <c r="S580" s="211"/>
      <c r="T580" s="211"/>
      <c r="U580" s="211"/>
      <c r="V580" s="211"/>
      <c r="W580" s="211"/>
      <c r="X580" s="211"/>
      <c r="Y580" s="211"/>
      <c r="Z580" s="211"/>
      <c r="AC580" s="264"/>
      <c r="AD580" s="264"/>
      <c r="AE580" s="264"/>
      <c r="AF580" s="264"/>
      <c r="AG580" s="264"/>
    </row>
    <row r="581" spans="1:33" x14ac:dyDescent="0.25">
      <c r="A581" s="51"/>
      <c r="B581" s="26"/>
      <c r="C581" s="83"/>
      <c r="D581" s="329"/>
      <c r="E581" s="26"/>
      <c r="F581" s="11"/>
      <c r="G581" s="11"/>
      <c r="H581" s="11"/>
      <c r="I581" s="11"/>
      <c r="J581" s="26"/>
      <c r="K581" s="26"/>
      <c r="L581" s="26"/>
      <c r="M581" s="330"/>
      <c r="N581" s="74"/>
      <c r="O581" s="26"/>
      <c r="P581" s="211"/>
      <c r="Q581" s="211"/>
      <c r="R581" s="211"/>
      <c r="S581" s="212"/>
      <c r="T581" s="212"/>
      <c r="U581" s="212"/>
      <c r="V581" s="212"/>
      <c r="W581" s="212"/>
      <c r="X581" s="212"/>
      <c r="Y581" s="212"/>
      <c r="Z581" s="212"/>
      <c r="AC581" s="264"/>
      <c r="AD581" s="264"/>
      <c r="AE581" s="264"/>
      <c r="AF581" s="264"/>
      <c r="AG581" s="264"/>
    </row>
    <row r="582" spans="1:33" ht="26.25" customHeight="1" x14ac:dyDescent="0.25">
      <c r="A582" s="75"/>
      <c r="B582" s="9" t="s">
        <v>889</v>
      </c>
      <c r="C582" s="222"/>
      <c r="D582" s="3"/>
      <c r="E582" s="222"/>
      <c r="F582" s="222"/>
      <c r="G582" s="3"/>
      <c r="H582" s="222"/>
      <c r="I582" s="3"/>
      <c r="J582" s="326"/>
      <c r="K582" s="327"/>
      <c r="L582" s="222"/>
      <c r="M582" s="76"/>
      <c r="N582" s="77"/>
      <c r="O582" s="11"/>
      <c r="P582" s="211"/>
      <c r="Q582" s="211"/>
      <c r="R582" s="211"/>
      <c r="S582" s="211"/>
      <c r="T582" s="211"/>
      <c r="U582" s="211"/>
      <c r="V582" s="211"/>
      <c r="W582" s="211"/>
      <c r="X582" s="211"/>
      <c r="Y582" s="211"/>
      <c r="Z582" s="211"/>
      <c r="AC582" s="264"/>
      <c r="AD582" s="264"/>
      <c r="AE582" s="264"/>
      <c r="AF582" s="264"/>
      <c r="AG582" s="264"/>
    </row>
    <row r="583" spans="1:33" ht="26.25" customHeight="1" x14ac:dyDescent="0.25">
      <c r="A583" s="75"/>
      <c r="B583" s="222"/>
      <c r="C583" s="222"/>
      <c r="D583" s="3"/>
      <c r="E583" s="222"/>
      <c r="F583" s="222"/>
      <c r="G583" s="3"/>
      <c r="H583" s="222"/>
      <c r="I583" s="3"/>
      <c r="J583" s="326"/>
      <c r="K583" s="327"/>
      <c r="L583" s="222"/>
      <c r="M583" s="76"/>
      <c r="N583" s="77"/>
      <c r="O583" s="11"/>
      <c r="P583" s="211"/>
      <c r="Q583" s="211"/>
      <c r="R583" s="211"/>
      <c r="S583" s="211"/>
      <c r="T583" s="211"/>
      <c r="U583" s="211"/>
      <c r="V583" s="211"/>
      <c r="W583" s="211"/>
      <c r="X583" s="211"/>
      <c r="Y583" s="211"/>
      <c r="Z583" s="211"/>
      <c r="AC583" s="264"/>
      <c r="AD583" s="264"/>
      <c r="AE583" s="264"/>
      <c r="AF583" s="264"/>
      <c r="AG583" s="264"/>
    </row>
    <row r="584" spans="1:33" ht="26.25" customHeight="1" x14ac:dyDescent="0.25">
      <c r="A584" s="75"/>
      <c r="B584" s="222"/>
      <c r="C584" s="222"/>
      <c r="D584" s="3"/>
      <c r="E584" s="222"/>
      <c r="F584" s="222"/>
      <c r="G584" s="3"/>
      <c r="H584" s="222"/>
      <c r="I584" s="3"/>
      <c r="J584" s="326"/>
      <c r="K584" s="327"/>
      <c r="L584" s="222"/>
      <c r="M584" s="76"/>
      <c r="N584" s="77"/>
      <c r="O584" s="11"/>
      <c r="P584" s="211"/>
      <c r="Q584" s="211"/>
      <c r="R584" s="211"/>
      <c r="S584" s="211"/>
      <c r="T584" s="211"/>
      <c r="U584" s="211"/>
      <c r="V584" s="211"/>
      <c r="W584" s="211"/>
      <c r="X584" s="211"/>
      <c r="Y584" s="211"/>
      <c r="Z584" s="211"/>
      <c r="AC584" s="264"/>
      <c r="AD584" s="264"/>
      <c r="AE584" s="264"/>
      <c r="AF584" s="264"/>
      <c r="AG584" s="264"/>
    </row>
    <row r="585" spans="1:33" ht="26.25" customHeight="1" x14ac:dyDescent="0.25">
      <c r="A585" s="75"/>
      <c r="B585" s="222"/>
      <c r="C585" s="222"/>
      <c r="D585" s="3"/>
      <c r="E585" s="222"/>
      <c r="F585" s="222"/>
      <c r="G585" s="3"/>
      <c r="H585" s="222"/>
      <c r="I585" s="3"/>
      <c r="J585" s="326"/>
      <c r="K585" s="327"/>
      <c r="L585" s="222"/>
      <c r="M585" s="76"/>
      <c r="N585" s="77"/>
      <c r="O585" s="11"/>
      <c r="P585" s="211"/>
      <c r="Q585" s="211"/>
      <c r="R585" s="211"/>
      <c r="S585" s="211"/>
      <c r="T585" s="211"/>
      <c r="U585" s="211"/>
      <c r="V585" s="211"/>
      <c r="W585" s="211"/>
      <c r="X585" s="211"/>
      <c r="Y585" s="211"/>
      <c r="Z585" s="211"/>
      <c r="AC585" s="264"/>
      <c r="AD585" s="264"/>
      <c r="AE585" s="264"/>
      <c r="AF585" s="264"/>
      <c r="AG585" s="264"/>
    </row>
    <row r="586" spans="1:33" ht="26.25" customHeight="1" x14ac:dyDescent="0.25">
      <c r="A586" s="75"/>
      <c r="B586" s="222"/>
      <c r="C586" s="222"/>
      <c r="D586" s="3"/>
      <c r="E586" s="222"/>
      <c r="F586" s="222"/>
      <c r="G586" s="3"/>
      <c r="H586" s="222"/>
      <c r="I586" s="3"/>
      <c r="J586" s="326"/>
      <c r="K586" s="327"/>
      <c r="L586" s="222"/>
      <c r="M586" s="76"/>
      <c r="N586" s="77"/>
      <c r="O586" s="11"/>
      <c r="P586" s="211"/>
      <c r="Q586" s="211"/>
      <c r="R586" s="211"/>
      <c r="S586" s="211"/>
      <c r="T586" s="211"/>
      <c r="U586" s="211"/>
      <c r="V586" s="211"/>
      <c r="W586" s="211"/>
      <c r="X586" s="211"/>
      <c r="Y586" s="211"/>
      <c r="Z586" s="211"/>
      <c r="AC586" s="264"/>
      <c r="AD586" s="264"/>
      <c r="AE586" s="264"/>
      <c r="AF586" s="264"/>
      <c r="AG586" s="264"/>
    </row>
    <row r="587" spans="1:33" x14ac:dyDescent="0.25">
      <c r="A587" s="38"/>
      <c r="D587" s="3"/>
      <c r="G587" s="3"/>
      <c r="I587" s="3"/>
      <c r="N587" s="77"/>
      <c r="P587" s="211"/>
      <c r="Q587" s="211"/>
      <c r="R587" s="211"/>
      <c r="S587" s="211"/>
      <c r="T587" s="211"/>
      <c r="U587" s="211"/>
      <c r="V587" s="211"/>
      <c r="W587" s="211"/>
      <c r="X587" s="211"/>
      <c r="Y587" s="211"/>
      <c r="Z587" s="211"/>
      <c r="AC587" s="264"/>
      <c r="AD587" s="264"/>
      <c r="AE587" s="264"/>
      <c r="AF587" s="264"/>
      <c r="AG587" s="264"/>
    </row>
    <row r="588" spans="1:33" x14ac:dyDescent="0.25">
      <c r="A588" s="38"/>
      <c r="B588" t="s">
        <v>34</v>
      </c>
      <c r="D588" s="62"/>
      <c r="H588" s="63"/>
      <c r="K588" s="26"/>
      <c r="N588" s="43"/>
      <c r="P588" s="211"/>
      <c r="Q588" s="211"/>
      <c r="R588" s="211"/>
      <c r="S588" s="211"/>
      <c r="T588" s="211"/>
      <c r="U588" s="211"/>
      <c r="V588" s="211"/>
      <c r="W588" s="211"/>
      <c r="X588" s="211"/>
      <c r="Y588" s="211"/>
      <c r="Z588" s="211"/>
      <c r="AC588" s="264"/>
      <c r="AD588" s="264"/>
      <c r="AE588" s="264"/>
      <c r="AF588" s="264"/>
      <c r="AG588" s="264"/>
    </row>
    <row r="589" spans="1:33" x14ac:dyDescent="0.25">
      <c r="A589" s="38"/>
      <c r="B589" s="609"/>
      <c r="C589" s="610"/>
      <c r="D589" s="610"/>
      <c r="E589" s="610"/>
      <c r="F589" s="610"/>
      <c r="G589" s="610"/>
      <c r="H589" s="610"/>
      <c r="I589" s="610"/>
      <c r="J589" s="610"/>
      <c r="K589" s="610"/>
      <c r="L589" s="610"/>
      <c r="M589" s="611"/>
      <c r="N589" s="43"/>
      <c r="P589" s="211"/>
      <c r="Q589" s="211"/>
      <c r="R589" s="211"/>
      <c r="S589" s="211"/>
      <c r="T589" s="211"/>
      <c r="U589" s="211"/>
      <c r="V589" s="211"/>
      <c r="W589" s="211"/>
      <c r="X589" s="211"/>
      <c r="Y589" s="211"/>
      <c r="Z589" s="211"/>
      <c r="AC589" s="264"/>
      <c r="AD589" s="264"/>
      <c r="AE589" s="264"/>
      <c r="AF589" s="264"/>
      <c r="AG589" s="264"/>
    </row>
    <row r="590" spans="1:33" x14ac:dyDescent="0.25">
      <c r="A590" s="38"/>
      <c r="B590" s="612"/>
      <c r="C590" s="613"/>
      <c r="D590" s="613"/>
      <c r="E590" s="613"/>
      <c r="F590" s="613"/>
      <c r="G590" s="613"/>
      <c r="H590" s="613"/>
      <c r="I590" s="613"/>
      <c r="J590" s="613"/>
      <c r="K590" s="613"/>
      <c r="L590" s="613"/>
      <c r="M590" s="614"/>
      <c r="N590" s="43"/>
      <c r="P590" s="211"/>
      <c r="Q590" s="211"/>
      <c r="R590" s="211"/>
      <c r="S590" s="211"/>
      <c r="T590" s="211"/>
      <c r="U590" s="211"/>
      <c r="V590" s="211"/>
      <c r="W590" s="211"/>
      <c r="X590" s="211"/>
      <c r="Y590" s="211"/>
      <c r="Z590" s="211"/>
      <c r="AC590" s="264"/>
      <c r="AD590" s="264"/>
      <c r="AE590" s="264"/>
      <c r="AF590" s="264"/>
      <c r="AG590" s="264"/>
    </row>
    <row r="591" spans="1:33" x14ac:dyDescent="0.25">
      <c r="A591" s="38"/>
      <c r="B591" s="612"/>
      <c r="C591" s="613"/>
      <c r="D591" s="613"/>
      <c r="E591" s="613"/>
      <c r="F591" s="613"/>
      <c r="G591" s="613"/>
      <c r="H591" s="613"/>
      <c r="I591" s="613"/>
      <c r="J591" s="613"/>
      <c r="K591" s="613"/>
      <c r="L591" s="613"/>
      <c r="M591" s="614"/>
      <c r="N591" s="43"/>
      <c r="P591" s="211"/>
      <c r="Q591" s="211"/>
      <c r="R591" s="211"/>
      <c r="S591" s="211"/>
      <c r="T591" s="211"/>
      <c r="U591" s="211"/>
      <c r="V591" s="211"/>
      <c r="W591" s="211"/>
      <c r="X591" s="211"/>
      <c r="Y591" s="211"/>
      <c r="Z591" s="211"/>
      <c r="AC591" s="264"/>
      <c r="AD591" s="264"/>
      <c r="AE591" s="264"/>
      <c r="AF591" s="264"/>
      <c r="AG591" s="264"/>
    </row>
    <row r="592" spans="1:33" x14ac:dyDescent="0.25">
      <c r="A592" s="38"/>
      <c r="B592" s="615"/>
      <c r="C592" s="616"/>
      <c r="D592" s="616"/>
      <c r="E592" s="616"/>
      <c r="F592" s="616"/>
      <c r="G592" s="616"/>
      <c r="H592" s="616"/>
      <c r="I592" s="616"/>
      <c r="J592" s="616"/>
      <c r="K592" s="616"/>
      <c r="L592" s="616"/>
      <c r="M592" s="617"/>
      <c r="N592" s="43"/>
      <c r="P592" s="211"/>
      <c r="Q592" s="211"/>
      <c r="R592" s="211"/>
      <c r="S592" s="211"/>
      <c r="T592" s="211"/>
      <c r="U592" s="211"/>
      <c r="V592" s="211"/>
      <c r="W592" s="211"/>
      <c r="X592" s="211"/>
      <c r="Y592" s="211"/>
      <c r="Z592" s="211"/>
      <c r="AC592" s="264"/>
      <c r="AD592" s="264"/>
      <c r="AE592" s="264"/>
      <c r="AF592" s="264"/>
      <c r="AG592" s="264"/>
    </row>
    <row r="593" spans="1:33" x14ac:dyDescent="0.25">
      <c r="A593" s="38"/>
      <c r="B593" s="16"/>
      <c r="D593" s="62"/>
      <c r="H593" s="63"/>
      <c r="K593" s="26"/>
      <c r="N593" s="43"/>
      <c r="P593" s="211"/>
      <c r="Q593" s="211"/>
      <c r="R593" s="211"/>
      <c r="S593" s="211"/>
      <c r="T593" s="211"/>
      <c r="U593" s="211"/>
      <c r="V593" s="211"/>
      <c r="W593" s="211"/>
      <c r="X593" s="211"/>
      <c r="Y593" s="211"/>
      <c r="Z593" s="211"/>
      <c r="AC593" s="264"/>
      <c r="AD593" s="264"/>
      <c r="AE593" s="264"/>
      <c r="AF593" s="264"/>
      <c r="AG593" s="264"/>
    </row>
    <row r="594" spans="1:33" x14ac:dyDescent="0.25">
      <c r="A594" s="38"/>
      <c r="D594" s="62"/>
      <c r="H594" s="63"/>
      <c r="K594" s="26"/>
      <c r="N594" s="43"/>
      <c r="P594" s="211"/>
      <c r="Q594" s="211"/>
      <c r="R594" s="211"/>
      <c r="S594" s="211"/>
      <c r="T594" s="211"/>
      <c r="U594" s="211"/>
      <c r="V594" s="211"/>
      <c r="W594" s="211"/>
      <c r="X594" s="211"/>
      <c r="Y594" s="211"/>
      <c r="Z594" s="211"/>
      <c r="AC594" s="264"/>
      <c r="AD594" s="264"/>
      <c r="AE594" s="264"/>
      <c r="AF594" s="264"/>
      <c r="AG594" s="264"/>
    </row>
    <row r="595" spans="1:33" x14ac:dyDescent="0.25">
      <c r="A595" s="38"/>
      <c r="D595" s="62"/>
      <c r="H595" s="63"/>
      <c r="K595" s="26"/>
      <c r="N595" s="43"/>
      <c r="P595" s="211"/>
      <c r="Q595" s="211"/>
      <c r="R595" s="211"/>
      <c r="S595" s="211"/>
      <c r="T595" s="211"/>
      <c r="U595" s="211"/>
      <c r="V595" s="211"/>
      <c r="W595" s="211"/>
      <c r="X595" s="211"/>
      <c r="Y595" s="211"/>
      <c r="Z595" s="211"/>
      <c r="AC595" s="264"/>
      <c r="AD595" s="264"/>
      <c r="AE595" s="264"/>
      <c r="AF595" s="264"/>
      <c r="AG595" s="264"/>
    </row>
    <row r="596" spans="1:33" x14ac:dyDescent="0.25">
      <c r="A596" s="38"/>
      <c r="D596" s="62"/>
      <c r="E596" s="222"/>
      <c r="F596" s="222"/>
      <c r="G596" s="222"/>
      <c r="H596" s="222"/>
      <c r="I596" s="222"/>
      <c r="K596" s="26"/>
      <c r="N596" s="43"/>
      <c r="P596" s="211"/>
      <c r="Q596" s="211"/>
      <c r="R596" s="211"/>
      <c r="S596" s="211"/>
      <c r="T596" s="211"/>
      <c r="U596" s="211"/>
      <c r="V596" s="211"/>
      <c r="W596" s="211"/>
      <c r="X596" s="211"/>
      <c r="Y596" s="211"/>
      <c r="Z596" s="211"/>
      <c r="AC596" s="264"/>
      <c r="AD596" s="264"/>
      <c r="AE596" s="264"/>
      <c r="AF596" s="264"/>
      <c r="AG596" s="264"/>
    </row>
    <row r="597" spans="1:33" x14ac:dyDescent="0.25">
      <c r="A597" s="38"/>
      <c r="D597" s="62"/>
      <c r="E597" s="222"/>
      <c r="F597" s="222"/>
      <c r="G597" s="222"/>
      <c r="H597" s="222"/>
      <c r="I597" s="222"/>
      <c r="K597" s="606" t="s">
        <v>334</v>
      </c>
      <c r="L597" s="606"/>
      <c r="M597" s="606"/>
      <c r="N597" s="43"/>
      <c r="P597" s="211"/>
      <c r="Q597" s="211"/>
      <c r="R597" s="211"/>
      <c r="S597" s="211"/>
      <c r="T597" s="211"/>
      <c r="U597" s="211"/>
      <c r="V597" s="211"/>
      <c r="W597" s="211"/>
      <c r="X597" s="211"/>
      <c r="Y597" s="211"/>
      <c r="Z597" s="211"/>
      <c r="AC597" s="264"/>
      <c r="AD597" s="264"/>
      <c r="AE597" s="264"/>
      <c r="AF597" s="264"/>
      <c r="AG597" s="264"/>
    </row>
    <row r="598" spans="1:33" x14ac:dyDescent="0.25">
      <c r="A598" s="38"/>
      <c r="D598" s="62"/>
      <c r="H598" s="63"/>
      <c r="K598" s="606"/>
      <c r="L598" s="606"/>
      <c r="M598" s="606"/>
      <c r="N598" s="43"/>
      <c r="P598" s="211"/>
      <c r="Q598" s="211"/>
      <c r="R598" s="211"/>
      <c r="S598" s="211"/>
      <c r="T598" s="211"/>
      <c r="U598" s="211"/>
      <c r="V598" s="211"/>
      <c r="W598" s="211"/>
      <c r="X598" s="211"/>
      <c r="Y598" s="211"/>
      <c r="Z598" s="211"/>
      <c r="AC598" s="264"/>
      <c r="AD598" s="264"/>
      <c r="AE598" s="264"/>
      <c r="AF598" s="264"/>
      <c r="AG598" s="264"/>
    </row>
    <row r="599" spans="1:33" x14ac:dyDescent="0.25">
      <c r="A599" s="38"/>
      <c r="D599" s="62"/>
      <c r="E599" s="222"/>
      <c r="F599" s="222"/>
      <c r="G599" s="222"/>
      <c r="H599" s="222"/>
      <c r="I599" s="222"/>
      <c r="K599" s="606"/>
      <c r="L599" s="606"/>
      <c r="M599" s="606"/>
      <c r="N599" s="43"/>
      <c r="P599" s="211"/>
      <c r="Q599" s="211"/>
      <c r="R599" s="211"/>
      <c r="S599" s="211"/>
      <c r="T599" s="211"/>
      <c r="U599" s="211"/>
      <c r="V599" s="211"/>
      <c r="W599" s="211"/>
      <c r="X599" s="211"/>
      <c r="Y599" s="211"/>
      <c r="Z599" s="211"/>
      <c r="AC599" s="264"/>
      <c r="AD599" s="264"/>
      <c r="AE599" s="264"/>
      <c r="AF599" s="264"/>
      <c r="AG599" s="264"/>
    </row>
    <row r="600" spans="1:33" x14ac:dyDescent="0.25">
      <c r="A600" s="38"/>
      <c r="D600" s="62"/>
      <c r="E600" s="222"/>
      <c r="F600" s="222"/>
      <c r="G600" s="222"/>
      <c r="H600" s="222"/>
      <c r="I600" s="222"/>
      <c r="K600" s="606"/>
      <c r="L600" s="606"/>
      <c r="M600" s="606"/>
      <c r="N600" s="43"/>
      <c r="P600" s="211"/>
      <c r="Q600" s="211"/>
      <c r="R600" s="211"/>
      <c r="S600" s="211"/>
      <c r="T600" s="211"/>
      <c r="U600" s="211"/>
      <c r="V600" s="211"/>
      <c r="W600" s="211"/>
      <c r="X600" s="211"/>
      <c r="Y600" s="211"/>
      <c r="Z600" s="211"/>
      <c r="AC600" s="264"/>
      <c r="AD600" s="264"/>
      <c r="AE600" s="264"/>
      <c r="AF600" s="264"/>
      <c r="AG600" s="264"/>
    </row>
    <row r="601" spans="1:33" ht="13.8" thickBot="1" x14ac:dyDescent="0.3">
      <c r="A601" s="64"/>
      <c r="B601" s="65"/>
      <c r="C601" s="65"/>
      <c r="D601" s="65"/>
      <c r="E601" s="65"/>
      <c r="F601" s="65"/>
      <c r="G601" s="65"/>
      <c r="H601" s="65"/>
      <c r="I601" s="65"/>
      <c r="J601" s="65"/>
      <c r="K601" s="65"/>
      <c r="L601" s="65"/>
      <c r="M601" s="65"/>
      <c r="N601" s="69"/>
      <c r="P601" s="211"/>
      <c r="Q601" s="211"/>
      <c r="R601" s="211"/>
      <c r="S601" s="211"/>
      <c r="T601" s="211"/>
      <c r="U601" s="211"/>
      <c r="V601" s="211"/>
      <c r="W601" s="211"/>
      <c r="X601" s="211"/>
      <c r="Y601" s="211"/>
      <c r="Z601" s="211"/>
      <c r="AC601" s="264"/>
      <c r="AD601" s="264"/>
      <c r="AE601" s="264"/>
      <c r="AF601" s="264"/>
      <c r="AG601" s="264"/>
    </row>
    <row r="602" spans="1:33" ht="13.8" thickTop="1" x14ac:dyDescent="0.25">
      <c r="P602" s="211"/>
      <c r="Q602" s="211"/>
      <c r="R602" s="211"/>
      <c r="S602" s="211"/>
      <c r="T602" s="211"/>
      <c r="U602" s="211"/>
      <c r="V602" s="211"/>
      <c r="W602" s="211"/>
      <c r="X602" s="211"/>
      <c r="Y602" s="211"/>
      <c r="Z602" s="211"/>
      <c r="AC602" s="264"/>
      <c r="AD602" s="264"/>
      <c r="AE602" s="264"/>
      <c r="AF602" s="264"/>
      <c r="AG602" s="264"/>
    </row>
    <row r="603" spans="1:33" x14ac:dyDescent="0.25">
      <c r="B603" s="29" t="s">
        <v>19</v>
      </c>
      <c r="P603" s="211"/>
      <c r="Q603" s="211"/>
      <c r="R603" s="211"/>
      <c r="S603" s="211"/>
      <c r="T603" s="211"/>
      <c r="U603" s="211"/>
      <c r="V603" s="211"/>
      <c r="W603" s="211"/>
      <c r="X603" s="211"/>
      <c r="Y603" s="211"/>
      <c r="Z603" s="211"/>
      <c r="AC603" s="264"/>
      <c r="AD603" s="264"/>
      <c r="AE603" s="264"/>
      <c r="AF603" s="264"/>
      <c r="AG603" s="264"/>
    </row>
    <row r="604" spans="1:33" x14ac:dyDescent="0.25">
      <c r="P604" s="211"/>
      <c r="Q604" s="211"/>
      <c r="R604" s="211"/>
      <c r="S604" s="211"/>
      <c r="T604" s="211"/>
      <c r="U604" s="211"/>
      <c r="V604" s="211"/>
      <c r="W604" s="211"/>
      <c r="X604" s="211"/>
      <c r="Y604" s="211"/>
      <c r="Z604" s="211"/>
      <c r="AC604" s="264"/>
      <c r="AD604" s="264"/>
      <c r="AE604" s="264"/>
      <c r="AF604" s="264"/>
      <c r="AG604" s="264"/>
    </row>
    <row r="605" spans="1:33" x14ac:dyDescent="0.25">
      <c r="P605" s="211"/>
      <c r="Q605" s="211"/>
      <c r="R605" s="211"/>
      <c r="S605" s="211"/>
      <c r="T605" s="211"/>
      <c r="U605" s="211"/>
      <c r="V605" s="211"/>
      <c r="W605" s="211"/>
      <c r="X605" s="211"/>
      <c r="Y605" s="211"/>
      <c r="Z605" s="211"/>
      <c r="AC605" s="264"/>
      <c r="AD605" s="264"/>
      <c r="AE605" s="264"/>
      <c r="AF605" s="264"/>
      <c r="AG605" s="264"/>
    </row>
    <row r="606" spans="1:33" x14ac:dyDescent="0.25">
      <c r="P606" s="211"/>
      <c r="Q606" s="211"/>
      <c r="R606" s="211"/>
      <c r="S606" s="211"/>
      <c r="T606" s="211"/>
      <c r="U606" s="211"/>
      <c r="V606" s="211"/>
      <c r="W606" s="211"/>
      <c r="X606" s="211"/>
      <c r="Y606" s="211"/>
      <c r="Z606" s="211"/>
      <c r="AC606" s="264"/>
      <c r="AD606" s="264"/>
      <c r="AE606" s="264"/>
      <c r="AF606" s="264"/>
      <c r="AG606" s="264"/>
    </row>
    <row r="607" spans="1:33" x14ac:dyDescent="0.25">
      <c r="P607" s="211"/>
      <c r="Q607" s="211"/>
      <c r="R607" s="211"/>
      <c r="S607" s="211"/>
      <c r="T607" s="211"/>
      <c r="U607" s="211"/>
      <c r="V607" s="211"/>
      <c r="W607" s="211"/>
      <c r="X607" s="211"/>
      <c r="Y607" s="211"/>
      <c r="Z607" s="211"/>
      <c r="AC607" s="264"/>
      <c r="AD607" s="264"/>
      <c r="AE607" s="264"/>
      <c r="AF607" s="264"/>
      <c r="AG607" s="264"/>
    </row>
    <row r="608" spans="1:33" x14ac:dyDescent="0.25">
      <c r="P608" s="211"/>
      <c r="Q608" s="211"/>
      <c r="R608" s="211"/>
      <c r="S608" s="211"/>
      <c r="T608" s="211"/>
      <c r="U608" s="211"/>
      <c r="V608" s="211"/>
      <c r="W608" s="211"/>
      <c r="X608" s="211"/>
      <c r="Y608" s="211"/>
      <c r="Z608" s="211"/>
      <c r="AC608" s="264"/>
      <c r="AD608" s="264"/>
      <c r="AE608" s="264"/>
      <c r="AF608" s="264"/>
      <c r="AG608" s="264"/>
    </row>
    <row r="609" spans="16:33" x14ac:dyDescent="0.25">
      <c r="P609" s="211"/>
      <c r="Q609" s="211"/>
      <c r="R609" s="211"/>
      <c r="S609" s="211"/>
      <c r="T609" s="211"/>
      <c r="U609" s="211"/>
      <c r="V609" s="211"/>
      <c r="W609" s="211"/>
      <c r="X609" s="211"/>
      <c r="Y609" s="211"/>
      <c r="Z609" s="211"/>
      <c r="AC609" s="264"/>
      <c r="AD609" s="264"/>
      <c r="AE609" s="264"/>
      <c r="AF609" s="264"/>
      <c r="AG609" s="264"/>
    </row>
    <row r="610" spans="16:33" x14ac:dyDescent="0.25">
      <c r="P610" s="211"/>
      <c r="Q610" s="211"/>
      <c r="R610" s="211"/>
      <c r="S610" s="211"/>
      <c r="T610" s="211"/>
      <c r="U610" s="211"/>
      <c r="V610" s="211"/>
      <c r="W610" s="211"/>
      <c r="X610" s="211"/>
      <c r="Y610" s="211"/>
      <c r="Z610" s="211"/>
      <c r="AC610" s="264"/>
      <c r="AD610" s="264"/>
      <c r="AE610" s="264"/>
      <c r="AF610" s="264"/>
      <c r="AG610" s="264"/>
    </row>
    <row r="611" spans="16:33" x14ac:dyDescent="0.25">
      <c r="P611" s="211"/>
      <c r="Q611" s="211"/>
      <c r="R611" s="211"/>
      <c r="S611" s="211"/>
      <c r="T611" s="211"/>
      <c r="U611" s="211"/>
      <c r="V611" s="211"/>
      <c r="W611" s="211"/>
      <c r="X611" s="211"/>
      <c r="Y611" s="211"/>
      <c r="Z611" s="211"/>
      <c r="AC611" s="264"/>
      <c r="AD611" s="264"/>
      <c r="AE611" s="264"/>
      <c r="AF611" s="264"/>
      <c r="AG611" s="264"/>
    </row>
    <row r="612" spans="16:33" x14ac:dyDescent="0.25">
      <c r="P612" s="211"/>
      <c r="Q612" s="211"/>
      <c r="R612" s="211"/>
      <c r="S612" s="211"/>
      <c r="T612" s="211"/>
      <c r="U612" s="211"/>
      <c r="V612" s="211"/>
      <c r="W612" s="211"/>
      <c r="X612" s="211"/>
      <c r="Y612" s="211"/>
      <c r="Z612" s="211"/>
      <c r="AC612" s="264"/>
      <c r="AD612" s="264"/>
      <c r="AE612" s="264"/>
      <c r="AF612" s="264"/>
      <c r="AG612" s="264"/>
    </row>
    <row r="613" spans="16:33" x14ac:dyDescent="0.25">
      <c r="P613" s="211"/>
      <c r="Q613" s="211"/>
      <c r="R613" s="211"/>
      <c r="S613" s="211"/>
      <c r="T613" s="211"/>
      <c r="U613" s="211"/>
      <c r="V613" s="211"/>
      <c r="W613" s="211"/>
      <c r="X613" s="211"/>
      <c r="Y613" s="211"/>
      <c r="Z613" s="211"/>
      <c r="AC613" s="264"/>
      <c r="AD613" s="264"/>
      <c r="AE613" s="264"/>
      <c r="AF613" s="264"/>
      <c r="AG613" s="264"/>
    </row>
    <row r="614" spans="16:33" x14ac:dyDescent="0.25">
      <c r="P614" s="211"/>
      <c r="Q614" s="211"/>
      <c r="R614" s="211"/>
      <c r="S614" s="211"/>
      <c r="T614" s="211"/>
      <c r="U614" s="211"/>
      <c r="V614" s="211"/>
      <c r="W614" s="211"/>
      <c r="X614" s="211"/>
      <c r="Y614" s="211"/>
      <c r="Z614" s="211"/>
      <c r="AC614" s="264"/>
      <c r="AD614" s="264"/>
      <c r="AE614" s="264"/>
      <c r="AF614" s="264"/>
      <c r="AG614" s="264"/>
    </row>
    <row r="615" spans="16:33" x14ac:dyDescent="0.25">
      <c r="P615" s="211"/>
      <c r="Q615" s="211"/>
      <c r="R615" s="211"/>
      <c r="S615" s="211"/>
      <c r="T615" s="211"/>
      <c r="U615" s="211"/>
      <c r="V615" s="211"/>
      <c r="W615" s="211"/>
      <c r="X615" s="211"/>
      <c r="Y615" s="211"/>
      <c r="Z615" s="211"/>
      <c r="AC615" s="264"/>
      <c r="AD615" s="264"/>
      <c r="AE615" s="264"/>
      <c r="AF615" s="264"/>
      <c r="AG615" s="264"/>
    </row>
    <row r="616" spans="16:33" x14ac:dyDescent="0.25">
      <c r="P616" s="211"/>
      <c r="Q616" s="211"/>
      <c r="R616" s="211"/>
      <c r="S616" s="211"/>
      <c r="T616" s="211"/>
      <c r="U616" s="211"/>
      <c r="V616" s="211"/>
      <c r="W616" s="211"/>
      <c r="X616" s="211"/>
      <c r="Y616" s="211"/>
      <c r="Z616" s="211"/>
      <c r="AC616" s="264"/>
      <c r="AD616" s="264"/>
      <c r="AE616" s="264"/>
      <c r="AF616" s="264"/>
      <c r="AG616" s="264"/>
    </row>
    <row r="617" spans="16:33" x14ac:dyDescent="0.25">
      <c r="P617" s="211"/>
      <c r="Q617" s="211"/>
      <c r="R617" s="211"/>
      <c r="S617" s="211"/>
      <c r="T617" s="211"/>
      <c r="U617" s="211"/>
      <c r="V617" s="211"/>
      <c r="W617" s="211"/>
      <c r="X617" s="211"/>
      <c r="Y617" s="211"/>
      <c r="Z617" s="211"/>
      <c r="AC617" s="264"/>
      <c r="AD617" s="264"/>
      <c r="AE617" s="264"/>
      <c r="AF617" s="264"/>
      <c r="AG617" s="264"/>
    </row>
    <row r="618" spans="16:33" x14ac:dyDescent="0.25">
      <c r="P618" s="211"/>
      <c r="Q618" s="211"/>
      <c r="R618" s="211"/>
      <c r="S618" s="211"/>
      <c r="T618" s="211"/>
      <c r="U618" s="211"/>
      <c r="V618" s="211"/>
      <c r="W618" s="211"/>
      <c r="X618" s="211"/>
      <c r="Y618" s="211"/>
      <c r="Z618" s="211"/>
      <c r="AC618" s="264"/>
      <c r="AD618" s="264"/>
      <c r="AE618" s="264"/>
      <c r="AF618" s="264"/>
      <c r="AG618" s="264"/>
    </row>
    <row r="619" spans="16:33" x14ac:dyDescent="0.25">
      <c r="P619" s="211"/>
      <c r="Q619" s="211"/>
      <c r="R619" s="211"/>
      <c r="S619" s="211"/>
      <c r="T619" s="211"/>
      <c r="U619" s="211"/>
      <c r="V619" s="211"/>
      <c r="W619" s="211"/>
      <c r="X619" s="211"/>
      <c r="Y619" s="211"/>
      <c r="Z619" s="211"/>
      <c r="AC619" s="264"/>
      <c r="AD619" s="264"/>
      <c r="AE619" s="264"/>
      <c r="AF619" s="264"/>
      <c r="AG619" s="264"/>
    </row>
    <row r="620" spans="16:33" x14ac:dyDescent="0.25">
      <c r="P620" s="211"/>
      <c r="Q620" s="211"/>
      <c r="R620" s="211"/>
      <c r="S620" s="211"/>
      <c r="T620" s="211"/>
      <c r="U620" s="211"/>
      <c r="V620" s="211"/>
      <c r="W620" s="211"/>
      <c r="X620" s="211"/>
      <c r="Y620" s="211"/>
      <c r="Z620" s="211"/>
      <c r="AC620" s="264"/>
      <c r="AD620" s="264"/>
      <c r="AE620" s="264"/>
      <c r="AF620" s="264"/>
      <c r="AG620" s="264"/>
    </row>
    <row r="621" spans="16:33" x14ac:dyDescent="0.25">
      <c r="P621" s="211"/>
      <c r="Q621" s="211"/>
      <c r="R621" s="211"/>
      <c r="S621" s="211"/>
      <c r="T621" s="211"/>
      <c r="U621" s="211"/>
      <c r="V621" s="211"/>
      <c r="W621" s="211"/>
      <c r="X621" s="211"/>
      <c r="Y621" s="211"/>
      <c r="Z621" s="211"/>
      <c r="AC621" s="264"/>
      <c r="AD621" s="264"/>
      <c r="AE621" s="264"/>
      <c r="AF621" s="264"/>
      <c r="AG621" s="264"/>
    </row>
    <row r="622" spans="16:33" x14ac:dyDescent="0.25">
      <c r="P622" s="211"/>
      <c r="Q622" s="211"/>
      <c r="R622" s="211"/>
      <c r="S622" s="211"/>
      <c r="T622" s="211"/>
      <c r="U622" s="211"/>
      <c r="V622" s="211"/>
      <c r="W622" s="211"/>
      <c r="X622" s="211"/>
      <c r="Y622" s="211"/>
      <c r="Z622" s="211"/>
      <c r="AC622" s="264"/>
      <c r="AD622" s="264"/>
      <c r="AE622" s="264"/>
      <c r="AF622" s="264"/>
      <c r="AG622" s="264"/>
    </row>
    <row r="623" spans="16:33" x14ac:dyDescent="0.25">
      <c r="P623" s="211"/>
      <c r="Q623" s="211"/>
      <c r="R623" s="211"/>
      <c r="S623" s="211"/>
      <c r="T623" s="211"/>
      <c r="U623" s="211"/>
      <c r="V623" s="211"/>
      <c r="W623" s="211"/>
      <c r="X623" s="211"/>
      <c r="Y623" s="211"/>
      <c r="Z623" s="211"/>
      <c r="AC623" s="264"/>
      <c r="AD623" s="264"/>
      <c r="AE623" s="264"/>
      <c r="AF623" s="264"/>
      <c r="AG623" s="264"/>
    </row>
    <row r="624" spans="16:33" x14ac:dyDescent="0.25">
      <c r="P624" s="211"/>
      <c r="Q624" s="211"/>
      <c r="R624" s="211"/>
      <c r="S624" s="211"/>
      <c r="T624" s="211"/>
      <c r="U624" s="211"/>
      <c r="V624" s="211"/>
      <c r="W624" s="211"/>
      <c r="X624" s="211"/>
      <c r="Y624" s="211"/>
      <c r="Z624" s="211"/>
      <c r="AC624" s="264"/>
      <c r="AD624" s="264"/>
      <c r="AE624" s="264"/>
      <c r="AF624" s="264"/>
      <c r="AG624" s="264"/>
    </row>
    <row r="625" spans="1:33" x14ac:dyDescent="0.25">
      <c r="P625" s="211"/>
      <c r="Q625" s="211"/>
      <c r="R625" s="211"/>
      <c r="S625" s="211"/>
      <c r="T625" s="211"/>
      <c r="U625" s="211"/>
      <c r="V625" s="211"/>
      <c r="W625" s="211"/>
      <c r="X625" s="211"/>
      <c r="Y625" s="211"/>
      <c r="Z625" s="211"/>
      <c r="AC625" s="264"/>
      <c r="AD625" s="264"/>
      <c r="AE625" s="264"/>
      <c r="AF625" s="264"/>
      <c r="AG625" s="264"/>
    </row>
    <row r="626" spans="1:33" x14ac:dyDescent="0.25">
      <c r="P626" s="211"/>
      <c r="Q626" s="211"/>
      <c r="R626" s="211"/>
      <c r="S626" s="211"/>
      <c r="T626" s="211"/>
      <c r="U626" s="211"/>
      <c r="V626" s="211"/>
      <c r="W626" s="211"/>
      <c r="X626" s="211"/>
      <c r="Y626" s="211"/>
      <c r="Z626" s="211"/>
      <c r="AC626" s="264"/>
      <c r="AD626" s="264"/>
      <c r="AE626" s="264"/>
      <c r="AF626" s="264"/>
      <c r="AG626" s="264"/>
    </row>
    <row r="627" spans="1:33" x14ac:dyDescent="0.25">
      <c r="P627" s="211"/>
      <c r="Q627" s="211"/>
      <c r="R627" s="211"/>
      <c r="S627" s="211"/>
      <c r="T627" s="211"/>
      <c r="U627" s="211"/>
      <c r="V627" s="211"/>
      <c r="W627" s="211"/>
      <c r="X627" s="211"/>
      <c r="Y627" s="211"/>
      <c r="Z627" s="211"/>
      <c r="AC627" s="264"/>
      <c r="AD627" s="264"/>
      <c r="AE627" s="264"/>
      <c r="AF627" s="264"/>
      <c r="AG627" s="264"/>
    </row>
    <row r="628" spans="1:33" x14ac:dyDescent="0.25">
      <c r="P628" s="211"/>
      <c r="Q628" s="211"/>
      <c r="R628" s="211"/>
      <c r="S628" s="211"/>
      <c r="T628" s="211"/>
      <c r="U628" s="211"/>
      <c r="V628" s="211"/>
      <c r="W628" s="211"/>
      <c r="X628" s="211"/>
      <c r="Y628" s="211"/>
      <c r="Z628" s="211"/>
      <c r="AC628" s="264"/>
      <c r="AD628" s="264"/>
      <c r="AE628" s="264"/>
      <c r="AF628" s="264"/>
      <c r="AG628" s="264"/>
    </row>
    <row r="629" spans="1:33" x14ac:dyDescent="0.25">
      <c r="P629" s="211"/>
      <c r="Q629" s="211"/>
      <c r="R629" s="211"/>
      <c r="S629" s="211"/>
      <c r="T629" s="211"/>
      <c r="U629" s="211"/>
      <c r="V629" s="211"/>
      <c r="W629" s="211"/>
      <c r="X629" s="211"/>
      <c r="Y629" s="211"/>
      <c r="Z629" s="211"/>
      <c r="AC629" s="264"/>
      <c r="AD629" s="264"/>
      <c r="AE629" s="264"/>
      <c r="AF629" s="264"/>
      <c r="AG629" s="264"/>
    </row>
    <row r="630" spans="1:33" x14ac:dyDescent="0.25">
      <c r="P630" s="211"/>
      <c r="Q630" s="211"/>
      <c r="R630" s="211"/>
      <c r="S630" s="211"/>
      <c r="T630" s="211"/>
      <c r="U630" s="211"/>
      <c r="V630" s="211"/>
      <c r="W630" s="211"/>
      <c r="X630" s="211"/>
      <c r="Y630" s="211"/>
      <c r="Z630" s="211"/>
      <c r="AC630" s="264"/>
      <c r="AD630" s="264"/>
      <c r="AE630" s="264"/>
      <c r="AF630" s="264"/>
      <c r="AG630" s="264"/>
    </row>
    <row r="631" spans="1:33" x14ac:dyDescent="0.25">
      <c r="P631" s="211"/>
      <c r="Q631" s="211"/>
      <c r="R631" s="211"/>
      <c r="S631" s="211"/>
      <c r="T631" s="211"/>
      <c r="U631" s="211"/>
      <c r="V631" s="211"/>
      <c r="W631" s="211"/>
      <c r="X631" s="211"/>
      <c r="Y631" s="211"/>
      <c r="Z631" s="211"/>
      <c r="AC631" s="264"/>
      <c r="AD631" s="264"/>
      <c r="AE631" s="264"/>
      <c r="AF631" s="264"/>
      <c r="AG631" s="264"/>
    </row>
    <row r="632" spans="1:33" x14ac:dyDescent="0.25">
      <c r="P632" s="211"/>
      <c r="Q632" s="211"/>
      <c r="R632" s="211"/>
      <c r="S632" s="211"/>
      <c r="T632" s="211"/>
      <c r="U632" s="211"/>
      <c r="V632" s="211"/>
      <c r="W632" s="211"/>
      <c r="X632" s="211"/>
      <c r="Y632" s="211"/>
      <c r="Z632" s="211"/>
      <c r="AC632" s="264"/>
      <c r="AD632" s="264"/>
      <c r="AE632" s="264"/>
      <c r="AF632" s="264"/>
      <c r="AG632" s="264"/>
    </row>
    <row r="633" spans="1:33" x14ac:dyDescent="0.25">
      <c r="P633" s="211"/>
      <c r="Q633" s="211"/>
      <c r="R633" s="211"/>
      <c r="S633" s="211"/>
      <c r="T633" s="211"/>
      <c r="U633" s="211"/>
      <c r="V633" s="211"/>
      <c r="W633" s="211"/>
      <c r="X633" s="211"/>
      <c r="Y633" s="211"/>
      <c r="Z633" s="211"/>
      <c r="AC633" s="264"/>
      <c r="AD633" s="264"/>
      <c r="AE633" s="264"/>
      <c r="AF633" s="264"/>
      <c r="AG633" s="264"/>
    </row>
    <row r="634" spans="1:33" x14ac:dyDescent="0.25">
      <c r="P634" s="211"/>
      <c r="Q634" s="211"/>
      <c r="R634" s="211"/>
      <c r="S634" s="211"/>
      <c r="T634" s="211"/>
      <c r="U634" s="211"/>
      <c r="V634" s="211"/>
      <c r="W634" s="211"/>
      <c r="X634" s="211"/>
      <c r="Y634" s="211"/>
      <c r="Z634" s="211"/>
      <c r="AC634" s="264"/>
      <c r="AD634" s="264"/>
      <c r="AE634" s="264"/>
      <c r="AF634" s="264"/>
      <c r="AG634" s="264"/>
    </row>
    <row r="635" spans="1:33" x14ac:dyDescent="0.25">
      <c r="P635" s="211"/>
      <c r="Q635" s="211"/>
      <c r="R635" s="211"/>
      <c r="S635" s="211"/>
      <c r="T635" s="211"/>
      <c r="U635" s="211"/>
      <c r="V635" s="211"/>
      <c r="W635" s="211"/>
      <c r="X635" s="211"/>
      <c r="Y635" s="211"/>
      <c r="Z635" s="211"/>
      <c r="AC635" s="264"/>
      <c r="AD635" s="264"/>
      <c r="AE635" s="264"/>
      <c r="AF635" s="264"/>
      <c r="AG635" s="264"/>
    </row>
    <row r="636" spans="1:33" ht="13.8" thickBot="1" x14ac:dyDescent="0.3">
      <c r="B636">
        <f>$D$1</f>
        <v>0</v>
      </c>
      <c r="C636" s="79" t="s">
        <v>19</v>
      </c>
      <c r="D636" s="30" t="s">
        <v>20</v>
      </c>
      <c r="P636" s="211"/>
      <c r="Q636" s="211"/>
      <c r="R636" s="211"/>
      <c r="S636" s="211"/>
      <c r="T636" s="211"/>
      <c r="U636" s="211"/>
      <c r="V636" s="211"/>
      <c r="W636" s="211"/>
      <c r="X636" s="211"/>
      <c r="Y636" s="211"/>
      <c r="Z636" s="211"/>
      <c r="AC636" s="264"/>
      <c r="AD636" s="264"/>
      <c r="AE636" s="264"/>
      <c r="AF636" s="264"/>
      <c r="AG636" s="264"/>
    </row>
    <row r="637" spans="1:33" ht="13.8" thickTop="1" x14ac:dyDescent="0.25">
      <c r="A637" s="31"/>
      <c r="B637" s="32" t="s">
        <v>21</v>
      </c>
      <c r="C637" s="33"/>
      <c r="D637" s="34" t="s">
        <v>22</v>
      </c>
      <c r="E637" s="32" t="str">
        <f>J116</f>
        <v/>
      </c>
      <c r="F637" s="35" t="str">
        <f>IF(L116=0,"NOT REQUIRED", IF(L116="Man","MANAGERIAL POSITION","NON-MANAGERIAL POSITION"))</f>
        <v>NON-MANAGERIAL POSITION</v>
      </c>
      <c r="G637" s="33"/>
      <c r="H637" s="33"/>
      <c r="I637" s="36"/>
      <c r="J637" s="32"/>
      <c r="K637" s="33"/>
      <c r="L637" s="36" t="s">
        <v>25</v>
      </c>
      <c r="M637" s="33"/>
      <c r="N637" s="37"/>
      <c r="P637" s="211"/>
      <c r="Q637" s="211"/>
      <c r="R637" s="211"/>
      <c r="S637" s="211"/>
      <c r="T637" s="211"/>
      <c r="U637" s="211"/>
      <c r="V637" s="211"/>
      <c r="W637" s="211"/>
      <c r="X637" s="211"/>
      <c r="Y637" s="211"/>
      <c r="Z637" s="211"/>
      <c r="AC637" s="264"/>
      <c r="AD637" s="264"/>
      <c r="AE637" s="264"/>
      <c r="AF637" s="264"/>
      <c r="AG637" s="264"/>
    </row>
    <row r="638" spans="1:33" x14ac:dyDescent="0.25">
      <c r="A638" s="38"/>
      <c r="E638" s="39"/>
      <c r="F638" s="40"/>
      <c r="G638" s="41"/>
      <c r="I638" s="11"/>
      <c r="J638" s="42"/>
      <c r="N638" s="43"/>
      <c r="P638" s="211"/>
      <c r="Q638" s="211"/>
      <c r="R638" s="211"/>
      <c r="S638" s="211"/>
      <c r="T638" s="211"/>
      <c r="U638" s="211"/>
      <c r="V638" s="211"/>
      <c r="W638" s="211"/>
      <c r="X638" s="211"/>
      <c r="Y638" s="211"/>
      <c r="Z638" s="211"/>
      <c r="AC638" s="264"/>
      <c r="AD638" s="264"/>
      <c r="AE638" s="264"/>
      <c r="AF638" s="264"/>
      <c r="AG638" s="264"/>
    </row>
    <row r="639" spans="1:33" x14ac:dyDescent="0.25">
      <c r="A639" s="38"/>
      <c r="B639" t="s">
        <v>26</v>
      </c>
      <c r="L639" s="608" t="str">
        <f>$L$39</f>
        <v>N.017-050-2022/1</v>
      </c>
      <c r="M639" s="608"/>
      <c r="N639" s="43"/>
      <c r="P639" s="211"/>
      <c r="Q639" s="211"/>
      <c r="R639" s="211"/>
      <c r="S639" s="211"/>
      <c r="T639" s="211"/>
      <c r="U639" s="211"/>
      <c r="V639" s="211"/>
      <c r="W639" s="211"/>
      <c r="X639" s="211"/>
      <c r="Y639" s="211"/>
      <c r="Z639" s="211"/>
      <c r="AC639" s="264"/>
      <c r="AD639" s="264"/>
      <c r="AE639" s="264"/>
      <c r="AF639" s="264"/>
      <c r="AG639" s="264"/>
    </row>
    <row r="640" spans="1:33" ht="24.75" customHeight="1" x14ac:dyDescent="0.25">
      <c r="A640" s="38"/>
      <c r="B640" s="44" t="s">
        <v>27</v>
      </c>
      <c r="C640" s="45"/>
      <c r="D640" s="46"/>
      <c r="E640" s="620" t="s">
        <v>781</v>
      </c>
      <c r="F640" s="621"/>
      <c r="G640" s="44" t="s">
        <v>28</v>
      </c>
      <c r="H640" s="46"/>
      <c r="I640" s="44" t="s">
        <v>29</v>
      </c>
      <c r="J640" s="46"/>
      <c r="K640" s="47"/>
      <c r="L640" s="608"/>
      <c r="M640" s="608"/>
      <c r="N640" s="43"/>
      <c r="P640" s="211"/>
      <c r="Q640" s="211"/>
      <c r="R640" s="211"/>
      <c r="S640" s="211"/>
      <c r="T640" s="211"/>
      <c r="U640" s="211"/>
      <c r="V640" s="211"/>
      <c r="W640" s="211"/>
      <c r="X640" s="211"/>
      <c r="Y640" s="211"/>
      <c r="Z640" s="211"/>
      <c r="AC640" s="264"/>
      <c r="AD640" s="264"/>
      <c r="AE640" s="264"/>
      <c r="AF640" s="264"/>
      <c r="AG640" s="264"/>
    </row>
    <row r="641" spans="1:33" ht="16.5" customHeight="1" x14ac:dyDescent="0.25">
      <c r="A641" s="38"/>
      <c r="B641" s="302"/>
      <c r="C641" s="303"/>
      <c r="D641" s="304"/>
      <c r="E641" s="646"/>
      <c r="F641" s="647"/>
      <c r="G641" s="265" t="str">
        <f>K116</f>
        <v/>
      </c>
      <c r="H641" s="49"/>
      <c r="I641" s="305"/>
      <c r="J641" s="306"/>
      <c r="K641" s="50"/>
      <c r="N641" s="43"/>
      <c r="P641" s="211">
        <v>1</v>
      </c>
      <c r="Q641" s="211">
        <v>1</v>
      </c>
      <c r="R641" s="211">
        <v>1</v>
      </c>
      <c r="S641" s="211" t="str">
        <f>VLOOKUP(P641,'WORKINGS MATRIX'!$H$200:$I$351,2,FALSE)</f>
        <v>Year</v>
      </c>
      <c r="T641" s="211">
        <f>Q641-1</f>
        <v>0</v>
      </c>
      <c r="U641" s="211">
        <f>R641-1</f>
        <v>0</v>
      </c>
      <c r="V641" s="211" t="str">
        <f>IF(S641="year","",S641)</f>
        <v/>
      </c>
      <c r="W641" s="211" t="str">
        <f>IF(T641=0,"",T641)</f>
        <v/>
      </c>
      <c r="X641" s="211" t="str">
        <f>IF(U641=0,"",U641)</f>
        <v/>
      </c>
      <c r="Y641" s="211" t="str">
        <f>IF(V641="","",IF(W641="",(V641&amp;"/"&amp;"1"&amp;"/"&amp;"1"),IF(X641="",(V641&amp;"/"&amp;W641&amp;"/"&amp;"1"),(V641&amp;"/"&amp;W641&amp;"/"&amp;X641))))</f>
        <v/>
      </c>
      <c r="Z641" s="211" t="str">
        <f>IF(Y641="//","",Y641)</f>
        <v/>
      </c>
      <c r="AC641" s="264"/>
      <c r="AD641" s="264"/>
      <c r="AE641" s="264"/>
      <c r="AF641" s="264"/>
      <c r="AG641" s="264"/>
    </row>
    <row r="642" spans="1:33" x14ac:dyDescent="0.25">
      <c r="A642" s="38"/>
      <c r="E642" t="str">
        <f>IF(E641="","",IF(LEN(E641)=13,"","ID NUMBER SHOULD BE 13 DIGITS"))</f>
        <v/>
      </c>
      <c r="N642" s="43"/>
      <c r="P642" s="211"/>
      <c r="Q642" s="211"/>
      <c r="R642" s="211"/>
      <c r="S642" s="211"/>
      <c r="T642" s="211"/>
      <c r="U642" s="211"/>
      <c r="V642" s="211"/>
      <c r="W642" s="211"/>
      <c r="X642" s="211"/>
      <c r="Y642" s="211"/>
      <c r="Z642" s="211"/>
      <c r="AC642" s="264"/>
      <c r="AD642" s="264"/>
      <c r="AE642" s="264"/>
      <c r="AF642" s="264"/>
      <c r="AG642" s="264"/>
    </row>
    <row r="643" spans="1:33" x14ac:dyDescent="0.25">
      <c r="A643" s="38"/>
      <c r="G643" s="276" t="str">
        <f>IF(AG646=0,"","DATES BEYOND TENDER CLOSING DATE - PLEASE CHECK")</f>
        <v/>
      </c>
      <c r="N643" s="43"/>
      <c r="P643" s="211"/>
      <c r="Q643" s="211"/>
      <c r="R643" s="211"/>
      <c r="S643" s="211"/>
      <c r="T643" s="211"/>
      <c r="U643" s="211"/>
      <c r="V643" s="211"/>
      <c r="W643" s="211"/>
      <c r="X643" s="211"/>
      <c r="Y643" s="211"/>
      <c r="Z643" s="211"/>
      <c r="AC643" s="264"/>
      <c r="AD643" s="264"/>
      <c r="AE643" s="264"/>
      <c r="AF643" s="264"/>
      <c r="AG643" s="264"/>
    </row>
    <row r="644" spans="1:33" x14ac:dyDescent="0.25">
      <c r="A644" s="38"/>
      <c r="B644" t="s">
        <v>30</v>
      </c>
      <c r="G644" s="276" t="str">
        <f>IF(AE646=0,"","DATES INCORRECT OR INCOMPLETE - PLEASE CHECK")</f>
        <v/>
      </c>
      <c r="N644" s="43"/>
      <c r="P644" s="211"/>
      <c r="Q644" s="211"/>
      <c r="R644" s="211"/>
      <c r="S644" s="211"/>
      <c r="T644" s="211"/>
      <c r="U644" s="211"/>
      <c r="V644" s="211"/>
      <c r="W644" s="211"/>
      <c r="X644" s="211"/>
      <c r="Y644" s="211"/>
      <c r="Z644" s="211"/>
      <c r="AC644" s="264"/>
      <c r="AD644" s="264"/>
      <c r="AE644" s="264"/>
      <c r="AF644" s="264"/>
      <c r="AG644" s="264"/>
    </row>
    <row r="645" spans="1:33" x14ac:dyDescent="0.25">
      <c r="A645" s="38"/>
      <c r="B645" s="16" t="s">
        <v>612</v>
      </c>
      <c r="N645" s="43"/>
      <c r="P645" s="211"/>
      <c r="Q645" s="211"/>
      <c r="R645" s="211"/>
      <c r="S645" s="211"/>
      <c r="T645" s="211"/>
      <c r="U645" s="211"/>
      <c r="V645" s="211"/>
      <c r="W645" s="211"/>
      <c r="X645" s="211"/>
      <c r="Y645" s="211"/>
      <c r="Z645" s="211"/>
      <c r="AC645" s="264"/>
      <c r="AD645" s="264"/>
      <c r="AE645" s="264"/>
      <c r="AF645" s="264"/>
      <c r="AG645" s="264"/>
    </row>
    <row r="646" spans="1:33" ht="66" x14ac:dyDescent="0.25">
      <c r="A646" s="51"/>
      <c r="B646" s="559" t="s">
        <v>890</v>
      </c>
      <c r="C646" s="558" t="s">
        <v>31</v>
      </c>
      <c r="D646" s="49"/>
      <c r="E646" s="618" t="s">
        <v>891</v>
      </c>
      <c r="F646" s="619"/>
      <c r="G646" s="263" t="s">
        <v>892</v>
      </c>
      <c r="H646" s="263" t="s">
        <v>893</v>
      </c>
      <c r="I646" s="560" t="s">
        <v>894</v>
      </c>
      <c r="J646" s="560" t="s">
        <v>895</v>
      </c>
      <c r="K646" s="53" t="s">
        <v>32</v>
      </c>
      <c r="L646" s="560" t="s">
        <v>896</v>
      </c>
      <c r="M646" s="52" t="s">
        <v>33</v>
      </c>
      <c r="N646" s="54"/>
      <c r="O646" s="55"/>
      <c r="P646" s="214"/>
      <c r="Q646" s="211"/>
      <c r="R646" s="211"/>
      <c r="S646" s="212"/>
      <c r="T646" s="212"/>
      <c r="U646" s="212"/>
      <c r="V646" s="212"/>
      <c r="W646" s="212"/>
      <c r="X646" s="212"/>
      <c r="Y646" s="212"/>
      <c r="Z646" s="212"/>
      <c r="AC646" s="271"/>
      <c r="AD646" s="271"/>
      <c r="AE646" s="271">
        <f>SUM(AE647:AE651)</f>
        <v>0</v>
      </c>
      <c r="AF646" s="271"/>
      <c r="AG646" s="271">
        <f>SUM(AG647:AG651)</f>
        <v>0</v>
      </c>
    </row>
    <row r="647" spans="1:33" ht="25.5" customHeight="1" x14ac:dyDescent="0.25">
      <c r="A647" s="56"/>
      <c r="B647" s="308"/>
      <c r="C647" s="57">
        <v>8</v>
      </c>
      <c r="D647" s="58"/>
      <c r="E647" s="309"/>
      <c r="F647" s="59">
        <v>1</v>
      </c>
      <c r="G647" s="210" t="str">
        <f>Z647</f>
        <v/>
      </c>
      <c r="H647" s="210" t="str">
        <f>Z652</f>
        <v/>
      </c>
      <c r="I647" s="310"/>
      <c r="J647" s="311"/>
      <c r="K647" s="60">
        <v>23</v>
      </c>
      <c r="L647" s="312"/>
      <c r="M647" s="313"/>
      <c r="N647" s="270">
        <f>IF(G647="",0,IF(H647="",0,(ROUND(((H647-G647)/30),0))))</f>
        <v>0</v>
      </c>
      <c r="O647" s="26"/>
      <c r="P647" s="215">
        <v>1</v>
      </c>
      <c r="Q647" s="211">
        <v>1</v>
      </c>
      <c r="R647" s="211">
        <v>1</v>
      </c>
      <c r="S647" s="211" t="str">
        <f>VLOOKUP(P647,'WORKINGS MATRIX'!$B$200:$C$351,2,FALSE)</f>
        <v>Year</v>
      </c>
      <c r="T647" s="211">
        <f t="shared" ref="T647:U651" si="56">Q647-1</f>
        <v>0</v>
      </c>
      <c r="U647" s="211">
        <f t="shared" si="56"/>
        <v>0</v>
      </c>
      <c r="V647" s="211" t="str">
        <f t="shared" ref="V647:V656" si="57">IF(S647="year","",S647)</f>
        <v/>
      </c>
      <c r="W647" s="211" t="str">
        <f t="shared" ref="W647:X651" si="58">IF(T647=0,"",T647)</f>
        <v/>
      </c>
      <c r="X647" s="211" t="str">
        <f t="shared" si="58"/>
        <v/>
      </c>
      <c r="Y647" s="211" t="str">
        <f t="shared" ref="Y647:Y656" si="59">IF(V647="","",IF(W647="",(V647&amp;"/"&amp;"1"&amp;"/"&amp;"1"),IF(X647="",(V647&amp;"/"&amp;W647&amp;"/"&amp;"1"),(V647&amp;"/"&amp;W647&amp;"/"&amp;X647))))</f>
        <v/>
      </c>
      <c r="Z647" s="211" t="str">
        <f t="shared" ref="Z647:Z656" si="60">IF(Y647="//","",Y647)</f>
        <v/>
      </c>
      <c r="AC647" s="278">
        <f>IF(B647="",0,1)</f>
        <v>0</v>
      </c>
      <c r="AD647" s="278">
        <f>IF(B647="",0,IF(N647&gt;0,1,IF(N647&lt;0,2,0)))</f>
        <v>0</v>
      </c>
      <c r="AE647" s="278">
        <f>IF(AC647=AD647,0,IF(AC647&gt;AD647,2,1))</f>
        <v>0</v>
      </c>
      <c r="AF647" s="278">
        <f>IF(B647="",0,IF(N647=0,0,H647-$F$125))</f>
        <v>0</v>
      </c>
      <c r="AG647" s="278">
        <f>IF(AF647&gt;0,1,0)</f>
        <v>0</v>
      </c>
    </row>
    <row r="648" spans="1:33" ht="25.5" customHeight="1" x14ac:dyDescent="0.25">
      <c r="A648" s="56"/>
      <c r="B648" s="308"/>
      <c r="C648" s="57">
        <v>8</v>
      </c>
      <c r="D648" s="58"/>
      <c r="E648" s="309"/>
      <c r="F648" s="59">
        <v>1</v>
      </c>
      <c r="G648" s="210" t="str">
        <f>Z648</f>
        <v/>
      </c>
      <c r="H648" s="210" t="str">
        <f>Z653</f>
        <v/>
      </c>
      <c r="I648" s="310"/>
      <c r="J648" s="311"/>
      <c r="K648" s="60">
        <v>23</v>
      </c>
      <c r="L648" s="312"/>
      <c r="M648" s="313"/>
      <c r="N648" s="270">
        <f>IF(G648="",0,IF(H648="",0,(ROUND(((H648-G648)/30),0))))</f>
        <v>0</v>
      </c>
      <c r="O648" s="26"/>
      <c r="P648" s="215">
        <v>1</v>
      </c>
      <c r="Q648" s="211">
        <v>1</v>
      </c>
      <c r="R648" s="211">
        <v>1</v>
      </c>
      <c r="S648" s="211" t="str">
        <f>VLOOKUP(P648,'WORKINGS MATRIX'!$B$200:$C$351,2,FALSE)</f>
        <v>Year</v>
      </c>
      <c r="T648" s="211">
        <f t="shared" si="56"/>
        <v>0</v>
      </c>
      <c r="U648" s="211">
        <f t="shared" si="56"/>
        <v>0</v>
      </c>
      <c r="V648" s="211" t="str">
        <f t="shared" si="57"/>
        <v/>
      </c>
      <c r="W648" s="211" t="str">
        <f t="shared" si="58"/>
        <v/>
      </c>
      <c r="X648" s="211" t="str">
        <f t="shared" si="58"/>
        <v/>
      </c>
      <c r="Y648" s="211" t="str">
        <f t="shared" si="59"/>
        <v/>
      </c>
      <c r="Z648" s="211" t="str">
        <f t="shared" si="60"/>
        <v/>
      </c>
      <c r="AC648" s="278">
        <f>IF(B648="",0,1)</f>
        <v>0</v>
      </c>
      <c r="AD648" s="278">
        <f>IF(B648="",0,IF(N648&gt;0,1,IF(N648&lt;0,2,0)))</f>
        <v>0</v>
      </c>
      <c r="AE648" s="278">
        <f>IF(AC648=AD648,0,IF(AC648&gt;AD648,2,1))</f>
        <v>0</v>
      </c>
      <c r="AF648" s="278">
        <f>IF(B648="",0,IF(N648=0,0,H648-$F$125))</f>
        <v>0</v>
      </c>
      <c r="AG648" s="278">
        <f>IF(AF648&gt;0,1,0)</f>
        <v>0</v>
      </c>
    </row>
    <row r="649" spans="1:33" ht="25.5" customHeight="1" x14ac:dyDescent="0.25">
      <c r="A649" s="56"/>
      <c r="B649" s="308"/>
      <c r="C649" s="57">
        <v>8</v>
      </c>
      <c r="D649" s="58"/>
      <c r="E649" s="309"/>
      <c r="F649" s="59">
        <v>1</v>
      </c>
      <c r="G649" s="210" t="str">
        <f>Z649</f>
        <v/>
      </c>
      <c r="H649" s="210" t="str">
        <f>Z654</f>
        <v/>
      </c>
      <c r="I649" s="310"/>
      <c r="J649" s="311"/>
      <c r="K649" s="60">
        <v>23</v>
      </c>
      <c r="L649" s="312"/>
      <c r="M649" s="313"/>
      <c r="N649" s="270">
        <f>IF(G649="",0,IF(H649="",0,(ROUND(((H649-G649)/30),0))))</f>
        <v>0</v>
      </c>
      <c r="O649" s="26"/>
      <c r="P649" s="215">
        <v>1</v>
      </c>
      <c r="Q649" s="211">
        <v>1</v>
      </c>
      <c r="R649" s="211">
        <v>1</v>
      </c>
      <c r="S649" s="211" t="str">
        <f>VLOOKUP(P649,'WORKINGS MATRIX'!$B$200:$C$351,2,FALSE)</f>
        <v>Year</v>
      </c>
      <c r="T649" s="211">
        <f t="shared" si="56"/>
        <v>0</v>
      </c>
      <c r="U649" s="211">
        <f t="shared" si="56"/>
        <v>0</v>
      </c>
      <c r="V649" s="211" t="str">
        <f t="shared" si="57"/>
        <v/>
      </c>
      <c r="W649" s="211" t="str">
        <f t="shared" si="58"/>
        <v/>
      </c>
      <c r="X649" s="211" t="str">
        <f t="shared" si="58"/>
        <v/>
      </c>
      <c r="Y649" s="211" t="str">
        <f t="shared" si="59"/>
        <v/>
      </c>
      <c r="Z649" s="211" t="str">
        <f t="shared" si="60"/>
        <v/>
      </c>
      <c r="AC649" s="278">
        <f>IF(B649="",0,1)</f>
        <v>0</v>
      </c>
      <c r="AD649" s="278">
        <f>IF(B649="",0,IF(N649&gt;0,1,IF(N649&lt;0,2,0)))</f>
        <v>0</v>
      </c>
      <c r="AE649" s="278">
        <f>IF(AC649=AD649,0,IF(AC649&gt;AD649,2,1))</f>
        <v>0</v>
      </c>
      <c r="AF649" s="278">
        <f>IF(B649="",0,IF(N649=0,0,H649-$F$125))</f>
        <v>0</v>
      </c>
      <c r="AG649" s="278">
        <f>IF(AF649&gt;0,1,0)</f>
        <v>0</v>
      </c>
    </row>
    <row r="650" spans="1:33" ht="25.5" customHeight="1" x14ac:dyDescent="0.25">
      <c r="A650" s="56"/>
      <c r="B650" s="380"/>
      <c r="C650" s="380"/>
      <c r="D650" s="380"/>
      <c r="E650" s="380"/>
      <c r="F650" s="380"/>
      <c r="G650" s="380"/>
      <c r="H650" s="380"/>
      <c r="I650" s="380"/>
      <c r="J650" s="380"/>
      <c r="K650" s="380"/>
      <c r="L650" s="380"/>
      <c r="M650" s="380"/>
      <c r="N650" s="270">
        <f>IF(G650="",0,IF(H650="",0,(ROUND(((H650-G650)/30),0))))</f>
        <v>0</v>
      </c>
      <c r="O650" s="26"/>
      <c r="P650" s="215">
        <v>1</v>
      </c>
      <c r="Q650" s="211">
        <v>1</v>
      </c>
      <c r="R650" s="211">
        <v>1</v>
      </c>
      <c r="S650" s="211" t="str">
        <f>VLOOKUP(P650,'WORKINGS MATRIX'!$B$200:$C$351,2,FALSE)</f>
        <v>Year</v>
      </c>
      <c r="T650" s="211">
        <f t="shared" si="56"/>
        <v>0</v>
      </c>
      <c r="U650" s="211">
        <f t="shared" si="56"/>
        <v>0</v>
      </c>
      <c r="V650" s="211" t="str">
        <f t="shared" si="57"/>
        <v/>
      </c>
      <c r="W650" s="211" t="str">
        <f t="shared" si="58"/>
        <v/>
      </c>
      <c r="X650" s="211" t="str">
        <f t="shared" si="58"/>
        <v/>
      </c>
      <c r="Y650" s="211" t="str">
        <f t="shared" si="59"/>
        <v/>
      </c>
      <c r="Z650" s="211" t="str">
        <f t="shared" si="60"/>
        <v/>
      </c>
      <c r="AC650" s="278">
        <f>IF(B650="",0,1)</f>
        <v>0</v>
      </c>
      <c r="AD650" s="278">
        <f>IF(B650="",0,IF(N650&gt;0,1,IF(N650&lt;0,2,0)))</f>
        <v>0</v>
      </c>
      <c r="AE650" s="278">
        <f>IF(AC650=AD650,0,IF(AC650&gt;AD650,2,1))</f>
        <v>0</v>
      </c>
      <c r="AF650" s="278">
        <f>IF(B650="",0,IF(N650=0,0,H650-$F$125))</f>
        <v>0</v>
      </c>
      <c r="AG650" s="278">
        <f>IF(AF650&gt;0,1,0)</f>
        <v>0</v>
      </c>
    </row>
    <row r="651" spans="1:33" ht="25.5" customHeight="1" x14ac:dyDescent="0.25">
      <c r="A651" s="56"/>
      <c r="B651" s="222"/>
      <c r="C651" s="222"/>
      <c r="D651" s="222"/>
      <c r="E651" s="222"/>
      <c r="F651" s="222"/>
      <c r="G651" s="222"/>
      <c r="H651" s="222"/>
      <c r="I651" s="222"/>
      <c r="J651" s="222"/>
      <c r="K651" s="222"/>
      <c r="L651" s="222"/>
      <c r="M651" s="222"/>
      <c r="N651" s="270">
        <f>IF(G651="",0,IF(H651="",0,(ROUND(((H651-G651)/30),0))))</f>
        <v>0</v>
      </c>
      <c r="O651" s="26"/>
      <c r="P651" s="215">
        <v>1</v>
      </c>
      <c r="Q651" s="211">
        <v>1</v>
      </c>
      <c r="R651" s="211">
        <v>1</v>
      </c>
      <c r="S651" s="211" t="str">
        <f>VLOOKUP(P651,'WORKINGS MATRIX'!$B$200:$C$351,2,FALSE)</f>
        <v>Year</v>
      </c>
      <c r="T651" s="211">
        <f t="shared" si="56"/>
        <v>0</v>
      </c>
      <c r="U651" s="211">
        <f t="shared" si="56"/>
        <v>0</v>
      </c>
      <c r="V651" s="211" t="str">
        <f t="shared" si="57"/>
        <v/>
      </c>
      <c r="W651" s="211" t="str">
        <f t="shared" si="58"/>
        <v/>
      </c>
      <c r="X651" s="211" t="str">
        <f t="shared" si="58"/>
        <v/>
      </c>
      <c r="Y651" s="211" t="str">
        <f t="shared" si="59"/>
        <v/>
      </c>
      <c r="Z651" s="211" t="str">
        <f t="shared" si="60"/>
        <v/>
      </c>
      <c r="AC651" s="278">
        <f>IF(B651="",0,1)</f>
        <v>0</v>
      </c>
      <c r="AD651" s="278">
        <f>IF(B651="",0,IF(N651&gt;0,1,IF(N651&lt;0,2,0)))</f>
        <v>0</v>
      </c>
      <c r="AE651" s="278">
        <f>IF(AC651=AD651,0,IF(AC651&gt;AD651,2,1))</f>
        <v>0</v>
      </c>
      <c r="AF651" s="278">
        <f>IF(B651="",0,IF(N651=0,0,H651-$F$125))</f>
        <v>0</v>
      </c>
      <c r="AG651" s="278">
        <f>IF(AF651&gt;0,1,0)</f>
        <v>0</v>
      </c>
    </row>
    <row r="652" spans="1:33" x14ac:dyDescent="0.25">
      <c r="A652" s="38"/>
      <c r="D652" s="62"/>
      <c r="H652" s="63"/>
      <c r="K652" s="26"/>
      <c r="N652" s="43"/>
      <c r="O652" s="63"/>
      <c r="P652" s="195">
        <v>1</v>
      </c>
      <c r="Q652" s="211">
        <v>1</v>
      </c>
      <c r="R652" s="211">
        <v>1</v>
      </c>
      <c r="S652" s="211" t="str">
        <f>VLOOKUP(P652,'WORKINGS MATRIX'!$B$200:$C$351,2,FALSE)</f>
        <v>Year</v>
      </c>
      <c r="T652" s="211">
        <f t="shared" ref="T652:U656" si="61">Q652-1</f>
        <v>0</v>
      </c>
      <c r="U652" s="211">
        <f t="shared" si="61"/>
        <v>0</v>
      </c>
      <c r="V652" s="211" t="str">
        <f t="shared" si="57"/>
        <v/>
      </c>
      <c r="W652" s="211" t="str">
        <f t="shared" ref="W652:X656" si="62">IF(T652=0,"",T652)</f>
        <v/>
      </c>
      <c r="X652" s="211" t="str">
        <f t="shared" si="62"/>
        <v/>
      </c>
      <c r="Y652" s="211" t="str">
        <f t="shared" si="59"/>
        <v/>
      </c>
      <c r="Z652" s="211" t="str">
        <f t="shared" si="60"/>
        <v/>
      </c>
      <c r="AC652" s="264"/>
      <c r="AD652" s="264"/>
      <c r="AE652" s="264"/>
      <c r="AF652" s="264"/>
      <c r="AG652" s="264"/>
    </row>
    <row r="653" spans="1:33" ht="12.75" customHeight="1" x14ac:dyDescent="0.25">
      <c r="A653" s="38"/>
      <c r="B653" t="s">
        <v>34</v>
      </c>
      <c r="D653" s="62"/>
      <c r="H653" s="63"/>
      <c r="K653" s="26"/>
      <c r="N653" s="43"/>
      <c r="O653" s="63"/>
      <c r="P653" s="211">
        <v>1</v>
      </c>
      <c r="Q653" s="211">
        <v>1</v>
      </c>
      <c r="R653" s="211">
        <v>1</v>
      </c>
      <c r="S653" s="211" t="str">
        <f>VLOOKUP(P653,'WORKINGS MATRIX'!$B$200:$C$351,2,FALSE)</f>
        <v>Year</v>
      </c>
      <c r="T653" s="211">
        <f t="shared" si="61"/>
        <v>0</v>
      </c>
      <c r="U653" s="211">
        <f t="shared" si="61"/>
        <v>0</v>
      </c>
      <c r="V653" s="211" t="str">
        <f t="shared" si="57"/>
        <v/>
      </c>
      <c r="W653" s="211" t="str">
        <f t="shared" si="62"/>
        <v/>
      </c>
      <c r="X653" s="211" t="str">
        <f t="shared" si="62"/>
        <v/>
      </c>
      <c r="Y653" s="211" t="str">
        <f t="shared" si="59"/>
        <v/>
      </c>
      <c r="Z653" s="211" t="str">
        <f t="shared" si="60"/>
        <v/>
      </c>
      <c r="AC653" s="264"/>
      <c r="AD653" s="264"/>
      <c r="AE653" s="264"/>
      <c r="AF653" s="264"/>
      <c r="AG653" s="264"/>
    </row>
    <row r="654" spans="1:33" x14ac:dyDescent="0.25">
      <c r="A654" s="38"/>
      <c r="B654" s="609"/>
      <c r="C654" s="610"/>
      <c r="D654" s="610"/>
      <c r="E654" s="610"/>
      <c r="F654" s="610"/>
      <c r="G654" s="610"/>
      <c r="H654" s="610"/>
      <c r="I654" s="610"/>
      <c r="J654" s="610"/>
      <c r="K654" s="610"/>
      <c r="L654" s="610"/>
      <c r="M654" s="611"/>
      <c r="N654" s="43"/>
      <c r="O654" s="63"/>
      <c r="P654" s="211">
        <v>1</v>
      </c>
      <c r="Q654" s="211">
        <v>1</v>
      </c>
      <c r="R654" s="211">
        <v>1</v>
      </c>
      <c r="S654" s="211" t="str">
        <f>VLOOKUP(P654,'WORKINGS MATRIX'!$B$200:$C$351,2,FALSE)</f>
        <v>Year</v>
      </c>
      <c r="T654" s="211">
        <f t="shared" si="61"/>
        <v>0</v>
      </c>
      <c r="U654" s="211">
        <f t="shared" si="61"/>
        <v>0</v>
      </c>
      <c r="V654" s="211" t="str">
        <f t="shared" si="57"/>
        <v/>
      </c>
      <c r="W654" s="211" t="str">
        <f t="shared" si="62"/>
        <v/>
      </c>
      <c r="X654" s="211" t="str">
        <f t="shared" si="62"/>
        <v/>
      </c>
      <c r="Y654" s="211" t="str">
        <f t="shared" si="59"/>
        <v/>
      </c>
      <c r="Z654" s="211" t="str">
        <f t="shared" si="60"/>
        <v/>
      </c>
      <c r="AC654" s="264"/>
      <c r="AD654" s="264"/>
      <c r="AE654" s="264"/>
      <c r="AF654" s="264"/>
      <c r="AG654" s="264"/>
    </row>
    <row r="655" spans="1:33" x14ac:dyDescent="0.25">
      <c r="A655" s="38"/>
      <c r="B655" s="612"/>
      <c r="C655" s="613"/>
      <c r="D655" s="613"/>
      <c r="E655" s="613"/>
      <c r="F655" s="613"/>
      <c r="G655" s="613"/>
      <c r="H655" s="613"/>
      <c r="I655" s="613"/>
      <c r="J655" s="613"/>
      <c r="K655" s="613"/>
      <c r="L655" s="613"/>
      <c r="M655" s="614"/>
      <c r="N655" s="43"/>
      <c r="O655" s="63"/>
      <c r="P655" s="211">
        <v>1</v>
      </c>
      <c r="Q655" s="211">
        <v>1</v>
      </c>
      <c r="R655" s="211">
        <v>1</v>
      </c>
      <c r="S655" s="211" t="str">
        <f>VLOOKUP(P655,'WORKINGS MATRIX'!$B$200:$C$351,2,FALSE)</f>
        <v>Year</v>
      </c>
      <c r="T655" s="211">
        <f t="shared" si="61"/>
        <v>0</v>
      </c>
      <c r="U655" s="211">
        <f t="shared" si="61"/>
        <v>0</v>
      </c>
      <c r="V655" s="211" t="str">
        <f t="shared" si="57"/>
        <v/>
      </c>
      <c r="W655" s="211" t="str">
        <f t="shared" si="62"/>
        <v/>
      </c>
      <c r="X655" s="211" t="str">
        <f t="shared" si="62"/>
        <v/>
      </c>
      <c r="Y655" s="211" t="str">
        <f t="shared" si="59"/>
        <v/>
      </c>
      <c r="Z655" s="211" t="str">
        <f t="shared" si="60"/>
        <v/>
      </c>
      <c r="AC655" s="264"/>
      <c r="AD655" s="264"/>
      <c r="AE655" s="264"/>
      <c r="AF655" s="264"/>
      <c r="AG655" s="264"/>
    </row>
    <row r="656" spans="1:33" x14ac:dyDescent="0.25">
      <c r="A656" s="38"/>
      <c r="B656" s="612"/>
      <c r="C656" s="613"/>
      <c r="D656" s="613"/>
      <c r="E656" s="613"/>
      <c r="F656" s="613"/>
      <c r="G656" s="613"/>
      <c r="H656" s="613"/>
      <c r="I656" s="613"/>
      <c r="J656" s="613"/>
      <c r="K656" s="613"/>
      <c r="L656" s="613"/>
      <c r="M656" s="614"/>
      <c r="N656" s="43"/>
      <c r="O656" s="63"/>
      <c r="P656" s="211">
        <v>1</v>
      </c>
      <c r="Q656" s="211">
        <v>1</v>
      </c>
      <c r="R656" s="211">
        <v>1</v>
      </c>
      <c r="S656" s="211" t="str">
        <f>VLOOKUP(P656,'WORKINGS MATRIX'!$B$200:$C$351,2,FALSE)</f>
        <v>Year</v>
      </c>
      <c r="T656" s="211">
        <f t="shared" si="61"/>
        <v>0</v>
      </c>
      <c r="U656" s="211">
        <f t="shared" si="61"/>
        <v>0</v>
      </c>
      <c r="V656" s="211" t="str">
        <f t="shared" si="57"/>
        <v/>
      </c>
      <c r="W656" s="211" t="str">
        <f t="shared" si="62"/>
        <v/>
      </c>
      <c r="X656" s="211" t="str">
        <f t="shared" si="62"/>
        <v/>
      </c>
      <c r="Y656" s="211" t="str">
        <f t="shared" si="59"/>
        <v/>
      </c>
      <c r="Z656" s="211" t="str">
        <f t="shared" si="60"/>
        <v/>
      </c>
      <c r="AC656" s="264"/>
      <c r="AD656" s="264"/>
      <c r="AE656" s="264"/>
      <c r="AF656" s="264"/>
      <c r="AG656" s="264"/>
    </row>
    <row r="657" spans="1:33" x14ac:dyDescent="0.25">
      <c r="A657" s="38"/>
      <c r="B657" s="615"/>
      <c r="C657" s="616"/>
      <c r="D657" s="616"/>
      <c r="E657" s="616"/>
      <c r="F657" s="616"/>
      <c r="G657" s="616"/>
      <c r="H657" s="616"/>
      <c r="I657" s="616"/>
      <c r="J657" s="616"/>
      <c r="K657" s="616"/>
      <c r="L657" s="616"/>
      <c r="M657" s="617"/>
      <c r="N657" s="43"/>
      <c r="O657" s="63"/>
      <c r="P657" s="211"/>
      <c r="Q657" s="211"/>
      <c r="R657" s="211"/>
      <c r="S657" s="211"/>
      <c r="T657" s="211"/>
      <c r="U657" s="211"/>
      <c r="V657" s="211"/>
      <c r="W657" s="211"/>
      <c r="X657" s="211"/>
      <c r="Y657" s="211"/>
      <c r="Z657" s="211"/>
      <c r="AC657" s="264"/>
      <c r="AD657" s="264"/>
      <c r="AE657" s="264"/>
      <c r="AF657" s="264"/>
      <c r="AG657" s="264"/>
    </row>
    <row r="658" spans="1:33" x14ac:dyDescent="0.25">
      <c r="A658" s="38"/>
      <c r="B658" s="16" t="s">
        <v>424</v>
      </c>
      <c r="D658" s="62"/>
      <c r="H658" s="63"/>
      <c r="K658" s="26"/>
      <c r="N658" s="43"/>
      <c r="O658" s="63"/>
      <c r="P658" s="211"/>
      <c r="Q658" s="211"/>
      <c r="R658" s="211"/>
      <c r="S658" s="211"/>
      <c r="T658" s="211"/>
      <c r="U658" s="211"/>
      <c r="V658" s="211"/>
      <c r="W658" s="211"/>
      <c r="X658" s="211"/>
      <c r="Y658" s="211"/>
      <c r="Z658" s="211"/>
      <c r="AC658" s="264"/>
      <c r="AD658" s="264"/>
      <c r="AE658" s="264"/>
      <c r="AF658" s="264"/>
      <c r="AG658" s="264"/>
    </row>
    <row r="659" spans="1:33" x14ac:dyDescent="0.25">
      <c r="A659" s="38"/>
      <c r="B659" s="16" t="s">
        <v>425</v>
      </c>
      <c r="D659" s="62"/>
      <c r="H659" s="63"/>
      <c r="K659" s="26"/>
      <c r="N659" s="43"/>
      <c r="O659" s="63"/>
      <c r="P659" s="211"/>
      <c r="Q659" s="211"/>
      <c r="R659" s="211"/>
      <c r="S659" s="211"/>
      <c r="T659" s="211"/>
      <c r="U659" s="211"/>
      <c r="V659" s="211"/>
      <c r="W659" s="211"/>
      <c r="X659" s="211"/>
      <c r="Y659" s="211"/>
      <c r="Z659" s="211"/>
      <c r="AC659" s="264"/>
      <c r="AD659" s="264"/>
      <c r="AE659" s="264"/>
      <c r="AF659" s="264"/>
      <c r="AG659" s="264"/>
    </row>
    <row r="660" spans="1:33" x14ac:dyDescent="0.25">
      <c r="A660" s="38"/>
      <c r="D660" s="62"/>
      <c r="H660" s="63"/>
      <c r="K660" s="26"/>
      <c r="N660" s="43"/>
      <c r="O660" s="63"/>
      <c r="P660" s="211"/>
      <c r="Q660" s="211"/>
      <c r="R660" s="211"/>
      <c r="S660" s="211"/>
      <c r="T660" s="211"/>
      <c r="U660" s="211"/>
      <c r="V660" s="211"/>
      <c r="W660" s="211"/>
      <c r="X660" s="211"/>
      <c r="Y660" s="211"/>
      <c r="Z660" s="211"/>
      <c r="AC660" s="264"/>
      <c r="AD660" s="264"/>
      <c r="AE660" s="264"/>
      <c r="AF660" s="264"/>
      <c r="AG660" s="264"/>
    </row>
    <row r="661" spans="1:33" x14ac:dyDescent="0.25">
      <c r="A661" s="38"/>
      <c r="D661" s="62"/>
      <c r="E661" s="222"/>
      <c r="F661" s="222"/>
      <c r="G661" s="222"/>
      <c r="H661" s="222"/>
      <c r="I661" s="222"/>
      <c r="K661" s="26"/>
      <c r="N661" s="43"/>
      <c r="O661" s="63"/>
      <c r="P661" s="211"/>
      <c r="Q661" s="211"/>
      <c r="R661" s="211"/>
      <c r="S661" s="211"/>
      <c r="T661" s="211"/>
      <c r="U661" s="211"/>
      <c r="V661" s="211"/>
      <c r="W661" s="211"/>
      <c r="X661" s="211"/>
      <c r="Y661" s="211"/>
      <c r="Z661" s="211"/>
      <c r="AC661" s="264"/>
      <c r="AD661" s="264"/>
      <c r="AE661" s="264"/>
      <c r="AF661" s="264"/>
      <c r="AG661" s="264"/>
    </row>
    <row r="662" spans="1:33" x14ac:dyDescent="0.25">
      <c r="A662" s="38"/>
      <c r="D662" s="62"/>
      <c r="E662" s="222"/>
      <c r="F662" s="222"/>
      <c r="G662" s="222"/>
      <c r="H662" s="222"/>
      <c r="I662" s="222"/>
      <c r="K662" s="606" t="s">
        <v>334</v>
      </c>
      <c r="L662" s="606"/>
      <c r="M662" s="606"/>
      <c r="N662" s="43"/>
      <c r="O662" s="63"/>
      <c r="P662" s="211"/>
      <c r="Q662" s="211"/>
      <c r="R662" s="211"/>
      <c r="S662" s="211"/>
      <c r="T662" s="211"/>
      <c r="U662" s="211"/>
      <c r="V662" s="211"/>
      <c r="W662" s="211"/>
      <c r="X662" s="211"/>
      <c r="Y662" s="211"/>
      <c r="Z662" s="211"/>
      <c r="AC662" s="264"/>
      <c r="AD662" s="264"/>
      <c r="AE662" s="264"/>
      <c r="AF662" s="264"/>
      <c r="AG662" s="264"/>
    </row>
    <row r="663" spans="1:33" x14ac:dyDescent="0.25">
      <c r="A663" s="38"/>
      <c r="D663" s="62"/>
      <c r="H663" s="63"/>
      <c r="K663" s="606"/>
      <c r="L663" s="606"/>
      <c r="M663" s="606"/>
      <c r="N663" s="43"/>
      <c r="O663" s="63"/>
      <c r="P663" s="211"/>
      <c r="Q663" s="211"/>
      <c r="R663" s="211"/>
      <c r="S663" s="211"/>
      <c r="T663" s="211"/>
      <c r="U663" s="211"/>
      <c r="V663" s="211"/>
      <c r="W663" s="211"/>
      <c r="X663" s="211"/>
      <c r="Y663" s="211"/>
      <c r="Z663" s="211"/>
      <c r="AC663" s="264"/>
      <c r="AD663" s="264"/>
      <c r="AE663" s="264"/>
      <c r="AF663" s="264"/>
      <c r="AG663" s="264"/>
    </row>
    <row r="664" spans="1:33" x14ac:dyDescent="0.25">
      <c r="A664" s="38"/>
      <c r="D664" s="62"/>
      <c r="E664" s="222"/>
      <c r="F664" s="222"/>
      <c r="G664" s="222"/>
      <c r="H664" s="222"/>
      <c r="I664" s="222"/>
      <c r="K664" s="606"/>
      <c r="L664" s="606"/>
      <c r="M664" s="606"/>
      <c r="N664" s="43"/>
      <c r="O664" s="63"/>
      <c r="P664" s="211"/>
      <c r="Q664" s="211"/>
      <c r="R664" s="211"/>
      <c r="S664" s="211"/>
      <c r="T664" s="211"/>
      <c r="U664" s="211"/>
      <c r="V664" s="211"/>
      <c r="W664" s="211"/>
      <c r="X664" s="211"/>
      <c r="Y664" s="211"/>
      <c r="Z664" s="211"/>
      <c r="AC664" s="264"/>
      <c r="AD664" s="264"/>
      <c r="AE664" s="264"/>
      <c r="AF664" s="264"/>
      <c r="AG664" s="264"/>
    </row>
    <row r="665" spans="1:33" x14ac:dyDescent="0.25">
      <c r="A665" s="38"/>
      <c r="D665" s="62"/>
      <c r="E665" s="222"/>
      <c r="F665" s="222"/>
      <c r="G665" s="222"/>
      <c r="H665" s="222"/>
      <c r="I665" s="222"/>
      <c r="K665" s="606"/>
      <c r="L665" s="606"/>
      <c r="M665" s="606"/>
      <c r="N665" s="43"/>
      <c r="O665" s="63"/>
      <c r="P665" s="211"/>
      <c r="Q665" s="211"/>
      <c r="R665" s="211"/>
      <c r="S665" s="211"/>
      <c r="T665" s="211"/>
      <c r="U665" s="211"/>
      <c r="V665" s="211"/>
      <c r="W665" s="211"/>
      <c r="X665" s="211"/>
      <c r="Y665" s="211"/>
      <c r="Z665" s="211"/>
      <c r="AC665" s="264"/>
      <c r="AD665" s="264"/>
      <c r="AE665" s="264"/>
      <c r="AF665" s="264"/>
      <c r="AG665" s="264"/>
    </row>
    <row r="666" spans="1:33" ht="13.8" thickBot="1" x14ac:dyDescent="0.3">
      <c r="A666" s="64"/>
      <c r="B666" s="65"/>
      <c r="C666" s="65"/>
      <c r="D666" s="66"/>
      <c r="E666" s="65"/>
      <c r="F666" s="65"/>
      <c r="G666" s="65"/>
      <c r="H666" s="67"/>
      <c r="I666" s="65"/>
      <c r="J666" s="65"/>
      <c r="K666" s="68"/>
      <c r="L666" s="65"/>
      <c r="M666" s="65"/>
      <c r="N666" s="69"/>
      <c r="O666" s="63"/>
      <c r="P666" s="211"/>
      <c r="Q666" s="211"/>
      <c r="R666" s="211"/>
      <c r="S666" s="211"/>
      <c r="T666" s="211"/>
      <c r="U666" s="211"/>
      <c r="V666" s="211"/>
      <c r="W666" s="211"/>
      <c r="X666" s="211"/>
      <c r="Y666" s="211"/>
      <c r="Z666" s="211"/>
      <c r="AC666" s="264"/>
      <c r="AD666" s="264"/>
      <c r="AE666" s="264"/>
      <c r="AF666" s="264"/>
      <c r="AG666" s="264"/>
    </row>
    <row r="667" spans="1:33" ht="14.4" thickTop="1" thickBot="1" x14ac:dyDescent="0.3">
      <c r="D667" s="62"/>
      <c r="H667" s="63"/>
      <c r="K667" s="26"/>
      <c r="O667" s="63"/>
      <c r="P667" s="211"/>
      <c r="Q667" s="211"/>
      <c r="R667" s="211"/>
      <c r="S667" s="211"/>
      <c r="T667" s="211"/>
      <c r="U667" s="211"/>
      <c r="V667" s="211"/>
      <c r="W667" s="211"/>
      <c r="X667" s="211"/>
      <c r="Y667" s="211"/>
      <c r="Z667" s="211"/>
      <c r="AC667" s="264"/>
      <c r="AD667" s="264"/>
      <c r="AE667" s="264"/>
      <c r="AF667" s="264"/>
      <c r="AG667" s="264"/>
    </row>
    <row r="668" spans="1:33" ht="13.8" thickTop="1" x14ac:dyDescent="0.25">
      <c r="A668" s="31"/>
      <c r="B668" s="32" t="s">
        <v>35</v>
      </c>
      <c r="C668" s="34"/>
      <c r="D668" s="33"/>
      <c r="E668" s="70"/>
      <c r="F668" s="70"/>
      <c r="G668" s="70"/>
      <c r="H668" s="33"/>
      <c r="I668" s="33"/>
      <c r="J668" s="33"/>
      <c r="K668" s="33"/>
      <c r="L668" s="36" t="s">
        <v>423</v>
      </c>
      <c r="M668" s="33"/>
      <c r="N668" s="37"/>
      <c r="P668" s="211"/>
      <c r="Q668" s="211"/>
      <c r="R668" s="211"/>
      <c r="S668" s="211"/>
      <c r="T668" s="211"/>
      <c r="U668" s="211"/>
      <c r="V668" s="211"/>
      <c r="W668" s="211"/>
      <c r="X668" s="211"/>
      <c r="Y668" s="211"/>
      <c r="Z668" s="211"/>
      <c r="AC668" s="264"/>
      <c r="AD668" s="264"/>
      <c r="AE668" s="264"/>
      <c r="AF668" s="264"/>
      <c r="AG668" s="264"/>
    </row>
    <row r="669" spans="1:33" x14ac:dyDescent="0.25">
      <c r="A669" s="38"/>
      <c r="E669" s="195">
        <v>5</v>
      </c>
      <c r="F669" s="13"/>
      <c r="N669" s="43"/>
      <c r="P669" s="211"/>
      <c r="Q669" s="211"/>
      <c r="R669" s="211"/>
      <c r="S669" s="211"/>
      <c r="T669" s="211"/>
      <c r="U669" s="211"/>
      <c r="V669" s="211"/>
      <c r="W669" s="211"/>
      <c r="X669" s="211"/>
      <c r="Y669" s="211"/>
      <c r="Z669" s="211"/>
      <c r="AC669" s="264"/>
      <c r="AD669" s="264"/>
      <c r="AE669" s="264"/>
      <c r="AF669" s="264"/>
      <c r="AG669" s="264"/>
    </row>
    <row r="670" spans="1:33" x14ac:dyDescent="0.25">
      <c r="A670" s="38"/>
      <c r="B670" t="s">
        <v>26</v>
      </c>
      <c r="L670" s="608" t="str">
        <f>$L$39</f>
        <v>N.017-050-2022/1</v>
      </c>
      <c r="M670" s="608"/>
      <c r="N670" s="43"/>
      <c r="P670" s="211"/>
      <c r="Q670" s="211"/>
      <c r="R670" s="211"/>
      <c r="S670" s="211"/>
      <c r="T670" s="211"/>
      <c r="U670" s="211"/>
      <c r="V670" s="211"/>
      <c r="W670" s="211"/>
      <c r="X670" s="211"/>
      <c r="Y670" s="211"/>
      <c r="Z670" s="211"/>
      <c r="AC670" s="264"/>
      <c r="AD670" s="264"/>
      <c r="AE670" s="264"/>
      <c r="AF670" s="264"/>
      <c r="AG670" s="264"/>
    </row>
    <row r="671" spans="1:33" x14ac:dyDescent="0.25">
      <c r="A671" s="38"/>
      <c r="B671" s="44" t="s">
        <v>27</v>
      </c>
      <c r="C671" s="45"/>
      <c r="D671" s="46"/>
      <c r="E671" s="651" t="s">
        <v>28</v>
      </c>
      <c r="F671" s="652"/>
      <c r="G671" s="651" t="s">
        <v>616</v>
      </c>
      <c r="H671" s="652"/>
      <c r="L671" s="608"/>
      <c r="M671" s="608"/>
      <c r="N671" s="43"/>
      <c r="P671" s="211"/>
      <c r="Q671" s="211"/>
      <c r="R671" s="211"/>
      <c r="S671" s="211"/>
      <c r="T671" s="211"/>
      <c r="U671" s="211"/>
      <c r="V671" s="211"/>
      <c r="W671" s="211"/>
      <c r="X671" s="211"/>
      <c r="Y671" s="211"/>
      <c r="Z671" s="211"/>
      <c r="AC671" s="264"/>
      <c r="AD671" s="264"/>
      <c r="AE671" s="264"/>
      <c r="AF671" s="264"/>
      <c r="AG671" s="264"/>
    </row>
    <row r="672" spans="1:33" ht="18" customHeight="1" x14ac:dyDescent="0.25">
      <c r="A672" s="38"/>
      <c r="B672" s="71">
        <f>B641</f>
        <v>0</v>
      </c>
      <c r="C672" s="72"/>
      <c r="D672" s="73"/>
      <c r="E672" s="603" t="str">
        <f>G641</f>
        <v/>
      </c>
      <c r="F672" s="603"/>
      <c r="G672" s="47"/>
      <c r="H672" s="13">
        <v>1</v>
      </c>
      <c r="I672" s="483" t="s">
        <v>823</v>
      </c>
      <c r="J672" s="483"/>
      <c r="K672" s="483"/>
      <c r="L672" s="483"/>
      <c r="N672" s="43"/>
      <c r="P672" s="211"/>
      <c r="Q672" s="211"/>
      <c r="R672" s="211"/>
      <c r="S672" s="211"/>
      <c r="T672" s="211"/>
      <c r="U672" s="211"/>
      <c r="V672" s="211"/>
      <c r="W672" s="211"/>
      <c r="X672" s="211"/>
      <c r="Y672" s="211"/>
      <c r="Z672" s="211"/>
      <c r="AC672" s="264"/>
      <c r="AD672" s="264"/>
      <c r="AE672" s="264"/>
      <c r="AF672" s="264"/>
      <c r="AG672" s="264"/>
    </row>
    <row r="673" spans="1:33" x14ac:dyDescent="0.25">
      <c r="A673" s="38"/>
      <c r="N673" s="43"/>
      <c r="P673" s="211"/>
      <c r="Q673" s="211"/>
      <c r="R673" s="211"/>
      <c r="S673" s="211"/>
      <c r="T673" s="211"/>
      <c r="U673" s="211"/>
      <c r="V673" s="211"/>
      <c r="W673" s="211"/>
      <c r="X673" s="211"/>
      <c r="Y673" s="211"/>
      <c r="Z673" s="211"/>
      <c r="AC673" s="264"/>
      <c r="AD673" s="264"/>
      <c r="AE673" s="264"/>
      <c r="AF673" s="264"/>
      <c r="AG673" s="264"/>
    </row>
    <row r="674" spans="1:33" x14ac:dyDescent="0.25">
      <c r="A674" s="38"/>
      <c r="B674" t="s">
        <v>36</v>
      </c>
      <c r="N674" s="43"/>
      <c r="P674" s="211"/>
      <c r="Q674" s="211"/>
      <c r="R674" s="211"/>
      <c r="S674" s="211"/>
      <c r="T674" s="211"/>
      <c r="U674" s="211"/>
      <c r="V674" s="211"/>
      <c r="W674" s="211"/>
      <c r="X674" s="211"/>
      <c r="Y674" s="211"/>
      <c r="Z674" s="211"/>
      <c r="AC674" s="264"/>
      <c r="AD674" s="264"/>
      <c r="AE674" s="264"/>
      <c r="AF674" s="264"/>
      <c r="AG674" s="264"/>
    </row>
    <row r="675" spans="1:33" ht="18" customHeight="1" x14ac:dyDescent="0.25">
      <c r="A675" s="38"/>
      <c r="B675" s="653" t="s">
        <v>37</v>
      </c>
      <c r="C675" s="653"/>
      <c r="D675" s="622" t="s">
        <v>897</v>
      </c>
      <c r="E675" s="622"/>
      <c r="F675" s="648" t="s">
        <v>898</v>
      </c>
      <c r="G675" s="598"/>
      <c r="H675" s="597" t="s">
        <v>38</v>
      </c>
      <c r="I675" s="598"/>
      <c r="J675" s="597" t="s">
        <v>38</v>
      </c>
      <c r="K675" s="598"/>
      <c r="L675" s="186" t="s">
        <v>39</v>
      </c>
      <c r="M675" s="186" t="s">
        <v>40</v>
      </c>
      <c r="N675" s="43"/>
      <c r="P675" s="211">
        <v>1</v>
      </c>
      <c r="Q675" s="211">
        <v>1</v>
      </c>
      <c r="R675" s="211">
        <v>1</v>
      </c>
      <c r="S675" s="211" t="str">
        <f>VLOOKUP(P675,'WORKINGS MATRIX'!$B$200:$C$351,2,FALSE)</f>
        <v>Year</v>
      </c>
      <c r="T675" s="211">
        <f t="shared" ref="T675:U679" si="63">Q675-1</f>
        <v>0</v>
      </c>
      <c r="U675" s="211">
        <f t="shared" si="63"/>
        <v>0</v>
      </c>
      <c r="V675" s="211" t="str">
        <f>IF(S675="year","",S675)</f>
        <v/>
      </c>
      <c r="W675" s="211" t="str">
        <f t="shared" ref="W675:X679" si="64">IF(T675=0,"",T675)</f>
        <v/>
      </c>
      <c r="X675" s="211" t="str">
        <f t="shared" si="64"/>
        <v/>
      </c>
      <c r="Y675" s="211" t="str">
        <f>IF(V675="","",IF(W675="",(V675&amp;"/"&amp;"12"&amp;"/"&amp;"1"),IF(X675="",(V675&amp;"/"&amp;W675&amp;"/"&amp;"1"),(V675&amp;"/"&amp;W675&amp;"/"&amp;X675))))</f>
        <v/>
      </c>
      <c r="Z675" s="211" t="str">
        <f>IF(Y675="//","",Y675)</f>
        <v/>
      </c>
      <c r="AC675" s="264"/>
      <c r="AD675" s="264"/>
      <c r="AE675" s="264"/>
      <c r="AF675" s="264"/>
      <c r="AG675" s="264"/>
    </row>
    <row r="676" spans="1:33" ht="18" customHeight="1" x14ac:dyDescent="0.25">
      <c r="A676" s="38"/>
      <c r="B676" s="603" t="s">
        <v>41</v>
      </c>
      <c r="C676" s="603"/>
      <c r="D676" s="623">
        <v>10</v>
      </c>
      <c r="E676" s="624"/>
      <c r="F676" s="607"/>
      <c r="G676" s="602"/>
      <c r="H676" s="599">
        <v>1</v>
      </c>
      <c r="I676" s="600"/>
      <c r="J676" s="601"/>
      <c r="K676" s="602"/>
      <c r="L676" s="314"/>
      <c r="M676" s="210" t="str">
        <f>Z675</f>
        <v/>
      </c>
      <c r="N676" s="43"/>
      <c r="P676" s="211">
        <v>1</v>
      </c>
      <c r="Q676" s="211">
        <v>1</v>
      </c>
      <c r="R676" s="211">
        <v>1</v>
      </c>
      <c r="S676" s="211" t="str">
        <f>VLOOKUP(P676,'WORKINGS MATRIX'!$B$200:$C$351,2,FALSE)</f>
        <v>Year</v>
      </c>
      <c r="T676" s="211">
        <f t="shared" si="63"/>
        <v>0</v>
      </c>
      <c r="U676" s="211">
        <f t="shared" si="63"/>
        <v>0</v>
      </c>
      <c r="V676" s="211" t="str">
        <f>IF(S676="year","",S676)</f>
        <v/>
      </c>
      <c r="W676" s="211" t="str">
        <f t="shared" si="64"/>
        <v/>
      </c>
      <c r="X676" s="211" t="str">
        <f t="shared" si="64"/>
        <v/>
      </c>
      <c r="Y676" s="211" t="str">
        <f>IF(V676="","",IF(W676="",(V676&amp;"/"&amp;"12"&amp;"/"&amp;"1"),IF(X676="",(V676&amp;"/"&amp;W676&amp;"/"&amp;"1"),(V676&amp;"/"&amp;W676&amp;"/"&amp;X676))))</f>
        <v/>
      </c>
      <c r="Z676" s="211" t="str">
        <f>IF(Y676="//","",Y676)</f>
        <v/>
      </c>
      <c r="AC676" s="264"/>
      <c r="AD676" s="264"/>
      <c r="AE676" s="264"/>
      <c r="AF676" s="264"/>
      <c r="AG676" s="264"/>
    </row>
    <row r="677" spans="1:33" ht="18" customHeight="1" x14ac:dyDescent="0.25">
      <c r="A677" s="38"/>
      <c r="B677" s="603" t="s">
        <v>42</v>
      </c>
      <c r="C677" s="603"/>
      <c r="D677" s="607"/>
      <c r="E677" s="602"/>
      <c r="F677" s="607"/>
      <c r="G677" s="602"/>
      <c r="H677" s="649" t="s">
        <v>394</v>
      </c>
      <c r="I677" s="650"/>
      <c r="J677" s="649" t="s">
        <v>362</v>
      </c>
      <c r="K677" s="650"/>
      <c r="L677" s="186" t="s">
        <v>39</v>
      </c>
      <c r="M677" s="186" t="s">
        <v>40</v>
      </c>
      <c r="N677" s="43"/>
      <c r="P677" s="211">
        <v>1</v>
      </c>
      <c r="Q677" s="211">
        <v>1</v>
      </c>
      <c r="R677" s="211">
        <v>1</v>
      </c>
      <c r="S677" s="211" t="str">
        <f>VLOOKUP(P677,'WORKINGS MATRIX'!$B$200:$C$351,2,FALSE)</f>
        <v>Year</v>
      </c>
      <c r="T677" s="211">
        <f t="shared" si="63"/>
        <v>0</v>
      </c>
      <c r="U677" s="211">
        <f t="shared" si="63"/>
        <v>0</v>
      </c>
      <c r="V677" s="211" t="str">
        <f>IF(S677="year","",S677)</f>
        <v/>
      </c>
      <c r="W677" s="211" t="str">
        <f t="shared" si="64"/>
        <v/>
      </c>
      <c r="X677" s="211" t="str">
        <f t="shared" si="64"/>
        <v/>
      </c>
      <c r="Y677" s="211" t="str">
        <f>IF(V677="","",IF(W677="",(V677&amp;"/"&amp;"1"&amp;"/"&amp;"1"),IF(X677="",(V677&amp;"/"&amp;W677&amp;"/"&amp;"1"),(V677&amp;"/"&amp;W677&amp;"/"&amp;X677))))</f>
        <v/>
      </c>
      <c r="Z677" s="211" t="str">
        <f>IF(Y677="//","",Y677)</f>
        <v/>
      </c>
      <c r="AC677" s="264"/>
      <c r="AD677" s="264"/>
      <c r="AE677" s="264"/>
      <c r="AF677" s="264"/>
      <c r="AG677" s="264"/>
    </row>
    <row r="678" spans="1:33" ht="18" customHeight="1" x14ac:dyDescent="0.25">
      <c r="A678" s="38"/>
      <c r="B678" s="603" t="s">
        <v>82</v>
      </c>
      <c r="C678" s="603"/>
      <c r="D678" s="604" t="str">
        <f>Z677</f>
        <v/>
      </c>
      <c r="E678" s="605"/>
      <c r="F678" s="604" t="str">
        <f>Z678</f>
        <v/>
      </c>
      <c r="G678" s="605"/>
      <c r="H678" s="644">
        <v>1</v>
      </c>
      <c r="I678" s="645"/>
      <c r="J678" s="601"/>
      <c r="K678" s="602"/>
      <c r="L678" s="314"/>
      <c r="M678" s="210" t="str">
        <f>Z676</f>
        <v/>
      </c>
      <c r="N678" s="43"/>
      <c r="P678" s="211">
        <v>1</v>
      </c>
      <c r="Q678" s="211">
        <v>1</v>
      </c>
      <c r="R678" s="211">
        <v>1</v>
      </c>
      <c r="S678" s="211" t="str">
        <f>VLOOKUP(P678,'WORKINGS MATRIX'!$B$200:$C$351,2,FALSE)</f>
        <v>Year</v>
      </c>
      <c r="T678" s="211">
        <f t="shared" si="63"/>
        <v>0</v>
      </c>
      <c r="U678" s="211">
        <f t="shared" si="63"/>
        <v>0</v>
      </c>
      <c r="V678" s="211" t="str">
        <f>IF(S678="year","",S678)</f>
        <v/>
      </c>
      <c r="W678" s="211" t="str">
        <f t="shared" si="64"/>
        <v/>
      </c>
      <c r="X678" s="211" t="str">
        <f t="shared" si="64"/>
        <v/>
      </c>
      <c r="Y678" s="211" t="str">
        <f>IF(V678="","",IF(W678="",(V678&amp;"/"&amp;"1"&amp;"/"&amp;"1"),IF(X678="",(V678&amp;"/"&amp;W678&amp;"/"&amp;"1"),(V678&amp;"/"&amp;W678&amp;"/"&amp;X678))))</f>
        <v/>
      </c>
      <c r="Z678" s="211" t="str">
        <f>IF(Y678="//","",Y678)</f>
        <v/>
      </c>
      <c r="AC678" s="264"/>
      <c r="AD678" s="264"/>
      <c r="AE678" s="264"/>
      <c r="AF678" s="264"/>
      <c r="AG678" s="264"/>
    </row>
    <row r="679" spans="1:33" x14ac:dyDescent="0.25">
      <c r="A679" s="38"/>
      <c r="N679" s="43"/>
      <c r="P679" s="211">
        <v>1</v>
      </c>
      <c r="Q679" s="211">
        <v>1</v>
      </c>
      <c r="R679" s="211">
        <v>1</v>
      </c>
      <c r="S679" s="211" t="str">
        <f>VLOOKUP(P679,'WORKINGS MATRIX'!$B$200:$C$351,2,FALSE)</f>
        <v>Year</v>
      </c>
      <c r="T679" s="211">
        <f t="shared" si="63"/>
        <v>0</v>
      </c>
      <c r="U679" s="211">
        <f t="shared" si="63"/>
        <v>0</v>
      </c>
      <c r="V679" s="211" t="str">
        <f>IF(S679="year","",S679)</f>
        <v/>
      </c>
      <c r="W679" s="211" t="str">
        <f t="shared" si="64"/>
        <v/>
      </c>
      <c r="X679" s="211" t="str">
        <f t="shared" si="64"/>
        <v/>
      </c>
      <c r="Y679" s="211" t="str">
        <f>IF(V679="","",IF(W679="",(V679&amp;"/"&amp;"1"&amp;"/"&amp;"1"),IF(X679="",(V679&amp;"/"&amp;W679&amp;"/"&amp;"1"),(V679&amp;"/"&amp;W679&amp;"/"&amp;X679))))</f>
        <v/>
      </c>
      <c r="Z679" s="211" t="str">
        <f>IF(Y679="//","",Y679)</f>
        <v/>
      </c>
      <c r="AC679" s="264"/>
      <c r="AD679" s="264"/>
      <c r="AE679" s="264"/>
      <c r="AF679" s="264"/>
      <c r="AG679" s="264"/>
    </row>
    <row r="680" spans="1:33" x14ac:dyDescent="0.25">
      <c r="A680" s="38"/>
      <c r="M680" s="330"/>
      <c r="N680" s="43"/>
      <c r="P680" s="211"/>
      <c r="Q680" s="211"/>
      <c r="R680" s="211"/>
      <c r="S680" s="211"/>
      <c r="T680" s="211"/>
      <c r="U680" s="211"/>
      <c r="V680" s="211"/>
      <c r="W680" s="211"/>
      <c r="X680" s="211"/>
      <c r="Y680" s="211"/>
      <c r="Z680" s="211"/>
      <c r="AC680" s="264"/>
      <c r="AD680" s="264"/>
      <c r="AE680" s="264"/>
      <c r="AF680" s="264"/>
      <c r="AG680" s="264"/>
    </row>
    <row r="681" spans="1:33" x14ac:dyDescent="0.25">
      <c r="A681" s="51"/>
      <c r="B681" s="26"/>
      <c r="C681" s="83"/>
      <c r="D681" s="329"/>
      <c r="E681" s="26"/>
      <c r="F681" s="11"/>
      <c r="G681" s="11"/>
      <c r="H681" s="11"/>
      <c r="I681" s="11"/>
      <c r="J681" s="26"/>
      <c r="K681" s="26"/>
      <c r="L681" s="26"/>
      <c r="M681" s="330"/>
      <c r="N681" s="74"/>
      <c r="O681" s="26"/>
      <c r="P681" s="211"/>
      <c r="Q681" s="211"/>
      <c r="R681" s="211"/>
      <c r="S681" s="212"/>
      <c r="T681" s="212"/>
      <c r="U681" s="212"/>
      <c r="V681" s="212"/>
      <c r="W681" s="212"/>
      <c r="X681" s="212"/>
      <c r="Y681" s="212"/>
      <c r="Z681" s="212"/>
      <c r="AC681" s="264"/>
      <c r="AD681" s="264"/>
      <c r="AE681" s="264"/>
      <c r="AF681" s="264"/>
      <c r="AG681" s="264"/>
    </row>
    <row r="682" spans="1:33" ht="26.25" customHeight="1" x14ac:dyDescent="0.25">
      <c r="A682" s="75"/>
      <c r="B682" s="9" t="s">
        <v>889</v>
      </c>
      <c r="C682" s="222"/>
      <c r="D682" s="3"/>
      <c r="E682" s="222"/>
      <c r="F682" s="222"/>
      <c r="G682" s="3"/>
      <c r="H682" s="222"/>
      <c r="I682" s="3"/>
      <c r="J682" s="326"/>
      <c r="K682" s="327"/>
      <c r="L682" s="222"/>
      <c r="M682" s="76"/>
      <c r="N682" s="77"/>
      <c r="O682" s="11"/>
      <c r="P682" s="211"/>
      <c r="Q682" s="211"/>
      <c r="R682" s="211"/>
      <c r="S682" s="211"/>
      <c r="T682" s="211"/>
      <c r="U682" s="211"/>
      <c r="V682" s="211"/>
      <c r="W682" s="211"/>
      <c r="X682" s="211"/>
      <c r="Y682" s="211"/>
      <c r="Z682" s="211"/>
      <c r="AC682" s="264"/>
      <c r="AD682" s="264"/>
      <c r="AE682" s="264"/>
      <c r="AF682" s="264"/>
      <c r="AG682" s="264"/>
    </row>
    <row r="683" spans="1:33" ht="26.25" customHeight="1" x14ac:dyDescent="0.25">
      <c r="A683" s="75"/>
      <c r="B683" s="222"/>
      <c r="C683" s="222"/>
      <c r="D683" s="3"/>
      <c r="E683" s="222"/>
      <c r="F683" s="222"/>
      <c r="G683" s="3"/>
      <c r="H683" s="222"/>
      <c r="I683" s="3"/>
      <c r="J683" s="326"/>
      <c r="K683" s="327"/>
      <c r="L683" s="222"/>
      <c r="M683" s="76"/>
      <c r="N683" s="77"/>
      <c r="O683" s="11"/>
      <c r="P683" s="211"/>
      <c r="Q683" s="211"/>
      <c r="R683" s="211"/>
      <c r="S683" s="211"/>
      <c r="T683" s="211"/>
      <c r="U683" s="211"/>
      <c r="V683" s="211"/>
      <c r="W683" s="211"/>
      <c r="X683" s="211"/>
      <c r="Y683" s="211"/>
      <c r="Z683" s="211"/>
      <c r="AC683" s="264"/>
      <c r="AD683" s="264"/>
      <c r="AE683" s="264"/>
      <c r="AF683" s="264"/>
      <c r="AG683" s="264"/>
    </row>
    <row r="684" spans="1:33" ht="26.25" customHeight="1" x14ac:dyDescent="0.25">
      <c r="A684" s="75"/>
      <c r="B684" s="222"/>
      <c r="C684" s="222"/>
      <c r="D684" s="3"/>
      <c r="E684" s="222"/>
      <c r="F684" s="222"/>
      <c r="G684" s="3"/>
      <c r="H684" s="222"/>
      <c r="I684" s="3"/>
      <c r="J684" s="326"/>
      <c r="K684" s="327"/>
      <c r="L684" s="222"/>
      <c r="M684" s="76"/>
      <c r="N684" s="77"/>
      <c r="O684" s="11"/>
      <c r="P684" s="211"/>
      <c r="Q684" s="211"/>
      <c r="R684" s="211"/>
      <c r="S684" s="211"/>
      <c r="T684" s="211"/>
      <c r="U684" s="211"/>
      <c r="V684" s="211"/>
      <c r="W684" s="211"/>
      <c r="X684" s="211"/>
      <c r="Y684" s="211"/>
      <c r="Z684" s="211"/>
      <c r="AC684" s="264"/>
      <c r="AD684" s="264"/>
      <c r="AE684" s="264"/>
      <c r="AF684" s="264"/>
      <c r="AG684" s="264"/>
    </row>
    <row r="685" spans="1:33" ht="26.25" customHeight="1" x14ac:dyDescent="0.25">
      <c r="A685" s="75"/>
      <c r="B685" s="222"/>
      <c r="C685" s="222"/>
      <c r="D685" s="3"/>
      <c r="E685" s="222"/>
      <c r="F685" s="222"/>
      <c r="G685" s="3"/>
      <c r="H685" s="222"/>
      <c r="I685" s="3"/>
      <c r="J685" s="326"/>
      <c r="K685" s="327"/>
      <c r="L685" s="222"/>
      <c r="M685" s="76"/>
      <c r="N685" s="77"/>
      <c r="O685" s="11"/>
      <c r="P685" s="211"/>
      <c r="Q685" s="211"/>
      <c r="R685" s="211"/>
      <c r="S685" s="211"/>
      <c r="T685" s="211"/>
      <c r="U685" s="211"/>
      <c r="V685" s="211"/>
      <c r="W685" s="211"/>
      <c r="X685" s="211"/>
      <c r="Y685" s="211"/>
      <c r="Z685" s="211"/>
      <c r="AC685" s="264"/>
      <c r="AD685" s="264"/>
      <c r="AE685" s="264"/>
      <c r="AF685" s="264"/>
      <c r="AG685" s="264"/>
    </row>
    <row r="686" spans="1:33" ht="26.25" customHeight="1" x14ac:dyDescent="0.25">
      <c r="A686" s="75"/>
      <c r="B686" s="222"/>
      <c r="C686" s="222"/>
      <c r="D686" s="3"/>
      <c r="E686" s="222"/>
      <c r="F686" s="222"/>
      <c r="G686" s="3"/>
      <c r="H686" s="222"/>
      <c r="I686" s="3"/>
      <c r="J686" s="326"/>
      <c r="K686" s="327"/>
      <c r="L686" s="222"/>
      <c r="M686" s="76"/>
      <c r="N686" s="77"/>
      <c r="O686" s="11"/>
      <c r="P686" s="211"/>
      <c r="Q686" s="211"/>
      <c r="R686" s="211"/>
      <c r="S686" s="211"/>
      <c r="T686" s="211"/>
      <c r="U686" s="211"/>
      <c r="V686" s="211"/>
      <c r="W686" s="211"/>
      <c r="X686" s="211"/>
      <c r="Y686" s="211"/>
      <c r="Z686" s="211"/>
      <c r="AC686" s="264"/>
      <c r="AD686" s="264"/>
      <c r="AE686" s="264"/>
      <c r="AF686" s="264"/>
      <c r="AG686" s="264"/>
    </row>
    <row r="687" spans="1:33" x14ac:dyDescent="0.25">
      <c r="A687" s="38"/>
      <c r="D687" s="3"/>
      <c r="G687" s="3"/>
      <c r="I687" s="3"/>
      <c r="N687" s="77"/>
      <c r="P687" s="211"/>
      <c r="Q687" s="211"/>
      <c r="R687" s="211"/>
      <c r="S687" s="211"/>
      <c r="T687" s="211"/>
      <c r="U687" s="211"/>
      <c r="V687" s="211"/>
      <c r="W687" s="211"/>
      <c r="X687" s="211"/>
      <c r="Y687" s="211"/>
      <c r="Z687" s="211"/>
      <c r="AC687" s="264"/>
      <c r="AD687" s="264"/>
      <c r="AE687" s="264"/>
      <c r="AF687" s="264"/>
      <c r="AG687" s="264"/>
    </row>
    <row r="688" spans="1:33" x14ac:dyDescent="0.25">
      <c r="A688" s="38"/>
      <c r="B688" t="s">
        <v>34</v>
      </c>
      <c r="D688" s="62"/>
      <c r="H688" s="63"/>
      <c r="K688" s="26"/>
      <c r="N688" s="43"/>
      <c r="P688" s="211"/>
      <c r="Q688" s="211"/>
      <c r="R688" s="211"/>
      <c r="S688" s="211"/>
      <c r="T688" s="211"/>
      <c r="U688" s="211"/>
      <c r="V688" s="211"/>
      <c r="W688" s="211"/>
      <c r="X688" s="211"/>
      <c r="Y688" s="211"/>
      <c r="Z688" s="211"/>
      <c r="AC688" s="264"/>
      <c r="AD688" s="264"/>
      <c r="AE688" s="264"/>
      <c r="AF688" s="264"/>
      <c r="AG688" s="264"/>
    </row>
    <row r="689" spans="1:33" x14ac:dyDescent="0.25">
      <c r="A689" s="38"/>
      <c r="B689" s="609"/>
      <c r="C689" s="610"/>
      <c r="D689" s="610"/>
      <c r="E689" s="610"/>
      <c r="F689" s="610"/>
      <c r="G689" s="610"/>
      <c r="H689" s="610"/>
      <c r="I689" s="610"/>
      <c r="J689" s="610"/>
      <c r="K689" s="610"/>
      <c r="L689" s="610"/>
      <c r="M689" s="611"/>
      <c r="N689" s="43"/>
      <c r="P689" s="211"/>
      <c r="Q689" s="211"/>
      <c r="R689" s="211"/>
      <c r="S689" s="211"/>
      <c r="T689" s="211"/>
      <c r="U689" s="211"/>
      <c r="V689" s="211"/>
      <c r="W689" s="211"/>
      <c r="X689" s="211"/>
      <c r="Y689" s="211"/>
      <c r="Z689" s="211"/>
      <c r="AC689" s="264"/>
      <c r="AD689" s="264"/>
      <c r="AE689" s="264"/>
      <c r="AF689" s="264"/>
      <c r="AG689" s="264"/>
    </row>
    <row r="690" spans="1:33" x14ac:dyDescent="0.25">
      <c r="A690" s="38"/>
      <c r="B690" s="612"/>
      <c r="C690" s="613"/>
      <c r="D690" s="613"/>
      <c r="E690" s="613"/>
      <c r="F690" s="613"/>
      <c r="G690" s="613"/>
      <c r="H690" s="613"/>
      <c r="I690" s="613"/>
      <c r="J690" s="613"/>
      <c r="K690" s="613"/>
      <c r="L690" s="613"/>
      <c r="M690" s="614"/>
      <c r="N690" s="43"/>
      <c r="P690" s="211"/>
      <c r="Q690" s="211"/>
      <c r="R690" s="211"/>
      <c r="S690" s="211"/>
      <c r="T690" s="211"/>
      <c r="U690" s="211"/>
      <c r="V690" s="211"/>
      <c r="W690" s="211"/>
      <c r="X690" s="211"/>
      <c r="Y690" s="211"/>
      <c r="Z690" s="211"/>
      <c r="AC690" s="264"/>
      <c r="AD690" s="264"/>
      <c r="AE690" s="264"/>
      <c r="AF690" s="264"/>
      <c r="AG690" s="264"/>
    </row>
    <row r="691" spans="1:33" x14ac:dyDescent="0.25">
      <c r="A691" s="38"/>
      <c r="B691" s="612"/>
      <c r="C691" s="613"/>
      <c r="D691" s="613"/>
      <c r="E691" s="613"/>
      <c r="F691" s="613"/>
      <c r="G691" s="613"/>
      <c r="H691" s="613"/>
      <c r="I691" s="613"/>
      <c r="J691" s="613"/>
      <c r="K691" s="613"/>
      <c r="L691" s="613"/>
      <c r="M691" s="614"/>
      <c r="N691" s="43"/>
      <c r="P691" s="211"/>
      <c r="Q691" s="211"/>
      <c r="R691" s="211"/>
      <c r="S691" s="211"/>
      <c r="T691" s="211"/>
      <c r="U691" s="211"/>
      <c r="V691" s="211"/>
      <c r="W691" s="211"/>
      <c r="X691" s="211"/>
      <c r="Y691" s="211"/>
      <c r="Z691" s="211"/>
      <c r="AC691" s="264"/>
      <c r="AD691" s="264"/>
      <c r="AE691" s="264"/>
      <c r="AF691" s="264"/>
      <c r="AG691" s="264"/>
    </row>
    <row r="692" spans="1:33" x14ac:dyDescent="0.25">
      <c r="A692" s="38"/>
      <c r="B692" s="615"/>
      <c r="C692" s="616"/>
      <c r="D692" s="616"/>
      <c r="E692" s="616"/>
      <c r="F692" s="616"/>
      <c r="G692" s="616"/>
      <c r="H692" s="616"/>
      <c r="I692" s="616"/>
      <c r="J692" s="616"/>
      <c r="K692" s="616"/>
      <c r="L692" s="616"/>
      <c r="M692" s="617"/>
      <c r="N692" s="43"/>
      <c r="P692" s="211"/>
      <c r="Q692" s="211"/>
      <c r="R692" s="211"/>
      <c r="S692" s="211"/>
      <c r="T692" s="211"/>
      <c r="U692" s="211"/>
      <c r="V692" s="211"/>
      <c r="W692" s="211"/>
      <c r="X692" s="211"/>
      <c r="Y692" s="211"/>
      <c r="Z692" s="211"/>
      <c r="AC692" s="264"/>
      <c r="AD692" s="264"/>
      <c r="AE692" s="264"/>
      <c r="AF692" s="264"/>
      <c r="AG692" s="264"/>
    </row>
    <row r="693" spans="1:33" x14ac:dyDescent="0.25">
      <c r="A693" s="38"/>
      <c r="B693" s="16"/>
      <c r="D693" s="62"/>
      <c r="H693" s="63"/>
      <c r="K693" s="26"/>
      <c r="N693" s="43"/>
      <c r="P693" s="211"/>
      <c r="Q693" s="211"/>
      <c r="R693" s="211"/>
      <c r="S693" s="211"/>
      <c r="T693" s="211"/>
      <c r="U693" s="211"/>
      <c r="V693" s="211"/>
      <c r="W693" s="211"/>
      <c r="X693" s="211"/>
      <c r="Y693" s="211"/>
      <c r="Z693" s="211"/>
      <c r="AC693" s="264"/>
      <c r="AD693" s="264"/>
      <c r="AE693" s="264"/>
      <c r="AF693" s="264"/>
      <c r="AG693" s="264"/>
    </row>
    <row r="694" spans="1:33" x14ac:dyDescent="0.25">
      <c r="A694" s="38"/>
      <c r="D694" s="62"/>
      <c r="H694" s="63"/>
      <c r="K694" s="26"/>
      <c r="N694" s="43"/>
      <c r="P694" s="211"/>
      <c r="Q694" s="211"/>
      <c r="R694" s="211"/>
      <c r="S694" s="211"/>
      <c r="T694" s="211"/>
      <c r="U694" s="211"/>
      <c r="V694" s="211"/>
      <c r="W694" s="211"/>
      <c r="X694" s="211"/>
      <c r="Y694" s="211"/>
      <c r="Z694" s="211"/>
      <c r="AC694" s="264"/>
      <c r="AD694" s="264"/>
      <c r="AE694" s="264"/>
      <c r="AF694" s="264"/>
      <c r="AG694" s="264"/>
    </row>
    <row r="695" spans="1:33" x14ac:dyDescent="0.25">
      <c r="A695" s="38"/>
      <c r="D695" s="62"/>
      <c r="H695" s="63"/>
      <c r="K695" s="26"/>
      <c r="N695" s="43"/>
      <c r="P695" s="211"/>
      <c r="Q695" s="211"/>
      <c r="R695" s="211"/>
      <c r="S695" s="211"/>
      <c r="T695" s="211"/>
      <c r="U695" s="211"/>
      <c r="V695" s="211"/>
      <c r="W695" s="211"/>
      <c r="X695" s="211"/>
      <c r="Y695" s="211"/>
      <c r="Z695" s="211"/>
      <c r="AC695" s="264"/>
      <c r="AD695" s="264"/>
      <c r="AE695" s="264"/>
      <c r="AF695" s="264"/>
      <c r="AG695" s="264"/>
    </row>
    <row r="696" spans="1:33" x14ac:dyDescent="0.25">
      <c r="A696" s="38"/>
      <c r="D696" s="62"/>
      <c r="E696" s="222"/>
      <c r="F696" s="222"/>
      <c r="G696" s="222"/>
      <c r="H696" s="222"/>
      <c r="I696" s="222"/>
      <c r="K696" s="26"/>
      <c r="N696" s="43"/>
      <c r="P696" s="211"/>
      <c r="Q696" s="211"/>
      <c r="R696" s="211"/>
      <c r="S696" s="211"/>
      <c r="T696" s="211"/>
      <c r="U696" s="211"/>
      <c r="V696" s="211"/>
      <c r="W696" s="211"/>
      <c r="X696" s="211"/>
      <c r="Y696" s="211"/>
      <c r="Z696" s="211"/>
      <c r="AC696" s="264"/>
      <c r="AD696" s="264"/>
      <c r="AE696" s="264"/>
      <c r="AF696" s="264"/>
      <c r="AG696" s="264"/>
    </row>
    <row r="697" spans="1:33" x14ac:dyDescent="0.25">
      <c r="A697" s="38"/>
      <c r="D697" s="62"/>
      <c r="E697" s="222"/>
      <c r="F697" s="222"/>
      <c r="G697" s="222"/>
      <c r="H697" s="222"/>
      <c r="I697" s="222"/>
      <c r="K697" s="606" t="s">
        <v>334</v>
      </c>
      <c r="L697" s="606"/>
      <c r="M697" s="606"/>
      <c r="N697" s="43"/>
      <c r="P697" s="211"/>
      <c r="Q697" s="211"/>
      <c r="R697" s="211"/>
      <c r="S697" s="211"/>
      <c r="T697" s="211"/>
      <c r="U697" s="211"/>
      <c r="V697" s="211"/>
      <c r="W697" s="211"/>
      <c r="X697" s="211"/>
      <c r="Y697" s="211"/>
      <c r="Z697" s="211"/>
      <c r="AC697" s="264"/>
      <c r="AD697" s="264"/>
      <c r="AE697" s="264"/>
      <c r="AF697" s="264"/>
      <c r="AG697" s="264"/>
    </row>
    <row r="698" spans="1:33" x14ac:dyDescent="0.25">
      <c r="A698" s="38"/>
      <c r="D698" s="62"/>
      <c r="H698" s="63"/>
      <c r="K698" s="606"/>
      <c r="L698" s="606"/>
      <c r="M698" s="606"/>
      <c r="N698" s="43"/>
      <c r="P698" s="211"/>
      <c r="Q698" s="211"/>
      <c r="R698" s="211"/>
      <c r="S698" s="211"/>
      <c r="T698" s="211"/>
      <c r="U698" s="211"/>
      <c r="V698" s="211"/>
      <c r="W698" s="211"/>
      <c r="X698" s="211"/>
      <c r="Y698" s="211"/>
      <c r="Z698" s="211"/>
      <c r="AC698" s="264"/>
      <c r="AD698" s="264"/>
      <c r="AE698" s="264"/>
      <c r="AF698" s="264"/>
      <c r="AG698" s="264"/>
    </row>
    <row r="699" spans="1:33" x14ac:dyDescent="0.25">
      <c r="A699" s="38"/>
      <c r="D699" s="62"/>
      <c r="E699" s="222"/>
      <c r="F699" s="222"/>
      <c r="G699" s="222"/>
      <c r="H699" s="222"/>
      <c r="I699" s="222"/>
      <c r="K699" s="606"/>
      <c r="L699" s="606"/>
      <c r="M699" s="606"/>
      <c r="N699" s="43"/>
      <c r="P699" s="211"/>
      <c r="Q699" s="211"/>
      <c r="R699" s="211"/>
      <c r="S699" s="211"/>
      <c r="T699" s="211"/>
      <c r="U699" s="211"/>
      <c r="V699" s="211"/>
      <c r="W699" s="211"/>
      <c r="X699" s="211"/>
      <c r="Y699" s="211"/>
      <c r="Z699" s="211"/>
      <c r="AC699" s="264"/>
      <c r="AD699" s="264"/>
      <c r="AE699" s="264"/>
      <c r="AF699" s="264"/>
      <c r="AG699" s="264"/>
    </row>
    <row r="700" spans="1:33" x14ac:dyDescent="0.25">
      <c r="A700" s="38"/>
      <c r="D700" s="62"/>
      <c r="E700" s="222"/>
      <c r="F700" s="222"/>
      <c r="G700" s="222"/>
      <c r="H700" s="222"/>
      <c r="I700" s="222"/>
      <c r="K700" s="606"/>
      <c r="L700" s="606"/>
      <c r="M700" s="606"/>
      <c r="N700" s="43"/>
      <c r="P700" s="211"/>
      <c r="Q700" s="211"/>
      <c r="R700" s="211"/>
      <c r="S700" s="211"/>
      <c r="T700" s="211"/>
      <c r="U700" s="211"/>
      <c r="V700" s="211"/>
      <c r="W700" s="211"/>
      <c r="X700" s="211"/>
      <c r="Y700" s="211"/>
      <c r="Z700" s="211"/>
      <c r="AC700" s="264"/>
      <c r="AD700" s="264"/>
      <c r="AE700" s="264"/>
      <c r="AF700" s="264"/>
      <c r="AG700" s="264"/>
    </row>
    <row r="701" spans="1:33" ht="13.8" thickBot="1" x14ac:dyDescent="0.3">
      <c r="A701" s="64"/>
      <c r="B701" s="65"/>
      <c r="C701" s="65"/>
      <c r="D701" s="65"/>
      <c r="E701" s="65"/>
      <c r="F701" s="65"/>
      <c r="G701" s="65"/>
      <c r="H701" s="65"/>
      <c r="I701" s="65"/>
      <c r="J701" s="65"/>
      <c r="K701" s="65"/>
      <c r="L701" s="65"/>
      <c r="M701" s="65"/>
      <c r="N701" s="69"/>
      <c r="P701" s="211"/>
      <c r="Q701" s="211"/>
      <c r="R701" s="211"/>
      <c r="S701" s="211"/>
      <c r="T701" s="211"/>
      <c r="U701" s="211"/>
      <c r="V701" s="211"/>
      <c r="W701" s="211"/>
      <c r="X701" s="211"/>
      <c r="Y701" s="211"/>
      <c r="Z701" s="211"/>
      <c r="AC701" s="264"/>
      <c r="AD701" s="264"/>
      <c r="AE701" s="264"/>
      <c r="AF701" s="264"/>
      <c r="AG701" s="264"/>
    </row>
    <row r="702" spans="1:33" ht="13.8" thickTop="1" x14ac:dyDescent="0.25">
      <c r="P702" s="211"/>
      <c r="Q702" s="211"/>
      <c r="R702" s="211"/>
      <c r="S702" s="211"/>
      <c r="T702" s="211"/>
      <c r="U702" s="211"/>
      <c r="V702" s="211"/>
      <c r="W702" s="211"/>
      <c r="X702" s="211"/>
      <c r="Y702" s="211"/>
      <c r="Z702" s="211"/>
      <c r="AC702" s="264"/>
      <c r="AD702" s="264"/>
      <c r="AE702" s="264"/>
      <c r="AF702" s="264"/>
      <c r="AG702" s="264"/>
    </row>
    <row r="703" spans="1:33" x14ac:dyDescent="0.25">
      <c r="B703" s="29" t="s">
        <v>19</v>
      </c>
      <c r="P703" s="211"/>
      <c r="Q703" s="211"/>
      <c r="R703" s="211"/>
      <c r="S703" s="211"/>
      <c r="T703" s="211"/>
      <c r="U703" s="211"/>
      <c r="V703" s="211"/>
      <c r="W703" s="211"/>
      <c r="X703" s="211"/>
      <c r="Y703" s="211"/>
      <c r="Z703" s="211"/>
      <c r="AC703" s="264"/>
      <c r="AD703" s="264"/>
      <c r="AE703" s="264"/>
      <c r="AF703" s="264"/>
      <c r="AG703" s="264"/>
    </row>
    <row r="704" spans="1:33" x14ac:dyDescent="0.25">
      <c r="P704" s="211"/>
      <c r="Q704" s="211"/>
      <c r="R704" s="211"/>
      <c r="S704" s="211"/>
      <c r="T704" s="211"/>
      <c r="U704" s="211"/>
      <c r="V704" s="211"/>
      <c r="W704" s="211"/>
      <c r="X704" s="211"/>
      <c r="Y704" s="211"/>
      <c r="Z704" s="211"/>
      <c r="AC704" s="264"/>
      <c r="AD704" s="264"/>
      <c r="AE704" s="264"/>
      <c r="AF704" s="264"/>
      <c r="AG704" s="264"/>
    </row>
    <row r="705" spans="16:33" x14ac:dyDescent="0.25">
      <c r="P705" s="211"/>
      <c r="Q705" s="211"/>
      <c r="R705" s="211"/>
      <c r="S705" s="211"/>
      <c r="T705" s="211"/>
      <c r="U705" s="211"/>
      <c r="V705" s="211"/>
      <c r="W705" s="211"/>
      <c r="X705" s="211"/>
      <c r="Y705" s="211"/>
      <c r="Z705" s="211"/>
      <c r="AC705" s="264"/>
      <c r="AD705" s="264"/>
      <c r="AE705" s="264"/>
      <c r="AF705" s="264"/>
      <c r="AG705" s="264"/>
    </row>
    <row r="706" spans="16:33" x14ac:dyDescent="0.25">
      <c r="P706" s="211"/>
      <c r="Q706" s="211"/>
      <c r="R706" s="211"/>
      <c r="S706" s="211"/>
      <c r="T706" s="211"/>
      <c r="U706" s="211"/>
      <c r="V706" s="211"/>
      <c r="W706" s="211"/>
      <c r="X706" s="211"/>
      <c r="Y706" s="211"/>
      <c r="Z706" s="211"/>
      <c r="AC706" s="264"/>
      <c r="AD706" s="264"/>
      <c r="AE706" s="264"/>
      <c r="AF706" s="264"/>
      <c r="AG706" s="264"/>
    </row>
    <row r="707" spans="16:33" x14ac:dyDescent="0.25">
      <c r="P707" s="211"/>
      <c r="Q707" s="211"/>
      <c r="R707" s="211"/>
      <c r="S707" s="211"/>
      <c r="T707" s="211"/>
      <c r="U707" s="211"/>
      <c r="V707" s="211"/>
      <c r="W707" s="211"/>
      <c r="X707" s="211"/>
      <c r="Y707" s="211"/>
      <c r="Z707" s="211"/>
      <c r="AC707" s="264"/>
      <c r="AD707" s="264"/>
      <c r="AE707" s="264"/>
      <c r="AF707" s="264"/>
      <c r="AG707" s="264"/>
    </row>
    <row r="708" spans="16:33" x14ac:dyDescent="0.25">
      <c r="P708" s="211"/>
      <c r="Q708" s="211"/>
      <c r="R708" s="211"/>
      <c r="S708" s="211"/>
      <c r="T708" s="211"/>
      <c r="U708" s="211"/>
      <c r="V708" s="211"/>
      <c r="W708" s="211"/>
      <c r="X708" s="211"/>
      <c r="Y708" s="211"/>
      <c r="Z708" s="211"/>
      <c r="AC708" s="264"/>
      <c r="AD708" s="264"/>
      <c r="AE708" s="264"/>
      <c r="AF708" s="264"/>
      <c r="AG708" s="264"/>
    </row>
    <row r="709" spans="16:33" x14ac:dyDescent="0.25">
      <c r="P709" s="211"/>
      <c r="Q709" s="211"/>
      <c r="R709" s="211"/>
      <c r="S709" s="211"/>
      <c r="T709" s="211"/>
      <c r="U709" s="211"/>
      <c r="V709" s="211"/>
      <c r="W709" s="211"/>
      <c r="X709" s="211"/>
      <c r="Y709" s="211"/>
      <c r="Z709" s="211"/>
      <c r="AC709" s="264"/>
      <c r="AD709" s="264"/>
      <c r="AE709" s="264"/>
      <c r="AF709" s="264"/>
      <c r="AG709" s="264"/>
    </row>
    <row r="710" spans="16:33" x14ac:dyDescent="0.25">
      <c r="P710" s="211"/>
      <c r="Q710" s="211"/>
      <c r="R710" s="211"/>
      <c r="S710" s="211"/>
      <c r="T710" s="211"/>
      <c r="U710" s="211"/>
      <c r="V710" s="211"/>
      <c r="W710" s="211"/>
      <c r="X710" s="211"/>
      <c r="Y710" s="211"/>
      <c r="Z710" s="211"/>
      <c r="AC710" s="264"/>
      <c r="AD710" s="264"/>
      <c r="AE710" s="264"/>
      <c r="AF710" s="264"/>
      <c r="AG710" s="264"/>
    </row>
    <row r="711" spans="16:33" x14ac:dyDescent="0.25">
      <c r="P711" s="211"/>
      <c r="Q711" s="211"/>
      <c r="R711" s="211"/>
      <c r="S711" s="211"/>
      <c r="T711" s="211"/>
      <c r="U711" s="211"/>
      <c r="V711" s="211"/>
      <c r="W711" s="211"/>
      <c r="X711" s="211"/>
      <c r="Y711" s="211"/>
      <c r="Z711" s="211"/>
      <c r="AC711" s="264"/>
      <c r="AD711" s="264"/>
      <c r="AE711" s="264"/>
      <c r="AF711" s="264"/>
      <c r="AG711" s="264"/>
    </row>
    <row r="712" spans="16:33" x14ac:dyDescent="0.25">
      <c r="P712" s="211"/>
      <c r="Q712" s="211"/>
      <c r="R712" s="211"/>
      <c r="S712" s="211"/>
      <c r="T712" s="211"/>
      <c r="U712" s="211"/>
      <c r="V712" s="211"/>
      <c r="W712" s="211"/>
      <c r="X712" s="211"/>
      <c r="Y712" s="211"/>
      <c r="Z712" s="211"/>
      <c r="AC712" s="264"/>
      <c r="AD712" s="264"/>
      <c r="AE712" s="264"/>
      <c r="AF712" s="264"/>
      <c r="AG712" s="264"/>
    </row>
    <row r="713" spans="16:33" x14ac:dyDescent="0.25">
      <c r="P713" s="211"/>
      <c r="Q713" s="211"/>
      <c r="R713" s="211"/>
      <c r="S713" s="211"/>
      <c r="T713" s="211"/>
      <c r="U713" s="211"/>
      <c r="V713" s="211"/>
      <c r="W713" s="211"/>
      <c r="X713" s="211"/>
      <c r="Y713" s="211"/>
      <c r="Z713" s="211"/>
      <c r="AC713" s="264"/>
      <c r="AD713" s="264"/>
      <c r="AE713" s="264"/>
      <c r="AF713" s="264"/>
      <c r="AG713" s="264"/>
    </row>
    <row r="714" spans="16:33" x14ac:dyDescent="0.25">
      <c r="P714" s="211"/>
      <c r="Q714" s="211"/>
      <c r="R714" s="211"/>
      <c r="S714" s="211"/>
      <c r="T714" s="211"/>
      <c r="U714" s="211"/>
      <c r="V714" s="211"/>
      <c r="W714" s="211"/>
      <c r="X714" s="211"/>
      <c r="Y714" s="211"/>
      <c r="Z714" s="211"/>
      <c r="AC714" s="264"/>
      <c r="AD714" s="264"/>
      <c r="AE714" s="264"/>
      <c r="AF714" s="264"/>
      <c r="AG714" s="264"/>
    </row>
    <row r="715" spans="16:33" x14ac:dyDescent="0.25">
      <c r="P715" s="211"/>
      <c r="Q715" s="211"/>
      <c r="R715" s="211"/>
      <c r="S715" s="211"/>
      <c r="T715" s="211"/>
      <c r="U715" s="211"/>
      <c r="V715" s="211"/>
      <c r="W715" s="211"/>
      <c r="X715" s="211"/>
      <c r="Y715" s="211"/>
      <c r="Z715" s="211"/>
      <c r="AC715" s="264"/>
      <c r="AD715" s="264"/>
      <c r="AE715" s="264"/>
      <c r="AF715" s="264"/>
      <c r="AG715" s="264"/>
    </row>
    <row r="716" spans="16:33" x14ac:dyDescent="0.25">
      <c r="P716" s="211"/>
      <c r="Q716" s="211"/>
      <c r="R716" s="211"/>
      <c r="S716" s="211"/>
      <c r="T716" s="211"/>
      <c r="U716" s="211"/>
      <c r="V716" s="211"/>
      <c r="W716" s="211"/>
      <c r="X716" s="211"/>
      <c r="Y716" s="211"/>
      <c r="Z716" s="211"/>
      <c r="AC716" s="264"/>
      <c r="AD716" s="264"/>
      <c r="AE716" s="264"/>
      <c r="AF716" s="264"/>
      <c r="AG716" s="264"/>
    </row>
    <row r="717" spans="16:33" x14ac:dyDescent="0.25">
      <c r="P717" s="211"/>
      <c r="Q717" s="211"/>
      <c r="R717" s="211"/>
      <c r="S717" s="211"/>
      <c r="T717" s="211"/>
      <c r="U717" s="211"/>
      <c r="V717" s="211"/>
      <c r="W717" s="211"/>
      <c r="X717" s="211"/>
      <c r="Y717" s="211"/>
      <c r="Z717" s="211"/>
      <c r="AC717" s="264"/>
      <c r="AD717" s="264"/>
      <c r="AE717" s="264"/>
      <c r="AF717" s="264"/>
      <c r="AG717" s="264"/>
    </row>
    <row r="718" spans="16:33" x14ac:dyDescent="0.25">
      <c r="P718" s="211"/>
      <c r="Q718" s="211"/>
      <c r="R718" s="211"/>
      <c r="S718" s="211"/>
      <c r="T718" s="211"/>
      <c r="U718" s="211"/>
      <c r="V718" s="211"/>
      <c r="W718" s="211"/>
      <c r="X718" s="211"/>
      <c r="Y718" s="211"/>
      <c r="Z718" s="211"/>
      <c r="AC718" s="264"/>
      <c r="AD718" s="264"/>
      <c r="AE718" s="264"/>
      <c r="AF718" s="264"/>
      <c r="AG718" s="264"/>
    </row>
    <row r="719" spans="16:33" x14ac:dyDescent="0.25">
      <c r="P719" s="211"/>
      <c r="Q719" s="211"/>
      <c r="R719" s="211"/>
      <c r="S719" s="211"/>
      <c r="T719" s="211"/>
      <c r="U719" s="211"/>
      <c r="V719" s="211"/>
      <c r="W719" s="211"/>
      <c r="X719" s="211"/>
      <c r="Y719" s="211"/>
      <c r="Z719" s="211"/>
      <c r="AC719" s="264"/>
      <c r="AD719" s="264"/>
      <c r="AE719" s="264"/>
      <c r="AF719" s="264"/>
      <c r="AG719" s="264"/>
    </row>
    <row r="720" spans="16:33" x14ac:dyDescent="0.25">
      <c r="P720" s="211"/>
      <c r="Q720" s="211"/>
      <c r="R720" s="211"/>
      <c r="S720" s="211"/>
      <c r="T720" s="211"/>
      <c r="U720" s="211"/>
      <c r="V720" s="211"/>
      <c r="W720" s="211"/>
      <c r="X720" s="211"/>
      <c r="Y720" s="211"/>
      <c r="Z720" s="211"/>
      <c r="AC720" s="264"/>
      <c r="AD720" s="264"/>
      <c r="AE720" s="264"/>
      <c r="AF720" s="264"/>
      <c r="AG720" s="264"/>
    </row>
    <row r="721" spans="2:33" x14ac:dyDescent="0.25">
      <c r="P721" s="211"/>
      <c r="Q721" s="211"/>
      <c r="R721" s="211"/>
      <c r="S721" s="211"/>
      <c r="T721" s="211"/>
      <c r="U721" s="211"/>
      <c r="V721" s="211"/>
      <c r="W721" s="211"/>
      <c r="X721" s="211"/>
      <c r="Y721" s="211"/>
      <c r="Z721" s="211"/>
      <c r="AC721" s="264"/>
      <c r="AD721" s="264"/>
      <c r="AE721" s="264"/>
      <c r="AF721" s="264"/>
      <c r="AG721" s="264"/>
    </row>
    <row r="722" spans="2:33" x14ac:dyDescent="0.25">
      <c r="P722" s="211"/>
      <c r="Q722" s="211"/>
      <c r="R722" s="211"/>
      <c r="S722" s="211"/>
      <c r="T722" s="211"/>
      <c r="U722" s="211"/>
      <c r="V722" s="211"/>
      <c r="W722" s="211"/>
      <c r="X722" s="211"/>
      <c r="Y722" s="211"/>
      <c r="Z722" s="211"/>
      <c r="AC722" s="264"/>
      <c r="AD722" s="264"/>
      <c r="AE722" s="264"/>
      <c r="AF722" s="264"/>
      <c r="AG722" s="264"/>
    </row>
    <row r="723" spans="2:33" x14ac:dyDescent="0.25">
      <c r="P723" s="211"/>
      <c r="Q723" s="211"/>
      <c r="R723" s="211"/>
      <c r="S723" s="211"/>
      <c r="T723" s="211"/>
      <c r="U723" s="211"/>
      <c r="V723" s="211"/>
      <c r="W723" s="211"/>
      <c r="X723" s="211"/>
      <c r="Y723" s="211"/>
      <c r="Z723" s="211"/>
      <c r="AC723" s="264"/>
      <c r="AD723" s="264"/>
      <c r="AE723" s="264"/>
      <c r="AF723" s="264"/>
      <c r="AG723" s="264"/>
    </row>
    <row r="724" spans="2:33" x14ac:dyDescent="0.25">
      <c r="P724" s="211"/>
      <c r="Q724" s="211"/>
      <c r="R724" s="211"/>
      <c r="S724" s="211"/>
      <c r="T724" s="211"/>
      <c r="U724" s="211"/>
      <c r="V724" s="211"/>
      <c r="W724" s="211"/>
      <c r="X724" s="211"/>
      <c r="Y724" s="211"/>
      <c r="Z724" s="211"/>
      <c r="AC724" s="264"/>
      <c r="AD724" s="264"/>
      <c r="AE724" s="264"/>
      <c r="AF724" s="264"/>
      <c r="AG724" s="264"/>
    </row>
    <row r="725" spans="2:33" x14ac:dyDescent="0.25">
      <c r="P725" s="211"/>
      <c r="Q725" s="211"/>
      <c r="R725" s="211"/>
      <c r="S725" s="211"/>
      <c r="T725" s="211"/>
      <c r="U725" s="211"/>
      <c r="V725" s="211"/>
      <c r="W725" s="211"/>
      <c r="X725" s="211"/>
      <c r="Y725" s="211"/>
      <c r="Z725" s="211"/>
      <c r="AC725" s="264"/>
      <c r="AD725" s="264"/>
      <c r="AE725" s="264"/>
      <c r="AF725" s="264"/>
      <c r="AG725" s="264"/>
    </row>
    <row r="726" spans="2:33" x14ac:dyDescent="0.25">
      <c r="P726" s="211"/>
      <c r="Q726" s="211"/>
      <c r="R726" s="211"/>
      <c r="S726" s="211"/>
      <c r="T726" s="211"/>
      <c r="U726" s="211"/>
      <c r="V726" s="211"/>
      <c r="W726" s="211"/>
      <c r="X726" s="211"/>
      <c r="Y726" s="211"/>
      <c r="Z726" s="211"/>
      <c r="AC726" s="264"/>
      <c r="AD726" s="264"/>
      <c r="AE726" s="264"/>
      <c r="AF726" s="264"/>
      <c r="AG726" s="264"/>
    </row>
    <row r="727" spans="2:33" x14ac:dyDescent="0.25">
      <c r="P727" s="211"/>
      <c r="Q727" s="211"/>
      <c r="R727" s="211"/>
      <c r="S727" s="211"/>
      <c r="T727" s="211"/>
      <c r="U727" s="211"/>
      <c r="V727" s="211"/>
      <c r="W727" s="211"/>
      <c r="X727" s="211"/>
      <c r="Y727" s="211"/>
      <c r="Z727" s="211"/>
      <c r="AC727" s="264"/>
      <c r="AD727" s="264"/>
      <c r="AE727" s="264"/>
      <c r="AF727" s="264"/>
      <c r="AG727" s="264"/>
    </row>
    <row r="728" spans="2:33" x14ac:dyDescent="0.25">
      <c r="P728" s="211"/>
      <c r="Q728" s="211"/>
      <c r="R728" s="211"/>
      <c r="S728" s="211"/>
      <c r="T728" s="211"/>
      <c r="U728" s="211"/>
      <c r="V728" s="211"/>
      <c r="W728" s="211"/>
      <c r="X728" s="211"/>
      <c r="Y728" s="211"/>
      <c r="Z728" s="211"/>
      <c r="AC728" s="264"/>
      <c r="AD728" s="264"/>
      <c r="AE728" s="264"/>
      <c r="AF728" s="264"/>
      <c r="AG728" s="264"/>
    </row>
    <row r="729" spans="2:33" x14ac:dyDescent="0.25">
      <c r="P729" s="211"/>
      <c r="Q729" s="211"/>
      <c r="R729" s="211"/>
      <c r="S729" s="211"/>
      <c r="T729" s="211"/>
      <c r="U729" s="211"/>
      <c r="V729" s="211"/>
      <c r="W729" s="211"/>
      <c r="X729" s="211"/>
      <c r="Y729" s="211"/>
      <c r="Z729" s="211"/>
      <c r="AC729" s="264"/>
      <c r="AD729" s="264"/>
      <c r="AE729" s="264"/>
      <c r="AF729" s="264"/>
      <c r="AG729" s="264"/>
    </row>
    <row r="730" spans="2:33" x14ac:dyDescent="0.25">
      <c r="P730" s="211"/>
      <c r="Q730" s="211"/>
      <c r="R730" s="211"/>
      <c r="S730" s="211"/>
      <c r="T730" s="211"/>
      <c r="U730" s="211"/>
      <c r="V730" s="211"/>
      <c r="W730" s="211"/>
      <c r="X730" s="211"/>
      <c r="Y730" s="211"/>
      <c r="Z730" s="211"/>
      <c r="AC730" s="264"/>
      <c r="AD730" s="264"/>
      <c r="AE730" s="264"/>
      <c r="AF730" s="264"/>
      <c r="AG730" s="264"/>
    </row>
    <row r="731" spans="2:33" x14ac:dyDescent="0.25">
      <c r="P731" s="211"/>
      <c r="Q731" s="211"/>
      <c r="R731" s="211"/>
      <c r="S731" s="211"/>
      <c r="T731" s="211"/>
      <c r="U731" s="211"/>
      <c r="V731" s="211"/>
      <c r="W731" s="211"/>
      <c r="X731" s="211"/>
      <c r="Y731" s="211"/>
      <c r="Z731" s="211"/>
      <c r="AC731" s="264"/>
      <c r="AD731" s="264"/>
      <c r="AE731" s="264"/>
      <c r="AF731" s="264"/>
      <c r="AG731" s="264"/>
    </row>
    <row r="732" spans="2:33" x14ac:dyDescent="0.25">
      <c r="P732" s="211"/>
      <c r="Q732" s="211"/>
      <c r="R732" s="211"/>
      <c r="S732" s="211"/>
      <c r="T732" s="211"/>
      <c r="U732" s="211"/>
      <c r="V732" s="211"/>
      <c r="W732" s="211"/>
      <c r="X732" s="211"/>
      <c r="Y732" s="211"/>
      <c r="Z732" s="211"/>
      <c r="AC732" s="264"/>
      <c r="AD732" s="264"/>
      <c r="AE732" s="264"/>
      <c r="AF732" s="264"/>
      <c r="AG732" s="264"/>
    </row>
    <row r="733" spans="2:33" x14ac:dyDescent="0.25">
      <c r="P733" s="211"/>
      <c r="Q733" s="211"/>
      <c r="R733" s="211"/>
      <c r="S733" s="211"/>
      <c r="T733" s="211"/>
      <c r="U733" s="211"/>
      <c r="V733" s="211"/>
      <c r="W733" s="211"/>
      <c r="X733" s="211"/>
      <c r="Y733" s="211"/>
      <c r="Z733" s="211"/>
      <c r="AC733" s="264"/>
      <c r="AD733" s="264"/>
      <c r="AE733" s="264"/>
      <c r="AF733" s="264"/>
      <c r="AG733" s="264"/>
    </row>
    <row r="734" spans="2:33" x14ac:dyDescent="0.25">
      <c r="P734" s="211"/>
      <c r="Q734" s="211"/>
      <c r="R734" s="211"/>
      <c r="S734" s="211"/>
      <c r="T734" s="211"/>
      <c r="U734" s="211"/>
      <c r="V734" s="211"/>
      <c r="W734" s="211"/>
      <c r="X734" s="211"/>
      <c r="Y734" s="211"/>
      <c r="Z734" s="211"/>
      <c r="AC734" s="264"/>
      <c r="AD734" s="264"/>
      <c r="AE734" s="264"/>
      <c r="AF734" s="264"/>
      <c r="AG734" s="264"/>
    </row>
    <row r="735" spans="2:33" x14ac:dyDescent="0.25">
      <c r="P735" s="211"/>
      <c r="Q735" s="211"/>
      <c r="R735" s="211"/>
      <c r="S735" s="211"/>
      <c r="T735" s="211"/>
      <c r="U735" s="211"/>
      <c r="V735" s="211"/>
      <c r="W735" s="211"/>
      <c r="X735" s="211"/>
      <c r="Y735" s="211"/>
      <c r="Z735" s="211"/>
      <c r="AC735" s="264"/>
      <c r="AD735" s="264"/>
      <c r="AE735" s="264"/>
      <c r="AF735" s="264"/>
      <c r="AG735" s="264"/>
    </row>
    <row r="736" spans="2:33" ht="13.8" thickBot="1" x14ac:dyDescent="0.3">
      <c r="B736">
        <f>$D$1</f>
        <v>0</v>
      </c>
      <c r="C736" s="79" t="s">
        <v>19</v>
      </c>
      <c r="D736" s="30" t="s">
        <v>20</v>
      </c>
      <c r="P736" s="211"/>
      <c r="Q736" s="211"/>
      <c r="R736" s="211"/>
      <c r="S736" s="211"/>
      <c r="T736" s="211"/>
      <c r="U736" s="211"/>
      <c r="V736" s="211"/>
      <c r="W736" s="211"/>
      <c r="X736" s="211"/>
      <c r="Y736" s="211"/>
      <c r="Z736" s="211"/>
      <c r="AC736" s="264"/>
      <c r="AD736" s="264"/>
      <c r="AE736" s="264"/>
      <c r="AF736" s="264"/>
      <c r="AG736" s="264"/>
    </row>
    <row r="737" spans="1:33" ht="13.8" thickTop="1" x14ac:dyDescent="0.25">
      <c r="A737" s="31"/>
      <c r="B737" s="32" t="s">
        <v>21</v>
      </c>
      <c r="C737" s="33"/>
      <c r="D737" s="34" t="s">
        <v>22</v>
      </c>
      <c r="E737" s="32" t="str">
        <f>J117</f>
        <v/>
      </c>
      <c r="F737" s="35" t="str">
        <f>IF(L117=0,"NOT REQUIRED", IF(L117="Man","MANAGERIAL POSITION","NON-MANAGERIAL POSITION"))</f>
        <v>NON-MANAGERIAL POSITION</v>
      </c>
      <c r="G737" s="33"/>
      <c r="H737" s="33"/>
      <c r="I737" s="36"/>
      <c r="J737" s="32"/>
      <c r="K737" s="33"/>
      <c r="L737" s="36" t="s">
        <v>25</v>
      </c>
      <c r="M737" s="33"/>
      <c r="N737" s="37"/>
      <c r="P737" s="211"/>
      <c r="Q737" s="211"/>
      <c r="R737" s="211"/>
      <c r="S737" s="211"/>
      <c r="T737" s="211"/>
      <c r="U737" s="211"/>
      <c r="V737" s="211"/>
      <c r="W737" s="211"/>
      <c r="X737" s="211"/>
      <c r="Y737" s="211"/>
      <c r="Z737" s="211"/>
      <c r="AC737" s="264"/>
      <c r="AD737" s="264"/>
      <c r="AE737" s="264"/>
      <c r="AF737" s="264"/>
      <c r="AG737" s="264"/>
    </row>
    <row r="738" spans="1:33" x14ac:dyDescent="0.25">
      <c r="A738" s="38"/>
      <c r="E738" s="39"/>
      <c r="F738" s="40"/>
      <c r="G738" s="41"/>
      <c r="I738" s="11"/>
      <c r="J738" s="42"/>
      <c r="N738" s="43"/>
      <c r="P738" s="211"/>
      <c r="Q738" s="211"/>
      <c r="R738" s="211"/>
      <c r="S738" s="211"/>
      <c r="T738" s="211"/>
      <c r="U738" s="211"/>
      <c r="V738" s="211"/>
      <c r="W738" s="211"/>
      <c r="X738" s="211"/>
      <c r="Y738" s="211"/>
      <c r="Z738" s="211"/>
      <c r="AC738" s="264"/>
      <c r="AD738" s="264"/>
      <c r="AE738" s="264"/>
      <c r="AF738" s="264"/>
      <c r="AG738" s="264"/>
    </row>
    <row r="739" spans="1:33" x14ac:dyDescent="0.25">
      <c r="A739" s="38"/>
      <c r="B739" t="s">
        <v>26</v>
      </c>
      <c r="L739" s="608" t="str">
        <f>$L$39</f>
        <v>N.017-050-2022/1</v>
      </c>
      <c r="M739" s="608"/>
      <c r="N739" s="43"/>
      <c r="P739" s="211"/>
      <c r="Q739" s="211"/>
      <c r="R739" s="211"/>
      <c r="S739" s="211"/>
      <c r="T739" s="211"/>
      <c r="U739" s="211"/>
      <c r="V739" s="211"/>
      <c r="W739" s="211"/>
      <c r="X739" s="211"/>
      <c r="Y739" s="211"/>
      <c r="Z739" s="211"/>
      <c r="AC739" s="264"/>
      <c r="AD739" s="264"/>
      <c r="AE739" s="264"/>
      <c r="AF739" s="264"/>
      <c r="AG739" s="264"/>
    </row>
    <row r="740" spans="1:33" ht="24.75" customHeight="1" x14ac:dyDescent="0.25">
      <c r="A740" s="38"/>
      <c r="B740" s="44" t="s">
        <v>27</v>
      </c>
      <c r="C740" s="45"/>
      <c r="D740" s="46"/>
      <c r="E740" s="620" t="s">
        <v>781</v>
      </c>
      <c r="F740" s="621"/>
      <c r="G740" s="44" t="s">
        <v>28</v>
      </c>
      <c r="H740" s="46"/>
      <c r="I740" s="44" t="s">
        <v>29</v>
      </c>
      <c r="J740" s="46"/>
      <c r="K740" s="47"/>
      <c r="L740" s="608"/>
      <c r="M740" s="608"/>
      <c r="N740" s="43"/>
      <c r="P740" s="211"/>
      <c r="Q740" s="211"/>
      <c r="R740" s="211"/>
      <c r="S740" s="211"/>
      <c r="T740" s="211"/>
      <c r="U740" s="211"/>
      <c r="V740" s="211"/>
      <c r="W740" s="211"/>
      <c r="X740" s="211"/>
      <c r="Y740" s="211"/>
      <c r="Z740" s="211"/>
      <c r="AC740" s="264"/>
      <c r="AD740" s="264"/>
      <c r="AE740" s="264"/>
      <c r="AF740" s="264"/>
      <c r="AG740" s="264"/>
    </row>
    <row r="741" spans="1:33" ht="18" customHeight="1" x14ac:dyDescent="0.25">
      <c r="A741" s="38"/>
      <c r="B741" s="302"/>
      <c r="C741" s="303"/>
      <c r="D741" s="304"/>
      <c r="E741" s="646"/>
      <c r="F741" s="647"/>
      <c r="G741" s="265" t="str">
        <f>K117</f>
        <v/>
      </c>
      <c r="H741" s="49"/>
      <c r="I741" s="305"/>
      <c r="J741" s="306"/>
      <c r="K741" s="50"/>
      <c r="N741" s="43"/>
      <c r="P741" s="211">
        <v>1</v>
      </c>
      <c r="Q741" s="211">
        <v>1</v>
      </c>
      <c r="R741" s="211">
        <v>1</v>
      </c>
      <c r="S741" s="211" t="str">
        <f>VLOOKUP(P741,'WORKINGS MATRIX'!$H$200:$I$351,2,FALSE)</f>
        <v>Year</v>
      </c>
      <c r="T741" s="211">
        <f>Q741-1</f>
        <v>0</v>
      </c>
      <c r="U741" s="211">
        <f>R741-1</f>
        <v>0</v>
      </c>
      <c r="V741" s="211" t="str">
        <f>IF(S741="year","",S741)</f>
        <v/>
      </c>
      <c r="W741" s="211" t="str">
        <f>IF(T741=0,"",T741)</f>
        <v/>
      </c>
      <c r="X741" s="211" t="str">
        <f>IF(U741=0,"",U741)</f>
        <v/>
      </c>
      <c r="Y741" s="211" t="str">
        <f>IF(V741="","",IF(W741="",(V741&amp;"/"&amp;"1"&amp;"/"&amp;"1"),IF(X741="",(V741&amp;"/"&amp;W741&amp;"/"&amp;"1"),(V741&amp;"/"&amp;W741&amp;"/"&amp;X741))))</f>
        <v/>
      </c>
      <c r="Z741" s="211" t="str">
        <f>IF(Y741="//","",Y741)</f>
        <v/>
      </c>
      <c r="AC741" s="264"/>
      <c r="AD741" s="264"/>
      <c r="AE741" s="264"/>
      <c r="AF741" s="264"/>
      <c r="AG741" s="264"/>
    </row>
    <row r="742" spans="1:33" x14ac:dyDescent="0.25">
      <c r="A742" s="38"/>
      <c r="E742" t="str">
        <f>IF(E741="","",IF(LEN(E741)=13,"","ID NUMBER SHOULD BE 13 DIGITS"))</f>
        <v/>
      </c>
      <c r="N742" s="43"/>
      <c r="P742" s="211"/>
      <c r="Q742" s="211"/>
      <c r="R742" s="211"/>
      <c r="S742" s="211"/>
      <c r="T742" s="211"/>
      <c r="U742" s="211"/>
      <c r="V742" s="211"/>
      <c r="W742" s="211"/>
      <c r="X742" s="211"/>
      <c r="Y742" s="211"/>
      <c r="Z742" s="211"/>
      <c r="AC742" s="264"/>
      <c r="AD742" s="264"/>
      <c r="AE742" s="264"/>
      <c r="AF742" s="264"/>
      <c r="AG742" s="264"/>
    </row>
    <row r="743" spans="1:33" x14ac:dyDescent="0.25">
      <c r="A743" s="38"/>
      <c r="G743" s="276" t="str">
        <f>IF(AG746=0,"","DATES BEYOND TENDER CLOSING DATE - PLEASE CHECK")</f>
        <v/>
      </c>
      <c r="N743" s="43"/>
      <c r="P743" s="211"/>
      <c r="Q743" s="211"/>
      <c r="R743" s="211"/>
      <c r="S743" s="211"/>
      <c r="T743" s="211"/>
      <c r="U743" s="211"/>
      <c r="V743" s="211"/>
      <c r="W743" s="211"/>
      <c r="X743" s="211"/>
      <c r="Y743" s="211"/>
      <c r="Z743" s="211"/>
      <c r="AC743" s="264"/>
      <c r="AD743" s="264"/>
      <c r="AE743" s="264"/>
      <c r="AF743" s="264"/>
      <c r="AG743" s="264"/>
    </row>
    <row r="744" spans="1:33" x14ac:dyDescent="0.25">
      <c r="A744" s="38"/>
      <c r="B744" t="s">
        <v>30</v>
      </c>
      <c r="G744" s="276" t="str">
        <f>IF(AE746=0,"","DATES INCORRECT OR INCOMPLETE - PLEASE CHECK")</f>
        <v/>
      </c>
      <c r="N744" s="43"/>
      <c r="P744" s="211"/>
      <c r="Q744" s="211"/>
      <c r="R744" s="211"/>
      <c r="S744" s="211"/>
      <c r="T744" s="211"/>
      <c r="U744" s="211"/>
      <c r="V744" s="211"/>
      <c r="W744" s="211"/>
      <c r="X744" s="211"/>
      <c r="Y744" s="211"/>
      <c r="Z744" s="211"/>
      <c r="AC744" s="264"/>
      <c r="AD744" s="264"/>
      <c r="AE744" s="264"/>
      <c r="AF744" s="264"/>
      <c r="AG744" s="264"/>
    </row>
    <row r="745" spans="1:33" x14ac:dyDescent="0.25">
      <c r="A745" s="38"/>
      <c r="B745" s="16" t="s">
        <v>612</v>
      </c>
      <c r="N745" s="43"/>
      <c r="P745" s="211"/>
      <c r="Q745" s="211"/>
      <c r="R745" s="211"/>
      <c r="S745" s="211"/>
      <c r="T745" s="211"/>
      <c r="U745" s="211"/>
      <c r="V745" s="211"/>
      <c r="W745" s="211"/>
      <c r="X745" s="211"/>
      <c r="Y745" s="211"/>
      <c r="Z745" s="211"/>
      <c r="AC745" s="264"/>
      <c r="AD745" s="264"/>
      <c r="AE745" s="264"/>
      <c r="AF745" s="264"/>
      <c r="AG745" s="264"/>
    </row>
    <row r="746" spans="1:33" ht="66" x14ac:dyDescent="0.25">
      <c r="A746" s="51"/>
      <c r="B746" s="559" t="s">
        <v>890</v>
      </c>
      <c r="C746" s="558" t="s">
        <v>31</v>
      </c>
      <c r="D746" s="49"/>
      <c r="E746" s="618" t="s">
        <v>891</v>
      </c>
      <c r="F746" s="619"/>
      <c r="G746" s="263" t="s">
        <v>892</v>
      </c>
      <c r="H746" s="263" t="s">
        <v>893</v>
      </c>
      <c r="I746" s="560" t="s">
        <v>894</v>
      </c>
      <c r="J746" s="560" t="s">
        <v>895</v>
      </c>
      <c r="K746" s="53" t="s">
        <v>32</v>
      </c>
      <c r="L746" s="560" t="s">
        <v>896</v>
      </c>
      <c r="M746" s="52" t="s">
        <v>33</v>
      </c>
      <c r="N746" s="54"/>
      <c r="O746" s="55"/>
      <c r="P746" s="214"/>
      <c r="Q746" s="211"/>
      <c r="R746" s="211"/>
      <c r="S746" s="212"/>
      <c r="T746" s="212"/>
      <c r="U746" s="212"/>
      <c r="V746" s="212"/>
      <c r="W746" s="212"/>
      <c r="X746" s="212"/>
      <c r="Y746" s="212"/>
      <c r="Z746" s="212"/>
      <c r="AC746" s="271"/>
      <c r="AD746" s="271"/>
      <c r="AE746" s="271">
        <f>SUM(AE747:AE751)</f>
        <v>0</v>
      </c>
      <c r="AF746" s="271"/>
      <c r="AG746" s="271">
        <f>SUM(AG747:AG751)</f>
        <v>0</v>
      </c>
    </row>
    <row r="747" spans="1:33" ht="25.5" customHeight="1" x14ac:dyDescent="0.25">
      <c r="A747" s="56"/>
      <c r="B747" s="308"/>
      <c r="C747" s="57">
        <v>8</v>
      </c>
      <c r="D747" s="58"/>
      <c r="E747" s="59"/>
      <c r="F747" s="59">
        <v>1</v>
      </c>
      <c r="G747" s="210" t="str">
        <f>Z747</f>
        <v/>
      </c>
      <c r="H747" s="210" t="str">
        <f>Z752</f>
        <v/>
      </c>
      <c r="I747" s="310"/>
      <c r="J747" s="311"/>
      <c r="K747" s="60">
        <v>23</v>
      </c>
      <c r="L747" s="312"/>
      <c r="M747" s="313"/>
      <c r="N747" s="270">
        <f>IF(G747="",0,IF(H747="",0,(ROUND(((H747-G747)/30),0))))</f>
        <v>0</v>
      </c>
      <c r="O747" s="26"/>
      <c r="P747" s="215">
        <v>1</v>
      </c>
      <c r="Q747" s="211">
        <v>1</v>
      </c>
      <c r="R747" s="211">
        <v>1</v>
      </c>
      <c r="S747" s="211" t="str">
        <f>VLOOKUP(P747,'WORKINGS MATRIX'!$B$200:$C$351,2,FALSE)</f>
        <v>Year</v>
      </c>
      <c r="T747" s="211">
        <f t="shared" ref="T747:U751" si="65">Q747-1</f>
        <v>0</v>
      </c>
      <c r="U747" s="211">
        <f t="shared" si="65"/>
        <v>0</v>
      </c>
      <c r="V747" s="211" t="str">
        <f t="shared" ref="V747:V756" si="66">IF(S747="year","",S747)</f>
        <v/>
      </c>
      <c r="W747" s="211" t="str">
        <f t="shared" ref="W747:X751" si="67">IF(T747=0,"",T747)</f>
        <v/>
      </c>
      <c r="X747" s="211" t="str">
        <f t="shared" si="67"/>
        <v/>
      </c>
      <c r="Y747" s="211" t="str">
        <f t="shared" ref="Y747:Y756" si="68">IF(V747="","",IF(W747="",(V747&amp;"/"&amp;"1"&amp;"/"&amp;"1"),IF(X747="",(V747&amp;"/"&amp;W747&amp;"/"&amp;"1"),(V747&amp;"/"&amp;W747&amp;"/"&amp;X747))))</f>
        <v/>
      </c>
      <c r="Z747" s="211" t="str">
        <f t="shared" ref="Z747:Z756" si="69">IF(Y747="//","",Y747)</f>
        <v/>
      </c>
      <c r="AC747" s="278">
        <f>IF(B747="",0,1)</f>
        <v>0</v>
      </c>
      <c r="AD747" s="278">
        <f>IF(B747="",0,IF(N747&gt;0,1,IF(N747&lt;0,2,0)))</f>
        <v>0</v>
      </c>
      <c r="AE747" s="278">
        <f>IF(AC747=AD747,0,IF(AC747&gt;AD747,2,1))</f>
        <v>0</v>
      </c>
      <c r="AF747" s="278">
        <f>IF(B747="",0,IF(N747=0,0,H747-$F$125))</f>
        <v>0</v>
      </c>
      <c r="AG747" s="278">
        <f>IF(AF747&gt;0,1,0)</f>
        <v>0</v>
      </c>
    </row>
    <row r="748" spans="1:33" ht="25.5" customHeight="1" x14ac:dyDescent="0.25">
      <c r="A748" s="56"/>
      <c r="B748" s="308"/>
      <c r="C748" s="57">
        <v>8</v>
      </c>
      <c r="D748" s="58"/>
      <c r="E748" s="59"/>
      <c r="F748" s="59">
        <v>1</v>
      </c>
      <c r="G748" s="210" t="str">
        <f>Z748</f>
        <v/>
      </c>
      <c r="H748" s="210" t="str">
        <f>Z753</f>
        <v/>
      </c>
      <c r="I748" s="310"/>
      <c r="J748" s="311"/>
      <c r="K748" s="60">
        <v>23</v>
      </c>
      <c r="L748" s="312"/>
      <c r="M748" s="313"/>
      <c r="N748" s="270">
        <f>IF(G748="",0,IF(H748="",0,(ROUND(((H748-G748)/30),0))))</f>
        <v>0</v>
      </c>
      <c r="O748" s="26"/>
      <c r="P748" s="215">
        <v>1</v>
      </c>
      <c r="Q748" s="211">
        <v>1</v>
      </c>
      <c r="R748" s="211">
        <v>1</v>
      </c>
      <c r="S748" s="211" t="str">
        <f>VLOOKUP(P748,'WORKINGS MATRIX'!$B$200:$C$351,2,FALSE)</f>
        <v>Year</v>
      </c>
      <c r="T748" s="211">
        <f t="shared" si="65"/>
        <v>0</v>
      </c>
      <c r="U748" s="211">
        <f t="shared" si="65"/>
        <v>0</v>
      </c>
      <c r="V748" s="211" t="str">
        <f t="shared" si="66"/>
        <v/>
      </c>
      <c r="W748" s="211" t="str">
        <f t="shared" si="67"/>
        <v/>
      </c>
      <c r="X748" s="211" t="str">
        <f t="shared" si="67"/>
        <v/>
      </c>
      <c r="Y748" s="211" t="str">
        <f t="shared" si="68"/>
        <v/>
      </c>
      <c r="Z748" s="211" t="str">
        <f t="shared" si="69"/>
        <v/>
      </c>
      <c r="AC748" s="278">
        <f>IF(B748="",0,1)</f>
        <v>0</v>
      </c>
      <c r="AD748" s="278">
        <f>IF(B748="",0,IF(N748&gt;0,1,IF(N748&lt;0,2,0)))</f>
        <v>0</v>
      </c>
      <c r="AE748" s="278">
        <f>IF(AC748=AD748,0,IF(AC748&gt;AD748,2,1))</f>
        <v>0</v>
      </c>
      <c r="AF748" s="278">
        <f>IF(B748="",0,IF(N748=0,0,H748-$F$125))</f>
        <v>0</v>
      </c>
      <c r="AG748" s="278">
        <f>IF(AF748&gt;0,1,0)</f>
        <v>0</v>
      </c>
    </row>
    <row r="749" spans="1:33" ht="25.5" customHeight="1" x14ac:dyDescent="0.25">
      <c r="A749" s="56"/>
      <c r="B749" s="308"/>
      <c r="C749" s="57">
        <v>8</v>
      </c>
      <c r="D749" s="58"/>
      <c r="E749" s="59"/>
      <c r="F749" s="59">
        <v>1</v>
      </c>
      <c r="G749" s="210" t="str">
        <f>Z749</f>
        <v/>
      </c>
      <c r="H749" s="210" t="str">
        <f>Z754</f>
        <v/>
      </c>
      <c r="I749" s="310"/>
      <c r="J749" s="311"/>
      <c r="K749" s="60">
        <v>23</v>
      </c>
      <c r="L749" s="312"/>
      <c r="M749" s="313"/>
      <c r="N749" s="270">
        <f>IF(G749="",0,IF(H749="",0,(ROUND(((H749-G749)/30),0))))</f>
        <v>0</v>
      </c>
      <c r="O749" s="26"/>
      <c r="P749" s="215">
        <v>1</v>
      </c>
      <c r="Q749" s="211">
        <v>1</v>
      </c>
      <c r="R749" s="211">
        <v>1</v>
      </c>
      <c r="S749" s="211" t="str">
        <f>VLOOKUP(P749,'WORKINGS MATRIX'!$B$200:$C$351,2,FALSE)</f>
        <v>Year</v>
      </c>
      <c r="T749" s="211">
        <f t="shared" si="65"/>
        <v>0</v>
      </c>
      <c r="U749" s="211">
        <f t="shared" si="65"/>
        <v>0</v>
      </c>
      <c r="V749" s="211" t="str">
        <f t="shared" si="66"/>
        <v/>
      </c>
      <c r="W749" s="211" t="str">
        <f t="shared" si="67"/>
        <v/>
      </c>
      <c r="X749" s="211" t="str">
        <f t="shared" si="67"/>
        <v/>
      </c>
      <c r="Y749" s="211" t="str">
        <f t="shared" si="68"/>
        <v/>
      </c>
      <c r="Z749" s="211" t="str">
        <f t="shared" si="69"/>
        <v/>
      </c>
      <c r="AC749" s="278">
        <f>IF(B749="",0,1)</f>
        <v>0</v>
      </c>
      <c r="AD749" s="278">
        <f>IF(B749="",0,IF(N749&gt;0,1,IF(N749&lt;0,2,0)))</f>
        <v>0</v>
      </c>
      <c r="AE749" s="278">
        <f>IF(AC749=AD749,0,IF(AC749&gt;AD749,2,1))</f>
        <v>0</v>
      </c>
      <c r="AF749" s="278">
        <f>IF(B749="",0,IF(N749=0,0,H749-$F$125))</f>
        <v>0</v>
      </c>
      <c r="AG749" s="278">
        <f>IF(AF749&gt;0,1,0)</f>
        <v>0</v>
      </c>
    </row>
    <row r="750" spans="1:33" ht="25.5" customHeight="1" x14ac:dyDescent="0.25">
      <c r="A750" s="56"/>
      <c r="B750" s="380"/>
      <c r="C750" s="380"/>
      <c r="D750" s="380"/>
      <c r="E750" s="380"/>
      <c r="F750" s="380"/>
      <c r="G750" s="380"/>
      <c r="H750" s="380"/>
      <c r="I750" s="380"/>
      <c r="J750" s="380"/>
      <c r="K750" s="380"/>
      <c r="L750" s="380"/>
      <c r="M750" s="380"/>
      <c r="N750" s="270">
        <f>IF(G750="",0,IF(H750="",0,(ROUND(((H750-G750)/30),0))))</f>
        <v>0</v>
      </c>
      <c r="O750" s="26"/>
      <c r="P750" s="215">
        <v>1</v>
      </c>
      <c r="Q750" s="211">
        <v>1</v>
      </c>
      <c r="R750" s="211">
        <v>1</v>
      </c>
      <c r="S750" s="211" t="str">
        <f>VLOOKUP(P750,'WORKINGS MATRIX'!$B$200:$C$351,2,FALSE)</f>
        <v>Year</v>
      </c>
      <c r="T750" s="211">
        <f t="shared" si="65"/>
        <v>0</v>
      </c>
      <c r="U750" s="211">
        <f t="shared" si="65"/>
        <v>0</v>
      </c>
      <c r="V750" s="211" t="str">
        <f t="shared" si="66"/>
        <v/>
      </c>
      <c r="W750" s="211" t="str">
        <f t="shared" si="67"/>
        <v/>
      </c>
      <c r="X750" s="211" t="str">
        <f t="shared" si="67"/>
        <v/>
      </c>
      <c r="Y750" s="211" t="str">
        <f t="shared" si="68"/>
        <v/>
      </c>
      <c r="Z750" s="211" t="str">
        <f t="shared" si="69"/>
        <v/>
      </c>
      <c r="AC750" s="278">
        <f>IF(B750="",0,1)</f>
        <v>0</v>
      </c>
      <c r="AD750" s="278">
        <f>IF(B750="",0,IF(N750&gt;0,1,IF(N750&lt;0,2,0)))</f>
        <v>0</v>
      </c>
      <c r="AE750" s="278">
        <f>IF(AC750=AD750,0,IF(AC750&gt;AD750,2,1))</f>
        <v>0</v>
      </c>
      <c r="AF750" s="278">
        <f>IF(B750="",0,IF(N750=0,0,H750-$F$125))</f>
        <v>0</v>
      </c>
      <c r="AG750" s="278">
        <f>IF(AF750&gt;0,1,0)</f>
        <v>0</v>
      </c>
    </row>
    <row r="751" spans="1:33" ht="25.5" customHeight="1" x14ac:dyDescent="0.25">
      <c r="A751" s="56"/>
      <c r="B751" s="222"/>
      <c r="C751" s="222"/>
      <c r="D751" s="222"/>
      <c r="E751" s="222"/>
      <c r="F751" s="222"/>
      <c r="G751" s="222"/>
      <c r="H751" s="222"/>
      <c r="I751" s="222"/>
      <c r="J751" s="222"/>
      <c r="K751" s="222"/>
      <c r="L751" s="222"/>
      <c r="M751" s="222"/>
      <c r="N751" s="270">
        <f>IF(G751="",0,IF(H751="",0,(ROUND(((H751-G751)/30),0))))</f>
        <v>0</v>
      </c>
      <c r="O751" s="26"/>
      <c r="P751" s="215">
        <v>1</v>
      </c>
      <c r="Q751" s="211">
        <v>1</v>
      </c>
      <c r="R751" s="211">
        <v>1</v>
      </c>
      <c r="S751" s="211" t="str">
        <f>VLOOKUP(P751,'WORKINGS MATRIX'!$B$200:$C$351,2,FALSE)</f>
        <v>Year</v>
      </c>
      <c r="T751" s="211">
        <f t="shared" si="65"/>
        <v>0</v>
      </c>
      <c r="U751" s="211">
        <f t="shared" si="65"/>
        <v>0</v>
      </c>
      <c r="V751" s="211" t="str">
        <f t="shared" si="66"/>
        <v/>
      </c>
      <c r="W751" s="211" t="str">
        <f t="shared" si="67"/>
        <v/>
      </c>
      <c r="X751" s="211" t="str">
        <f t="shared" si="67"/>
        <v/>
      </c>
      <c r="Y751" s="211" t="str">
        <f t="shared" si="68"/>
        <v/>
      </c>
      <c r="Z751" s="211" t="str">
        <f t="shared" si="69"/>
        <v/>
      </c>
      <c r="AC751" s="278">
        <f>IF(B751="",0,1)</f>
        <v>0</v>
      </c>
      <c r="AD751" s="278">
        <f>IF(B751="",0,IF(N751&gt;0,1,IF(N751&lt;0,2,0)))</f>
        <v>0</v>
      </c>
      <c r="AE751" s="278">
        <f>IF(AC751=AD751,0,IF(AC751&gt;AD751,2,1))</f>
        <v>0</v>
      </c>
      <c r="AF751" s="278">
        <f>IF(B751="",0,IF(N751=0,0,H751-$F$125))</f>
        <v>0</v>
      </c>
      <c r="AG751" s="278">
        <f>IF(AF751&gt;0,1,0)</f>
        <v>0</v>
      </c>
    </row>
    <row r="752" spans="1:33" x14ac:dyDescent="0.25">
      <c r="A752" s="38"/>
      <c r="D752" s="62"/>
      <c r="H752" s="63"/>
      <c r="K752" s="26"/>
      <c r="N752" s="43"/>
      <c r="O752" s="63"/>
      <c r="P752" s="195">
        <v>1</v>
      </c>
      <c r="Q752" s="211">
        <v>1</v>
      </c>
      <c r="R752" s="211">
        <v>1</v>
      </c>
      <c r="S752" s="211" t="str">
        <f>VLOOKUP(P752,'WORKINGS MATRIX'!$B$200:$C$351,2,FALSE)</f>
        <v>Year</v>
      </c>
      <c r="T752" s="211">
        <f t="shared" ref="T752:U756" si="70">Q752-1</f>
        <v>0</v>
      </c>
      <c r="U752" s="211">
        <f t="shared" si="70"/>
        <v>0</v>
      </c>
      <c r="V752" s="211" t="str">
        <f t="shared" si="66"/>
        <v/>
      </c>
      <c r="W752" s="211" t="str">
        <f t="shared" ref="W752:X756" si="71">IF(T752=0,"",T752)</f>
        <v/>
      </c>
      <c r="X752" s="211" t="str">
        <f t="shared" si="71"/>
        <v/>
      </c>
      <c r="Y752" s="211" t="str">
        <f t="shared" si="68"/>
        <v/>
      </c>
      <c r="Z752" s="211" t="str">
        <f t="shared" si="69"/>
        <v/>
      </c>
      <c r="AC752" s="264"/>
      <c r="AD752" s="264"/>
      <c r="AE752" s="264"/>
      <c r="AF752" s="264"/>
      <c r="AG752" s="264"/>
    </row>
    <row r="753" spans="1:33" x14ac:dyDescent="0.25">
      <c r="A753" s="38"/>
      <c r="B753" t="s">
        <v>34</v>
      </c>
      <c r="D753" s="62"/>
      <c r="H753" s="63"/>
      <c r="K753" s="26"/>
      <c r="N753" s="43"/>
      <c r="O753" s="63"/>
      <c r="P753" s="211">
        <v>1</v>
      </c>
      <c r="Q753" s="211">
        <v>1</v>
      </c>
      <c r="R753" s="211">
        <v>1</v>
      </c>
      <c r="S753" s="211" t="str">
        <f>VLOOKUP(P753,'WORKINGS MATRIX'!$B$200:$C$351,2,FALSE)</f>
        <v>Year</v>
      </c>
      <c r="T753" s="211">
        <f t="shared" si="70"/>
        <v>0</v>
      </c>
      <c r="U753" s="211">
        <f t="shared" si="70"/>
        <v>0</v>
      </c>
      <c r="V753" s="211" t="str">
        <f t="shared" si="66"/>
        <v/>
      </c>
      <c r="W753" s="211" t="str">
        <f t="shared" si="71"/>
        <v/>
      </c>
      <c r="X753" s="211" t="str">
        <f t="shared" si="71"/>
        <v/>
      </c>
      <c r="Y753" s="211" t="str">
        <f t="shared" si="68"/>
        <v/>
      </c>
      <c r="Z753" s="211" t="str">
        <f t="shared" si="69"/>
        <v/>
      </c>
      <c r="AC753" s="264"/>
      <c r="AD753" s="264"/>
      <c r="AE753" s="264"/>
      <c r="AF753" s="264"/>
      <c r="AG753" s="264"/>
    </row>
    <row r="754" spans="1:33" x14ac:dyDescent="0.25">
      <c r="A754" s="38"/>
      <c r="B754" s="609"/>
      <c r="C754" s="610"/>
      <c r="D754" s="610"/>
      <c r="E754" s="610"/>
      <c r="F754" s="610"/>
      <c r="G754" s="610"/>
      <c r="H754" s="610"/>
      <c r="I754" s="610"/>
      <c r="J754" s="610"/>
      <c r="K754" s="610"/>
      <c r="L754" s="610"/>
      <c r="M754" s="611"/>
      <c r="N754" s="43"/>
      <c r="O754" s="63"/>
      <c r="P754" s="211">
        <v>1</v>
      </c>
      <c r="Q754" s="211">
        <v>1</v>
      </c>
      <c r="R754" s="211">
        <v>1</v>
      </c>
      <c r="S754" s="211" t="str">
        <f>VLOOKUP(P754,'WORKINGS MATRIX'!$B$200:$C$351,2,FALSE)</f>
        <v>Year</v>
      </c>
      <c r="T754" s="211">
        <f t="shared" si="70"/>
        <v>0</v>
      </c>
      <c r="U754" s="211">
        <f t="shared" si="70"/>
        <v>0</v>
      </c>
      <c r="V754" s="211" t="str">
        <f t="shared" si="66"/>
        <v/>
      </c>
      <c r="W754" s="211" t="str">
        <f t="shared" si="71"/>
        <v/>
      </c>
      <c r="X754" s="211" t="str">
        <f t="shared" si="71"/>
        <v/>
      </c>
      <c r="Y754" s="211" t="str">
        <f t="shared" si="68"/>
        <v/>
      </c>
      <c r="Z754" s="211" t="str">
        <f t="shared" si="69"/>
        <v/>
      </c>
      <c r="AC754" s="264"/>
      <c r="AD754" s="264"/>
      <c r="AE754" s="264"/>
      <c r="AF754" s="264"/>
      <c r="AG754" s="264"/>
    </row>
    <row r="755" spans="1:33" x14ac:dyDescent="0.25">
      <c r="A755" s="38"/>
      <c r="B755" s="612"/>
      <c r="C755" s="613"/>
      <c r="D755" s="613"/>
      <c r="E755" s="613"/>
      <c r="F755" s="613"/>
      <c r="G755" s="613"/>
      <c r="H755" s="613"/>
      <c r="I755" s="613"/>
      <c r="J755" s="613"/>
      <c r="K755" s="613"/>
      <c r="L755" s="613"/>
      <c r="M755" s="614"/>
      <c r="N755" s="43"/>
      <c r="O755" s="63"/>
      <c r="P755" s="211">
        <v>1</v>
      </c>
      <c r="Q755" s="211">
        <v>1</v>
      </c>
      <c r="R755" s="211">
        <v>1</v>
      </c>
      <c r="S755" s="211" t="str">
        <f>VLOOKUP(P755,'WORKINGS MATRIX'!$B$200:$C$351,2,FALSE)</f>
        <v>Year</v>
      </c>
      <c r="T755" s="211">
        <f t="shared" si="70"/>
        <v>0</v>
      </c>
      <c r="U755" s="211">
        <f t="shared" si="70"/>
        <v>0</v>
      </c>
      <c r="V755" s="211" t="str">
        <f t="shared" si="66"/>
        <v/>
      </c>
      <c r="W755" s="211" t="str">
        <f t="shared" si="71"/>
        <v/>
      </c>
      <c r="X755" s="211" t="str">
        <f t="shared" si="71"/>
        <v/>
      </c>
      <c r="Y755" s="211" t="str">
        <f t="shared" si="68"/>
        <v/>
      </c>
      <c r="Z755" s="211" t="str">
        <f t="shared" si="69"/>
        <v/>
      </c>
      <c r="AC755" s="264"/>
      <c r="AD755" s="264"/>
      <c r="AE755" s="264"/>
      <c r="AF755" s="264"/>
      <c r="AG755" s="264"/>
    </row>
    <row r="756" spans="1:33" x14ac:dyDescent="0.25">
      <c r="A756" s="38"/>
      <c r="B756" s="612"/>
      <c r="C756" s="613"/>
      <c r="D756" s="613"/>
      <c r="E756" s="613"/>
      <c r="F756" s="613"/>
      <c r="G756" s="613"/>
      <c r="H756" s="613"/>
      <c r="I756" s="613"/>
      <c r="J756" s="613"/>
      <c r="K756" s="613"/>
      <c r="L756" s="613"/>
      <c r="M756" s="614"/>
      <c r="N756" s="43"/>
      <c r="O756" s="63"/>
      <c r="P756" s="211">
        <v>1</v>
      </c>
      <c r="Q756" s="211">
        <v>1</v>
      </c>
      <c r="R756" s="211">
        <v>1</v>
      </c>
      <c r="S756" s="211" t="str">
        <f>VLOOKUP(P756,'WORKINGS MATRIX'!$B$200:$C$351,2,FALSE)</f>
        <v>Year</v>
      </c>
      <c r="T756" s="211">
        <f t="shared" si="70"/>
        <v>0</v>
      </c>
      <c r="U756" s="211">
        <f t="shared" si="70"/>
        <v>0</v>
      </c>
      <c r="V756" s="211" t="str">
        <f t="shared" si="66"/>
        <v/>
      </c>
      <c r="W756" s="211" t="str">
        <f t="shared" si="71"/>
        <v/>
      </c>
      <c r="X756" s="211" t="str">
        <f t="shared" si="71"/>
        <v/>
      </c>
      <c r="Y756" s="211" t="str">
        <f t="shared" si="68"/>
        <v/>
      </c>
      <c r="Z756" s="211" t="str">
        <f t="shared" si="69"/>
        <v/>
      </c>
      <c r="AC756" s="264"/>
      <c r="AD756" s="264"/>
      <c r="AE756" s="264"/>
      <c r="AF756" s="264"/>
      <c r="AG756" s="264"/>
    </row>
    <row r="757" spans="1:33" x14ac:dyDescent="0.25">
      <c r="A757" s="38"/>
      <c r="B757" s="615"/>
      <c r="C757" s="616"/>
      <c r="D757" s="616"/>
      <c r="E757" s="616"/>
      <c r="F757" s="616"/>
      <c r="G757" s="616"/>
      <c r="H757" s="616"/>
      <c r="I757" s="616"/>
      <c r="J757" s="616"/>
      <c r="K757" s="616"/>
      <c r="L757" s="616"/>
      <c r="M757" s="617"/>
      <c r="N757" s="43"/>
      <c r="O757" s="63"/>
      <c r="P757" s="211"/>
      <c r="Q757" s="211"/>
      <c r="R757" s="211"/>
      <c r="S757" s="211"/>
      <c r="T757" s="211"/>
      <c r="U757" s="211"/>
      <c r="V757" s="211"/>
      <c r="W757" s="211"/>
      <c r="X757" s="211"/>
      <c r="Y757" s="211"/>
      <c r="Z757" s="211"/>
      <c r="AC757" s="264"/>
      <c r="AD757" s="264"/>
      <c r="AE757" s="264"/>
      <c r="AF757" s="264"/>
      <c r="AG757" s="264"/>
    </row>
    <row r="758" spans="1:33" x14ac:dyDescent="0.25">
      <c r="A758" s="38"/>
      <c r="B758" s="16" t="s">
        <v>424</v>
      </c>
      <c r="D758" s="62"/>
      <c r="H758" s="63"/>
      <c r="K758" s="26"/>
      <c r="N758" s="43"/>
      <c r="O758" s="63"/>
      <c r="P758" s="211"/>
      <c r="Q758" s="211"/>
      <c r="R758" s="211"/>
      <c r="S758" s="211"/>
      <c r="T758" s="211"/>
      <c r="U758" s="211"/>
      <c r="V758" s="211"/>
      <c r="W758" s="211"/>
      <c r="X758" s="211"/>
      <c r="Y758" s="211"/>
      <c r="Z758" s="211"/>
      <c r="AC758" s="264"/>
      <c r="AD758" s="264"/>
      <c r="AE758" s="264"/>
      <c r="AF758" s="264"/>
      <c r="AG758" s="264"/>
    </row>
    <row r="759" spans="1:33" x14ac:dyDescent="0.25">
      <c r="A759" s="38"/>
      <c r="B759" s="16" t="s">
        <v>425</v>
      </c>
      <c r="D759" s="62"/>
      <c r="H759" s="63"/>
      <c r="K759" s="26"/>
      <c r="N759" s="43"/>
      <c r="O759" s="63"/>
      <c r="P759" s="211"/>
      <c r="Q759" s="211"/>
      <c r="R759" s="211"/>
      <c r="S759" s="211"/>
      <c r="T759" s="211"/>
      <c r="U759" s="211"/>
      <c r="V759" s="211"/>
      <c r="W759" s="211"/>
      <c r="X759" s="211"/>
      <c r="Y759" s="211"/>
      <c r="Z759" s="211"/>
      <c r="AC759" s="264"/>
      <c r="AD759" s="264"/>
      <c r="AE759" s="264"/>
      <c r="AF759" s="264"/>
      <c r="AG759" s="264"/>
    </row>
    <row r="760" spans="1:33" x14ac:dyDescent="0.25">
      <c r="A760" s="38"/>
      <c r="D760" s="62"/>
      <c r="H760" s="63"/>
      <c r="K760" s="26"/>
      <c r="N760" s="43"/>
      <c r="O760" s="63"/>
      <c r="P760" s="211"/>
      <c r="Q760" s="211"/>
      <c r="R760" s="211"/>
      <c r="S760" s="211"/>
      <c r="T760" s="211"/>
      <c r="U760" s="211"/>
      <c r="V760" s="211"/>
      <c r="W760" s="211"/>
      <c r="X760" s="211"/>
      <c r="Y760" s="211"/>
      <c r="Z760" s="211"/>
      <c r="AC760" s="264"/>
      <c r="AD760" s="264"/>
      <c r="AE760" s="264"/>
      <c r="AF760" s="264"/>
      <c r="AG760" s="264"/>
    </row>
    <row r="761" spans="1:33" x14ac:dyDescent="0.25">
      <c r="A761" s="38"/>
      <c r="D761" s="62"/>
      <c r="E761" s="222"/>
      <c r="F761" s="222"/>
      <c r="G761" s="222"/>
      <c r="H761" s="222"/>
      <c r="I761" s="222"/>
      <c r="K761" s="26"/>
      <c r="N761" s="43"/>
      <c r="O761" s="63"/>
      <c r="P761" s="211"/>
      <c r="Q761" s="211"/>
      <c r="R761" s="211"/>
      <c r="S761" s="211"/>
      <c r="T761" s="211"/>
      <c r="U761" s="211"/>
      <c r="V761" s="211"/>
      <c r="W761" s="211"/>
      <c r="X761" s="211"/>
      <c r="Y761" s="211"/>
      <c r="Z761" s="211"/>
      <c r="AC761" s="264"/>
      <c r="AD761" s="264"/>
      <c r="AE761" s="264"/>
      <c r="AF761" s="264"/>
      <c r="AG761" s="264"/>
    </row>
    <row r="762" spans="1:33" x14ac:dyDescent="0.25">
      <c r="A762" s="38"/>
      <c r="D762" s="62"/>
      <c r="E762" s="222"/>
      <c r="F762" s="222"/>
      <c r="G762" s="222"/>
      <c r="H762" s="222"/>
      <c r="I762" s="222"/>
      <c r="K762" s="606" t="s">
        <v>334</v>
      </c>
      <c r="L762" s="606"/>
      <c r="M762" s="606"/>
      <c r="N762" s="43"/>
      <c r="O762" s="63"/>
      <c r="P762" s="211"/>
      <c r="Q762" s="211"/>
      <c r="R762" s="211"/>
      <c r="S762" s="211"/>
      <c r="T762" s="211"/>
      <c r="U762" s="211"/>
      <c r="V762" s="211"/>
      <c r="W762" s="211"/>
      <c r="X762" s="211"/>
      <c r="Y762" s="211"/>
      <c r="Z762" s="211"/>
      <c r="AC762" s="264"/>
      <c r="AD762" s="264"/>
      <c r="AE762" s="264"/>
      <c r="AF762" s="264"/>
      <c r="AG762" s="264"/>
    </row>
    <row r="763" spans="1:33" x14ac:dyDescent="0.25">
      <c r="A763" s="38"/>
      <c r="D763" s="62"/>
      <c r="H763" s="63"/>
      <c r="K763" s="606"/>
      <c r="L763" s="606"/>
      <c r="M763" s="606"/>
      <c r="N763" s="43"/>
      <c r="O763" s="63"/>
      <c r="P763" s="211"/>
      <c r="Q763" s="211"/>
      <c r="R763" s="211"/>
      <c r="S763" s="211"/>
      <c r="T763" s="211"/>
      <c r="U763" s="211"/>
      <c r="V763" s="211"/>
      <c r="W763" s="211"/>
      <c r="X763" s="211"/>
      <c r="Y763" s="211"/>
      <c r="Z763" s="211"/>
      <c r="AC763" s="264"/>
      <c r="AD763" s="264"/>
      <c r="AE763" s="264"/>
      <c r="AF763" s="264"/>
      <c r="AG763" s="264"/>
    </row>
    <row r="764" spans="1:33" x14ac:dyDescent="0.25">
      <c r="A764" s="38"/>
      <c r="D764" s="62"/>
      <c r="E764" s="222"/>
      <c r="F764" s="222"/>
      <c r="G764" s="222"/>
      <c r="H764" s="222"/>
      <c r="I764" s="222"/>
      <c r="K764" s="606"/>
      <c r="L764" s="606"/>
      <c r="M764" s="606"/>
      <c r="N764" s="43"/>
      <c r="O764" s="63"/>
      <c r="P764" s="211"/>
      <c r="Q764" s="211"/>
      <c r="R764" s="211"/>
      <c r="S764" s="211"/>
      <c r="T764" s="211"/>
      <c r="U764" s="211"/>
      <c r="V764" s="211"/>
      <c r="W764" s="211"/>
      <c r="X764" s="211"/>
      <c r="Y764" s="211"/>
      <c r="Z764" s="211"/>
      <c r="AC764" s="264"/>
      <c r="AD764" s="264"/>
      <c r="AE764" s="264"/>
      <c r="AF764" s="264"/>
      <c r="AG764" s="264"/>
    </row>
    <row r="765" spans="1:33" x14ac:dyDescent="0.25">
      <c r="A765" s="38"/>
      <c r="D765" s="62"/>
      <c r="E765" s="222"/>
      <c r="F765" s="222"/>
      <c r="G765" s="222"/>
      <c r="H765" s="222"/>
      <c r="I765" s="222"/>
      <c r="K765" s="606"/>
      <c r="L765" s="606"/>
      <c r="M765" s="606"/>
      <c r="N765" s="43"/>
      <c r="O765" s="63"/>
      <c r="P765" s="211"/>
      <c r="Q765" s="211"/>
      <c r="R765" s="211"/>
      <c r="S765" s="211"/>
      <c r="T765" s="211"/>
      <c r="U765" s="211"/>
      <c r="V765" s="211"/>
      <c r="W765" s="211"/>
      <c r="X765" s="211"/>
      <c r="Y765" s="211"/>
      <c r="Z765" s="211"/>
      <c r="AC765" s="264"/>
      <c r="AD765" s="264"/>
      <c r="AE765" s="264"/>
      <c r="AF765" s="264"/>
      <c r="AG765" s="264"/>
    </row>
    <row r="766" spans="1:33" ht="13.8" thickBot="1" x14ac:dyDescent="0.3">
      <c r="A766" s="64"/>
      <c r="B766" s="65"/>
      <c r="C766" s="65"/>
      <c r="D766" s="66"/>
      <c r="E766" s="65"/>
      <c r="F766" s="65"/>
      <c r="G766" s="65"/>
      <c r="H766" s="67"/>
      <c r="I766" s="65"/>
      <c r="J766" s="65"/>
      <c r="K766" s="68"/>
      <c r="L766" s="65"/>
      <c r="M766" s="65"/>
      <c r="N766" s="69"/>
      <c r="O766" s="63"/>
      <c r="P766" s="211"/>
      <c r="Q766" s="211"/>
      <c r="R766" s="211"/>
      <c r="S766" s="211"/>
      <c r="T766" s="211"/>
      <c r="U766" s="211"/>
      <c r="V766" s="211"/>
      <c r="W766" s="211"/>
      <c r="X766" s="211"/>
      <c r="Y766" s="211"/>
      <c r="Z766" s="211"/>
      <c r="AC766" s="264"/>
      <c r="AD766" s="264"/>
      <c r="AE766" s="264"/>
      <c r="AF766" s="264"/>
      <c r="AG766" s="264"/>
    </row>
    <row r="767" spans="1:33" ht="14.4" thickTop="1" thickBot="1" x14ac:dyDescent="0.3">
      <c r="D767" s="62"/>
      <c r="H767" s="63"/>
      <c r="K767" s="26"/>
      <c r="O767" s="63"/>
      <c r="P767" s="211"/>
      <c r="Q767" s="211"/>
      <c r="R767" s="211"/>
      <c r="S767" s="211"/>
      <c r="T767" s="211"/>
      <c r="U767" s="211"/>
      <c r="V767" s="211"/>
      <c r="W767" s="211"/>
      <c r="X767" s="211"/>
      <c r="Y767" s="211"/>
      <c r="Z767" s="211"/>
      <c r="AC767" s="264"/>
      <c r="AD767" s="264"/>
      <c r="AE767" s="264"/>
      <c r="AF767" s="264"/>
      <c r="AG767" s="264"/>
    </row>
    <row r="768" spans="1:33" ht="13.8" thickTop="1" x14ac:dyDescent="0.25">
      <c r="A768" s="31"/>
      <c r="B768" s="32" t="s">
        <v>35</v>
      </c>
      <c r="C768" s="34"/>
      <c r="D768" s="33"/>
      <c r="E768" s="70"/>
      <c r="F768" s="70"/>
      <c r="G768" s="70"/>
      <c r="H768" s="33"/>
      <c r="I768" s="33"/>
      <c r="J768" s="33"/>
      <c r="K768" s="33"/>
      <c r="L768" s="36" t="s">
        <v>423</v>
      </c>
      <c r="M768" s="33"/>
      <c r="N768" s="37"/>
      <c r="P768" s="211"/>
      <c r="Q768" s="211"/>
      <c r="R768" s="211"/>
      <c r="S768" s="211"/>
      <c r="T768" s="211"/>
      <c r="U768" s="211"/>
      <c r="V768" s="211"/>
      <c r="W768" s="211"/>
      <c r="X768" s="211"/>
      <c r="Y768" s="211"/>
      <c r="Z768" s="211"/>
      <c r="AC768" s="264"/>
      <c r="AD768" s="264"/>
      <c r="AE768" s="264"/>
      <c r="AF768" s="264"/>
      <c r="AG768" s="264"/>
    </row>
    <row r="769" spans="1:33" x14ac:dyDescent="0.25">
      <c r="A769" s="38"/>
      <c r="E769" s="195">
        <v>5</v>
      </c>
      <c r="F769" s="13"/>
      <c r="N769" s="43"/>
      <c r="P769" s="211"/>
      <c r="Q769" s="211"/>
      <c r="R769" s="211"/>
      <c r="S769" s="211"/>
      <c r="T769" s="211"/>
      <c r="U769" s="211"/>
      <c r="V769" s="211"/>
      <c r="W769" s="211"/>
      <c r="X769" s="211"/>
      <c r="Y769" s="211"/>
      <c r="Z769" s="211"/>
      <c r="AC769" s="264"/>
      <c r="AD769" s="264"/>
      <c r="AE769" s="264"/>
      <c r="AF769" s="264"/>
      <c r="AG769" s="264"/>
    </row>
    <row r="770" spans="1:33" x14ac:dyDescent="0.25">
      <c r="A770" s="38"/>
      <c r="B770" t="s">
        <v>26</v>
      </c>
      <c r="L770" s="608" t="str">
        <f>$L$39</f>
        <v>N.017-050-2022/1</v>
      </c>
      <c r="M770" s="608"/>
      <c r="N770" s="43"/>
      <c r="P770" s="211"/>
      <c r="Q770" s="211"/>
      <c r="R770" s="211"/>
      <c r="S770" s="211"/>
      <c r="T770" s="211"/>
      <c r="U770" s="211"/>
      <c r="V770" s="211"/>
      <c r="W770" s="211"/>
      <c r="X770" s="211"/>
      <c r="Y770" s="211"/>
      <c r="Z770" s="211"/>
      <c r="AC770" s="264"/>
      <c r="AD770" s="264"/>
      <c r="AE770" s="264"/>
      <c r="AF770" s="264"/>
      <c r="AG770" s="264"/>
    </row>
    <row r="771" spans="1:33" x14ac:dyDescent="0.25">
      <c r="A771" s="38"/>
      <c r="B771" s="44" t="s">
        <v>27</v>
      </c>
      <c r="C771" s="45"/>
      <c r="D771" s="46"/>
      <c r="E771" s="651" t="s">
        <v>28</v>
      </c>
      <c r="F771" s="652"/>
      <c r="G771" s="651" t="s">
        <v>616</v>
      </c>
      <c r="H771" s="652"/>
      <c r="L771" s="608"/>
      <c r="M771" s="608"/>
      <c r="N771" s="43"/>
      <c r="P771" s="211"/>
      <c r="Q771" s="211"/>
      <c r="R771" s="211"/>
      <c r="S771" s="211"/>
      <c r="T771" s="211"/>
      <c r="U771" s="211"/>
      <c r="V771" s="211"/>
      <c r="W771" s="211"/>
      <c r="X771" s="211"/>
      <c r="Y771" s="211"/>
      <c r="Z771" s="211"/>
      <c r="AC771" s="264"/>
      <c r="AD771" s="264"/>
      <c r="AE771" s="264"/>
      <c r="AF771" s="264"/>
      <c r="AG771" s="264"/>
    </row>
    <row r="772" spans="1:33" ht="18" customHeight="1" x14ac:dyDescent="0.25">
      <c r="A772" s="38"/>
      <c r="B772" s="71">
        <f>B741</f>
        <v>0</v>
      </c>
      <c r="C772" s="72"/>
      <c r="D772" s="73"/>
      <c r="E772" s="603" t="str">
        <f>G741</f>
        <v/>
      </c>
      <c r="F772" s="603"/>
      <c r="G772" s="47"/>
      <c r="H772" s="13">
        <v>1</v>
      </c>
      <c r="I772" s="483" t="s">
        <v>823</v>
      </c>
      <c r="J772" s="483"/>
      <c r="K772" s="483"/>
      <c r="L772" s="483"/>
      <c r="N772" s="43"/>
      <c r="P772" s="211"/>
      <c r="Q772" s="211"/>
      <c r="R772" s="211"/>
      <c r="S772" s="211"/>
      <c r="T772" s="211"/>
      <c r="U772" s="211"/>
      <c r="V772" s="211"/>
      <c r="W772" s="211"/>
      <c r="X772" s="211"/>
      <c r="Y772" s="211"/>
      <c r="Z772" s="211"/>
      <c r="AC772" s="264"/>
      <c r="AD772" s="264"/>
      <c r="AE772" s="264"/>
      <c r="AF772" s="264"/>
      <c r="AG772" s="264"/>
    </row>
    <row r="773" spans="1:33" x14ac:dyDescent="0.25">
      <c r="A773" s="38"/>
      <c r="N773" s="43"/>
      <c r="P773" s="211"/>
      <c r="Q773" s="211"/>
      <c r="R773" s="211"/>
      <c r="S773" s="211"/>
      <c r="T773" s="211"/>
      <c r="U773" s="211"/>
      <c r="V773" s="211"/>
      <c r="W773" s="211"/>
      <c r="X773" s="211"/>
      <c r="Y773" s="211"/>
      <c r="Z773" s="211"/>
      <c r="AC773" s="264"/>
      <c r="AD773" s="264"/>
      <c r="AE773" s="264"/>
      <c r="AF773" s="264"/>
      <c r="AG773" s="264"/>
    </row>
    <row r="774" spans="1:33" x14ac:dyDescent="0.25">
      <c r="A774" s="38"/>
      <c r="B774" t="s">
        <v>36</v>
      </c>
      <c r="N774" s="43"/>
      <c r="P774" s="211"/>
      <c r="Q774" s="211"/>
      <c r="R774" s="211"/>
      <c r="S774" s="211"/>
      <c r="T774" s="211"/>
      <c r="U774" s="211"/>
      <c r="V774" s="211"/>
      <c r="W774" s="211"/>
      <c r="X774" s="211"/>
      <c r="Y774" s="211"/>
      <c r="Z774" s="211"/>
      <c r="AC774" s="264"/>
      <c r="AD774" s="264"/>
      <c r="AE774" s="264"/>
      <c r="AF774" s="264"/>
      <c r="AG774" s="264"/>
    </row>
    <row r="775" spans="1:33" ht="18" customHeight="1" x14ac:dyDescent="0.25">
      <c r="A775" s="38"/>
      <c r="B775" s="653" t="s">
        <v>37</v>
      </c>
      <c r="C775" s="653"/>
      <c r="D775" s="622" t="s">
        <v>897</v>
      </c>
      <c r="E775" s="622"/>
      <c r="F775" s="648" t="s">
        <v>898</v>
      </c>
      <c r="G775" s="598"/>
      <c r="H775" s="597" t="s">
        <v>38</v>
      </c>
      <c r="I775" s="598"/>
      <c r="J775" s="597" t="s">
        <v>38</v>
      </c>
      <c r="K775" s="598"/>
      <c r="L775" s="186" t="s">
        <v>39</v>
      </c>
      <c r="M775" s="186" t="s">
        <v>40</v>
      </c>
      <c r="N775" s="43"/>
      <c r="P775" s="211">
        <v>1</v>
      </c>
      <c r="Q775" s="211">
        <v>1</v>
      </c>
      <c r="R775" s="211">
        <v>1</v>
      </c>
      <c r="S775" s="211" t="str">
        <f>VLOOKUP(P775,'WORKINGS MATRIX'!$B$200:$C$351,2,FALSE)</f>
        <v>Year</v>
      </c>
      <c r="T775" s="211">
        <f t="shared" ref="T775:U779" si="72">Q775-1</f>
        <v>0</v>
      </c>
      <c r="U775" s="211">
        <f t="shared" si="72"/>
        <v>0</v>
      </c>
      <c r="V775" s="211" t="str">
        <f>IF(S775="year","",S775)</f>
        <v/>
      </c>
      <c r="W775" s="211" t="str">
        <f t="shared" ref="W775:X779" si="73">IF(T775=0,"",T775)</f>
        <v/>
      </c>
      <c r="X775" s="211" t="str">
        <f t="shared" si="73"/>
        <v/>
      </c>
      <c r="Y775" s="211" t="str">
        <f>IF(V775="","",IF(W775="",(V775&amp;"/"&amp;"12"&amp;"/"&amp;"1"),IF(X775="",(V775&amp;"/"&amp;W775&amp;"/"&amp;"1"),(V775&amp;"/"&amp;W775&amp;"/"&amp;X775))))</f>
        <v/>
      </c>
      <c r="Z775" s="211" t="str">
        <f>IF(Y775="//","",Y775)</f>
        <v/>
      </c>
      <c r="AC775" s="264"/>
      <c r="AD775" s="264"/>
      <c r="AE775" s="264"/>
      <c r="AF775" s="264"/>
      <c r="AG775" s="264"/>
    </row>
    <row r="776" spans="1:33" ht="18" customHeight="1" x14ac:dyDescent="0.25">
      <c r="A776" s="38"/>
      <c r="B776" s="603" t="s">
        <v>41</v>
      </c>
      <c r="C776" s="603"/>
      <c r="D776" s="623">
        <v>10</v>
      </c>
      <c r="E776" s="624"/>
      <c r="F776" s="607"/>
      <c r="G776" s="602"/>
      <c r="H776" s="599">
        <v>1</v>
      </c>
      <c r="I776" s="600"/>
      <c r="J776" s="601"/>
      <c r="K776" s="602"/>
      <c r="L776" s="314"/>
      <c r="M776" s="210" t="str">
        <f>Z775</f>
        <v/>
      </c>
      <c r="N776" s="43"/>
      <c r="P776" s="211">
        <v>1</v>
      </c>
      <c r="Q776" s="211">
        <v>1</v>
      </c>
      <c r="R776" s="211">
        <v>1</v>
      </c>
      <c r="S776" s="211" t="str">
        <f>VLOOKUP(P776,'WORKINGS MATRIX'!$B$200:$C$351,2,FALSE)</f>
        <v>Year</v>
      </c>
      <c r="T776" s="211">
        <f t="shared" si="72"/>
        <v>0</v>
      </c>
      <c r="U776" s="211">
        <f t="shared" si="72"/>
        <v>0</v>
      </c>
      <c r="V776" s="211" t="str">
        <f>IF(S776="year","",S776)</f>
        <v/>
      </c>
      <c r="W776" s="211" t="str">
        <f t="shared" si="73"/>
        <v/>
      </c>
      <c r="X776" s="211" t="str">
        <f t="shared" si="73"/>
        <v/>
      </c>
      <c r="Y776" s="211" t="str">
        <f>IF(V776="","",IF(W776="",(V776&amp;"/"&amp;"12"&amp;"/"&amp;"1"),IF(X776="",(V776&amp;"/"&amp;W776&amp;"/"&amp;"1"),(V776&amp;"/"&amp;W776&amp;"/"&amp;X776))))</f>
        <v/>
      </c>
      <c r="Z776" s="211" t="str">
        <f>IF(Y776="//","",Y776)</f>
        <v/>
      </c>
      <c r="AC776" s="264"/>
      <c r="AD776" s="264"/>
      <c r="AE776" s="264"/>
      <c r="AF776" s="264"/>
      <c r="AG776" s="264"/>
    </row>
    <row r="777" spans="1:33" ht="18" customHeight="1" x14ac:dyDescent="0.25">
      <c r="A777" s="38"/>
      <c r="B777" s="603" t="s">
        <v>42</v>
      </c>
      <c r="C777" s="603"/>
      <c r="D777" s="607"/>
      <c r="E777" s="602"/>
      <c r="F777" s="607"/>
      <c r="G777" s="602"/>
      <c r="H777" s="649" t="s">
        <v>394</v>
      </c>
      <c r="I777" s="650"/>
      <c r="J777" s="649" t="s">
        <v>362</v>
      </c>
      <c r="K777" s="650"/>
      <c r="L777" s="186" t="s">
        <v>39</v>
      </c>
      <c r="M777" s="186" t="s">
        <v>40</v>
      </c>
      <c r="N777" s="43"/>
      <c r="P777" s="211">
        <v>1</v>
      </c>
      <c r="Q777" s="211">
        <v>1</v>
      </c>
      <c r="R777" s="211">
        <v>1</v>
      </c>
      <c r="S777" s="211" t="str">
        <f>VLOOKUP(P777,'WORKINGS MATRIX'!$B$200:$C$351,2,FALSE)</f>
        <v>Year</v>
      </c>
      <c r="T777" s="211">
        <f t="shared" si="72"/>
        <v>0</v>
      </c>
      <c r="U777" s="211">
        <f t="shared" si="72"/>
        <v>0</v>
      </c>
      <c r="V777" s="211" t="str">
        <f>IF(S777="year","",S777)</f>
        <v/>
      </c>
      <c r="W777" s="211" t="str">
        <f t="shared" si="73"/>
        <v/>
      </c>
      <c r="X777" s="211" t="str">
        <f t="shared" si="73"/>
        <v/>
      </c>
      <c r="Y777" s="211" t="str">
        <f>IF(V777="","",IF(W777="",(V777&amp;"/"&amp;"1"&amp;"/"&amp;"1"),IF(X777="",(V777&amp;"/"&amp;W777&amp;"/"&amp;"1"),(V777&amp;"/"&amp;W777&amp;"/"&amp;X777))))</f>
        <v/>
      </c>
      <c r="Z777" s="211" t="str">
        <f>IF(Y777="//","",Y777)</f>
        <v/>
      </c>
      <c r="AC777" s="264"/>
      <c r="AD777" s="264"/>
      <c r="AE777" s="264"/>
      <c r="AF777" s="264"/>
      <c r="AG777" s="264"/>
    </row>
    <row r="778" spans="1:33" ht="18" customHeight="1" x14ac:dyDescent="0.25">
      <c r="A778" s="38"/>
      <c r="B778" s="603" t="s">
        <v>82</v>
      </c>
      <c r="C778" s="603"/>
      <c r="D778" s="604" t="str">
        <f>Z777</f>
        <v/>
      </c>
      <c r="E778" s="605"/>
      <c r="F778" s="604" t="str">
        <f>Z778</f>
        <v/>
      </c>
      <c r="G778" s="605"/>
      <c r="H778" s="644">
        <v>1</v>
      </c>
      <c r="I778" s="645"/>
      <c r="J778" s="601"/>
      <c r="K778" s="602"/>
      <c r="L778" s="314"/>
      <c r="M778" s="210" t="str">
        <f>Z776</f>
        <v/>
      </c>
      <c r="N778" s="43"/>
      <c r="P778" s="211">
        <v>1</v>
      </c>
      <c r="Q778" s="211">
        <v>1</v>
      </c>
      <c r="R778" s="211">
        <v>1</v>
      </c>
      <c r="S778" s="211" t="str">
        <f>VLOOKUP(P778,'WORKINGS MATRIX'!$B$200:$C$351,2,FALSE)</f>
        <v>Year</v>
      </c>
      <c r="T778" s="211">
        <f t="shared" si="72"/>
        <v>0</v>
      </c>
      <c r="U778" s="211">
        <f t="shared" si="72"/>
        <v>0</v>
      </c>
      <c r="V778" s="211" t="str">
        <f>IF(S778="year","",S778)</f>
        <v/>
      </c>
      <c r="W778" s="211" t="str">
        <f t="shared" si="73"/>
        <v/>
      </c>
      <c r="X778" s="211" t="str">
        <f t="shared" si="73"/>
        <v/>
      </c>
      <c r="Y778" s="211" t="str">
        <f>IF(V778="","",IF(W778="",(V778&amp;"/"&amp;"1"&amp;"/"&amp;"1"),IF(X778="",(V778&amp;"/"&amp;W778&amp;"/"&amp;"1"),(V778&amp;"/"&amp;W778&amp;"/"&amp;X778))))</f>
        <v/>
      </c>
      <c r="Z778" s="211" t="str">
        <f>IF(Y778="//","",Y778)</f>
        <v/>
      </c>
      <c r="AC778" s="264"/>
      <c r="AD778" s="264"/>
      <c r="AE778" s="264"/>
      <c r="AF778" s="264"/>
      <c r="AG778" s="264"/>
    </row>
    <row r="779" spans="1:33" x14ac:dyDescent="0.25">
      <c r="A779" s="38"/>
      <c r="N779" s="43"/>
      <c r="P779" s="211">
        <v>1</v>
      </c>
      <c r="Q779" s="211">
        <v>1</v>
      </c>
      <c r="R779" s="211">
        <v>1</v>
      </c>
      <c r="S779" s="211" t="str">
        <f>VLOOKUP(P779,'WORKINGS MATRIX'!$B$200:$C$351,2,FALSE)</f>
        <v>Year</v>
      </c>
      <c r="T779" s="211">
        <f t="shared" si="72"/>
        <v>0</v>
      </c>
      <c r="U779" s="211">
        <f t="shared" si="72"/>
        <v>0</v>
      </c>
      <c r="V779" s="211" t="str">
        <f>IF(S779="year","",S779)</f>
        <v/>
      </c>
      <c r="W779" s="211" t="str">
        <f t="shared" si="73"/>
        <v/>
      </c>
      <c r="X779" s="211" t="str">
        <f t="shared" si="73"/>
        <v/>
      </c>
      <c r="Y779" s="211" t="str">
        <f>IF(V779="","",IF(W779="",(V779&amp;"/"&amp;"1"&amp;"/"&amp;"1"),IF(X779="",(V779&amp;"/"&amp;W779&amp;"/"&amp;"1"),(V779&amp;"/"&amp;W779&amp;"/"&amp;X779))))</f>
        <v/>
      </c>
      <c r="Z779" s="211" t="str">
        <f>IF(Y779="//","",Y779)</f>
        <v/>
      </c>
      <c r="AC779" s="264"/>
      <c r="AD779" s="264"/>
      <c r="AE779" s="264"/>
      <c r="AF779" s="264"/>
      <c r="AG779" s="264"/>
    </row>
    <row r="780" spans="1:33" x14ac:dyDescent="0.25">
      <c r="A780" s="38"/>
      <c r="M780" s="330"/>
      <c r="N780" s="43"/>
      <c r="P780" s="211"/>
      <c r="Q780" s="211"/>
      <c r="R780" s="211"/>
      <c r="S780" s="211"/>
      <c r="T780" s="211"/>
      <c r="U780" s="211"/>
      <c r="V780" s="211"/>
      <c r="W780" s="211"/>
      <c r="X780" s="211"/>
      <c r="Y780" s="211"/>
      <c r="Z780" s="211"/>
      <c r="AC780" s="264"/>
      <c r="AD780" s="264"/>
      <c r="AE780" s="264"/>
      <c r="AF780" s="264"/>
      <c r="AG780" s="264"/>
    </row>
    <row r="781" spans="1:33" x14ac:dyDescent="0.25">
      <c r="A781" s="51"/>
      <c r="B781" s="26"/>
      <c r="C781" s="83"/>
      <c r="D781" s="329"/>
      <c r="E781" s="26"/>
      <c r="F781" s="11"/>
      <c r="G781" s="11"/>
      <c r="H781" s="11"/>
      <c r="I781" s="11"/>
      <c r="J781" s="26"/>
      <c r="K781" s="26"/>
      <c r="L781" s="26"/>
      <c r="M781" s="330"/>
      <c r="N781" s="74"/>
      <c r="O781" s="26"/>
      <c r="P781" s="211"/>
      <c r="Q781" s="211"/>
      <c r="R781" s="211"/>
      <c r="S781" s="212"/>
      <c r="T781" s="212"/>
      <c r="U781" s="212"/>
      <c r="V781" s="212"/>
      <c r="W781" s="212"/>
      <c r="X781" s="212"/>
      <c r="Y781" s="212"/>
      <c r="Z781" s="212"/>
      <c r="AC781" s="264"/>
      <c r="AD781" s="264"/>
      <c r="AE781" s="264"/>
      <c r="AF781" s="264"/>
      <c r="AG781" s="264"/>
    </row>
    <row r="782" spans="1:33" ht="26.25" customHeight="1" x14ac:dyDescent="0.25">
      <c r="A782" s="75"/>
      <c r="B782" s="9" t="s">
        <v>889</v>
      </c>
      <c r="C782" s="222"/>
      <c r="D782" s="3"/>
      <c r="E782" s="222"/>
      <c r="F782" s="222"/>
      <c r="G782" s="3"/>
      <c r="H782" s="222"/>
      <c r="I782" s="3"/>
      <c r="J782" s="326"/>
      <c r="K782" s="327"/>
      <c r="L782" s="222"/>
      <c r="M782" s="76"/>
      <c r="N782" s="77"/>
      <c r="O782" s="11"/>
      <c r="P782" s="211"/>
      <c r="Q782" s="211"/>
      <c r="R782" s="211"/>
      <c r="S782" s="211"/>
      <c r="T782" s="211"/>
      <c r="U782" s="211"/>
      <c r="V782" s="211"/>
      <c r="W782" s="211"/>
      <c r="X782" s="211"/>
      <c r="Y782" s="211"/>
      <c r="Z782" s="211"/>
      <c r="AC782" s="264"/>
      <c r="AD782" s="264"/>
      <c r="AE782" s="264"/>
      <c r="AF782" s="264"/>
      <c r="AG782" s="264"/>
    </row>
    <row r="783" spans="1:33" ht="26.25" customHeight="1" x14ac:dyDescent="0.25">
      <c r="A783" s="75"/>
      <c r="B783" s="222"/>
      <c r="C783" s="222"/>
      <c r="D783" s="3"/>
      <c r="E783" s="222"/>
      <c r="F783" s="222"/>
      <c r="G783" s="3"/>
      <c r="H783" s="222"/>
      <c r="I783" s="3"/>
      <c r="J783" s="326"/>
      <c r="K783" s="327"/>
      <c r="L783" s="222"/>
      <c r="M783" s="76"/>
      <c r="N783" s="77"/>
      <c r="O783" s="11"/>
      <c r="P783" s="211"/>
      <c r="Q783" s="211"/>
      <c r="R783" s="211"/>
      <c r="S783" s="211"/>
      <c r="T783" s="211"/>
      <c r="U783" s="211"/>
      <c r="V783" s="211"/>
      <c r="W783" s="211"/>
      <c r="X783" s="211"/>
      <c r="Y783" s="211"/>
      <c r="Z783" s="211"/>
      <c r="AC783" s="264"/>
      <c r="AD783" s="264"/>
      <c r="AE783" s="264"/>
      <c r="AF783" s="264"/>
      <c r="AG783" s="264"/>
    </row>
    <row r="784" spans="1:33" ht="26.25" customHeight="1" x14ac:dyDescent="0.25">
      <c r="A784" s="75"/>
      <c r="B784" s="222"/>
      <c r="C784" s="222"/>
      <c r="D784" s="3"/>
      <c r="E784" s="222"/>
      <c r="F784" s="222"/>
      <c r="G784" s="3"/>
      <c r="H784" s="222"/>
      <c r="I784" s="3"/>
      <c r="J784" s="326"/>
      <c r="K784" s="327"/>
      <c r="L784" s="222"/>
      <c r="M784" s="76"/>
      <c r="N784" s="77"/>
      <c r="O784" s="11"/>
      <c r="P784" s="211"/>
      <c r="Q784" s="211"/>
      <c r="R784" s="211"/>
      <c r="S784" s="211"/>
      <c r="T784" s="211"/>
      <c r="U784" s="211"/>
      <c r="V784" s="211"/>
      <c r="W784" s="211"/>
      <c r="X784" s="211"/>
      <c r="Y784" s="211"/>
      <c r="Z784" s="211"/>
      <c r="AC784" s="264"/>
      <c r="AD784" s="264"/>
      <c r="AE784" s="264"/>
      <c r="AF784" s="264"/>
      <c r="AG784" s="264"/>
    </row>
    <row r="785" spans="1:33" ht="26.25" customHeight="1" x14ac:dyDescent="0.25">
      <c r="A785" s="75"/>
      <c r="B785" s="222"/>
      <c r="C785" s="222"/>
      <c r="D785" s="3"/>
      <c r="E785" s="222"/>
      <c r="F785" s="222"/>
      <c r="G785" s="3"/>
      <c r="H785" s="222"/>
      <c r="I785" s="3"/>
      <c r="J785" s="326"/>
      <c r="K785" s="327"/>
      <c r="L785" s="222"/>
      <c r="M785" s="76"/>
      <c r="N785" s="77"/>
      <c r="O785" s="11"/>
      <c r="P785" s="211"/>
      <c r="Q785" s="211"/>
      <c r="R785" s="211"/>
      <c r="S785" s="211"/>
      <c r="T785" s="211"/>
      <c r="U785" s="211"/>
      <c r="V785" s="211"/>
      <c r="W785" s="211"/>
      <c r="X785" s="211"/>
      <c r="Y785" s="211"/>
      <c r="Z785" s="211"/>
      <c r="AC785" s="264"/>
      <c r="AD785" s="264"/>
      <c r="AE785" s="264"/>
      <c r="AF785" s="264"/>
      <c r="AG785" s="264"/>
    </row>
    <row r="786" spans="1:33" ht="26.25" customHeight="1" x14ac:dyDescent="0.25">
      <c r="A786" s="75"/>
      <c r="B786" s="222"/>
      <c r="C786" s="222"/>
      <c r="D786" s="3"/>
      <c r="E786" s="222"/>
      <c r="F786" s="222"/>
      <c r="G786" s="3"/>
      <c r="H786" s="222"/>
      <c r="I786" s="3"/>
      <c r="J786" s="326"/>
      <c r="K786" s="327"/>
      <c r="L786" s="222"/>
      <c r="M786" s="76"/>
      <c r="N786" s="77"/>
      <c r="O786" s="11"/>
      <c r="P786" s="211"/>
      <c r="Q786" s="211"/>
      <c r="R786" s="211"/>
      <c r="S786" s="211"/>
      <c r="T786" s="211"/>
      <c r="U786" s="211"/>
      <c r="V786" s="211"/>
      <c r="W786" s="211"/>
      <c r="X786" s="211"/>
      <c r="Y786" s="211"/>
      <c r="Z786" s="211"/>
      <c r="AC786" s="264"/>
      <c r="AD786" s="264"/>
      <c r="AE786" s="264"/>
      <c r="AF786" s="264"/>
      <c r="AG786" s="264"/>
    </row>
    <row r="787" spans="1:33" x14ac:dyDescent="0.25">
      <c r="A787" s="38"/>
      <c r="D787" s="3"/>
      <c r="G787" s="3"/>
      <c r="I787" s="3"/>
      <c r="N787" s="77"/>
      <c r="P787" s="211"/>
      <c r="Q787" s="211"/>
      <c r="R787" s="211"/>
      <c r="S787" s="211"/>
      <c r="T787" s="211"/>
      <c r="U787" s="211"/>
      <c r="V787" s="211"/>
      <c r="W787" s="211"/>
      <c r="X787" s="211"/>
      <c r="Y787" s="211"/>
      <c r="Z787" s="211"/>
      <c r="AC787" s="264"/>
      <c r="AD787" s="264"/>
      <c r="AE787" s="264"/>
      <c r="AF787" s="264"/>
      <c r="AG787" s="264"/>
    </row>
    <row r="788" spans="1:33" x14ac:dyDescent="0.25">
      <c r="A788" s="38"/>
      <c r="B788" t="s">
        <v>34</v>
      </c>
      <c r="D788" s="62"/>
      <c r="H788" s="63"/>
      <c r="K788" s="26"/>
      <c r="N788" s="43"/>
      <c r="P788" s="211"/>
      <c r="Q788" s="211"/>
      <c r="R788" s="211"/>
      <c r="S788" s="211"/>
      <c r="T788" s="211"/>
      <c r="U788" s="211"/>
      <c r="V788" s="211"/>
      <c r="W788" s="211"/>
      <c r="X788" s="211"/>
      <c r="Y788" s="211"/>
      <c r="Z788" s="211"/>
      <c r="AC788" s="264"/>
      <c r="AD788" s="264"/>
      <c r="AE788" s="264"/>
      <c r="AF788" s="264"/>
      <c r="AG788" s="264"/>
    </row>
    <row r="789" spans="1:33" x14ac:dyDescent="0.25">
      <c r="A789" s="38"/>
      <c r="B789" s="609"/>
      <c r="C789" s="610"/>
      <c r="D789" s="610"/>
      <c r="E789" s="610"/>
      <c r="F789" s="610"/>
      <c r="G789" s="610"/>
      <c r="H789" s="610"/>
      <c r="I789" s="610"/>
      <c r="J789" s="610"/>
      <c r="K789" s="610"/>
      <c r="L789" s="610"/>
      <c r="M789" s="611"/>
      <c r="N789" s="43"/>
      <c r="P789" s="211"/>
      <c r="Q789" s="211"/>
      <c r="R789" s="211"/>
      <c r="S789" s="211"/>
      <c r="T789" s="211"/>
      <c r="U789" s="211"/>
      <c r="V789" s="211"/>
      <c r="W789" s="211"/>
      <c r="X789" s="211"/>
      <c r="Y789" s="211"/>
      <c r="Z789" s="211"/>
      <c r="AC789" s="264"/>
      <c r="AD789" s="264"/>
      <c r="AE789" s="264"/>
      <c r="AF789" s="264"/>
      <c r="AG789" s="264"/>
    </row>
    <row r="790" spans="1:33" x14ac:dyDescent="0.25">
      <c r="A790" s="38"/>
      <c r="B790" s="612"/>
      <c r="C790" s="613"/>
      <c r="D790" s="613"/>
      <c r="E790" s="613"/>
      <c r="F790" s="613"/>
      <c r="G790" s="613"/>
      <c r="H790" s="613"/>
      <c r="I790" s="613"/>
      <c r="J790" s="613"/>
      <c r="K790" s="613"/>
      <c r="L790" s="613"/>
      <c r="M790" s="614"/>
      <c r="N790" s="43"/>
      <c r="P790" s="211"/>
      <c r="Q790" s="211"/>
      <c r="R790" s="211"/>
      <c r="S790" s="211"/>
      <c r="T790" s="211"/>
      <c r="U790" s="211"/>
      <c r="V790" s="211"/>
      <c r="W790" s="211"/>
      <c r="X790" s="211"/>
      <c r="Y790" s="211"/>
      <c r="Z790" s="211"/>
      <c r="AC790" s="264"/>
      <c r="AD790" s="264"/>
      <c r="AE790" s="264"/>
      <c r="AF790" s="264"/>
      <c r="AG790" s="264"/>
    </row>
    <row r="791" spans="1:33" x14ac:dyDescent="0.25">
      <c r="A791" s="38"/>
      <c r="B791" s="612"/>
      <c r="C791" s="613"/>
      <c r="D791" s="613"/>
      <c r="E791" s="613"/>
      <c r="F791" s="613"/>
      <c r="G791" s="613"/>
      <c r="H791" s="613"/>
      <c r="I791" s="613"/>
      <c r="J791" s="613"/>
      <c r="K791" s="613"/>
      <c r="L791" s="613"/>
      <c r="M791" s="614"/>
      <c r="N791" s="43"/>
      <c r="P791" s="211"/>
      <c r="Q791" s="211"/>
      <c r="R791" s="211"/>
      <c r="S791" s="211"/>
      <c r="T791" s="211"/>
      <c r="U791" s="211"/>
      <c r="V791" s="211"/>
      <c r="W791" s="211"/>
      <c r="X791" s="211"/>
      <c r="Y791" s="211"/>
      <c r="Z791" s="211"/>
      <c r="AC791" s="264"/>
      <c r="AD791" s="264"/>
      <c r="AE791" s="264"/>
      <c r="AF791" s="264"/>
      <c r="AG791" s="264"/>
    </row>
    <row r="792" spans="1:33" x14ac:dyDescent="0.25">
      <c r="A792" s="38"/>
      <c r="B792" s="615"/>
      <c r="C792" s="616"/>
      <c r="D792" s="616"/>
      <c r="E792" s="616"/>
      <c r="F792" s="616"/>
      <c r="G792" s="616"/>
      <c r="H792" s="616"/>
      <c r="I792" s="616"/>
      <c r="J792" s="616"/>
      <c r="K792" s="616"/>
      <c r="L792" s="616"/>
      <c r="M792" s="617"/>
      <c r="N792" s="43"/>
      <c r="P792" s="211"/>
      <c r="Q792" s="211"/>
      <c r="R792" s="211"/>
      <c r="S792" s="211"/>
      <c r="T792" s="211"/>
      <c r="U792" s="211"/>
      <c r="V792" s="211"/>
      <c r="W792" s="211"/>
      <c r="X792" s="211"/>
      <c r="Y792" s="211"/>
      <c r="Z792" s="211"/>
      <c r="AC792" s="264"/>
      <c r="AD792" s="264"/>
      <c r="AE792" s="264"/>
      <c r="AF792" s="264"/>
      <c r="AG792" s="264"/>
    </row>
    <row r="793" spans="1:33" x14ac:dyDescent="0.25">
      <c r="A793" s="38"/>
      <c r="B793" s="16"/>
      <c r="D793" s="62"/>
      <c r="H793" s="63"/>
      <c r="K793" s="26"/>
      <c r="N793" s="43"/>
      <c r="P793" s="211"/>
      <c r="Q793" s="211"/>
      <c r="R793" s="211"/>
      <c r="S793" s="211"/>
      <c r="T793" s="211"/>
      <c r="U793" s="211"/>
      <c r="V793" s="211"/>
      <c r="W793" s="211"/>
      <c r="X793" s="211"/>
      <c r="Y793" s="211"/>
      <c r="Z793" s="211"/>
      <c r="AC793" s="264"/>
      <c r="AD793" s="264"/>
      <c r="AE793" s="264"/>
      <c r="AF793" s="264"/>
      <c r="AG793" s="264"/>
    </row>
    <row r="794" spans="1:33" x14ac:dyDescent="0.25">
      <c r="A794" s="38"/>
      <c r="D794" s="62"/>
      <c r="H794" s="63"/>
      <c r="K794" s="26"/>
      <c r="N794" s="43"/>
      <c r="P794" s="211"/>
      <c r="Q794" s="211"/>
      <c r="R794" s="211"/>
      <c r="S794" s="211"/>
      <c r="T794" s="211"/>
      <c r="U794" s="211"/>
      <c r="V794" s="211"/>
      <c r="W794" s="211"/>
      <c r="X794" s="211"/>
      <c r="Y794" s="211"/>
      <c r="Z794" s="211"/>
      <c r="AC794" s="264"/>
      <c r="AD794" s="264"/>
      <c r="AE794" s="264"/>
      <c r="AF794" s="264"/>
      <c r="AG794" s="264"/>
    </row>
    <row r="795" spans="1:33" x14ac:dyDescent="0.25">
      <c r="A795" s="38"/>
      <c r="D795" s="62"/>
      <c r="H795" s="63"/>
      <c r="K795" s="26"/>
      <c r="N795" s="43"/>
      <c r="P795" s="211"/>
      <c r="Q795" s="211"/>
      <c r="R795" s="211"/>
      <c r="S795" s="211"/>
      <c r="T795" s="211"/>
      <c r="U795" s="211"/>
      <c r="V795" s="211"/>
      <c r="W795" s="211"/>
      <c r="X795" s="211"/>
      <c r="Y795" s="211"/>
      <c r="Z795" s="211"/>
      <c r="AC795" s="264"/>
      <c r="AD795" s="264"/>
      <c r="AE795" s="264"/>
      <c r="AF795" s="264"/>
      <c r="AG795" s="264"/>
    </row>
    <row r="796" spans="1:33" x14ac:dyDescent="0.25">
      <c r="A796" s="38"/>
      <c r="D796" s="62"/>
      <c r="E796" s="222"/>
      <c r="F796" s="222"/>
      <c r="G796" s="222"/>
      <c r="H796" s="222"/>
      <c r="I796" s="222"/>
      <c r="K796" s="26"/>
      <c r="N796" s="43"/>
      <c r="P796" s="211"/>
      <c r="Q796" s="211"/>
      <c r="R796" s="211"/>
      <c r="S796" s="211"/>
      <c r="T796" s="211"/>
      <c r="U796" s="211"/>
      <c r="V796" s="211"/>
      <c r="W796" s="211"/>
      <c r="X796" s="211"/>
      <c r="Y796" s="211"/>
      <c r="Z796" s="211"/>
      <c r="AC796" s="264"/>
      <c r="AD796" s="264"/>
      <c r="AE796" s="264"/>
      <c r="AF796" s="264"/>
      <c r="AG796" s="264"/>
    </row>
    <row r="797" spans="1:33" x14ac:dyDescent="0.25">
      <c r="A797" s="38"/>
      <c r="D797" s="62"/>
      <c r="E797" s="222"/>
      <c r="F797" s="222"/>
      <c r="G797" s="222"/>
      <c r="H797" s="222"/>
      <c r="I797" s="222"/>
      <c r="K797" s="606" t="s">
        <v>334</v>
      </c>
      <c r="L797" s="606"/>
      <c r="M797" s="606"/>
      <c r="N797" s="43"/>
      <c r="P797" s="211"/>
      <c r="Q797" s="211"/>
      <c r="R797" s="211"/>
      <c r="S797" s="211"/>
      <c r="T797" s="211"/>
      <c r="U797" s="211"/>
      <c r="V797" s="211"/>
      <c r="W797" s="211"/>
      <c r="X797" s="211"/>
      <c r="Y797" s="211"/>
      <c r="Z797" s="211"/>
      <c r="AC797" s="264"/>
      <c r="AD797" s="264"/>
      <c r="AE797" s="264"/>
      <c r="AF797" s="264"/>
      <c r="AG797" s="264"/>
    </row>
    <row r="798" spans="1:33" x14ac:dyDescent="0.25">
      <c r="A798" s="38"/>
      <c r="D798" s="62"/>
      <c r="H798" s="63"/>
      <c r="K798" s="606"/>
      <c r="L798" s="606"/>
      <c r="M798" s="606"/>
      <c r="N798" s="43"/>
      <c r="P798" s="211"/>
      <c r="Q798" s="211"/>
      <c r="R798" s="211"/>
      <c r="S798" s="211"/>
      <c r="T798" s="211"/>
      <c r="U798" s="211"/>
      <c r="V798" s="211"/>
      <c r="W798" s="211"/>
      <c r="X798" s="211"/>
      <c r="Y798" s="211"/>
      <c r="Z798" s="211"/>
      <c r="AC798" s="264"/>
      <c r="AD798" s="264"/>
      <c r="AE798" s="264"/>
      <c r="AF798" s="264"/>
      <c r="AG798" s="264"/>
    </row>
    <row r="799" spans="1:33" x14ac:dyDescent="0.25">
      <c r="A799" s="38"/>
      <c r="D799" s="62"/>
      <c r="E799" s="222"/>
      <c r="F799" s="222"/>
      <c r="G799" s="222"/>
      <c r="H799" s="222"/>
      <c r="I799" s="222"/>
      <c r="K799" s="606"/>
      <c r="L799" s="606"/>
      <c r="M799" s="606"/>
      <c r="N799" s="43"/>
      <c r="P799" s="211"/>
      <c r="Q799" s="211"/>
      <c r="R799" s="211"/>
      <c r="S799" s="211"/>
      <c r="T799" s="211"/>
      <c r="U799" s="211"/>
      <c r="V799" s="211"/>
      <c r="W799" s="211"/>
      <c r="X799" s="211"/>
      <c r="Y799" s="211"/>
      <c r="Z799" s="211"/>
      <c r="AC799" s="264"/>
      <c r="AD799" s="264"/>
      <c r="AE799" s="264"/>
      <c r="AF799" s="264"/>
      <c r="AG799" s="264"/>
    </row>
    <row r="800" spans="1:33" x14ac:dyDescent="0.25">
      <c r="A800" s="38"/>
      <c r="D800" s="62"/>
      <c r="E800" s="222"/>
      <c r="F800" s="222"/>
      <c r="G800" s="222"/>
      <c r="H800" s="222"/>
      <c r="I800" s="222"/>
      <c r="K800" s="606"/>
      <c r="L800" s="606"/>
      <c r="M800" s="606"/>
      <c r="N800" s="43"/>
      <c r="P800" s="211"/>
      <c r="Q800" s="211"/>
      <c r="R800" s="211"/>
      <c r="S800" s="211"/>
      <c r="T800" s="211"/>
      <c r="U800" s="211"/>
      <c r="V800" s="211"/>
      <c r="W800" s="211"/>
      <c r="X800" s="211"/>
      <c r="Y800" s="211"/>
      <c r="Z800" s="211"/>
      <c r="AC800" s="264"/>
      <c r="AD800" s="264"/>
      <c r="AE800" s="264"/>
      <c r="AF800" s="264"/>
      <c r="AG800" s="264"/>
    </row>
    <row r="801" spans="1:33" ht="13.8" thickBot="1" x14ac:dyDescent="0.3">
      <c r="A801" s="64"/>
      <c r="B801" s="65"/>
      <c r="C801" s="65"/>
      <c r="D801" s="65"/>
      <c r="E801" s="65"/>
      <c r="F801" s="65"/>
      <c r="G801" s="65"/>
      <c r="H801" s="65"/>
      <c r="I801" s="65"/>
      <c r="J801" s="65"/>
      <c r="K801" s="65"/>
      <c r="L801" s="65"/>
      <c r="M801" s="65"/>
      <c r="N801" s="69"/>
      <c r="P801" s="211"/>
      <c r="Q801" s="211"/>
      <c r="R801" s="211"/>
      <c r="S801" s="211"/>
      <c r="T801" s="211"/>
      <c r="U801" s="211"/>
      <c r="V801" s="211"/>
      <c r="W801" s="211"/>
      <c r="X801" s="211"/>
      <c r="Y801" s="211"/>
      <c r="Z801" s="211"/>
      <c r="AC801" s="264"/>
      <c r="AD801" s="264"/>
      <c r="AE801" s="264"/>
      <c r="AF801" s="264"/>
      <c r="AG801" s="264"/>
    </row>
    <row r="802" spans="1:33" ht="13.8" thickTop="1" x14ac:dyDescent="0.25">
      <c r="P802" s="211"/>
      <c r="Q802" s="211"/>
      <c r="R802" s="211"/>
      <c r="S802" s="211"/>
      <c r="T802" s="211"/>
      <c r="U802" s="211"/>
      <c r="V802" s="211"/>
      <c r="W802" s="211"/>
      <c r="X802" s="211"/>
      <c r="Y802" s="211"/>
      <c r="Z802" s="211"/>
      <c r="AC802" s="264"/>
      <c r="AD802" s="264"/>
      <c r="AE802" s="264"/>
      <c r="AF802" s="264"/>
      <c r="AG802" s="264"/>
    </row>
    <row r="803" spans="1:33" x14ac:dyDescent="0.25">
      <c r="B803" s="29" t="s">
        <v>19</v>
      </c>
      <c r="P803" s="211"/>
      <c r="Q803" s="211"/>
      <c r="R803" s="211"/>
      <c r="S803" s="211"/>
      <c r="T803" s="211"/>
      <c r="U803" s="211"/>
      <c r="V803" s="211"/>
      <c r="W803" s="211"/>
      <c r="X803" s="211"/>
      <c r="Y803" s="211"/>
      <c r="Z803" s="211"/>
      <c r="AC803" s="264"/>
      <c r="AD803" s="264"/>
      <c r="AE803" s="264"/>
      <c r="AF803" s="264"/>
      <c r="AG803" s="264"/>
    </row>
    <row r="804" spans="1:33" x14ac:dyDescent="0.25">
      <c r="P804" s="211"/>
      <c r="Q804" s="211"/>
      <c r="R804" s="211"/>
      <c r="S804" s="211"/>
      <c r="T804" s="211"/>
      <c r="U804" s="211"/>
      <c r="V804" s="211"/>
      <c r="W804" s="211"/>
      <c r="X804" s="211"/>
      <c r="Y804" s="211"/>
      <c r="Z804" s="211"/>
      <c r="AC804" s="264"/>
      <c r="AD804" s="264"/>
      <c r="AE804" s="264"/>
      <c r="AF804" s="264"/>
      <c r="AG804" s="264"/>
    </row>
    <row r="805" spans="1:33" x14ac:dyDescent="0.25">
      <c r="P805" s="211"/>
      <c r="Q805" s="211"/>
      <c r="R805" s="211"/>
      <c r="S805" s="211"/>
      <c r="T805" s="211"/>
      <c r="U805" s="211"/>
      <c r="V805" s="211"/>
      <c r="W805" s="211"/>
      <c r="X805" s="211"/>
      <c r="Y805" s="211"/>
      <c r="Z805" s="211"/>
      <c r="AC805" s="264"/>
      <c r="AD805" s="264"/>
      <c r="AE805" s="264"/>
      <c r="AF805" s="264"/>
      <c r="AG805" s="264"/>
    </row>
    <row r="806" spans="1:33" x14ac:dyDescent="0.25">
      <c r="P806" s="211"/>
      <c r="Q806" s="211"/>
      <c r="R806" s="211"/>
      <c r="S806" s="211"/>
      <c r="T806" s="211"/>
      <c r="U806" s="211"/>
      <c r="V806" s="211"/>
      <c r="W806" s="211"/>
      <c r="X806" s="211"/>
      <c r="Y806" s="211"/>
      <c r="Z806" s="211"/>
      <c r="AC806" s="264"/>
      <c r="AD806" s="264"/>
      <c r="AE806" s="264"/>
      <c r="AF806" s="264"/>
      <c r="AG806" s="264"/>
    </row>
    <row r="807" spans="1:33" x14ac:dyDescent="0.25">
      <c r="P807" s="211"/>
      <c r="Q807" s="211"/>
      <c r="R807" s="211"/>
      <c r="S807" s="211"/>
      <c r="T807" s="211"/>
      <c r="U807" s="211"/>
      <c r="V807" s="211"/>
      <c r="W807" s="211"/>
      <c r="X807" s="211"/>
      <c r="Y807" s="211"/>
      <c r="Z807" s="211"/>
      <c r="AC807" s="264"/>
      <c r="AD807" s="264"/>
      <c r="AE807" s="264"/>
      <c r="AF807" s="264"/>
      <c r="AG807" s="264"/>
    </row>
    <row r="808" spans="1:33" x14ac:dyDescent="0.25">
      <c r="P808" s="211"/>
      <c r="Q808" s="211"/>
      <c r="R808" s="211"/>
      <c r="S808" s="211"/>
      <c r="T808" s="211"/>
      <c r="U808" s="211"/>
      <c r="V808" s="211"/>
      <c r="W808" s="211"/>
      <c r="X808" s="211"/>
      <c r="Y808" s="211"/>
      <c r="Z808" s="211"/>
      <c r="AC808" s="264"/>
      <c r="AD808" s="264"/>
      <c r="AE808" s="264"/>
      <c r="AF808" s="264"/>
      <c r="AG808" s="264"/>
    </row>
    <row r="809" spans="1:33" x14ac:dyDescent="0.25">
      <c r="P809" s="211"/>
      <c r="Q809" s="211"/>
      <c r="R809" s="211"/>
      <c r="S809" s="211"/>
      <c r="T809" s="211"/>
      <c r="U809" s="211"/>
      <c r="V809" s="211"/>
      <c r="W809" s="211"/>
      <c r="X809" s="211"/>
      <c r="Y809" s="211"/>
      <c r="Z809" s="211"/>
      <c r="AC809" s="264"/>
      <c r="AD809" s="264"/>
      <c r="AE809" s="264"/>
      <c r="AF809" s="264"/>
      <c r="AG809" s="264"/>
    </row>
    <row r="810" spans="1:33" x14ac:dyDescent="0.25">
      <c r="P810" s="211"/>
      <c r="Q810" s="211"/>
      <c r="R810" s="211"/>
      <c r="S810" s="211"/>
      <c r="T810" s="211"/>
      <c r="U810" s="211"/>
      <c r="V810" s="211"/>
      <c r="W810" s="211"/>
      <c r="X810" s="211"/>
      <c r="Y810" s="211"/>
      <c r="Z810" s="211"/>
      <c r="AC810" s="264"/>
      <c r="AD810" s="264"/>
      <c r="AE810" s="264"/>
      <c r="AF810" s="264"/>
      <c r="AG810" s="264"/>
    </row>
    <row r="811" spans="1:33" x14ac:dyDescent="0.25">
      <c r="P811" s="211"/>
      <c r="Q811" s="211"/>
      <c r="R811" s="211"/>
      <c r="S811" s="211"/>
      <c r="T811" s="211"/>
      <c r="U811" s="211"/>
      <c r="V811" s="211"/>
      <c r="W811" s="211"/>
      <c r="X811" s="211"/>
      <c r="Y811" s="211"/>
      <c r="Z811" s="211"/>
      <c r="AC811" s="264"/>
      <c r="AD811" s="264"/>
      <c r="AE811" s="264"/>
      <c r="AF811" s="264"/>
      <c r="AG811" s="264"/>
    </row>
    <row r="812" spans="1:33" x14ac:dyDescent="0.25">
      <c r="P812" s="211"/>
      <c r="Q812" s="211"/>
      <c r="R812" s="211"/>
      <c r="S812" s="211"/>
      <c r="T812" s="211"/>
      <c r="U812" s="211"/>
      <c r="V812" s="211"/>
      <c r="W812" s="211"/>
      <c r="X812" s="211"/>
      <c r="Y812" s="211"/>
      <c r="Z812" s="211"/>
      <c r="AC812" s="264"/>
      <c r="AD812" s="264"/>
      <c r="AE812" s="264"/>
      <c r="AF812" s="264"/>
      <c r="AG812" s="264"/>
    </row>
    <row r="813" spans="1:33" x14ac:dyDescent="0.25">
      <c r="P813" s="211"/>
      <c r="Q813" s="211"/>
      <c r="R813" s="211"/>
      <c r="S813" s="211"/>
      <c r="T813" s="211"/>
      <c r="U813" s="211"/>
      <c r="V813" s="211"/>
      <c r="W813" s="211"/>
      <c r="X813" s="211"/>
      <c r="Y813" s="211"/>
      <c r="Z813" s="211"/>
      <c r="AC813" s="264"/>
      <c r="AD813" s="264"/>
      <c r="AE813" s="264"/>
      <c r="AF813" s="264"/>
      <c r="AG813" s="264"/>
    </row>
    <row r="814" spans="1:33" x14ac:dyDescent="0.25">
      <c r="P814" s="211"/>
      <c r="Q814" s="211"/>
      <c r="R814" s="211"/>
      <c r="S814" s="211"/>
      <c r="T814" s="211"/>
      <c r="U814" s="211"/>
      <c r="V814" s="211"/>
      <c r="W814" s="211"/>
      <c r="X814" s="211"/>
      <c r="Y814" s="211"/>
      <c r="Z814" s="211"/>
      <c r="AC814" s="264"/>
      <c r="AD814" s="264"/>
      <c r="AE814" s="264"/>
      <c r="AF814" s="264"/>
      <c r="AG814" s="264"/>
    </row>
    <row r="815" spans="1:33" x14ac:dyDescent="0.25">
      <c r="P815" s="211"/>
      <c r="Q815" s="211"/>
      <c r="R815" s="211"/>
      <c r="S815" s="211"/>
      <c r="T815" s="211"/>
      <c r="U815" s="211"/>
      <c r="V815" s="211"/>
      <c r="W815" s="211"/>
      <c r="X815" s="211"/>
      <c r="Y815" s="211"/>
      <c r="Z815" s="211"/>
      <c r="AC815" s="264"/>
      <c r="AD815" s="264"/>
      <c r="AE815" s="264"/>
      <c r="AF815" s="264"/>
      <c r="AG815" s="264"/>
    </row>
    <row r="816" spans="1:33" x14ac:dyDescent="0.25">
      <c r="P816" s="211"/>
      <c r="Q816" s="211"/>
      <c r="R816" s="211"/>
      <c r="S816" s="211"/>
      <c r="T816" s="211"/>
      <c r="U816" s="211"/>
      <c r="V816" s="211"/>
      <c r="W816" s="211"/>
      <c r="X816" s="211"/>
      <c r="Y816" s="211"/>
      <c r="Z816" s="211"/>
      <c r="AC816" s="264"/>
      <c r="AD816" s="264"/>
      <c r="AE816" s="264"/>
      <c r="AF816" s="264"/>
      <c r="AG816" s="264"/>
    </row>
    <row r="817" spans="16:33" x14ac:dyDescent="0.25">
      <c r="P817" s="211"/>
      <c r="Q817" s="211"/>
      <c r="R817" s="211"/>
      <c r="S817" s="211"/>
      <c r="T817" s="211"/>
      <c r="U817" s="211"/>
      <c r="V817" s="211"/>
      <c r="W817" s="211"/>
      <c r="X817" s="211"/>
      <c r="Y817" s="211"/>
      <c r="Z817" s="211"/>
      <c r="AC817" s="264"/>
      <c r="AD817" s="264"/>
      <c r="AE817" s="264"/>
      <c r="AF817" s="264"/>
      <c r="AG817" s="264"/>
    </row>
    <row r="818" spans="16:33" x14ac:dyDescent="0.25">
      <c r="P818" s="211"/>
      <c r="Q818" s="211"/>
      <c r="R818" s="211"/>
      <c r="S818" s="211"/>
      <c r="T818" s="211"/>
      <c r="U818" s="211"/>
      <c r="V818" s="211"/>
      <c r="W818" s="211"/>
      <c r="X818" s="211"/>
      <c r="Y818" s="211"/>
      <c r="Z818" s="211"/>
      <c r="AC818" s="264"/>
      <c r="AD818" s="264"/>
      <c r="AE818" s="264"/>
      <c r="AF818" s="264"/>
      <c r="AG818" s="264"/>
    </row>
    <row r="819" spans="16:33" x14ac:dyDescent="0.25">
      <c r="P819" s="211"/>
      <c r="Q819" s="211"/>
      <c r="R819" s="211"/>
      <c r="S819" s="211"/>
      <c r="T819" s="211"/>
      <c r="U819" s="211"/>
      <c r="V819" s="211"/>
      <c r="W819" s="211"/>
      <c r="X819" s="211"/>
      <c r="Y819" s="211"/>
      <c r="Z819" s="211"/>
      <c r="AC819" s="264"/>
      <c r="AD819" s="264"/>
      <c r="AE819" s="264"/>
      <c r="AF819" s="264"/>
      <c r="AG819" s="264"/>
    </row>
    <row r="820" spans="16:33" x14ac:dyDescent="0.25">
      <c r="P820" s="211"/>
      <c r="Q820" s="211"/>
      <c r="R820" s="211"/>
      <c r="S820" s="211"/>
      <c r="T820" s="211"/>
      <c r="U820" s="211"/>
      <c r="V820" s="211"/>
      <c r="W820" s="211"/>
      <c r="X820" s="211"/>
      <c r="Y820" s="211"/>
      <c r="Z820" s="211"/>
      <c r="AC820" s="264"/>
      <c r="AD820" s="264"/>
      <c r="AE820" s="264"/>
      <c r="AF820" s="264"/>
      <c r="AG820" s="264"/>
    </row>
    <row r="821" spans="16:33" x14ac:dyDescent="0.25">
      <c r="P821" s="211"/>
      <c r="Q821" s="211"/>
      <c r="R821" s="211"/>
      <c r="S821" s="211"/>
      <c r="T821" s="211"/>
      <c r="U821" s="211"/>
      <c r="V821" s="211"/>
      <c r="W821" s="211"/>
      <c r="X821" s="211"/>
      <c r="Y821" s="211"/>
      <c r="Z821" s="211"/>
      <c r="AC821" s="264"/>
      <c r="AD821" s="264"/>
      <c r="AE821" s="264"/>
      <c r="AF821" s="264"/>
      <c r="AG821" s="264"/>
    </row>
    <row r="822" spans="16:33" x14ac:dyDescent="0.25">
      <c r="P822" s="211"/>
      <c r="Q822" s="211"/>
      <c r="R822" s="211"/>
      <c r="S822" s="211"/>
      <c r="T822" s="211"/>
      <c r="U822" s="211"/>
      <c r="V822" s="211"/>
      <c r="W822" s="211"/>
      <c r="X822" s="211"/>
      <c r="Y822" s="211"/>
      <c r="Z822" s="211"/>
      <c r="AC822" s="264"/>
      <c r="AD822" s="264"/>
      <c r="AE822" s="264"/>
      <c r="AF822" s="264"/>
      <c r="AG822" s="264"/>
    </row>
    <row r="823" spans="16:33" x14ac:dyDescent="0.25">
      <c r="P823" s="211"/>
      <c r="Q823" s="211"/>
      <c r="R823" s="211"/>
      <c r="S823" s="211"/>
      <c r="T823" s="211"/>
      <c r="U823" s="211"/>
      <c r="V823" s="211"/>
      <c r="W823" s="211"/>
      <c r="X823" s="211"/>
      <c r="Y823" s="211"/>
      <c r="Z823" s="211"/>
      <c r="AC823" s="264"/>
      <c r="AD823" s="264"/>
      <c r="AE823" s="264"/>
      <c r="AF823" s="264"/>
      <c r="AG823" s="264"/>
    </row>
    <row r="824" spans="16:33" x14ac:dyDescent="0.25">
      <c r="P824" s="211"/>
      <c r="Q824" s="211"/>
      <c r="R824" s="211"/>
      <c r="S824" s="211"/>
      <c r="T824" s="211"/>
      <c r="U824" s="211"/>
      <c r="V824" s="211"/>
      <c r="W824" s="211"/>
      <c r="X824" s="211"/>
      <c r="Y824" s="211"/>
      <c r="Z824" s="211"/>
      <c r="AC824" s="264"/>
      <c r="AD824" s="264"/>
      <c r="AE824" s="264"/>
      <c r="AF824" s="264"/>
      <c r="AG824" s="264"/>
    </row>
    <row r="825" spans="16:33" x14ac:dyDescent="0.25">
      <c r="P825" s="211"/>
      <c r="Q825" s="211"/>
      <c r="R825" s="211"/>
      <c r="S825" s="211"/>
      <c r="T825" s="211"/>
      <c r="U825" s="211"/>
      <c r="V825" s="211"/>
      <c r="W825" s="211"/>
      <c r="X825" s="211"/>
      <c r="Y825" s="211"/>
      <c r="Z825" s="211"/>
      <c r="AC825" s="264"/>
      <c r="AD825" s="264"/>
      <c r="AE825" s="264"/>
      <c r="AF825" s="264"/>
      <c r="AG825" s="264"/>
    </row>
    <row r="826" spans="16:33" x14ac:dyDescent="0.25">
      <c r="P826" s="211"/>
      <c r="Q826" s="211"/>
      <c r="R826" s="211"/>
      <c r="S826" s="211"/>
      <c r="T826" s="211"/>
      <c r="U826" s="211"/>
      <c r="V826" s="211"/>
      <c r="W826" s="211"/>
      <c r="X826" s="211"/>
      <c r="Y826" s="211"/>
      <c r="Z826" s="211"/>
      <c r="AC826" s="264"/>
      <c r="AD826" s="264"/>
      <c r="AE826" s="264"/>
      <c r="AF826" s="264"/>
      <c r="AG826" s="264"/>
    </row>
    <row r="827" spans="16:33" x14ac:dyDescent="0.25">
      <c r="P827" s="211"/>
      <c r="Q827" s="211"/>
      <c r="R827" s="211"/>
      <c r="S827" s="211"/>
      <c r="T827" s="211"/>
      <c r="U827" s="211"/>
      <c r="V827" s="211"/>
      <c r="W827" s="211"/>
      <c r="X827" s="211"/>
      <c r="Y827" s="211"/>
      <c r="Z827" s="211"/>
      <c r="AC827" s="264"/>
      <c r="AD827" s="264"/>
      <c r="AE827" s="264"/>
      <c r="AF827" s="264"/>
      <c r="AG827" s="264"/>
    </row>
    <row r="828" spans="16:33" x14ac:dyDescent="0.25">
      <c r="P828" s="211"/>
      <c r="Q828" s="211"/>
      <c r="R828" s="211"/>
      <c r="S828" s="211"/>
      <c r="T828" s="211"/>
      <c r="U828" s="211"/>
      <c r="V828" s="211"/>
      <c r="W828" s="211"/>
      <c r="X828" s="211"/>
      <c r="Y828" s="211"/>
      <c r="Z828" s="211"/>
      <c r="AC828" s="264"/>
      <c r="AD828" s="264"/>
      <c r="AE828" s="264"/>
      <c r="AF828" s="264"/>
      <c r="AG828" s="264"/>
    </row>
    <row r="829" spans="16:33" x14ac:dyDescent="0.25">
      <c r="P829" s="211"/>
      <c r="Q829" s="211"/>
      <c r="R829" s="211"/>
      <c r="S829" s="211"/>
      <c r="T829" s="211"/>
      <c r="U829" s="211"/>
      <c r="V829" s="211"/>
      <c r="W829" s="211"/>
      <c r="X829" s="211"/>
      <c r="Y829" s="211"/>
      <c r="Z829" s="211"/>
      <c r="AC829" s="264"/>
      <c r="AD829" s="264"/>
      <c r="AE829" s="264"/>
      <c r="AF829" s="264"/>
      <c r="AG829" s="264"/>
    </row>
    <row r="830" spans="16:33" x14ac:dyDescent="0.25">
      <c r="P830" s="211"/>
      <c r="Q830" s="211"/>
      <c r="R830" s="211"/>
      <c r="S830" s="211"/>
      <c r="T830" s="211"/>
      <c r="U830" s="211"/>
      <c r="V830" s="211"/>
      <c r="W830" s="211"/>
      <c r="X830" s="211"/>
      <c r="Y830" s="211"/>
      <c r="Z830" s="211"/>
      <c r="AC830" s="264"/>
      <c r="AD830" s="264"/>
      <c r="AE830" s="264"/>
      <c r="AF830" s="264"/>
      <c r="AG830" s="264"/>
    </row>
    <row r="831" spans="16:33" x14ac:dyDescent="0.25">
      <c r="P831" s="211"/>
      <c r="Q831" s="211"/>
      <c r="R831" s="211"/>
      <c r="S831" s="211"/>
      <c r="T831" s="211"/>
      <c r="U831" s="211"/>
      <c r="V831" s="211"/>
      <c r="W831" s="211"/>
      <c r="X831" s="211"/>
      <c r="Y831" s="211"/>
      <c r="Z831" s="211"/>
      <c r="AC831" s="264"/>
      <c r="AD831" s="264"/>
      <c r="AE831" s="264"/>
      <c r="AF831" s="264"/>
      <c r="AG831" s="264"/>
    </row>
    <row r="832" spans="16:33" x14ac:dyDescent="0.25">
      <c r="P832" s="211"/>
      <c r="Q832" s="211"/>
      <c r="R832" s="211"/>
      <c r="S832" s="211"/>
      <c r="T832" s="211"/>
      <c r="U832" s="211"/>
      <c r="V832" s="211"/>
      <c r="W832" s="211"/>
      <c r="X832" s="211"/>
      <c r="Y832" s="211"/>
      <c r="Z832" s="211"/>
      <c r="AC832" s="264"/>
      <c r="AD832" s="264"/>
      <c r="AE832" s="264"/>
      <c r="AF832" s="264"/>
      <c r="AG832" s="264"/>
    </row>
    <row r="833" spans="1:33" x14ac:dyDescent="0.25">
      <c r="P833" s="211"/>
      <c r="Q833" s="211"/>
      <c r="R833" s="211"/>
      <c r="S833" s="211"/>
      <c r="T833" s="211"/>
      <c r="U833" s="211"/>
      <c r="V833" s="211"/>
      <c r="W833" s="211"/>
      <c r="X833" s="211"/>
      <c r="Y833" s="211"/>
      <c r="Z833" s="211"/>
      <c r="AC833" s="264"/>
      <c r="AD833" s="264"/>
      <c r="AE833" s="264"/>
      <c r="AF833" s="264"/>
      <c r="AG833" s="264"/>
    </row>
    <row r="834" spans="1:33" x14ac:dyDescent="0.25">
      <c r="P834" s="211"/>
      <c r="Q834" s="211"/>
      <c r="R834" s="211"/>
      <c r="S834" s="211"/>
      <c r="T834" s="211"/>
      <c r="U834" s="211"/>
      <c r="V834" s="211"/>
      <c r="W834" s="211"/>
      <c r="X834" s="211"/>
      <c r="Y834" s="211"/>
      <c r="Z834" s="211"/>
      <c r="AC834" s="264"/>
      <c r="AD834" s="264"/>
      <c r="AE834" s="264"/>
      <c r="AF834" s="264"/>
      <c r="AG834" s="264"/>
    </row>
    <row r="835" spans="1:33" x14ac:dyDescent="0.25">
      <c r="P835" s="211"/>
      <c r="Q835" s="211"/>
      <c r="R835" s="211"/>
      <c r="S835" s="211"/>
      <c r="T835" s="211"/>
      <c r="U835" s="211"/>
      <c r="V835" s="211"/>
      <c r="W835" s="211"/>
      <c r="X835" s="211"/>
      <c r="Y835" s="211"/>
      <c r="Z835" s="211"/>
      <c r="AC835" s="264"/>
      <c r="AD835" s="264"/>
      <c r="AE835" s="264"/>
      <c r="AF835" s="264"/>
      <c r="AG835" s="264"/>
    </row>
    <row r="836" spans="1:33" ht="13.8" thickBot="1" x14ac:dyDescent="0.3">
      <c r="B836">
        <f>$D$1</f>
        <v>0</v>
      </c>
      <c r="C836" s="79" t="s">
        <v>19</v>
      </c>
      <c r="D836" s="30" t="s">
        <v>20</v>
      </c>
      <c r="P836" s="211"/>
      <c r="Q836" s="211"/>
      <c r="R836" s="211"/>
      <c r="S836" s="211"/>
      <c r="T836" s="211"/>
      <c r="U836" s="211"/>
      <c r="V836" s="211"/>
      <c r="W836" s="211"/>
      <c r="X836" s="211"/>
      <c r="Y836" s="211"/>
      <c r="Z836" s="211"/>
      <c r="AC836" s="264"/>
      <c r="AD836" s="264"/>
      <c r="AE836" s="264"/>
      <c r="AF836" s="264"/>
      <c r="AG836" s="264"/>
    </row>
    <row r="837" spans="1:33" ht="13.8" thickTop="1" x14ac:dyDescent="0.25">
      <c r="A837" s="31"/>
      <c r="B837" s="32" t="s">
        <v>21</v>
      </c>
      <c r="C837" s="33"/>
      <c r="D837" s="34" t="s">
        <v>22</v>
      </c>
      <c r="E837" s="32" t="str">
        <f>J118</f>
        <v/>
      </c>
      <c r="F837" s="35" t="str">
        <f>IF(L118=0,"NOT REQUIRED", IF(L118="Man","MANAGERIAL POSITION","NON-MANAGERIAL POSITION"))</f>
        <v>NON-MANAGERIAL POSITION</v>
      </c>
      <c r="G837" s="33"/>
      <c r="H837" s="33"/>
      <c r="I837" s="36"/>
      <c r="J837" s="32"/>
      <c r="K837" s="33"/>
      <c r="L837" s="36" t="s">
        <v>25</v>
      </c>
      <c r="M837" s="33"/>
      <c r="N837" s="37"/>
      <c r="P837" s="211"/>
      <c r="Q837" s="211"/>
      <c r="R837" s="211"/>
      <c r="S837" s="211"/>
      <c r="T837" s="211"/>
      <c r="U837" s="211"/>
      <c r="V837" s="211"/>
      <c r="W837" s="211"/>
      <c r="X837" s="211"/>
      <c r="Y837" s="211"/>
      <c r="Z837" s="211"/>
      <c r="AC837" s="264"/>
      <c r="AD837" s="264"/>
      <c r="AE837" s="264"/>
      <c r="AF837" s="264"/>
      <c r="AG837" s="264"/>
    </row>
    <row r="838" spans="1:33" x14ac:dyDescent="0.25">
      <c r="A838" s="38"/>
      <c r="E838" s="39"/>
      <c r="F838" s="40"/>
      <c r="G838" s="41"/>
      <c r="I838" s="11"/>
      <c r="J838" s="42"/>
      <c r="N838" s="43"/>
      <c r="P838" s="211"/>
      <c r="Q838" s="211"/>
      <c r="R838" s="211"/>
      <c r="S838" s="211"/>
      <c r="T838" s="211"/>
      <c r="U838" s="211"/>
      <c r="V838" s="211"/>
      <c r="W838" s="211"/>
      <c r="X838" s="211"/>
      <c r="Y838" s="211"/>
      <c r="Z838" s="211"/>
      <c r="AC838" s="264"/>
      <c r="AD838" s="264"/>
      <c r="AE838" s="264"/>
      <c r="AF838" s="264"/>
      <c r="AG838" s="264"/>
    </row>
    <row r="839" spans="1:33" x14ac:dyDescent="0.25">
      <c r="A839" s="38"/>
      <c r="B839" t="s">
        <v>26</v>
      </c>
      <c r="L839" s="608" t="str">
        <f>$L$39</f>
        <v>N.017-050-2022/1</v>
      </c>
      <c r="M839" s="608"/>
      <c r="N839" s="43"/>
      <c r="P839" s="211"/>
      <c r="Q839" s="211"/>
      <c r="R839" s="211"/>
      <c r="S839" s="211"/>
      <c r="T839" s="211"/>
      <c r="U839" s="211"/>
      <c r="V839" s="211"/>
      <c r="W839" s="211"/>
      <c r="X839" s="211"/>
      <c r="Y839" s="211"/>
      <c r="Z839" s="211"/>
      <c r="AC839" s="264"/>
      <c r="AD839" s="264"/>
      <c r="AE839" s="264"/>
      <c r="AF839" s="264"/>
      <c r="AG839" s="264"/>
    </row>
    <row r="840" spans="1:33" ht="24.75" customHeight="1" x14ac:dyDescent="0.25">
      <c r="A840" s="38"/>
      <c r="B840" s="44" t="s">
        <v>27</v>
      </c>
      <c r="C840" s="45"/>
      <c r="D840" s="46"/>
      <c r="E840" s="620" t="s">
        <v>781</v>
      </c>
      <c r="F840" s="621"/>
      <c r="G840" s="44" t="s">
        <v>28</v>
      </c>
      <c r="H840" s="46"/>
      <c r="I840" s="44" t="s">
        <v>29</v>
      </c>
      <c r="J840" s="46"/>
      <c r="K840" s="47"/>
      <c r="L840" s="608"/>
      <c r="M840" s="608"/>
      <c r="N840" s="43"/>
      <c r="P840" s="211"/>
      <c r="Q840" s="211"/>
      <c r="R840" s="211"/>
      <c r="S840" s="211"/>
      <c r="T840" s="211"/>
      <c r="U840" s="211"/>
      <c r="V840" s="211"/>
      <c r="W840" s="211"/>
      <c r="X840" s="211"/>
      <c r="Y840" s="211"/>
      <c r="Z840" s="211"/>
      <c r="AC840" s="264"/>
      <c r="AD840" s="264"/>
      <c r="AE840" s="264"/>
      <c r="AF840" s="264"/>
      <c r="AG840" s="264"/>
    </row>
    <row r="841" spans="1:33" ht="18" customHeight="1" x14ac:dyDescent="0.25">
      <c r="A841" s="38"/>
      <c r="B841" s="302"/>
      <c r="C841" s="303"/>
      <c r="D841" s="304"/>
      <c r="E841" s="646"/>
      <c r="F841" s="647"/>
      <c r="G841" s="265" t="str">
        <f>K118</f>
        <v/>
      </c>
      <c r="H841" s="49"/>
      <c r="I841" s="305"/>
      <c r="J841" s="306"/>
      <c r="K841" s="50"/>
      <c r="N841" s="43"/>
      <c r="P841" s="211">
        <v>1</v>
      </c>
      <c r="Q841" s="211">
        <v>1</v>
      </c>
      <c r="R841" s="211">
        <v>1</v>
      </c>
      <c r="S841" s="211" t="str">
        <f>VLOOKUP(P841,'WORKINGS MATRIX'!$H$200:$I$351,2,FALSE)</f>
        <v>Year</v>
      </c>
      <c r="T841" s="211">
        <f>Q841-1</f>
        <v>0</v>
      </c>
      <c r="U841" s="211">
        <f>R841-1</f>
        <v>0</v>
      </c>
      <c r="V841" s="211" t="str">
        <f>IF(S841="year","",S841)</f>
        <v/>
      </c>
      <c r="W841" s="211" t="str">
        <f>IF(T841=0,"",T841)</f>
        <v/>
      </c>
      <c r="X841" s="211" t="str">
        <f>IF(U841=0,"",U841)</f>
        <v/>
      </c>
      <c r="Y841" s="211" t="str">
        <f>IF(V841="","",IF(W841="",(V841&amp;"/"&amp;"1"&amp;"/"&amp;"1"),IF(X841="",(V841&amp;"/"&amp;W841&amp;"/"&amp;"1"),(V841&amp;"/"&amp;W841&amp;"/"&amp;X841))))</f>
        <v/>
      </c>
      <c r="Z841" s="211" t="str">
        <f>IF(Y841="//","",Y841)</f>
        <v/>
      </c>
      <c r="AC841" s="264"/>
      <c r="AD841" s="264"/>
      <c r="AE841" s="264"/>
      <c r="AF841" s="264"/>
      <c r="AG841" s="264"/>
    </row>
    <row r="842" spans="1:33" x14ac:dyDescent="0.25">
      <c r="A842" s="38"/>
      <c r="E842" t="str">
        <f>IF(E841="","",IF(LEN(E841)=13,"","ID NUMBER SHOULD BE 13 DIGITS"))</f>
        <v/>
      </c>
      <c r="N842" s="43"/>
      <c r="P842" s="211"/>
      <c r="Q842" s="211"/>
      <c r="R842" s="211"/>
      <c r="S842" s="211"/>
      <c r="T842" s="211"/>
      <c r="U842" s="211"/>
      <c r="V842" s="211"/>
      <c r="W842" s="211"/>
      <c r="X842" s="211"/>
      <c r="Y842" s="211"/>
      <c r="Z842" s="211"/>
      <c r="AC842" s="264"/>
      <c r="AD842" s="264"/>
      <c r="AE842" s="264"/>
      <c r="AF842" s="264"/>
      <c r="AG842" s="264"/>
    </row>
    <row r="843" spans="1:33" x14ac:dyDescent="0.25">
      <c r="A843" s="38"/>
      <c r="G843" s="276" t="str">
        <f>IF(AG846=0,"","DATES BEYOND TENDER CLOSING DATE - PLEASE CHECK")</f>
        <v/>
      </c>
      <c r="N843" s="43"/>
      <c r="P843" s="211"/>
      <c r="Q843" s="211"/>
      <c r="R843" s="211"/>
      <c r="S843" s="211"/>
      <c r="T843" s="211"/>
      <c r="U843" s="211"/>
      <c r="V843" s="211"/>
      <c r="W843" s="211"/>
      <c r="X843" s="211"/>
      <c r="Y843" s="211"/>
      <c r="Z843" s="211"/>
      <c r="AC843" s="264"/>
      <c r="AD843" s="264"/>
      <c r="AE843" s="264"/>
      <c r="AF843" s="264"/>
      <c r="AG843" s="264"/>
    </row>
    <row r="844" spans="1:33" x14ac:dyDescent="0.25">
      <c r="A844" s="38"/>
      <c r="B844" t="s">
        <v>30</v>
      </c>
      <c r="G844" s="276" t="str">
        <f>IF(AE846=0,"","DATES INCORRECT OR INCOMPLETE - PLEASE CHECK")</f>
        <v/>
      </c>
      <c r="N844" s="43"/>
      <c r="P844" s="211"/>
      <c r="Q844" s="211"/>
      <c r="R844" s="211"/>
      <c r="S844" s="211"/>
      <c r="T844" s="211"/>
      <c r="U844" s="211"/>
      <c r="V844" s="211"/>
      <c r="W844" s="211"/>
      <c r="X844" s="211"/>
      <c r="Y844" s="211"/>
      <c r="Z844" s="211"/>
      <c r="AC844" s="264"/>
      <c r="AD844" s="264"/>
      <c r="AE844" s="264"/>
      <c r="AF844" s="264"/>
      <c r="AG844" s="264"/>
    </row>
    <row r="845" spans="1:33" x14ac:dyDescent="0.25">
      <c r="A845" s="38"/>
      <c r="B845" s="16" t="s">
        <v>612</v>
      </c>
      <c r="N845" s="43"/>
      <c r="P845" s="211"/>
      <c r="Q845" s="211"/>
      <c r="R845" s="211"/>
      <c r="S845" s="211"/>
      <c r="T845" s="211"/>
      <c r="U845" s="211"/>
      <c r="V845" s="211"/>
      <c r="W845" s="211"/>
      <c r="X845" s="211"/>
      <c r="Y845" s="211"/>
      <c r="Z845" s="211"/>
      <c r="AC845" s="264"/>
      <c r="AD845" s="264"/>
      <c r="AE845" s="264"/>
      <c r="AF845" s="264"/>
      <c r="AG845" s="264"/>
    </row>
    <row r="846" spans="1:33" ht="66" x14ac:dyDescent="0.25">
      <c r="A846" s="51"/>
      <c r="B846" s="559" t="s">
        <v>890</v>
      </c>
      <c r="C846" s="558" t="s">
        <v>31</v>
      </c>
      <c r="D846" s="49"/>
      <c r="E846" s="618" t="s">
        <v>891</v>
      </c>
      <c r="F846" s="619"/>
      <c r="G846" s="263" t="s">
        <v>892</v>
      </c>
      <c r="H846" s="263" t="s">
        <v>893</v>
      </c>
      <c r="I846" s="560" t="s">
        <v>894</v>
      </c>
      <c r="J846" s="560" t="s">
        <v>895</v>
      </c>
      <c r="K846" s="53" t="s">
        <v>32</v>
      </c>
      <c r="L846" s="560" t="s">
        <v>896</v>
      </c>
      <c r="M846" s="52" t="s">
        <v>33</v>
      </c>
      <c r="N846" s="54"/>
      <c r="O846" s="55"/>
      <c r="P846" s="214"/>
      <c r="Q846" s="211"/>
      <c r="R846" s="211"/>
      <c r="S846" s="212"/>
      <c r="T846" s="212"/>
      <c r="U846" s="212"/>
      <c r="V846" s="212"/>
      <c r="W846" s="212"/>
      <c r="X846" s="212"/>
      <c r="Y846" s="212"/>
      <c r="Z846" s="212"/>
      <c r="AC846" s="271"/>
      <c r="AD846" s="271"/>
      <c r="AE846" s="271">
        <f>SUM(AE847:AE851)</f>
        <v>0</v>
      </c>
      <c r="AF846" s="271"/>
      <c r="AG846" s="271">
        <f>SUM(AG847:AG851)</f>
        <v>0</v>
      </c>
    </row>
    <row r="847" spans="1:33" ht="25.5" customHeight="1" x14ac:dyDescent="0.25">
      <c r="A847" s="56"/>
      <c r="B847" s="308"/>
      <c r="C847" s="57">
        <v>8</v>
      </c>
      <c r="D847" s="58"/>
      <c r="E847" s="59"/>
      <c r="F847" s="59">
        <v>1</v>
      </c>
      <c r="G847" s="210" t="str">
        <f>Z847</f>
        <v/>
      </c>
      <c r="H847" s="210" t="str">
        <f>Z852</f>
        <v/>
      </c>
      <c r="I847" s="310"/>
      <c r="J847" s="311"/>
      <c r="K847" s="60">
        <v>23</v>
      </c>
      <c r="L847" s="312"/>
      <c r="M847" s="313"/>
      <c r="N847" s="270">
        <f>IF(G847="",0,IF(H847="",0,(ROUND(((H847-G847)/30),0))))</f>
        <v>0</v>
      </c>
      <c r="O847" s="26"/>
      <c r="P847" s="215">
        <v>1</v>
      </c>
      <c r="Q847" s="211">
        <v>1</v>
      </c>
      <c r="R847" s="211">
        <v>1</v>
      </c>
      <c r="S847" s="211" t="str">
        <f>VLOOKUP(P847,'WORKINGS MATRIX'!$B$200:$C$351,2,FALSE)</f>
        <v>Year</v>
      </c>
      <c r="T847" s="211">
        <f t="shared" ref="T847:U851" si="74">Q847-1</f>
        <v>0</v>
      </c>
      <c r="U847" s="211">
        <f t="shared" si="74"/>
        <v>0</v>
      </c>
      <c r="V847" s="211" t="str">
        <f t="shared" ref="V847:V856" si="75">IF(S847="year","",S847)</f>
        <v/>
      </c>
      <c r="W847" s="211" t="str">
        <f t="shared" ref="W847:X851" si="76">IF(T847=0,"",T847)</f>
        <v/>
      </c>
      <c r="X847" s="211" t="str">
        <f t="shared" si="76"/>
        <v/>
      </c>
      <c r="Y847" s="211" t="str">
        <f t="shared" ref="Y847:Y856" si="77">IF(V847="","",IF(W847="",(V847&amp;"/"&amp;"1"&amp;"/"&amp;"1"),IF(X847="",(V847&amp;"/"&amp;W847&amp;"/"&amp;"1"),(V847&amp;"/"&amp;W847&amp;"/"&amp;X847))))</f>
        <v/>
      </c>
      <c r="Z847" s="211" t="str">
        <f t="shared" ref="Z847:Z856" si="78">IF(Y847="//","",Y847)</f>
        <v/>
      </c>
      <c r="AC847" s="278">
        <f>IF(B847="",0,1)</f>
        <v>0</v>
      </c>
      <c r="AD847" s="278">
        <f>IF(B847="",0,IF(N847&gt;0,1,IF(N847&lt;0,2,0)))</f>
        <v>0</v>
      </c>
      <c r="AE847" s="278">
        <f>IF(AC847=AD847,0,IF(AC847&gt;AD847,2,1))</f>
        <v>0</v>
      </c>
      <c r="AF847" s="278">
        <f>IF(B847="",0,IF(N847=0,0,H847-$F$125))</f>
        <v>0</v>
      </c>
      <c r="AG847" s="278">
        <f>IF(AF847&gt;0,1,0)</f>
        <v>0</v>
      </c>
    </row>
    <row r="848" spans="1:33" ht="25.5" customHeight="1" x14ac:dyDescent="0.25">
      <c r="A848" s="56"/>
      <c r="B848" s="308"/>
      <c r="C848" s="57">
        <v>8</v>
      </c>
      <c r="D848" s="58"/>
      <c r="E848" s="59"/>
      <c r="F848" s="59">
        <v>1</v>
      </c>
      <c r="G848" s="210" t="str">
        <f>Z848</f>
        <v/>
      </c>
      <c r="H848" s="210" t="str">
        <f>Z853</f>
        <v/>
      </c>
      <c r="I848" s="310"/>
      <c r="J848" s="311"/>
      <c r="K848" s="60">
        <v>23</v>
      </c>
      <c r="L848" s="312"/>
      <c r="M848" s="313"/>
      <c r="N848" s="270">
        <f>IF(G848="",0,IF(H848="",0,(ROUND(((H848-G848)/30),0))))</f>
        <v>0</v>
      </c>
      <c r="O848" s="26"/>
      <c r="P848" s="215">
        <v>1</v>
      </c>
      <c r="Q848" s="211">
        <v>1</v>
      </c>
      <c r="R848" s="211">
        <v>1</v>
      </c>
      <c r="S848" s="211" t="str">
        <f>VLOOKUP(P848,'WORKINGS MATRIX'!$B$200:$C$351,2,FALSE)</f>
        <v>Year</v>
      </c>
      <c r="T848" s="211">
        <f t="shared" si="74"/>
        <v>0</v>
      </c>
      <c r="U848" s="211">
        <f t="shared" si="74"/>
        <v>0</v>
      </c>
      <c r="V848" s="211" t="str">
        <f t="shared" si="75"/>
        <v/>
      </c>
      <c r="W848" s="211" t="str">
        <f t="shared" si="76"/>
        <v/>
      </c>
      <c r="X848" s="211" t="str">
        <f t="shared" si="76"/>
        <v/>
      </c>
      <c r="Y848" s="211" t="str">
        <f t="shared" si="77"/>
        <v/>
      </c>
      <c r="Z848" s="211" t="str">
        <f t="shared" si="78"/>
        <v/>
      </c>
      <c r="AC848" s="278">
        <f>IF(B848="",0,1)</f>
        <v>0</v>
      </c>
      <c r="AD848" s="278">
        <f>IF(B848="",0,IF(N848&gt;0,1,IF(N848&lt;0,2,0)))</f>
        <v>0</v>
      </c>
      <c r="AE848" s="278">
        <f>IF(AC848=AD848,0,IF(AC848&gt;AD848,2,1))</f>
        <v>0</v>
      </c>
      <c r="AF848" s="278">
        <f>IF(B848="",0,IF(N848=0,0,H848-$F$125))</f>
        <v>0</v>
      </c>
      <c r="AG848" s="278">
        <f>IF(AF848&gt;0,1,0)</f>
        <v>0</v>
      </c>
    </row>
    <row r="849" spans="1:33" ht="25.5" customHeight="1" x14ac:dyDescent="0.25">
      <c r="A849" s="56"/>
      <c r="B849" s="308"/>
      <c r="C849" s="57">
        <v>8</v>
      </c>
      <c r="D849" s="58"/>
      <c r="E849" s="59"/>
      <c r="F849" s="59">
        <v>1</v>
      </c>
      <c r="G849" s="210" t="str">
        <f>Z849</f>
        <v/>
      </c>
      <c r="H849" s="210" t="str">
        <f>Z854</f>
        <v/>
      </c>
      <c r="I849" s="310"/>
      <c r="J849" s="311"/>
      <c r="K849" s="60">
        <v>23</v>
      </c>
      <c r="L849" s="312"/>
      <c r="M849" s="313"/>
      <c r="N849" s="270">
        <f>IF(G849="",0,IF(H849="",0,(ROUND(((H849-G849)/30),0))))</f>
        <v>0</v>
      </c>
      <c r="O849" s="26"/>
      <c r="P849" s="215">
        <v>1</v>
      </c>
      <c r="Q849" s="211">
        <v>1</v>
      </c>
      <c r="R849" s="211">
        <v>1</v>
      </c>
      <c r="S849" s="211" t="str">
        <f>VLOOKUP(P849,'WORKINGS MATRIX'!$B$200:$C$351,2,FALSE)</f>
        <v>Year</v>
      </c>
      <c r="T849" s="211">
        <f t="shared" si="74"/>
        <v>0</v>
      </c>
      <c r="U849" s="211">
        <f t="shared" si="74"/>
        <v>0</v>
      </c>
      <c r="V849" s="211" t="str">
        <f t="shared" si="75"/>
        <v/>
      </c>
      <c r="W849" s="211" t="str">
        <f t="shared" si="76"/>
        <v/>
      </c>
      <c r="X849" s="211" t="str">
        <f t="shared" si="76"/>
        <v/>
      </c>
      <c r="Y849" s="211" t="str">
        <f t="shared" si="77"/>
        <v/>
      </c>
      <c r="Z849" s="211" t="str">
        <f t="shared" si="78"/>
        <v/>
      </c>
      <c r="AC849" s="278">
        <f>IF(B849="",0,1)</f>
        <v>0</v>
      </c>
      <c r="AD849" s="278">
        <f>IF(B849="",0,IF(N849&gt;0,1,IF(N849&lt;0,2,0)))</f>
        <v>0</v>
      </c>
      <c r="AE849" s="278">
        <f>IF(AC849=AD849,0,IF(AC849&gt;AD849,2,1))</f>
        <v>0</v>
      </c>
      <c r="AF849" s="278">
        <f>IF(B849="",0,IF(N849=0,0,H849-$F$125))</f>
        <v>0</v>
      </c>
      <c r="AG849" s="278">
        <f>IF(AF849&gt;0,1,0)</f>
        <v>0</v>
      </c>
    </row>
    <row r="850" spans="1:33" ht="25.5" customHeight="1" x14ac:dyDescent="0.25">
      <c r="A850" s="56"/>
      <c r="B850" s="380"/>
      <c r="C850" s="380"/>
      <c r="D850" s="380"/>
      <c r="E850" s="380"/>
      <c r="F850" s="380"/>
      <c r="G850" s="380"/>
      <c r="H850" s="380"/>
      <c r="I850" s="380"/>
      <c r="J850" s="380"/>
      <c r="K850" s="380"/>
      <c r="L850" s="380"/>
      <c r="M850" s="380"/>
      <c r="N850" s="270">
        <f>IF(G850="",0,IF(H850="",0,(ROUND(((H850-G850)/30),0))))</f>
        <v>0</v>
      </c>
      <c r="O850" s="26"/>
      <c r="P850" s="215">
        <v>1</v>
      </c>
      <c r="Q850" s="211">
        <v>1</v>
      </c>
      <c r="R850" s="211">
        <v>1</v>
      </c>
      <c r="S850" s="211" t="str">
        <f>VLOOKUP(P850,'WORKINGS MATRIX'!$B$200:$C$351,2,FALSE)</f>
        <v>Year</v>
      </c>
      <c r="T850" s="211">
        <f t="shared" si="74"/>
        <v>0</v>
      </c>
      <c r="U850" s="211">
        <f t="shared" si="74"/>
        <v>0</v>
      </c>
      <c r="V850" s="211" t="str">
        <f t="shared" si="75"/>
        <v/>
      </c>
      <c r="W850" s="211" t="str">
        <f t="shared" si="76"/>
        <v/>
      </c>
      <c r="X850" s="211" t="str">
        <f t="shared" si="76"/>
        <v/>
      </c>
      <c r="Y850" s="211" t="str">
        <f t="shared" si="77"/>
        <v/>
      </c>
      <c r="Z850" s="211" t="str">
        <f t="shared" si="78"/>
        <v/>
      </c>
      <c r="AC850" s="278">
        <f>IF(B850="",0,1)</f>
        <v>0</v>
      </c>
      <c r="AD850" s="278">
        <f>IF(B850="",0,IF(N850&gt;0,1,IF(N850&lt;0,2,0)))</f>
        <v>0</v>
      </c>
      <c r="AE850" s="278">
        <f>IF(AC850=AD850,0,IF(AC850&gt;AD850,2,1))</f>
        <v>0</v>
      </c>
      <c r="AF850" s="278">
        <f>IF(B850="",0,IF(N850=0,0,H850-$F$125))</f>
        <v>0</v>
      </c>
      <c r="AG850" s="278">
        <f>IF(AF850&gt;0,1,0)</f>
        <v>0</v>
      </c>
    </row>
    <row r="851" spans="1:33" ht="25.5" customHeight="1" x14ac:dyDescent="0.25">
      <c r="A851" s="56"/>
      <c r="B851" s="222"/>
      <c r="C851" s="222"/>
      <c r="D851" s="222"/>
      <c r="E851" s="222"/>
      <c r="F851" s="222"/>
      <c r="G851" s="222"/>
      <c r="H851" s="222"/>
      <c r="I851" s="222"/>
      <c r="J851" s="222"/>
      <c r="K851" s="222"/>
      <c r="L851" s="222"/>
      <c r="M851" s="222"/>
      <c r="N851" s="270">
        <f>IF(G851="",0,IF(H851="",0,(ROUND(((H851-G851)/30),0))))</f>
        <v>0</v>
      </c>
      <c r="O851" s="26"/>
      <c r="P851" s="215">
        <v>1</v>
      </c>
      <c r="Q851" s="211">
        <v>1</v>
      </c>
      <c r="R851" s="211">
        <v>1</v>
      </c>
      <c r="S851" s="211" t="str">
        <f>VLOOKUP(P851,'WORKINGS MATRIX'!$B$200:$C$351,2,FALSE)</f>
        <v>Year</v>
      </c>
      <c r="T851" s="211">
        <f t="shared" si="74"/>
        <v>0</v>
      </c>
      <c r="U851" s="211">
        <f t="shared" si="74"/>
        <v>0</v>
      </c>
      <c r="V851" s="211" t="str">
        <f t="shared" si="75"/>
        <v/>
      </c>
      <c r="W851" s="211" t="str">
        <f t="shared" si="76"/>
        <v/>
      </c>
      <c r="X851" s="211" t="str">
        <f t="shared" si="76"/>
        <v/>
      </c>
      <c r="Y851" s="211" t="str">
        <f t="shared" si="77"/>
        <v/>
      </c>
      <c r="Z851" s="211" t="str">
        <f t="shared" si="78"/>
        <v/>
      </c>
      <c r="AC851" s="278">
        <f>IF(B851="",0,1)</f>
        <v>0</v>
      </c>
      <c r="AD851" s="278">
        <f>IF(B851="",0,IF(N851&gt;0,1,IF(N851&lt;0,2,0)))</f>
        <v>0</v>
      </c>
      <c r="AE851" s="278">
        <f>IF(AC851=AD851,0,IF(AC851&gt;AD851,2,1))</f>
        <v>0</v>
      </c>
      <c r="AF851" s="278">
        <f>IF(B851="",0,IF(N851=0,0,H851-$F$125))</f>
        <v>0</v>
      </c>
      <c r="AG851" s="278">
        <f>IF(AF851&gt;0,1,0)</f>
        <v>0</v>
      </c>
    </row>
    <row r="852" spans="1:33" x14ac:dyDescent="0.25">
      <c r="A852" s="38"/>
      <c r="D852" s="62"/>
      <c r="H852" s="63"/>
      <c r="K852" s="26"/>
      <c r="N852" s="43"/>
      <c r="O852" s="63"/>
      <c r="P852" s="195">
        <v>1</v>
      </c>
      <c r="Q852" s="211">
        <v>1</v>
      </c>
      <c r="R852" s="211">
        <v>1</v>
      </c>
      <c r="S852" s="211" t="str">
        <f>VLOOKUP(P852,'WORKINGS MATRIX'!$B$200:$C$351,2,FALSE)</f>
        <v>Year</v>
      </c>
      <c r="T852" s="211">
        <f t="shared" ref="T852:U856" si="79">Q852-1</f>
        <v>0</v>
      </c>
      <c r="U852" s="211">
        <f t="shared" si="79"/>
        <v>0</v>
      </c>
      <c r="V852" s="211" t="str">
        <f t="shared" si="75"/>
        <v/>
      </c>
      <c r="W852" s="211" t="str">
        <f t="shared" ref="W852:X856" si="80">IF(T852=0,"",T852)</f>
        <v/>
      </c>
      <c r="X852" s="211" t="str">
        <f t="shared" si="80"/>
        <v/>
      </c>
      <c r="Y852" s="211" t="str">
        <f t="shared" si="77"/>
        <v/>
      </c>
      <c r="Z852" s="211" t="str">
        <f t="shared" si="78"/>
        <v/>
      </c>
      <c r="AC852" s="264"/>
      <c r="AD852" s="264"/>
      <c r="AE852" s="264"/>
      <c r="AF852" s="264"/>
      <c r="AG852" s="264"/>
    </row>
    <row r="853" spans="1:33" x14ac:dyDescent="0.25">
      <c r="A853" s="38"/>
      <c r="B853" t="s">
        <v>34</v>
      </c>
      <c r="D853" s="62"/>
      <c r="H853" s="63"/>
      <c r="K853" s="26"/>
      <c r="N853" s="43"/>
      <c r="O853" s="63"/>
      <c r="P853" s="211">
        <v>1</v>
      </c>
      <c r="Q853" s="211">
        <v>1</v>
      </c>
      <c r="R853" s="211">
        <v>1</v>
      </c>
      <c r="S853" s="211" t="str">
        <f>VLOOKUP(P853,'WORKINGS MATRIX'!$B$200:$C$351,2,FALSE)</f>
        <v>Year</v>
      </c>
      <c r="T853" s="211">
        <f t="shared" si="79"/>
        <v>0</v>
      </c>
      <c r="U853" s="211">
        <f t="shared" si="79"/>
        <v>0</v>
      </c>
      <c r="V853" s="211" t="str">
        <f t="shared" si="75"/>
        <v/>
      </c>
      <c r="W853" s="211" t="str">
        <f t="shared" si="80"/>
        <v/>
      </c>
      <c r="X853" s="211" t="str">
        <f t="shared" si="80"/>
        <v/>
      </c>
      <c r="Y853" s="211" t="str">
        <f t="shared" si="77"/>
        <v/>
      </c>
      <c r="Z853" s="211" t="str">
        <f t="shared" si="78"/>
        <v/>
      </c>
      <c r="AC853" s="264"/>
      <c r="AD853" s="264"/>
      <c r="AE853" s="264"/>
      <c r="AF853" s="264"/>
      <c r="AG853" s="264"/>
    </row>
    <row r="854" spans="1:33" x14ac:dyDescent="0.25">
      <c r="A854" s="38"/>
      <c r="B854" s="609"/>
      <c r="C854" s="610"/>
      <c r="D854" s="610"/>
      <c r="E854" s="610"/>
      <c r="F854" s="610"/>
      <c r="G854" s="610"/>
      <c r="H854" s="610"/>
      <c r="I854" s="610"/>
      <c r="J854" s="610"/>
      <c r="K854" s="610"/>
      <c r="L854" s="610"/>
      <c r="M854" s="611"/>
      <c r="N854" s="43"/>
      <c r="O854" s="63"/>
      <c r="P854" s="211">
        <v>1</v>
      </c>
      <c r="Q854" s="211">
        <v>1</v>
      </c>
      <c r="R854" s="211">
        <v>1</v>
      </c>
      <c r="S854" s="211" t="str">
        <f>VLOOKUP(P854,'WORKINGS MATRIX'!$B$200:$C$351,2,FALSE)</f>
        <v>Year</v>
      </c>
      <c r="T854" s="211">
        <f t="shared" si="79"/>
        <v>0</v>
      </c>
      <c r="U854" s="211">
        <f t="shared" si="79"/>
        <v>0</v>
      </c>
      <c r="V854" s="211" t="str">
        <f t="shared" si="75"/>
        <v/>
      </c>
      <c r="W854" s="211" t="str">
        <f t="shared" si="80"/>
        <v/>
      </c>
      <c r="X854" s="211" t="str">
        <f t="shared" si="80"/>
        <v/>
      </c>
      <c r="Y854" s="211" t="str">
        <f t="shared" si="77"/>
        <v/>
      </c>
      <c r="Z854" s="211" t="str">
        <f t="shared" si="78"/>
        <v/>
      </c>
      <c r="AC854" s="264"/>
      <c r="AD854" s="264"/>
      <c r="AE854" s="264"/>
      <c r="AF854" s="264"/>
      <c r="AG854" s="264"/>
    </row>
    <row r="855" spans="1:33" x14ac:dyDescent="0.25">
      <c r="A855" s="38"/>
      <c r="B855" s="612"/>
      <c r="C855" s="613"/>
      <c r="D855" s="613"/>
      <c r="E855" s="613"/>
      <c r="F855" s="613"/>
      <c r="G855" s="613"/>
      <c r="H855" s="613"/>
      <c r="I855" s="613"/>
      <c r="J855" s="613"/>
      <c r="K855" s="613"/>
      <c r="L855" s="613"/>
      <c r="M855" s="614"/>
      <c r="N855" s="43"/>
      <c r="O855" s="63"/>
      <c r="P855" s="211">
        <v>1</v>
      </c>
      <c r="Q855" s="211">
        <v>1</v>
      </c>
      <c r="R855" s="211">
        <v>1</v>
      </c>
      <c r="S855" s="211" t="str">
        <f>VLOOKUP(P855,'WORKINGS MATRIX'!$B$200:$C$351,2,FALSE)</f>
        <v>Year</v>
      </c>
      <c r="T855" s="211">
        <f t="shared" si="79"/>
        <v>0</v>
      </c>
      <c r="U855" s="211">
        <f t="shared" si="79"/>
        <v>0</v>
      </c>
      <c r="V855" s="211" t="str">
        <f t="shared" si="75"/>
        <v/>
      </c>
      <c r="W855" s="211" t="str">
        <f t="shared" si="80"/>
        <v/>
      </c>
      <c r="X855" s="211" t="str">
        <f t="shared" si="80"/>
        <v/>
      </c>
      <c r="Y855" s="211" t="str">
        <f t="shared" si="77"/>
        <v/>
      </c>
      <c r="Z855" s="211" t="str">
        <f t="shared" si="78"/>
        <v/>
      </c>
      <c r="AC855" s="264"/>
      <c r="AD855" s="264"/>
      <c r="AE855" s="264"/>
      <c r="AF855" s="264"/>
      <c r="AG855" s="264"/>
    </row>
    <row r="856" spans="1:33" x14ac:dyDescent="0.25">
      <c r="A856" s="38"/>
      <c r="B856" s="612"/>
      <c r="C856" s="613"/>
      <c r="D856" s="613"/>
      <c r="E856" s="613"/>
      <c r="F856" s="613"/>
      <c r="G856" s="613"/>
      <c r="H856" s="613"/>
      <c r="I856" s="613"/>
      <c r="J856" s="613"/>
      <c r="K856" s="613"/>
      <c r="L856" s="613"/>
      <c r="M856" s="614"/>
      <c r="N856" s="43"/>
      <c r="O856" s="63"/>
      <c r="P856" s="211">
        <v>1</v>
      </c>
      <c r="Q856" s="211">
        <v>1</v>
      </c>
      <c r="R856" s="211">
        <v>1</v>
      </c>
      <c r="S856" s="211" t="str">
        <f>VLOOKUP(P856,'WORKINGS MATRIX'!$B$200:$C$351,2,FALSE)</f>
        <v>Year</v>
      </c>
      <c r="T856" s="211">
        <f t="shared" si="79"/>
        <v>0</v>
      </c>
      <c r="U856" s="211">
        <f t="shared" si="79"/>
        <v>0</v>
      </c>
      <c r="V856" s="211" t="str">
        <f t="shared" si="75"/>
        <v/>
      </c>
      <c r="W856" s="211" t="str">
        <f t="shared" si="80"/>
        <v/>
      </c>
      <c r="X856" s="211" t="str">
        <f t="shared" si="80"/>
        <v/>
      </c>
      <c r="Y856" s="211" t="str">
        <f t="shared" si="77"/>
        <v/>
      </c>
      <c r="Z856" s="211" t="str">
        <f t="shared" si="78"/>
        <v/>
      </c>
      <c r="AC856" s="264"/>
      <c r="AD856" s="264"/>
      <c r="AE856" s="264"/>
      <c r="AF856" s="264"/>
      <c r="AG856" s="264"/>
    </row>
    <row r="857" spans="1:33" x14ac:dyDescent="0.25">
      <c r="A857" s="38"/>
      <c r="B857" s="615"/>
      <c r="C857" s="616"/>
      <c r="D857" s="616"/>
      <c r="E857" s="616"/>
      <c r="F857" s="616"/>
      <c r="G857" s="616"/>
      <c r="H857" s="616"/>
      <c r="I857" s="616"/>
      <c r="J857" s="616"/>
      <c r="K857" s="616"/>
      <c r="L857" s="616"/>
      <c r="M857" s="617"/>
      <c r="N857" s="43"/>
      <c r="O857" s="63"/>
      <c r="P857" s="211"/>
      <c r="Q857" s="211"/>
      <c r="R857" s="211"/>
      <c r="S857" s="211"/>
      <c r="T857" s="211"/>
      <c r="U857" s="211"/>
      <c r="V857" s="211"/>
      <c r="W857" s="211"/>
      <c r="X857" s="211"/>
      <c r="Y857" s="211"/>
      <c r="Z857" s="211"/>
      <c r="AC857" s="264"/>
      <c r="AD857" s="264"/>
      <c r="AE857" s="264"/>
      <c r="AF857" s="264"/>
      <c r="AG857" s="264"/>
    </row>
    <row r="858" spans="1:33" x14ac:dyDescent="0.25">
      <c r="A858" s="38"/>
      <c r="B858" s="16" t="s">
        <v>424</v>
      </c>
      <c r="D858" s="62"/>
      <c r="H858" s="63"/>
      <c r="K858" s="26"/>
      <c r="N858" s="43"/>
      <c r="O858" s="63"/>
      <c r="P858" s="211"/>
      <c r="Q858" s="211"/>
      <c r="R858" s="211"/>
      <c r="S858" s="211"/>
      <c r="T858" s="211"/>
      <c r="U858" s="211"/>
      <c r="V858" s="211"/>
      <c r="W858" s="211"/>
      <c r="X858" s="211"/>
      <c r="Y858" s="211"/>
      <c r="Z858" s="211"/>
      <c r="AC858" s="264"/>
      <c r="AD858" s="264"/>
      <c r="AE858" s="264"/>
      <c r="AF858" s="264"/>
      <c r="AG858" s="264"/>
    </row>
    <row r="859" spans="1:33" x14ac:dyDescent="0.25">
      <c r="A859" s="38"/>
      <c r="B859" s="16" t="s">
        <v>425</v>
      </c>
      <c r="D859" s="62"/>
      <c r="H859" s="63"/>
      <c r="K859" s="26"/>
      <c r="N859" s="43"/>
      <c r="O859" s="63"/>
      <c r="P859" s="211"/>
      <c r="Q859" s="211"/>
      <c r="R859" s="211"/>
      <c r="S859" s="211"/>
      <c r="T859" s="211"/>
      <c r="U859" s="211"/>
      <c r="V859" s="211"/>
      <c r="W859" s="211"/>
      <c r="X859" s="211"/>
      <c r="Y859" s="211"/>
      <c r="Z859" s="211"/>
      <c r="AC859" s="264"/>
      <c r="AD859" s="264"/>
      <c r="AE859" s="264"/>
      <c r="AF859" s="264"/>
      <c r="AG859" s="264"/>
    </row>
    <row r="860" spans="1:33" x14ac:dyDescent="0.25">
      <c r="A860" s="38"/>
      <c r="D860" s="62"/>
      <c r="H860" s="63"/>
      <c r="K860" s="26"/>
      <c r="N860" s="43"/>
      <c r="O860" s="63"/>
      <c r="P860" s="211"/>
      <c r="Q860" s="211"/>
      <c r="R860" s="211"/>
      <c r="S860" s="211"/>
      <c r="T860" s="211"/>
      <c r="U860" s="211"/>
      <c r="V860" s="211"/>
      <c r="W860" s="211"/>
      <c r="X860" s="211"/>
      <c r="Y860" s="211"/>
      <c r="Z860" s="211"/>
      <c r="AC860" s="264"/>
      <c r="AD860" s="264"/>
      <c r="AE860" s="264"/>
      <c r="AF860" s="264"/>
      <c r="AG860" s="264"/>
    </row>
    <row r="861" spans="1:33" x14ac:dyDescent="0.25">
      <c r="A861" s="38"/>
      <c r="D861" s="62"/>
      <c r="E861" s="222"/>
      <c r="F861" s="222"/>
      <c r="G861" s="222"/>
      <c r="H861" s="222"/>
      <c r="I861" s="222"/>
      <c r="K861" s="26"/>
      <c r="N861" s="43"/>
      <c r="O861" s="63"/>
      <c r="P861" s="211"/>
      <c r="Q861" s="211"/>
      <c r="R861" s="211"/>
      <c r="S861" s="211"/>
      <c r="T861" s="211"/>
      <c r="U861" s="211"/>
      <c r="V861" s="211"/>
      <c r="W861" s="211"/>
      <c r="X861" s="211"/>
      <c r="Y861" s="211"/>
      <c r="Z861" s="211"/>
      <c r="AC861" s="264"/>
      <c r="AD861" s="264"/>
      <c r="AE861" s="264"/>
      <c r="AF861" s="264"/>
      <c r="AG861" s="264"/>
    </row>
    <row r="862" spans="1:33" x14ac:dyDescent="0.25">
      <c r="A862" s="38"/>
      <c r="D862" s="62"/>
      <c r="E862" s="222"/>
      <c r="F862" s="222"/>
      <c r="G862" s="222"/>
      <c r="H862" s="222"/>
      <c r="I862" s="222"/>
      <c r="K862" s="606" t="s">
        <v>334</v>
      </c>
      <c r="L862" s="606"/>
      <c r="M862" s="606"/>
      <c r="N862" s="43"/>
      <c r="O862" s="63"/>
      <c r="P862" s="211"/>
      <c r="Q862" s="211"/>
      <c r="R862" s="211"/>
      <c r="S862" s="211"/>
      <c r="T862" s="211"/>
      <c r="U862" s="211"/>
      <c r="V862" s="211"/>
      <c r="W862" s="211"/>
      <c r="X862" s="211"/>
      <c r="Y862" s="211"/>
      <c r="Z862" s="211"/>
      <c r="AC862" s="264"/>
      <c r="AD862" s="264"/>
      <c r="AE862" s="264"/>
      <c r="AF862" s="264"/>
      <c r="AG862" s="264"/>
    </row>
    <row r="863" spans="1:33" x14ac:dyDescent="0.25">
      <c r="A863" s="38"/>
      <c r="D863" s="62"/>
      <c r="H863" s="63"/>
      <c r="K863" s="606"/>
      <c r="L863" s="606"/>
      <c r="M863" s="606"/>
      <c r="N863" s="43"/>
      <c r="O863" s="63"/>
      <c r="P863" s="211"/>
      <c r="Q863" s="211"/>
      <c r="R863" s="211"/>
      <c r="S863" s="211"/>
      <c r="T863" s="211"/>
      <c r="U863" s="211"/>
      <c r="V863" s="211"/>
      <c r="W863" s="211"/>
      <c r="X863" s="211"/>
      <c r="Y863" s="211"/>
      <c r="Z863" s="211"/>
      <c r="AC863" s="264"/>
      <c r="AD863" s="264"/>
      <c r="AE863" s="264"/>
      <c r="AF863" s="264"/>
      <c r="AG863" s="264"/>
    </row>
    <row r="864" spans="1:33" x14ac:dyDescent="0.25">
      <c r="A864" s="38"/>
      <c r="D864" s="62"/>
      <c r="E864" s="222"/>
      <c r="F864" s="222"/>
      <c r="G864" s="222"/>
      <c r="H864" s="222"/>
      <c r="I864" s="222"/>
      <c r="K864" s="606"/>
      <c r="L864" s="606"/>
      <c r="M864" s="606"/>
      <c r="N864" s="43"/>
      <c r="O864" s="63"/>
      <c r="P864" s="211"/>
      <c r="Q864" s="211"/>
      <c r="R864" s="211"/>
      <c r="S864" s="211"/>
      <c r="T864" s="211"/>
      <c r="U864" s="211"/>
      <c r="V864" s="211"/>
      <c r="W864" s="211"/>
      <c r="X864" s="211"/>
      <c r="Y864" s="211"/>
      <c r="Z864" s="211"/>
      <c r="AC864" s="264"/>
      <c r="AD864" s="264"/>
      <c r="AE864" s="264"/>
      <c r="AF864" s="264"/>
      <c r="AG864" s="264"/>
    </row>
    <row r="865" spans="1:33" x14ac:dyDescent="0.25">
      <c r="A865" s="38"/>
      <c r="D865" s="62"/>
      <c r="E865" s="222"/>
      <c r="F865" s="222"/>
      <c r="G865" s="222"/>
      <c r="H865" s="222"/>
      <c r="I865" s="222"/>
      <c r="K865" s="606"/>
      <c r="L865" s="606"/>
      <c r="M865" s="606"/>
      <c r="N865" s="43"/>
      <c r="O865" s="63"/>
      <c r="P865" s="211"/>
      <c r="Q865" s="211"/>
      <c r="R865" s="211"/>
      <c r="S865" s="211"/>
      <c r="T865" s="211"/>
      <c r="U865" s="211"/>
      <c r="V865" s="211"/>
      <c r="W865" s="211"/>
      <c r="X865" s="211"/>
      <c r="Y865" s="211"/>
      <c r="Z865" s="211"/>
      <c r="AC865" s="264"/>
      <c r="AD865" s="264"/>
      <c r="AE865" s="264"/>
      <c r="AF865" s="264"/>
      <c r="AG865" s="264"/>
    </row>
    <row r="866" spans="1:33" ht="13.8" thickBot="1" x14ac:dyDescent="0.3">
      <c r="A866" s="64"/>
      <c r="B866" s="65"/>
      <c r="C866" s="65"/>
      <c r="D866" s="66"/>
      <c r="E866" s="65"/>
      <c r="F866" s="65"/>
      <c r="G866" s="65"/>
      <c r="H866" s="67"/>
      <c r="I866" s="65"/>
      <c r="J866" s="65"/>
      <c r="K866" s="68"/>
      <c r="L866" s="65"/>
      <c r="M866" s="65"/>
      <c r="N866" s="69"/>
      <c r="O866" s="63"/>
      <c r="P866" s="211"/>
      <c r="Q866" s="211"/>
      <c r="R866" s="211"/>
      <c r="S866" s="211"/>
      <c r="T866" s="211"/>
      <c r="U866" s="211"/>
      <c r="V866" s="211"/>
      <c r="W866" s="211"/>
      <c r="X866" s="211"/>
      <c r="Y866" s="211"/>
      <c r="Z866" s="211"/>
      <c r="AC866" s="264"/>
      <c r="AD866" s="264"/>
      <c r="AE866" s="264"/>
      <c r="AF866" s="264"/>
      <c r="AG866" s="264"/>
    </row>
    <row r="867" spans="1:33" ht="14.4" thickTop="1" thickBot="1" x14ac:dyDescent="0.3">
      <c r="D867" s="62"/>
      <c r="H867" s="63"/>
      <c r="K867" s="26"/>
      <c r="O867" s="63"/>
      <c r="P867" s="211"/>
      <c r="Q867" s="211"/>
      <c r="R867" s="211"/>
      <c r="S867" s="211"/>
      <c r="T867" s="211"/>
      <c r="U867" s="211"/>
      <c r="V867" s="211"/>
      <c r="W867" s="211"/>
      <c r="X867" s="211"/>
      <c r="Y867" s="211"/>
      <c r="Z867" s="211"/>
      <c r="AC867" s="264"/>
      <c r="AD867" s="264"/>
      <c r="AE867" s="264"/>
      <c r="AF867" s="264"/>
      <c r="AG867" s="264"/>
    </row>
    <row r="868" spans="1:33" ht="13.8" thickTop="1" x14ac:dyDescent="0.25">
      <c r="A868" s="31"/>
      <c r="B868" s="32" t="s">
        <v>35</v>
      </c>
      <c r="C868" s="34"/>
      <c r="D868" s="33"/>
      <c r="E868" s="70"/>
      <c r="F868" s="70"/>
      <c r="G868" s="70"/>
      <c r="H868" s="33"/>
      <c r="I868" s="33"/>
      <c r="J868" s="33"/>
      <c r="K868" s="33"/>
      <c r="L868" s="36" t="s">
        <v>423</v>
      </c>
      <c r="M868" s="33"/>
      <c r="N868" s="37"/>
      <c r="P868" s="211"/>
      <c r="Q868" s="211"/>
      <c r="R868" s="211"/>
      <c r="S868" s="211"/>
      <c r="T868" s="211"/>
      <c r="U868" s="211"/>
      <c r="V868" s="211"/>
      <c r="W868" s="211"/>
      <c r="X868" s="211"/>
      <c r="Y868" s="211"/>
      <c r="Z868" s="211"/>
      <c r="AC868" s="264"/>
      <c r="AD868" s="264"/>
      <c r="AE868" s="264"/>
      <c r="AF868" s="264"/>
      <c r="AG868" s="264"/>
    </row>
    <row r="869" spans="1:33" x14ac:dyDescent="0.25">
      <c r="A869" s="38"/>
      <c r="E869" s="195">
        <v>5</v>
      </c>
      <c r="F869" s="13"/>
      <c r="N869" s="43"/>
      <c r="P869" s="211"/>
      <c r="Q869" s="211"/>
      <c r="R869" s="211"/>
      <c r="S869" s="211"/>
      <c r="T869" s="211"/>
      <c r="U869" s="211"/>
      <c r="V869" s="211"/>
      <c r="W869" s="211"/>
      <c r="X869" s="211"/>
      <c r="Y869" s="211"/>
      <c r="Z869" s="211"/>
      <c r="AC869" s="264"/>
      <c r="AD869" s="264"/>
      <c r="AE869" s="264"/>
      <c r="AF869" s="264"/>
      <c r="AG869" s="264"/>
    </row>
    <row r="870" spans="1:33" x14ac:dyDescent="0.25">
      <c r="A870" s="38"/>
      <c r="B870" t="s">
        <v>26</v>
      </c>
      <c r="L870" s="608" t="str">
        <f>$L$39</f>
        <v>N.017-050-2022/1</v>
      </c>
      <c r="M870" s="608"/>
      <c r="N870" s="43"/>
      <c r="P870" s="211"/>
      <c r="Q870" s="211"/>
      <c r="R870" s="211"/>
      <c r="S870" s="211"/>
      <c r="T870" s="211"/>
      <c r="U870" s="211"/>
      <c r="V870" s="211"/>
      <c r="W870" s="211"/>
      <c r="X870" s="211"/>
      <c r="Y870" s="211"/>
      <c r="Z870" s="211"/>
      <c r="AC870" s="264"/>
      <c r="AD870" s="264"/>
      <c r="AE870" s="264"/>
      <c r="AF870" s="264"/>
      <c r="AG870" s="264"/>
    </row>
    <row r="871" spans="1:33" x14ac:dyDescent="0.25">
      <c r="A871" s="38"/>
      <c r="B871" s="44" t="s">
        <v>27</v>
      </c>
      <c r="C871" s="45"/>
      <c r="D871" s="46"/>
      <c r="E871" s="651" t="s">
        <v>28</v>
      </c>
      <c r="F871" s="652"/>
      <c r="G871" s="651" t="s">
        <v>616</v>
      </c>
      <c r="H871" s="652"/>
      <c r="L871" s="608"/>
      <c r="M871" s="608"/>
      <c r="N871" s="43"/>
      <c r="P871" s="211"/>
      <c r="Q871" s="211"/>
      <c r="R871" s="211"/>
      <c r="S871" s="211"/>
      <c r="T871" s="211"/>
      <c r="U871" s="211"/>
      <c r="V871" s="211"/>
      <c r="W871" s="211"/>
      <c r="X871" s="211"/>
      <c r="Y871" s="211"/>
      <c r="Z871" s="211"/>
      <c r="AC871" s="264"/>
      <c r="AD871" s="264"/>
      <c r="AE871" s="264"/>
      <c r="AF871" s="264"/>
      <c r="AG871" s="264"/>
    </row>
    <row r="872" spans="1:33" ht="18" customHeight="1" x14ac:dyDescent="0.25">
      <c r="A872" s="38"/>
      <c r="B872" s="71">
        <f>B841</f>
        <v>0</v>
      </c>
      <c r="C872" s="72"/>
      <c r="D872" s="73"/>
      <c r="E872" s="603" t="str">
        <f>G841</f>
        <v/>
      </c>
      <c r="F872" s="603"/>
      <c r="G872" s="47"/>
      <c r="H872" s="13">
        <v>1</v>
      </c>
      <c r="I872" s="483" t="s">
        <v>823</v>
      </c>
      <c r="J872" s="483"/>
      <c r="K872" s="483"/>
      <c r="L872" s="483"/>
      <c r="N872" s="43"/>
      <c r="P872" s="211"/>
      <c r="Q872" s="211"/>
      <c r="R872" s="211"/>
      <c r="S872" s="211"/>
      <c r="T872" s="211"/>
      <c r="U872" s="211"/>
      <c r="V872" s="211"/>
      <c r="W872" s="211"/>
      <c r="X872" s="211"/>
      <c r="Y872" s="211"/>
      <c r="Z872" s="211"/>
      <c r="AC872" s="264"/>
      <c r="AD872" s="264"/>
      <c r="AE872" s="264"/>
      <c r="AF872" s="264"/>
      <c r="AG872" s="264"/>
    </row>
    <row r="873" spans="1:33" x14ac:dyDescent="0.25">
      <c r="A873" s="38"/>
      <c r="N873" s="43"/>
      <c r="P873" s="211"/>
      <c r="Q873" s="211"/>
      <c r="R873" s="211"/>
      <c r="S873" s="211"/>
      <c r="T873" s="211"/>
      <c r="U873" s="211"/>
      <c r="V873" s="211"/>
      <c r="W873" s="211"/>
      <c r="X873" s="211"/>
      <c r="Y873" s="211"/>
      <c r="Z873" s="211"/>
      <c r="AC873" s="264"/>
      <c r="AD873" s="264"/>
      <c r="AE873" s="264"/>
      <c r="AF873" s="264"/>
      <c r="AG873" s="264"/>
    </row>
    <row r="874" spans="1:33" x14ac:dyDescent="0.25">
      <c r="A874" s="38"/>
      <c r="B874" t="s">
        <v>36</v>
      </c>
      <c r="N874" s="43"/>
      <c r="P874" s="211"/>
      <c r="Q874" s="211"/>
      <c r="R874" s="211"/>
      <c r="S874" s="211"/>
      <c r="T874" s="211"/>
      <c r="U874" s="211"/>
      <c r="V874" s="211"/>
      <c r="W874" s="211"/>
      <c r="X874" s="211"/>
      <c r="Y874" s="211"/>
      <c r="Z874" s="211"/>
      <c r="AC874" s="264"/>
      <c r="AD874" s="264"/>
      <c r="AE874" s="264"/>
      <c r="AF874" s="264"/>
      <c r="AG874" s="264"/>
    </row>
    <row r="875" spans="1:33" ht="18" customHeight="1" x14ac:dyDescent="0.25">
      <c r="A875" s="38"/>
      <c r="B875" s="653" t="s">
        <v>37</v>
      </c>
      <c r="C875" s="653"/>
      <c r="D875" s="622" t="s">
        <v>897</v>
      </c>
      <c r="E875" s="622"/>
      <c r="F875" s="648" t="s">
        <v>898</v>
      </c>
      <c r="G875" s="598"/>
      <c r="H875" s="597" t="s">
        <v>38</v>
      </c>
      <c r="I875" s="598"/>
      <c r="J875" s="597" t="s">
        <v>38</v>
      </c>
      <c r="K875" s="598"/>
      <c r="L875" s="186" t="s">
        <v>39</v>
      </c>
      <c r="M875" s="186" t="s">
        <v>40</v>
      </c>
      <c r="N875" s="43"/>
      <c r="P875" s="211">
        <v>1</v>
      </c>
      <c r="Q875" s="211">
        <v>1</v>
      </c>
      <c r="R875" s="211">
        <v>1</v>
      </c>
      <c r="S875" s="211" t="str">
        <f>VLOOKUP(P875,'WORKINGS MATRIX'!$B$200:$C$351,2,FALSE)</f>
        <v>Year</v>
      </c>
      <c r="T875" s="211">
        <f t="shared" ref="T875:U879" si="81">Q875-1</f>
        <v>0</v>
      </c>
      <c r="U875" s="211">
        <f t="shared" si="81"/>
        <v>0</v>
      </c>
      <c r="V875" s="211" t="str">
        <f>IF(S875="year","",S875)</f>
        <v/>
      </c>
      <c r="W875" s="211" t="str">
        <f t="shared" ref="W875:X879" si="82">IF(T875=0,"",T875)</f>
        <v/>
      </c>
      <c r="X875" s="211" t="str">
        <f t="shared" si="82"/>
        <v/>
      </c>
      <c r="Y875" s="211" t="str">
        <f>IF(V875="","",IF(W875="",(V875&amp;"/"&amp;"12"&amp;"/"&amp;"1"),IF(X875="",(V875&amp;"/"&amp;W875&amp;"/"&amp;"1"),(V875&amp;"/"&amp;W875&amp;"/"&amp;X875))))</f>
        <v/>
      </c>
      <c r="Z875" s="211" t="str">
        <f>IF(Y875="//","",Y875)</f>
        <v/>
      </c>
      <c r="AC875" s="264"/>
      <c r="AD875" s="264"/>
      <c r="AE875" s="264"/>
      <c r="AF875" s="264"/>
      <c r="AG875" s="264"/>
    </row>
    <row r="876" spans="1:33" ht="18" customHeight="1" x14ac:dyDescent="0.25">
      <c r="A876" s="38"/>
      <c r="B876" s="603" t="s">
        <v>41</v>
      </c>
      <c r="C876" s="603"/>
      <c r="D876" s="623">
        <v>10</v>
      </c>
      <c r="E876" s="624"/>
      <c r="F876" s="607"/>
      <c r="G876" s="602"/>
      <c r="H876" s="599">
        <v>1</v>
      </c>
      <c r="I876" s="600"/>
      <c r="J876" s="601"/>
      <c r="K876" s="602"/>
      <c r="L876" s="314"/>
      <c r="M876" s="210" t="str">
        <f>Z875</f>
        <v/>
      </c>
      <c r="N876" s="43"/>
      <c r="P876" s="211">
        <v>1</v>
      </c>
      <c r="Q876" s="211">
        <v>1</v>
      </c>
      <c r="R876" s="211">
        <v>1</v>
      </c>
      <c r="S876" s="211" t="str">
        <f>VLOOKUP(P876,'WORKINGS MATRIX'!$B$200:$C$351,2,FALSE)</f>
        <v>Year</v>
      </c>
      <c r="T876" s="211">
        <f t="shared" si="81"/>
        <v>0</v>
      </c>
      <c r="U876" s="211">
        <f t="shared" si="81"/>
        <v>0</v>
      </c>
      <c r="V876" s="211" t="str">
        <f>IF(S876="year","",S876)</f>
        <v/>
      </c>
      <c r="W876" s="211" t="str">
        <f t="shared" si="82"/>
        <v/>
      </c>
      <c r="X876" s="211" t="str">
        <f t="shared" si="82"/>
        <v/>
      </c>
      <c r="Y876" s="211" t="str">
        <f>IF(V876="","",IF(W876="",(V876&amp;"/"&amp;"12"&amp;"/"&amp;"1"),IF(X876="",(V876&amp;"/"&amp;W876&amp;"/"&amp;"1"),(V876&amp;"/"&amp;W876&amp;"/"&amp;X876))))</f>
        <v/>
      </c>
      <c r="Z876" s="211" t="str">
        <f>IF(Y876="//","",Y876)</f>
        <v/>
      </c>
      <c r="AC876" s="264"/>
      <c r="AD876" s="264"/>
      <c r="AE876" s="264"/>
      <c r="AF876" s="264"/>
      <c r="AG876" s="264"/>
    </row>
    <row r="877" spans="1:33" ht="18" customHeight="1" x14ac:dyDescent="0.25">
      <c r="A877" s="38"/>
      <c r="B877" s="603" t="s">
        <v>42</v>
      </c>
      <c r="C877" s="603"/>
      <c r="D877" s="607"/>
      <c r="E877" s="602"/>
      <c r="F877" s="607"/>
      <c r="G877" s="602"/>
      <c r="H877" s="649" t="s">
        <v>394</v>
      </c>
      <c r="I877" s="650"/>
      <c r="J877" s="649" t="s">
        <v>362</v>
      </c>
      <c r="K877" s="650"/>
      <c r="L877" s="186" t="s">
        <v>39</v>
      </c>
      <c r="M877" s="186" t="s">
        <v>40</v>
      </c>
      <c r="N877" s="43"/>
      <c r="P877" s="211">
        <v>1</v>
      </c>
      <c r="Q877" s="211">
        <v>1</v>
      </c>
      <c r="R877" s="211">
        <v>1</v>
      </c>
      <c r="S877" s="211" t="str">
        <f>VLOOKUP(P877,'WORKINGS MATRIX'!$B$200:$C$351,2,FALSE)</f>
        <v>Year</v>
      </c>
      <c r="T877" s="211">
        <f t="shared" si="81"/>
        <v>0</v>
      </c>
      <c r="U877" s="211">
        <f t="shared" si="81"/>
        <v>0</v>
      </c>
      <c r="V877" s="211" t="str">
        <f>IF(S877="year","",S877)</f>
        <v/>
      </c>
      <c r="W877" s="211" t="str">
        <f t="shared" si="82"/>
        <v/>
      </c>
      <c r="X877" s="211" t="str">
        <f t="shared" si="82"/>
        <v/>
      </c>
      <c r="Y877" s="211" t="str">
        <f>IF(V877="","",IF(W877="",(V877&amp;"/"&amp;"1"&amp;"/"&amp;"1"),IF(X877="",(V877&amp;"/"&amp;W877&amp;"/"&amp;"1"),(V877&amp;"/"&amp;W877&amp;"/"&amp;X877))))</f>
        <v/>
      </c>
      <c r="Z877" s="211" t="str">
        <f>IF(Y877="//","",Y877)</f>
        <v/>
      </c>
      <c r="AC877" s="264"/>
      <c r="AD877" s="264"/>
      <c r="AE877" s="264"/>
      <c r="AF877" s="264"/>
      <c r="AG877" s="264"/>
    </row>
    <row r="878" spans="1:33" ht="18" customHeight="1" x14ac:dyDescent="0.25">
      <c r="A878" s="38"/>
      <c r="B878" s="603" t="s">
        <v>82</v>
      </c>
      <c r="C878" s="603"/>
      <c r="D878" s="604" t="str">
        <f>Z877</f>
        <v/>
      </c>
      <c r="E878" s="605"/>
      <c r="F878" s="604" t="str">
        <f>Z878</f>
        <v/>
      </c>
      <c r="G878" s="605"/>
      <c r="H878" s="644">
        <v>1</v>
      </c>
      <c r="I878" s="645"/>
      <c r="J878" s="601"/>
      <c r="K878" s="602"/>
      <c r="L878" s="314"/>
      <c r="M878" s="210" t="str">
        <f>Z876</f>
        <v/>
      </c>
      <c r="N878" s="43"/>
      <c r="P878" s="211">
        <v>1</v>
      </c>
      <c r="Q878" s="211">
        <v>1</v>
      </c>
      <c r="R878" s="211">
        <v>1</v>
      </c>
      <c r="S878" s="211" t="str">
        <f>VLOOKUP(P878,'WORKINGS MATRIX'!$B$200:$C$351,2,FALSE)</f>
        <v>Year</v>
      </c>
      <c r="T878" s="211">
        <f t="shared" si="81"/>
        <v>0</v>
      </c>
      <c r="U878" s="211">
        <f t="shared" si="81"/>
        <v>0</v>
      </c>
      <c r="V878" s="211" t="str">
        <f>IF(S878="year","",S878)</f>
        <v/>
      </c>
      <c r="W878" s="211" t="str">
        <f t="shared" si="82"/>
        <v/>
      </c>
      <c r="X878" s="211" t="str">
        <f t="shared" si="82"/>
        <v/>
      </c>
      <c r="Y878" s="211" t="str">
        <f>IF(V878="","",IF(W878="",(V878&amp;"/"&amp;"1"&amp;"/"&amp;"1"),IF(X878="",(V878&amp;"/"&amp;W878&amp;"/"&amp;"1"),(V878&amp;"/"&amp;W878&amp;"/"&amp;X878))))</f>
        <v/>
      </c>
      <c r="Z878" s="211" t="str">
        <f>IF(Y878="//","",Y878)</f>
        <v/>
      </c>
      <c r="AC878" s="264"/>
      <c r="AD878" s="264"/>
      <c r="AE878" s="264"/>
      <c r="AF878" s="264"/>
      <c r="AG878" s="264"/>
    </row>
    <row r="879" spans="1:33" x14ac:dyDescent="0.25">
      <c r="A879" s="38"/>
      <c r="N879" s="43"/>
      <c r="P879" s="211">
        <v>1</v>
      </c>
      <c r="Q879" s="211">
        <v>1</v>
      </c>
      <c r="R879" s="211">
        <v>1</v>
      </c>
      <c r="S879" s="211" t="str">
        <f>VLOOKUP(P879,'WORKINGS MATRIX'!$B$200:$C$351,2,FALSE)</f>
        <v>Year</v>
      </c>
      <c r="T879" s="211">
        <f t="shared" si="81"/>
        <v>0</v>
      </c>
      <c r="U879" s="211">
        <f t="shared" si="81"/>
        <v>0</v>
      </c>
      <c r="V879" s="211" t="str">
        <f>IF(S879="year","",S879)</f>
        <v/>
      </c>
      <c r="W879" s="211" t="str">
        <f t="shared" si="82"/>
        <v/>
      </c>
      <c r="X879" s="211" t="str">
        <f t="shared" si="82"/>
        <v/>
      </c>
      <c r="Y879" s="211" t="str">
        <f>IF(V879="","",IF(W879="",(V879&amp;"/"&amp;"1"&amp;"/"&amp;"1"),IF(X879="",(V879&amp;"/"&amp;W879&amp;"/"&amp;"1"),(V879&amp;"/"&amp;W879&amp;"/"&amp;X879))))</f>
        <v/>
      </c>
      <c r="Z879" s="211" t="str">
        <f>IF(Y879="//","",Y879)</f>
        <v/>
      </c>
      <c r="AC879" s="264"/>
      <c r="AD879" s="264"/>
      <c r="AE879" s="264"/>
      <c r="AF879" s="264"/>
      <c r="AG879" s="264"/>
    </row>
    <row r="880" spans="1:33" x14ac:dyDescent="0.25">
      <c r="A880" s="38"/>
      <c r="M880" s="330"/>
      <c r="N880" s="43"/>
      <c r="P880" s="211"/>
      <c r="Q880" s="211"/>
      <c r="R880" s="211"/>
      <c r="S880" s="211"/>
      <c r="T880" s="211"/>
      <c r="U880" s="211"/>
      <c r="V880" s="211"/>
      <c r="W880" s="211"/>
      <c r="X880" s="211"/>
      <c r="Y880" s="211"/>
      <c r="Z880" s="211"/>
      <c r="AC880" s="264"/>
      <c r="AD880" s="264"/>
      <c r="AE880" s="264"/>
      <c r="AF880" s="264"/>
      <c r="AG880" s="264"/>
    </row>
    <row r="881" spans="1:33" x14ac:dyDescent="0.25">
      <c r="A881" s="51"/>
      <c r="B881" s="26"/>
      <c r="C881" s="83"/>
      <c r="D881" s="329"/>
      <c r="E881" s="26"/>
      <c r="F881" s="11"/>
      <c r="G881" s="11"/>
      <c r="H881" s="11"/>
      <c r="I881" s="11"/>
      <c r="J881" s="26"/>
      <c r="K881" s="26"/>
      <c r="L881" s="26"/>
      <c r="M881" s="330"/>
      <c r="N881" s="74"/>
      <c r="O881" s="26"/>
      <c r="P881" s="211"/>
      <c r="Q881" s="211"/>
      <c r="R881" s="211"/>
      <c r="S881" s="212"/>
      <c r="T881" s="212"/>
      <c r="U881" s="212"/>
      <c r="V881" s="212"/>
      <c r="W881" s="212"/>
      <c r="X881" s="212"/>
      <c r="Y881" s="212"/>
      <c r="Z881" s="212"/>
      <c r="AC881" s="264"/>
      <c r="AD881" s="264"/>
      <c r="AE881" s="264"/>
      <c r="AF881" s="264"/>
      <c r="AG881" s="264"/>
    </row>
    <row r="882" spans="1:33" ht="26.25" customHeight="1" x14ac:dyDescent="0.25">
      <c r="A882" s="75"/>
      <c r="B882" s="9" t="s">
        <v>889</v>
      </c>
      <c r="C882" s="222"/>
      <c r="D882" s="3"/>
      <c r="E882" s="222"/>
      <c r="F882" s="222"/>
      <c r="G882" s="3"/>
      <c r="H882" s="222"/>
      <c r="I882" s="3"/>
      <c r="J882" s="326"/>
      <c r="K882" s="327"/>
      <c r="L882" s="222"/>
      <c r="M882" s="76"/>
      <c r="N882" s="77"/>
      <c r="O882" s="11"/>
      <c r="P882" s="211"/>
      <c r="Q882" s="211"/>
      <c r="R882" s="211"/>
      <c r="S882" s="211"/>
      <c r="T882" s="211"/>
      <c r="U882" s="211"/>
      <c r="V882" s="211"/>
      <c r="W882" s="211"/>
      <c r="X882" s="211"/>
      <c r="Y882" s="211"/>
      <c r="Z882" s="211"/>
      <c r="AC882" s="264"/>
      <c r="AD882" s="264"/>
      <c r="AE882" s="264"/>
      <c r="AF882" s="264"/>
      <c r="AG882" s="264"/>
    </row>
    <row r="883" spans="1:33" ht="26.25" customHeight="1" x14ac:dyDescent="0.25">
      <c r="A883" s="75"/>
      <c r="B883" s="222"/>
      <c r="C883" s="222"/>
      <c r="D883" s="3"/>
      <c r="E883" s="222"/>
      <c r="F883" s="222"/>
      <c r="G883" s="3"/>
      <c r="H883" s="222"/>
      <c r="I883" s="3"/>
      <c r="J883" s="326"/>
      <c r="K883" s="327"/>
      <c r="L883" s="222"/>
      <c r="M883" s="76"/>
      <c r="N883" s="77"/>
      <c r="O883" s="11"/>
      <c r="P883" s="211"/>
      <c r="Q883" s="211"/>
      <c r="R883" s="211"/>
      <c r="S883" s="211"/>
      <c r="T883" s="211"/>
      <c r="U883" s="211"/>
      <c r="V883" s="211"/>
      <c r="W883" s="211"/>
      <c r="X883" s="211"/>
      <c r="Y883" s="211"/>
      <c r="Z883" s="211"/>
      <c r="AC883" s="264"/>
      <c r="AD883" s="264"/>
      <c r="AE883" s="264"/>
      <c r="AF883" s="264"/>
      <c r="AG883" s="264"/>
    </row>
    <row r="884" spans="1:33" ht="26.25" customHeight="1" x14ac:dyDescent="0.25">
      <c r="A884" s="75"/>
      <c r="B884" s="222"/>
      <c r="C884" s="222"/>
      <c r="D884" s="3"/>
      <c r="E884" s="222"/>
      <c r="F884" s="222"/>
      <c r="G884" s="3"/>
      <c r="H884" s="222"/>
      <c r="I884" s="3"/>
      <c r="J884" s="326"/>
      <c r="K884" s="327"/>
      <c r="L884" s="222"/>
      <c r="M884" s="76"/>
      <c r="N884" s="77"/>
      <c r="O884" s="11"/>
      <c r="P884" s="211"/>
      <c r="Q884" s="211"/>
      <c r="R884" s="211"/>
      <c r="S884" s="211"/>
      <c r="T884" s="211"/>
      <c r="U884" s="211"/>
      <c r="V884" s="211"/>
      <c r="W884" s="211"/>
      <c r="X884" s="211"/>
      <c r="Y884" s="211"/>
      <c r="Z884" s="211"/>
      <c r="AC884" s="264"/>
      <c r="AD884" s="264"/>
      <c r="AE884" s="264"/>
      <c r="AF884" s="264"/>
      <c r="AG884" s="264"/>
    </row>
    <row r="885" spans="1:33" ht="26.25" customHeight="1" x14ac:dyDescent="0.25">
      <c r="A885" s="75"/>
      <c r="B885" s="222"/>
      <c r="C885" s="222"/>
      <c r="D885" s="3"/>
      <c r="E885" s="222"/>
      <c r="F885" s="222"/>
      <c r="G885" s="3"/>
      <c r="H885" s="222"/>
      <c r="I885" s="3"/>
      <c r="J885" s="326"/>
      <c r="K885" s="327"/>
      <c r="L885" s="222"/>
      <c r="M885" s="76"/>
      <c r="N885" s="77"/>
      <c r="O885" s="11"/>
      <c r="P885" s="211"/>
      <c r="Q885" s="211"/>
      <c r="R885" s="211"/>
      <c r="S885" s="211"/>
      <c r="T885" s="211"/>
      <c r="U885" s="211"/>
      <c r="V885" s="211"/>
      <c r="W885" s="211"/>
      <c r="X885" s="211"/>
      <c r="Y885" s="211"/>
      <c r="Z885" s="211"/>
      <c r="AC885" s="264"/>
      <c r="AD885" s="264"/>
      <c r="AE885" s="264"/>
      <c r="AF885" s="264"/>
      <c r="AG885" s="264"/>
    </row>
    <row r="886" spans="1:33" ht="26.25" customHeight="1" x14ac:dyDescent="0.25">
      <c r="A886" s="75"/>
      <c r="B886" s="222"/>
      <c r="C886" s="222"/>
      <c r="D886" s="3"/>
      <c r="E886" s="222"/>
      <c r="F886" s="222"/>
      <c r="G886" s="3"/>
      <c r="H886" s="222"/>
      <c r="I886" s="3"/>
      <c r="J886" s="326"/>
      <c r="K886" s="327"/>
      <c r="L886" s="222"/>
      <c r="M886" s="76"/>
      <c r="N886" s="77"/>
      <c r="O886" s="11"/>
      <c r="P886" s="211"/>
      <c r="Q886" s="211"/>
      <c r="R886" s="211"/>
      <c r="S886" s="211"/>
      <c r="T886" s="211"/>
      <c r="U886" s="211"/>
      <c r="V886" s="211"/>
      <c r="W886" s="211"/>
      <c r="X886" s="211"/>
      <c r="Y886" s="211"/>
      <c r="Z886" s="211"/>
      <c r="AC886" s="264"/>
      <c r="AD886" s="264"/>
      <c r="AE886" s="264"/>
      <c r="AF886" s="264"/>
      <c r="AG886" s="264"/>
    </row>
    <row r="887" spans="1:33" x14ac:dyDescent="0.25">
      <c r="A887" s="38"/>
      <c r="D887" s="3"/>
      <c r="G887" s="3"/>
      <c r="I887" s="3"/>
      <c r="N887" s="77"/>
      <c r="P887" s="211"/>
      <c r="Q887" s="211"/>
      <c r="R887" s="211"/>
      <c r="S887" s="211"/>
      <c r="T887" s="211"/>
      <c r="U887" s="211"/>
      <c r="V887" s="211"/>
      <c r="W887" s="211"/>
      <c r="X887" s="211"/>
      <c r="Y887" s="211"/>
      <c r="Z887" s="211"/>
      <c r="AC887" s="264"/>
      <c r="AD887" s="264"/>
      <c r="AE887" s="264"/>
      <c r="AF887" s="264"/>
      <c r="AG887" s="264"/>
    </row>
    <row r="888" spans="1:33" x14ac:dyDescent="0.25">
      <c r="A888" s="38"/>
      <c r="B888" t="s">
        <v>34</v>
      </c>
      <c r="D888" s="62"/>
      <c r="H888" s="63"/>
      <c r="K888" s="26"/>
      <c r="N888" s="43"/>
      <c r="P888" s="211"/>
      <c r="Q888" s="211"/>
      <c r="R888" s="211"/>
      <c r="S888" s="211"/>
      <c r="T888" s="211"/>
      <c r="U888" s="211"/>
      <c r="V888" s="211"/>
      <c r="W888" s="211"/>
      <c r="X888" s="211"/>
      <c r="Y888" s="211"/>
      <c r="Z888" s="211"/>
      <c r="AC888" s="264"/>
      <c r="AD888" s="264"/>
      <c r="AE888" s="264"/>
      <c r="AF888" s="264"/>
      <c r="AG888" s="264"/>
    </row>
    <row r="889" spans="1:33" x14ac:dyDescent="0.25">
      <c r="A889" s="38"/>
      <c r="B889" s="609"/>
      <c r="C889" s="610"/>
      <c r="D889" s="610"/>
      <c r="E889" s="610"/>
      <c r="F889" s="610"/>
      <c r="G889" s="610"/>
      <c r="H889" s="610"/>
      <c r="I889" s="610"/>
      <c r="J889" s="610"/>
      <c r="K889" s="610"/>
      <c r="L889" s="610"/>
      <c r="M889" s="611"/>
      <c r="N889" s="43"/>
      <c r="P889" s="211"/>
      <c r="Q889" s="211"/>
      <c r="R889" s="211"/>
      <c r="S889" s="211"/>
      <c r="T889" s="211"/>
      <c r="U889" s="211"/>
      <c r="V889" s="211"/>
      <c r="W889" s="211"/>
      <c r="X889" s="211"/>
      <c r="Y889" s="211"/>
      <c r="Z889" s="211"/>
      <c r="AC889" s="264"/>
      <c r="AD889" s="264"/>
      <c r="AE889" s="264"/>
      <c r="AF889" s="264"/>
      <c r="AG889" s="264"/>
    </row>
    <row r="890" spans="1:33" x14ac:dyDescent="0.25">
      <c r="A890" s="38"/>
      <c r="B890" s="612"/>
      <c r="C890" s="613"/>
      <c r="D890" s="613"/>
      <c r="E890" s="613"/>
      <c r="F890" s="613"/>
      <c r="G890" s="613"/>
      <c r="H890" s="613"/>
      <c r="I890" s="613"/>
      <c r="J890" s="613"/>
      <c r="K890" s="613"/>
      <c r="L890" s="613"/>
      <c r="M890" s="614"/>
      <c r="N890" s="43"/>
      <c r="P890" s="211"/>
      <c r="Q890" s="211"/>
      <c r="R890" s="211"/>
      <c r="S890" s="211"/>
      <c r="T890" s="211"/>
      <c r="U890" s="211"/>
      <c r="V890" s="211"/>
      <c r="W890" s="211"/>
      <c r="X890" s="211"/>
      <c r="Y890" s="211"/>
      <c r="Z890" s="211"/>
      <c r="AC890" s="264"/>
      <c r="AD890" s="264"/>
      <c r="AE890" s="264"/>
      <c r="AF890" s="264"/>
      <c r="AG890" s="264"/>
    </row>
    <row r="891" spans="1:33" x14ac:dyDescent="0.25">
      <c r="A891" s="38"/>
      <c r="B891" s="612"/>
      <c r="C891" s="613"/>
      <c r="D891" s="613"/>
      <c r="E891" s="613"/>
      <c r="F891" s="613"/>
      <c r="G891" s="613"/>
      <c r="H891" s="613"/>
      <c r="I891" s="613"/>
      <c r="J891" s="613"/>
      <c r="K891" s="613"/>
      <c r="L891" s="613"/>
      <c r="M891" s="614"/>
      <c r="N891" s="43"/>
      <c r="P891" s="211"/>
      <c r="Q891" s="211"/>
      <c r="R891" s="211"/>
      <c r="S891" s="211"/>
      <c r="T891" s="211"/>
      <c r="U891" s="211"/>
      <c r="V891" s="211"/>
      <c r="W891" s="211"/>
      <c r="X891" s="211"/>
      <c r="Y891" s="211"/>
      <c r="Z891" s="211"/>
      <c r="AC891" s="264"/>
      <c r="AD891" s="264"/>
      <c r="AE891" s="264"/>
      <c r="AF891" s="264"/>
      <c r="AG891" s="264"/>
    </row>
    <row r="892" spans="1:33" x14ac:dyDescent="0.25">
      <c r="A892" s="38"/>
      <c r="B892" s="615"/>
      <c r="C892" s="616"/>
      <c r="D892" s="616"/>
      <c r="E892" s="616"/>
      <c r="F892" s="616"/>
      <c r="G892" s="616"/>
      <c r="H892" s="616"/>
      <c r="I892" s="616"/>
      <c r="J892" s="616"/>
      <c r="K892" s="616"/>
      <c r="L892" s="616"/>
      <c r="M892" s="617"/>
      <c r="N892" s="43"/>
      <c r="P892" s="211"/>
      <c r="Q892" s="211"/>
      <c r="R892" s="211"/>
      <c r="S892" s="211"/>
      <c r="T892" s="211"/>
      <c r="U892" s="211"/>
      <c r="V892" s="211"/>
      <c r="W892" s="211"/>
      <c r="X892" s="211"/>
      <c r="Y892" s="211"/>
      <c r="Z892" s="211"/>
      <c r="AC892" s="264"/>
      <c r="AD892" s="264"/>
      <c r="AE892" s="264"/>
      <c r="AF892" s="264"/>
      <c r="AG892" s="264"/>
    </row>
    <row r="893" spans="1:33" x14ac:dyDescent="0.25">
      <c r="A893" s="38"/>
      <c r="B893" s="16"/>
      <c r="D893" s="62"/>
      <c r="H893" s="63"/>
      <c r="K893" s="26"/>
      <c r="N893" s="43"/>
      <c r="P893" s="211"/>
      <c r="Q893" s="211"/>
      <c r="R893" s="211"/>
      <c r="S893" s="211"/>
      <c r="T893" s="211"/>
      <c r="U893" s="211"/>
      <c r="V893" s="211"/>
      <c r="W893" s="211"/>
      <c r="X893" s="211"/>
      <c r="Y893" s="211"/>
      <c r="Z893" s="211"/>
      <c r="AC893" s="264"/>
      <c r="AD893" s="264"/>
      <c r="AE893" s="264"/>
      <c r="AF893" s="264"/>
      <c r="AG893" s="264"/>
    </row>
    <row r="894" spans="1:33" x14ac:dyDescent="0.25">
      <c r="A894" s="38"/>
      <c r="D894" s="62"/>
      <c r="H894" s="63"/>
      <c r="K894" s="26"/>
      <c r="N894" s="43"/>
      <c r="P894" s="211"/>
      <c r="Q894" s="211"/>
      <c r="R894" s="211"/>
      <c r="S894" s="211"/>
      <c r="T894" s="211"/>
      <c r="U894" s="211"/>
      <c r="V894" s="211"/>
      <c r="W894" s="211"/>
      <c r="X894" s="211"/>
      <c r="Y894" s="211"/>
      <c r="Z894" s="211"/>
      <c r="AC894" s="264"/>
      <c r="AD894" s="264"/>
      <c r="AE894" s="264"/>
      <c r="AF894" s="264"/>
      <c r="AG894" s="264"/>
    </row>
    <row r="895" spans="1:33" x14ac:dyDescent="0.25">
      <c r="A895" s="38"/>
      <c r="D895" s="62"/>
      <c r="H895" s="63"/>
      <c r="K895" s="26"/>
      <c r="N895" s="43"/>
      <c r="P895" s="211"/>
      <c r="Q895" s="211"/>
      <c r="R895" s="211"/>
      <c r="S895" s="211"/>
      <c r="T895" s="211"/>
      <c r="U895" s="211"/>
      <c r="V895" s="211"/>
      <c r="W895" s="211"/>
      <c r="X895" s="211"/>
      <c r="Y895" s="211"/>
      <c r="Z895" s="211"/>
      <c r="AC895" s="264"/>
      <c r="AD895" s="264"/>
      <c r="AE895" s="264"/>
      <c r="AF895" s="264"/>
      <c r="AG895" s="264"/>
    </row>
    <row r="896" spans="1:33" x14ac:dyDescent="0.25">
      <c r="A896" s="38"/>
      <c r="D896" s="62"/>
      <c r="E896" s="222"/>
      <c r="F896" s="222"/>
      <c r="G896" s="222"/>
      <c r="H896" s="222"/>
      <c r="I896" s="222"/>
      <c r="K896" s="26"/>
      <c r="N896" s="43"/>
      <c r="P896" s="211"/>
      <c r="Q896" s="211"/>
      <c r="R896" s="211"/>
      <c r="S896" s="211"/>
      <c r="T896" s="211"/>
      <c r="U896" s="211"/>
      <c r="V896" s="211"/>
      <c r="W896" s="211"/>
      <c r="X896" s="211"/>
      <c r="Y896" s="211"/>
      <c r="Z896" s="211"/>
      <c r="AC896" s="264"/>
      <c r="AD896" s="264"/>
      <c r="AE896" s="264"/>
      <c r="AF896" s="264"/>
      <c r="AG896" s="264"/>
    </row>
    <row r="897" spans="1:33" x14ac:dyDescent="0.25">
      <c r="A897" s="38"/>
      <c r="D897" s="62"/>
      <c r="E897" s="222"/>
      <c r="F897" s="222"/>
      <c r="G897" s="222"/>
      <c r="H897" s="222"/>
      <c r="I897" s="222"/>
      <c r="K897" s="606" t="s">
        <v>334</v>
      </c>
      <c r="L897" s="606"/>
      <c r="M897" s="606"/>
      <c r="N897" s="43"/>
      <c r="P897" s="211"/>
      <c r="Q897" s="211"/>
      <c r="R897" s="211"/>
      <c r="S897" s="211"/>
      <c r="T897" s="211"/>
      <c r="U897" s="211"/>
      <c r="V897" s="211"/>
      <c r="W897" s="211"/>
      <c r="X897" s="211"/>
      <c r="Y897" s="211"/>
      <c r="Z897" s="211"/>
      <c r="AC897" s="264"/>
      <c r="AD897" s="264"/>
      <c r="AE897" s="264"/>
      <c r="AF897" s="264"/>
      <c r="AG897" s="264"/>
    </row>
    <row r="898" spans="1:33" x14ac:dyDescent="0.25">
      <c r="A898" s="38"/>
      <c r="D898" s="62"/>
      <c r="H898" s="63"/>
      <c r="K898" s="606"/>
      <c r="L898" s="606"/>
      <c r="M898" s="606"/>
      <c r="N898" s="43"/>
      <c r="P898" s="211"/>
      <c r="Q898" s="211"/>
      <c r="R898" s="211"/>
      <c r="S898" s="211"/>
      <c r="T898" s="211"/>
      <c r="U898" s="211"/>
      <c r="V898" s="211"/>
      <c r="W898" s="211"/>
      <c r="X898" s="211"/>
      <c r="Y898" s="211"/>
      <c r="Z898" s="211"/>
      <c r="AC898" s="264"/>
      <c r="AD898" s="264"/>
      <c r="AE898" s="264"/>
      <c r="AF898" s="264"/>
      <c r="AG898" s="264"/>
    </row>
    <row r="899" spans="1:33" x14ac:dyDescent="0.25">
      <c r="A899" s="38"/>
      <c r="D899" s="62"/>
      <c r="E899" s="222"/>
      <c r="F899" s="222"/>
      <c r="G899" s="222"/>
      <c r="H899" s="222"/>
      <c r="I899" s="222"/>
      <c r="K899" s="606"/>
      <c r="L899" s="606"/>
      <c r="M899" s="606"/>
      <c r="N899" s="43"/>
      <c r="P899" s="211"/>
      <c r="Q899" s="211"/>
      <c r="R899" s="211"/>
      <c r="S899" s="211"/>
      <c r="T899" s="211"/>
      <c r="U899" s="211"/>
      <c r="V899" s="211"/>
      <c r="W899" s="211"/>
      <c r="X899" s="211"/>
      <c r="Y899" s="211"/>
      <c r="Z899" s="211"/>
      <c r="AC899" s="264"/>
      <c r="AD899" s="264"/>
      <c r="AE899" s="264"/>
      <c r="AF899" s="264"/>
      <c r="AG899" s="264"/>
    </row>
    <row r="900" spans="1:33" x14ac:dyDescent="0.25">
      <c r="A900" s="38"/>
      <c r="D900" s="62"/>
      <c r="E900" s="222"/>
      <c r="F900" s="222"/>
      <c r="G900" s="222"/>
      <c r="H900" s="222"/>
      <c r="I900" s="222"/>
      <c r="K900" s="606"/>
      <c r="L900" s="606"/>
      <c r="M900" s="606"/>
      <c r="N900" s="43"/>
      <c r="P900" s="211"/>
      <c r="Q900" s="211"/>
      <c r="R900" s="211"/>
      <c r="S900" s="211"/>
      <c r="T900" s="211"/>
      <c r="U900" s="211"/>
      <c r="V900" s="211"/>
      <c r="W900" s="211"/>
      <c r="X900" s="211"/>
      <c r="Y900" s="211"/>
      <c r="Z900" s="211"/>
      <c r="AC900" s="264"/>
      <c r="AD900" s="264"/>
      <c r="AE900" s="264"/>
      <c r="AF900" s="264"/>
      <c r="AG900" s="264"/>
    </row>
    <row r="901" spans="1:33" ht="13.8" thickBot="1" x14ac:dyDescent="0.3">
      <c r="A901" s="64"/>
      <c r="B901" s="65"/>
      <c r="C901" s="65"/>
      <c r="D901" s="65"/>
      <c r="E901" s="65"/>
      <c r="F901" s="65"/>
      <c r="G901" s="65"/>
      <c r="H901" s="65"/>
      <c r="I901" s="65"/>
      <c r="J901" s="65"/>
      <c r="K901" s="65"/>
      <c r="L901" s="65"/>
      <c r="M901" s="65"/>
      <c r="N901" s="69"/>
      <c r="P901" s="211"/>
      <c r="Q901" s="211"/>
      <c r="R901" s="211"/>
      <c r="S901" s="211"/>
      <c r="T901" s="211"/>
      <c r="U901" s="211"/>
      <c r="V901" s="211"/>
      <c r="W901" s="211"/>
      <c r="X901" s="211"/>
      <c r="Y901" s="211"/>
      <c r="Z901" s="211"/>
      <c r="AC901" s="264"/>
      <c r="AD901" s="264"/>
      <c r="AE901" s="264"/>
      <c r="AF901" s="264"/>
      <c r="AG901" s="264"/>
    </row>
    <row r="902" spans="1:33" ht="13.8" thickTop="1" x14ac:dyDescent="0.25">
      <c r="P902" s="211"/>
      <c r="Q902" s="211"/>
      <c r="R902" s="211"/>
      <c r="S902" s="211"/>
      <c r="T902" s="211"/>
      <c r="U902" s="211"/>
      <c r="V902" s="211"/>
      <c r="W902" s="211"/>
      <c r="X902" s="211"/>
      <c r="Y902" s="211"/>
      <c r="Z902" s="211"/>
      <c r="AC902" s="264"/>
      <c r="AD902" s="264"/>
      <c r="AE902" s="264"/>
      <c r="AF902" s="264"/>
      <c r="AG902" s="264"/>
    </row>
    <row r="903" spans="1:33" x14ac:dyDescent="0.25">
      <c r="B903" s="29" t="s">
        <v>19</v>
      </c>
      <c r="P903" s="211"/>
      <c r="Q903" s="211"/>
      <c r="R903" s="211"/>
      <c r="S903" s="211"/>
      <c r="T903" s="211"/>
      <c r="U903" s="211"/>
      <c r="V903" s="211"/>
      <c r="W903" s="211"/>
      <c r="X903" s="211"/>
      <c r="Y903" s="211"/>
      <c r="Z903" s="211"/>
      <c r="AC903" s="264"/>
      <c r="AD903" s="264"/>
      <c r="AE903" s="264"/>
      <c r="AF903" s="264"/>
      <c r="AG903" s="264"/>
    </row>
    <row r="904" spans="1:33" x14ac:dyDescent="0.25">
      <c r="P904" s="211"/>
      <c r="Q904" s="211"/>
      <c r="R904" s="211"/>
      <c r="S904" s="211"/>
      <c r="T904" s="211"/>
      <c r="U904" s="211"/>
      <c r="V904" s="211"/>
      <c r="W904" s="211"/>
      <c r="X904" s="211"/>
      <c r="Y904" s="211"/>
      <c r="Z904" s="211"/>
      <c r="AC904" s="264"/>
      <c r="AD904" s="264"/>
      <c r="AE904" s="264"/>
      <c r="AF904" s="264"/>
      <c r="AG904" s="264"/>
    </row>
    <row r="905" spans="1:33" x14ac:dyDescent="0.25">
      <c r="P905" s="211"/>
      <c r="Q905" s="211"/>
      <c r="R905" s="211"/>
      <c r="S905" s="211"/>
      <c r="T905" s="211"/>
      <c r="U905" s="211"/>
      <c r="V905" s="211"/>
      <c r="W905" s="211"/>
      <c r="X905" s="211"/>
      <c r="Y905" s="211"/>
      <c r="Z905" s="211"/>
      <c r="AC905" s="264"/>
      <c r="AD905" s="264"/>
      <c r="AE905" s="264"/>
      <c r="AF905" s="264"/>
      <c r="AG905" s="264"/>
    </row>
    <row r="906" spans="1:33" x14ac:dyDescent="0.25">
      <c r="P906" s="211"/>
      <c r="Q906" s="211"/>
      <c r="R906" s="211"/>
      <c r="S906" s="211"/>
      <c r="T906" s="211"/>
      <c r="U906" s="211"/>
      <c r="V906" s="211"/>
      <c r="W906" s="211"/>
      <c r="X906" s="211"/>
      <c r="Y906" s="211"/>
      <c r="Z906" s="211"/>
      <c r="AC906" s="264"/>
      <c r="AD906" s="264"/>
      <c r="AE906" s="264"/>
      <c r="AF906" s="264"/>
      <c r="AG906" s="264"/>
    </row>
    <row r="907" spans="1:33" x14ac:dyDescent="0.25">
      <c r="P907" s="211"/>
      <c r="Q907" s="211"/>
      <c r="R907" s="211"/>
      <c r="S907" s="211"/>
      <c r="T907" s="211"/>
      <c r="U907" s="211"/>
      <c r="V907" s="211"/>
      <c r="W907" s="211"/>
      <c r="X907" s="211"/>
      <c r="Y907" s="211"/>
      <c r="Z907" s="211"/>
      <c r="AC907" s="264"/>
      <c r="AD907" s="264"/>
      <c r="AE907" s="264"/>
      <c r="AF907" s="264"/>
      <c r="AG907" s="264"/>
    </row>
    <row r="908" spans="1:33" x14ac:dyDescent="0.25">
      <c r="P908" s="211"/>
      <c r="Q908" s="211"/>
      <c r="R908" s="211"/>
      <c r="S908" s="211"/>
      <c r="T908" s="211"/>
      <c r="U908" s="211"/>
      <c r="V908" s="211"/>
      <c r="W908" s="211"/>
      <c r="X908" s="211"/>
      <c r="Y908" s="211"/>
      <c r="Z908" s="211"/>
      <c r="AC908" s="264"/>
      <c r="AD908" s="264"/>
      <c r="AE908" s="264"/>
      <c r="AF908" s="264"/>
      <c r="AG908" s="264"/>
    </row>
    <row r="909" spans="1:33" x14ac:dyDescent="0.25">
      <c r="P909" s="211"/>
      <c r="Q909" s="211"/>
      <c r="R909" s="211"/>
      <c r="S909" s="211"/>
      <c r="T909" s="211"/>
      <c r="U909" s="211"/>
      <c r="V909" s="211"/>
      <c r="W909" s="211"/>
      <c r="X909" s="211"/>
      <c r="Y909" s="211"/>
      <c r="Z909" s="211"/>
      <c r="AC909" s="264"/>
      <c r="AD909" s="264"/>
      <c r="AE909" s="264"/>
      <c r="AF909" s="264"/>
      <c r="AG909" s="264"/>
    </row>
    <row r="910" spans="1:33" x14ac:dyDescent="0.25">
      <c r="P910" s="211"/>
      <c r="Q910" s="211"/>
      <c r="R910" s="211"/>
      <c r="S910" s="211"/>
      <c r="T910" s="211"/>
      <c r="U910" s="211"/>
      <c r="V910" s="211"/>
      <c r="W910" s="211"/>
      <c r="X910" s="211"/>
      <c r="Y910" s="211"/>
      <c r="Z910" s="211"/>
      <c r="AC910" s="264"/>
      <c r="AD910" s="264"/>
      <c r="AE910" s="264"/>
      <c r="AF910" s="264"/>
      <c r="AG910" s="264"/>
    </row>
    <row r="911" spans="1:33" x14ac:dyDescent="0.25">
      <c r="P911" s="211"/>
      <c r="Q911" s="211"/>
      <c r="R911" s="211"/>
      <c r="S911" s="211"/>
      <c r="T911" s="211"/>
      <c r="U911" s="211"/>
      <c r="V911" s="211"/>
      <c r="W911" s="211"/>
      <c r="X911" s="211"/>
      <c r="Y911" s="211"/>
      <c r="Z911" s="211"/>
      <c r="AC911" s="264"/>
      <c r="AD911" s="264"/>
      <c r="AE911" s="264"/>
      <c r="AF911" s="264"/>
      <c r="AG911" s="264"/>
    </row>
    <row r="912" spans="1:33" x14ac:dyDescent="0.25">
      <c r="P912" s="211"/>
      <c r="Q912" s="211"/>
      <c r="R912" s="211"/>
      <c r="S912" s="211"/>
      <c r="T912" s="211"/>
      <c r="U912" s="211"/>
      <c r="V912" s="211"/>
      <c r="W912" s="211"/>
      <c r="X912" s="211"/>
      <c r="Y912" s="211"/>
      <c r="Z912" s="211"/>
      <c r="AC912" s="264"/>
      <c r="AD912" s="264"/>
      <c r="AE912" s="264"/>
      <c r="AF912" s="264"/>
      <c r="AG912" s="264"/>
    </row>
    <row r="913" spans="16:33" x14ac:dyDescent="0.25">
      <c r="P913" s="211"/>
      <c r="Q913" s="211"/>
      <c r="R913" s="211"/>
      <c r="S913" s="211"/>
      <c r="T913" s="211"/>
      <c r="U913" s="211"/>
      <c r="V913" s="211"/>
      <c r="W913" s="211"/>
      <c r="X913" s="211"/>
      <c r="Y913" s="211"/>
      <c r="Z913" s="211"/>
      <c r="AC913" s="264"/>
      <c r="AD913" s="264"/>
      <c r="AE913" s="264"/>
      <c r="AF913" s="264"/>
      <c r="AG913" s="264"/>
    </row>
    <row r="914" spans="16:33" x14ac:dyDescent="0.25">
      <c r="P914" s="211"/>
      <c r="Q914" s="211"/>
      <c r="R914" s="211"/>
      <c r="S914" s="211"/>
      <c r="T914" s="211"/>
      <c r="U914" s="211"/>
      <c r="V914" s="211"/>
      <c r="W914" s="211"/>
      <c r="X914" s="211"/>
      <c r="Y914" s="211"/>
      <c r="Z914" s="211"/>
      <c r="AC914" s="264"/>
      <c r="AD914" s="264"/>
      <c r="AE914" s="264"/>
      <c r="AF914" s="264"/>
      <c r="AG914" s="264"/>
    </row>
    <row r="915" spans="16:33" x14ac:dyDescent="0.25">
      <c r="P915" s="211"/>
      <c r="Q915" s="211"/>
      <c r="R915" s="211"/>
      <c r="S915" s="211"/>
      <c r="T915" s="211"/>
      <c r="U915" s="211"/>
      <c r="V915" s="211"/>
      <c r="W915" s="211"/>
      <c r="X915" s="211"/>
      <c r="Y915" s="211"/>
      <c r="Z915" s="211"/>
      <c r="AC915" s="264"/>
      <c r="AD915" s="264"/>
      <c r="AE915" s="264"/>
      <c r="AF915" s="264"/>
      <c r="AG915" s="264"/>
    </row>
    <row r="916" spans="16:33" x14ac:dyDescent="0.25">
      <c r="P916" s="211"/>
      <c r="Q916" s="211"/>
      <c r="R916" s="211"/>
      <c r="S916" s="211"/>
      <c r="T916" s="211"/>
      <c r="U916" s="211"/>
      <c r="V916" s="211"/>
      <c r="W916" s="211"/>
      <c r="X916" s="211"/>
      <c r="Y916" s="211"/>
      <c r="Z916" s="211"/>
      <c r="AC916" s="264"/>
      <c r="AD916" s="264"/>
      <c r="AE916" s="264"/>
      <c r="AF916" s="264"/>
      <c r="AG916" s="264"/>
    </row>
    <row r="917" spans="16:33" x14ac:dyDescent="0.25">
      <c r="P917" s="211"/>
      <c r="Q917" s="211"/>
      <c r="R917" s="211"/>
      <c r="S917" s="211"/>
      <c r="T917" s="211"/>
      <c r="U917" s="211"/>
      <c r="V917" s="211"/>
      <c r="W917" s="211"/>
      <c r="X917" s="211"/>
      <c r="Y917" s="211"/>
      <c r="Z917" s="211"/>
      <c r="AC917" s="264"/>
      <c r="AD917" s="264"/>
      <c r="AE917" s="264"/>
      <c r="AF917" s="264"/>
      <c r="AG917" s="264"/>
    </row>
    <row r="918" spans="16:33" x14ac:dyDescent="0.25">
      <c r="P918" s="211"/>
      <c r="Q918" s="211"/>
      <c r="R918" s="211"/>
      <c r="S918" s="211"/>
      <c r="T918" s="211"/>
      <c r="U918" s="211"/>
      <c r="V918" s="211"/>
      <c r="W918" s="211"/>
      <c r="X918" s="211"/>
      <c r="Y918" s="211"/>
      <c r="Z918" s="211"/>
      <c r="AC918" s="264"/>
      <c r="AD918" s="264"/>
      <c r="AE918" s="264"/>
      <c r="AF918" s="264"/>
      <c r="AG918" s="264"/>
    </row>
    <row r="919" spans="16:33" x14ac:dyDescent="0.25">
      <c r="P919" s="211"/>
      <c r="Q919" s="211"/>
      <c r="R919" s="211"/>
      <c r="S919" s="211"/>
      <c r="T919" s="211"/>
      <c r="U919" s="211"/>
      <c r="V919" s="211"/>
      <c r="W919" s="211"/>
      <c r="X919" s="211"/>
      <c r="Y919" s="211"/>
      <c r="Z919" s="211"/>
      <c r="AC919" s="264"/>
      <c r="AD919" s="264"/>
      <c r="AE919" s="264"/>
      <c r="AF919" s="264"/>
      <c r="AG919" s="264"/>
    </row>
    <row r="920" spans="16:33" x14ac:dyDescent="0.25">
      <c r="P920" s="211"/>
      <c r="Q920" s="211"/>
      <c r="R920" s="211"/>
      <c r="S920" s="211"/>
      <c r="T920" s="211"/>
      <c r="U920" s="211"/>
      <c r="V920" s="211"/>
      <c r="W920" s="211"/>
      <c r="X920" s="211"/>
      <c r="Y920" s="211"/>
      <c r="Z920" s="211"/>
      <c r="AC920" s="264"/>
      <c r="AD920" s="264"/>
      <c r="AE920" s="264"/>
      <c r="AF920" s="264"/>
      <c r="AG920" s="264"/>
    </row>
    <row r="921" spans="16:33" x14ac:dyDescent="0.25">
      <c r="P921" s="211"/>
      <c r="Q921" s="211"/>
      <c r="R921" s="211"/>
      <c r="S921" s="211"/>
      <c r="T921" s="211"/>
      <c r="U921" s="211"/>
      <c r="V921" s="211"/>
      <c r="W921" s="211"/>
      <c r="X921" s="211"/>
      <c r="Y921" s="211"/>
      <c r="Z921" s="211"/>
      <c r="AC921" s="264"/>
      <c r="AD921" s="264"/>
      <c r="AE921" s="264"/>
      <c r="AF921" s="264"/>
      <c r="AG921" s="264"/>
    </row>
    <row r="922" spans="16:33" x14ac:dyDescent="0.25">
      <c r="P922" s="211"/>
      <c r="Q922" s="211"/>
      <c r="R922" s="211"/>
      <c r="S922" s="211"/>
      <c r="T922" s="211"/>
      <c r="U922" s="211"/>
      <c r="V922" s="211"/>
      <c r="W922" s="211"/>
      <c r="X922" s="211"/>
      <c r="Y922" s="211"/>
      <c r="Z922" s="211"/>
      <c r="AC922" s="264"/>
      <c r="AD922" s="264"/>
      <c r="AE922" s="264"/>
      <c r="AF922" s="264"/>
      <c r="AG922" s="264"/>
    </row>
    <row r="923" spans="16:33" x14ac:dyDescent="0.25">
      <c r="P923" s="211"/>
      <c r="Q923" s="211"/>
      <c r="R923" s="211"/>
      <c r="S923" s="211"/>
      <c r="T923" s="211"/>
      <c r="U923" s="211"/>
      <c r="V923" s="211"/>
      <c r="W923" s="211"/>
      <c r="X923" s="211"/>
      <c r="Y923" s="211"/>
      <c r="Z923" s="211"/>
      <c r="AC923" s="264"/>
      <c r="AD923" s="264"/>
      <c r="AE923" s="264"/>
      <c r="AF923" s="264"/>
      <c r="AG923" s="264"/>
    </row>
    <row r="924" spans="16:33" x14ac:dyDescent="0.25">
      <c r="P924" s="211"/>
      <c r="Q924" s="211"/>
      <c r="R924" s="211"/>
      <c r="S924" s="211"/>
      <c r="T924" s="211"/>
      <c r="U924" s="211"/>
      <c r="V924" s="211"/>
      <c r="W924" s="211"/>
      <c r="X924" s="211"/>
      <c r="Y924" s="211"/>
      <c r="Z924" s="211"/>
      <c r="AC924" s="264"/>
      <c r="AD924" s="264"/>
      <c r="AE924" s="264"/>
      <c r="AF924" s="264"/>
      <c r="AG924" s="264"/>
    </row>
    <row r="925" spans="16:33" x14ac:dyDescent="0.25">
      <c r="P925" s="211"/>
      <c r="Q925" s="211"/>
      <c r="R925" s="211"/>
      <c r="S925" s="211"/>
      <c r="T925" s="211"/>
      <c r="U925" s="211"/>
      <c r="V925" s="211"/>
      <c r="W925" s="211"/>
      <c r="X925" s="211"/>
      <c r="Y925" s="211"/>
      <c r="Z925" s="211"/>
      <c r="AC925" s="264"/>
      <c r="AD925" s="264"/>
      <c r="AE925" s="264"/>
      <c r="AF925" s="264"/>
      <c r="AG925" s="264"/>
    </row>
    <row r="926" spans="16:33" x14ac:dyDescent="0.25">
      <c r="P926" s="211"/>
      <c r="Q926" s="211"/>
      <c r="R926" s="211"/>
      <c r="S926" s="211"/>
      <c r="T926" s="211"/>
      <c r="U926" s="211"/>
      <c r="V926" s="211"/>
      <c r="W926" s="211"/>
      <c r="X926" s="211"/>
      <c r="Y926" s="211"/>
      <c r="Z926" s="211"/>
      <c r="AC926" s="264"/>
      <c r="AD926" s="264"/>
      <c r="AE926" s="264"/>
      <c r="AF926" s="264"/>
      <c r="AG926" s="264"/>
    </row>
    <row r="927" spans="16:33" x14ac:dyDescent="0.25">
      <c r="P927" s="211"/>
      <c r="Q927" s="211"/>
      <c r="R927" s="211"/>
      <c r="S927" s="211"/>
      <c r="T927" s="211"/>
      <c r="U927" s="211"/>
      <c r="V927" s="211"/>
      <c r="W927" s="211"/>
      <c r="X927" s="211"/>
      <c r="Y927" s="211"/>
      <c r="Z927" s="211"/>
      <c r="AC927" s="264"/>
      <c r="AD927" s="264"/>
      <c r="AE927" s="264"/>
      <c r="AF927" s="264"/>
      <c r="AG927" s="264"/>
    </row>
    <row r="928" spans="16:33" x14ac:dyDescent="0.25">
      <c r="P928" s="211"/>
      <c r="Q928" s="211"/>
      <c r="R928" s="211"/>
      <c r="S928" s="211"/>
      <c r="T928" s="211"/>
      <c r="U928" s="211"/>
      <c r="V928" s="211"/>
      <c r="W928" s="211"/>
      <c r="X928" s="211"/>
      <c r="Y928" s="211"/>
      <c r="Z928" s="211"/>
      <c r="AC928" s="264"/>
      <c r="AD928" s="264"/>
      <c r="AE928" s="264"/>
      <c r="AF928" s="264"/>
      <c r="AG928" s="264"/>
    </row>
    <row r="929" spans="1:33" x14ac:dyDescent="0.25">
      <c r="P929" s="211"/>
      <c r="Q929" s="211"/>
      <c r="R929" s="211"/>
      <c r="S929" s="211"/>
      <c r="T929" s="211"/>
      <c r="U929" s="211"/>
      <c r="V929" s="211"/>
      <c r="W929" s="211"/>
      <c r="X929" s="211"/>
      <c r="Y929" s="211"/>
      <c r="Z929" s="211"/>
      <c r="AC929" s="264"/>
      <c r="AD929" s="264"/>
      <c r="AE929" s="264"/>
      <c r="AF929" s="264"/>
      <c r="AG929" s="264"/>
    </row>
    <row r="930" spans="1:33" x14ac:dyDescent="0.25">
      <c r="P930" s="211"/>
      <c r="Q930" s="211"/>
      <c r="R930" s="211"/>
      <c r="S930" s="211"/>
      <c r="T930" s="211"/>
      <c r="U930" s="211"/>
      <c r="V930" s="211"/>
      <c r="W930" s="211"/>
      <c r="X930" s="211"/>
      <c r="Y930" s="211"/>
      <c r="Z930" s="211"/>
      <c r="AC930" s="264"/>
      <c r="AD930" s="264"/>
      <c r="AE930" s="264"/>
      <c r="AF930" s="264"/>
      <c r="AG930" s="264"/>
    </row>
    <row r="931" spans="1:33" x14ac:dyDescent="0.25">
      <c r="P931" s="211"/>
      <c r="Q931" s="211"/>
      <c r="R931" s="211"/>
      <c r="S931" s="211"/>
      <c r="T931" s="211"/>
      <c r="U931" s="211"/>
      <c r="V931" s="211"/>
      <c r="W931" s="211"/>
      <c r="X931" s="211"/>
      <c r="Y931" s="211"/>
      <c r="Z931" s="211"/>
      <c r="AC931" s="264"/>
      <c r="AD931" s="264"/>
      <c r="AE931" s="264"/>
      <c r="AF931" s="264"/>
      <c r="AG931" s="264"/>
    </row>
    <row r="932" spans="1:33" x14ac:dyDescent="0.25">
      <c r="P932" s="211"/>
      <c r="Q932" s="211"/>
      <c r="R932" s="211"/>
      <c r="S932" s="211"/>
      <c r="T932" s="211"/>
      <c r="U932" s="211"/>
      <c r="V932" s="211"/>
      <c r="W932" s="211"/>
      <c r="X932" s="211"/>
      <c r="Y932" s="211"/>
      <c r="Z932" s="211"/>
      <c r="AC932" s="264"/>
      <c r="AD932" s="264"/>
      <c r="AE932" s="264"/>
      <c r="AF932" s="264"/>
      <c r="AG932" s="264"/>
    </row>
    <row r="933" spans="1:33" x14ac:dyDescent="0.25">
      <c r="P933" s="211"/>
      <c r="Q933" s="211"/>
      <c r="R933" s="211"/>
      <c r="S933" s="211"/>
      <c r="T933" s="211"/>
      <c r="U933" s="211"/>
      <c r="V933" s="211"/>
      <c r="W933" s="211"/>
      <c r="X933" s="211"/>
      <c r="Y933" s="211"/>
      <c r="Z933" s="211"/>
      <c r="AC933" s="264"/>
      <c r="AD933" s="264"/>
      <c r="AE933" s="264"/>
      <c r="AF933" s="264"/>
      <c r="AG933" s="264"/>
    </row>
    <row r="934" spans="1:33" x14ac:dyDescent="0.25">
      <c r="P934" s="211"/>
      <c r="Q934" s="211"/>
      <c r="R934" s="211"/>
      <c r="S934" s="211"/>
      <c r="T934" s="211"/>
      <c r="U934" s="211"/>
      <c r="V934" s="211"/>
      <c r="W934" s="211"/>
      <c r="X934" s="211"/>
      <c r="Y934" s="211"/>
      <c r="Z934" s="211"/>
      <c r="AC934" s="264"/>
      <c r="AD934" s="264"/>
      <c r="AE934" s="264"/>
      <c r="AF934" s="264"/>
      <c r="AG934" s="264"/>
    </row>
    <row r="935" spans="1:33" x14ac:dyDescent="0.25">
      <c r="P935" s="211"/>
      <c r="Q935" s="211"/>
      <c r="R935" s="211"/>
      <c r="S935" s="211"/>
      <c r="T935" s="211"/>
      <c r="U935" s="211"/>
      <c r="V935" s="211"/>
      <c r="W935" s="211"/>
      <c r="X935" s="211"/>
      <c r="Y935" s="211"/>
      <c r="Z935" s="211"/>
      <c r="AC935" s="264"/>
      <c r="AD935" s="264"/>
      <c r="AE935" s="264"/>
      <c r="AF935" s="264"/>
      <c r="AG935" s="264"/>
    </row>
    <row r="936" spans="1:33" ht="13.8" thickBot="1" x14ac:dyDescent="0.3">
      <c r="B936">
        <f>$D$1</f>
        <v>0</v>
      </c>
      <c r="C936" s="79" t="s">
        <v>19</v>
      </c>
      <c r="D936" s="30" t="s">
        <v>20</v>
      </c>
      <c r="P936" s="211"/>
      <c r="Q936" s="211"/>
      <c r="R936" s="211"/>
      <c r="S936" s="211"/>
      <c r="T936" s="211"/>
      <c r="U936" s="211"/>
      <c r="V936" s="211"/>
      <c r="W936" s="211"/>
      <c r="X936" s="211"/>
      <c r="Y936" s="211"/>
      <c r="Z936" s="211"/>
      <c r="AC936" s="264"/>
      <c r="AD936" s="264"/>
      <c r="AE936" s="264"/>
      <c r="AF936" s="264"/>
      <c r="AG936" s="264"/>
    </row>
    <row r="937" spans="1:33" ht="13.8" thickTop="1" x14ac:dyDescent="0.25">
      <c r="A937" s="31"/>
      <c r="B937" s="32" t="s">
        <v>21</v>
      </c>
      <c r="C937" s="33"/>
      <c r="D937" s="34" t="s">
        <v>22</v>
      </c>
      <c r="E937" s="32" t="str">
        <f>J119</f>
        <v/>
      </c>
      <c r="F937" s="35" t="str">
        <f>IF(L119=0,"NOT REQUIRED", IF(L119="Man","MANAGERIAL POSITION","NON-MANAGERIAL POSITION"))</f>
        <v>NON-MANAGERIAL POSITION</v>
      </c>
      <c r="G937" s="33"/>
      <c r="H937" s="33"/>
      <c r="I937" s="36"/>
      <c r="J937" s="32"/>
      <c r="K937" s="33"/>
      <c r="L937" s="36" t="s">
        <v>25</v>
      </c>
      <c r="M937" s="33"/>
      <c r="N937" s="37"/>
      <c r="P937" s="211"/>
      <c r="Q937" s="211"/>
      <c r="R937" s="211"/>
      <c r="S937" s="211"/>
      <c r="T937" s="211"/>
      <c r="U937" s="211"/>
      <c r="V937" s="211"/>
      <c r="W937" s="211"/>
      <c r="X937" s="211"/>
      <c r="Y937" s="211"/>
      <c r="Z937" s="211"/>
      <c r="AC937" s="264"/>
      <c r="AD937" s="264"/>
      <c r="AE937" s="264"/>
      <c r="AF937" s="264"/>
      <c r="AG937" s="264"/>
    </row>
    <row r="938" spans="1:33" x14ac:dyDescent="0.25">
      <c r="A938" s="38"/>
      <c r="E938" s="39"/>
      <c r="F938" s="40"/>
      <c r="G938" s="41"/>
      <c r="I938" s="11"/>
      <c r="J938" s="42"/>
      <c r="N938" s="43"/>
      <c r="P938" s="211"/>
      <c r="Q938" s="211"/>
      <c r="R938" s="211"/>
      <c r="S938" s="211"/>
      <c r="T938" s="211"/>
      <c r="U938" s="211"/>
      <c r="V938" s="211"/>
      <c r="W938" s="211"/>
      <c r="X938" s="211"/>
      <c r="Y938" s="211"/>
      <c r="Z938" s="211"/>
      <c r="AC938" s="264"/>
      <c r="AD938" s="264"/>
      <c r="AE938" s="264"/>
      <c r="AF938" s="264"/>
      <c r="AG938" s="264"/>
    </row>
    <row r="939" spans="1:33" x14ac:dyDescent="0.25">
      <c r="A939" s="38"/>
      <c r="B939" t="s">
        <v>26</v>
      </c>
      <c r="L939" s="608" t="str">
        <f>$L$39</f>
        <v>N.017-050-2022/1</v>
      </c>
      <c r="M939" s="608"/>
      <c r="N939" s="43"/>
      <c r="P939" s="211"/>
      <c r="Q939" s="211"/>
      <c r="R939" s="211"/>
      <c r="S939" s="211"/>
      <c r="T939" s="211"/>
      <c r="U939" s="211"/>
      <c r="V939" s="211"/>
      <c r="W939" s="211"/>
      <c r="X939" s="211"/>
      <c r="Y939" s="211"/>
      <c r="Z939" s="211"/>
      <c r="AC939" s="264"/>
      <c r="AD939" s="264"/>
      <c r="AE939" s="264"/>
      <c r="AF939" s="264"/>
      <c r="AG939" s="264"/>
    </row>
    <row r="940" spans="1:33" ht="24.75" customHeight="1" x14ac:dyDescent="0.25">
      <c r="A940" s="38"/>
      <c r="B940" s="44" t="s">
        <v>27</v>
      </c>
      <c r="C940" s="45"/>
      <c r="D940" s="46"/>
      <c r="E940" s="620" t="s">
        <v>781</v>
      </c>
      <c r="F940" s="621"/>
      <c r="G940" s="44" t="s">
        <v>28</v>
      </c>
      <c r="H940" s="46"/>
      <c r="I940" s="44" t="s">
        <v>29</v>
      </c>
      <c r="J940" s="45"/>
      <c r="K940" s="46"/>
      <c r="L940" s="608"/>
      <c r="M940" s="608"/>
      <c r="N940" s="43"/>
      <c r="P940" s="211"/>
      <c r="Q940" s="211"/>
      <c r="R940" s="211"/>
      <c r="S940" s="211"/>
      <c r="T940" s="211"/>
      <c r="U940" s="211"/>
      <c r="V940" s="211"/>
      <c r="W940" s="211"/>
      <c r="X940" s="211"/>
      <c r="Y940" s="211"/>
      <c r="Z940" s="211"/>
      <c r="AC940" s="264"/>
      <c r="AD940" s="264"/>
      <c r="AE940" s="264"/>
      <c r="AF940" s="264"/>
      <c r="AG940" s="264"/>
    </row>
    <row r="941" spans="1:33" ht="18" customHeight="1" x14ac:dyDescent="0.25">
      <c r="A941" s="38"/>
      <c r="B941" s="302"/>
      <c r="C941" s="303"/>
      <c r="D941" s="304"/>
      <c r="E941" s="646"/>
      <c r="F941" s="647"/>
      <c r="G941" s="48" t="str">
        <f>K119</f>
        <v/>
      </c>
      <c r="H941" s="49"/>
      <c r="I941" s="295"/>
      <c r="J941" s="294"/>
      <c r="K941" s="296"/>
      <c r="N941" s="43"/>
      <c r="P941" s="211">
        <v>1</v>
      </c>
      <c r="Q941" s="211">
        <v>1</v>
      </c>
      <c r="R941" s="211">
        <v>1</v>
      </c>
      <c r="S941" s="211" t="str">
        <f>VLOOKUP(P941,'WORKINGS MATRIX'!$H$200:$I$351,2,FALSE)</f>
        <v>Year</v>
      </c>
      <c r="T941" s="211">
        <f>Q941-1</f>
        <v>0</v>
      </c>
      <c r="U941" s="211">
        <f>R941-1</f>
        <v>0</v>
      </c>
      <c r="V941" s="211" t="str">
        <f>IF(S941="year","",S941)</f>
        <v/>
      </c>
      <c r="W941" s="211" t="str">
        <f>IF(T941=0,"",T941)</f>
        <v/>
      </c>
      <c r="X941" s="211" t="str">
        <f>IF(U941=0,"",U941)</f>
        <v/>
      </c>
      <c r="Y941" s="211" t="str">
        <f>IF(V941="","",IF(W941="",(V941&amp;"/"&amp;"1"&amp;"/"&amp;"1"),IF(X941="",(V941&amp;"/"&amp;W941&amp;"/"&amp;"1"),(V941&amp;"/"&amp;W941&amp;"/"&amp;X941))))</f>
        <v/>
      </c>
      <c r="Z941" s="211" t="str">
        <f>IF(Y941="//","",Y941)</f>
        <v/>
      </c>
      <c r="AC941" s="264"/>
      <c r="AD941" s="264"/>
      <c r="AE941" s="264"/>
      <c r="AF941" s="264"/>
      <c r="AG941" s="264"/>
    </row>
    <row r="942" spans="1:33" x14ac:dyDescent="0.25">
      <c r="A942" s="38"/>
      <c r="E942" t="str">
        <f>IF(E941="","",IF(LEN(E941)=13,"","ID NUMBER SHOULD BE 13 DIGITS"))</f>
        <v/>
      </c>
      <c r="N942" s="43"/>
      <c r="P942" s="211"/>
      <c r="Q942" s="211"/>
      <c r="R942" s="211"/>
      <c r="S942" s="211"/>
      <c r="T942" s="211"/>
      <c r="U942" s="211"/>
      <c r="V942" s="211"/>
      <c r="W942" s="211"/>
      <c r="X942" s="211"/>
      <c r="Y942" s="211"/>
      <c r="Z942" s="211"/>
      <c r="AC942" s="264"/>
      <c r="AD942" s="264"/>
      <c r="AE942" s="264"/>
      <c r="AF942" s="264"/>
      <c r="AG942" s="264"/>
    </row>
    <row r="943" spans="1:33" x14ac:dyDescent="0.25">
      <c r="A943" s="38"/>
      <c r="G943" s="276" t="str">
        <f>IF(AG946=0,"","DATES BEYOND TENDER CLOSING DATE - PLEASE CHECK")</f>
        <v/>
      </c>
      <c r="N943" s="43"/>
      <c r="P943" s="211"/>
      <c r="Q943" s="211"/>
      <c r="R943" s="211"/>
      <c r="S943" s="211"/>
      <c r="T943" s="211"/>
      <c r="U943" s="211"/>
      <c r="V943" s="211"/>
      <c r="W943" s="211"/>
      <c r="X943" s="211"/>
      <c r="Y943" s="211"/>
      <c r="Z943" s="211"/>
      <c r="AC943" s="264"/>
      <c r="AD943" s="264"/>
      <c r="AE943" s="264"/>
      <c r="AF943" s="264"/>
      <c r="AG943" s="264"/>
    </row>
    <row r="944" spans="1:33" x14ac:dyDescent="0.25">
      <c r="A944" s="38"/>
      <c r="B944" t="s">
        <v>30</v>
      </c>
      <c r="G944" s="276" t="str">
        <f>IF(AE946=0,"","DATES INCORRECT OR INCOMPLETE - PLEASE CHECK")</f>
        <v/>
      </c>
      <c r="N944" s="43"/>
      <c r="P944" s="211"/>
      <c r="Q944" s="211"/>
      <c r="R944" s="211"/>
      <c r="S944" s="211"/>
      <c r="T944" s="211"/>
      <c r="U944" s="211"/>
      <c r="V944" s="211"/>
      <c r="W944" s="211"/>
      <c r="X944" s="211"/>
      <c r="Y944" s="211"/>
      <c r="Z944" s="211"/>
      <c r="AC944" s="264"/>
      <c r="AD944" s="264"/>
      <c r="AE944" s="264"/>
      <c r="AF944" s="264"/>
      <c r="AG944" s="264"/>
    </row>
    <row r="945" spans="1:33" x14ac:dyDescent="0.25">
      <c r="A945" s="38"/>
      <c r="B945" s="16" t="s">
        <v>612</v>
      </c>
      <c r="N945" s="43"/>
      <c r="P945" s="211"/>
      <c r="Q945" s="211"/>
      <c r="R945" s="211"/>
      <c r="S945" s="211"/>
      <c r="T945" s="211"/>
      <c r="U945" s="211"/>
      <c r="V945" s="211"/>
      <c r="W945" s="211"/>
      <c r="X945" s="211"/>
      <c r="Y945" s="211"/>
      <c r="Z945" s="211"/>
      <c r="AC945" s="264"/>
      <c r="AD945" s="264"/>
      <c r="AE945" s="264"/>
      <c r="AF945" s="264"/>
      <c r="AG945" s="264"/>
    </row>
    <row r="946" spans="1:33" ht="66" x14ac:dyDescent="0.25">
      <c r="A946" s="51"/>
      <c r="B946" s="559" t="s">
        <v>890</v>
      </c>
      <c r="C946" s="558" t="s">
        <v>31</v>
      </c>
      <c r="D946" s="49"/>
      <c r="E946" s="618" t="s">
        <v>891</v>
      </c>
      <c r="F946" s="619"/>
      <c r="G946" s="263" t="s">
        <v>892</v>
      </c>
      <c r="H946" s="263" t="s">
        <v>893</v>
      </c>
      <c r="I946" s="560" t="s">
        <v>894</v>
      </c>
      <c r="J946" s="560" t="s">
        <v>895</v>
      </c>
      <c r="K946" s="53" t="s">
        <v>32</v>
      </c>
      <c r="L946" s="560" t="s">
        <v>896</v>
      </c>
      <c r="M946" s="52" t="s">
        <v>33</v>
      </c>
      <c r="N946" s="54"/>
      <c r="O946" s="55"/>
      <c r="P946" s="214"/>
      <c r="Q946" s="211"/>
      <c r="R946" s="211"/>
      <c r="S946" s="212"/>
      <c r="T946" s="212"/>
      <c r="U946" s="212"/>
      <c r="V946" s="212"/>
      <c r="W946" s="212"/>
      <c r="X946" s="212"/>
      <c r="Y946" s="212"/>
      <c r="Z946" s="212"/>
      <c r="AC946" s="271"/>
      <c r="AD946" s="271"/>
      <c r="AE946" s="271">
        <f>SUM(AE947:AE951)</f>
        <v>0</v>
      </c>
      <c r="AF946" s="271"/>
      <c r="AG946" s="271">
        <f>SUM(AG947:AG951)</f>
        <v>0</v>
      </c>
    </row>
    <row r="947" spans="1:33" ht="25.5" customHeight="1" x14ac:dyDescent="0.25">
      <c r="A947" s="56"/>
      <c r="B947" s="308"/>
      <c r="C947" s="57">
        <v>8</v>
      </c>
      <c r="D947" s="58"/>
      <c r="E947" s="59"/>
      <c r="F947" s="59">
        <v>1</v>
      </c>
      <c r="G947" s="210" t="str">
        <f>Z947</f>
        <v/>
      </c>
      <c r="H947" s="210" t="str">
        <f>Z952</f>
        <v/>
      </c>
      <c r="I947" s="310"/>
      <c r="J947" s="311"/>
      <c r="K947" s="60">
        <v>23</v>
      </c>
      <c r="L947" s="312"/>
      <c r="M947" s="313"/>
      <c r="N947" s="270">
        <f>IF(G947="",0,IF(H947="",0,(ROUND(((H947-G947)/30),0))))</f>
        <v>0</v>
      </c>
      <c r="O947" s="26"/>
      <c r="P947" s="215">
        <v>1</v>
      </c>
      <c r="Q947" s="211">
        <v>1</v>
      </c>
      <c r="R947" s="211">
        <v>1</v>
      </c>
      <c r="S947" s="211" t="str">
        <f>VLOOKUP(P947,'WORKINGS MATRIX'!$B$200:$C$351,2,FALSE)</f>
        <v>Year</v>
      </c>
      <c r="T947" s="211">
        <f t="shared" ref="T947:U951" si="83">Q947-1</f>
        <v>0</v>
      </c>
      <c r="U947" s="211">
        <f t="shared" si="83"/>
        <v>0</v>
      </c>
      <c r="V947" s="211" t="str">
        <f t="shared" ref="V947:V956" si="84">IF(S947="year","",S947)</f>
        <v/>
      </c>
      <c r="W947" s="211" t="str">
        <f t="shared" ref="W947:X951" si="85">IF(T947=0,"",T947)</f>
        <v/>
      </c>
      <c r="X947" s="211" t="str">
        <f t="shared" si="85"/>
        <v/>
      </c>
      <c r="Y947" s="211" t="str">
        <f t="shared" ref="Y947:Y956" si="86">IF(V947="","",IF(W947="",(V947&amp;"/"&amp;"1"&amp;"/"&amp;"1"),IF(X947="",(V947&amp;"/"&amp;W947&amp;"/"&amp;"1"),(V947&amp;"/"&amp;W947&amp;"/"&amp;X947))))</f>
        <v/>
      </c>
      <c r="Z947" s="211" t="str">
        <f t="shared" ref="Z947:Z956" si="87">IF(Y947="//","",Y947)</f>
        <v/>
      </c>
      <c r="AC947" s="278">
        <f>IF(B947="",0,1)</f>
        <v>0</v>
      </c>
      <c r="AD947" s="278">
        <f>IF(B947="",0,IF(N947&gt;0,1,IF(N947&lt;0,2,0)))</f>
        <v>0</v>
      </c>
      <c r="AE947" s="278">
        <f>IF(AC947=AD947,0,IF(AC947&gt;AD947,2,1))</f>
        <v>0</v>
      </c>
      <c r="AF947" s="278">
        <f>IF(B947="",0,IF(N947=0,0,H947-$F$125))</f>
        <v>0</v>
      </c>
      <c r="AG947" s="278">
        <f>IF(AF947&gt;0,1,0)</f>
        <v>0</v>
      </c>
    </row>
    <row r="948" spans="1:33" ht="25.5" customHeight="1" x14ac:dyDescent="0.25">
      <c r="A948" s="56"/>
      <c r="B948" s="308"/>
      <c r="C948" s="57">
        <v>8</v>
      </c>
      <c r="D948" s="58"/>
      <c r="E948" s="59"/>
      <c r="F948" s="59">
        <v>1</v>
      </c>
      <c r="G948" s="210" t="str">
        <f>Z948</f>
        <v/>
      </c>
      <c r="H948" s="210" t="str">
        <f>Z953</f>
        <v/>
      </c>
      <c r="I948" s="310"/>
      <c r="J948" s="311"/>
      <c r="K948" s="60">
        <v>23</v>
      </c>
      <c r="L948" s="312"/>
      <c r="M948" s="313"/>
      <c r="N948" s="270">
        <f>IF(G948="",0,IF(H948="",0,(ROUND(((H948-G948)/30),0))))</f>
        <v>0</v>
      </c>
      <c r="O948" s="26"/>
      <c r="P948" s="215">
        <v>1</v>
      </c>
      <c r="Q948" s="211">
        <v>1</v>
      </c>
      <c r="R948" s="211">
        <v>1</v>
      </c>
      <c r="S948" s="211" t="str">
        <f>VLOOKUP(P948,'WORKINGS MATRIX'!$B$200:$C$351,2,FALSE)</f>
        <v>Year</v>
      </c>
      <c r="T948" s="211">
        <f t="shared" si="83"/>
        <v>0</v>
      </c>
      <c r="U948" s="211">
        <f t="shared" si="83"/>
        <v>0</v>
      </c>
      <c r="V948" s="211" t="str">
        <f t="shared" si="84"/>
        <v/>
      </c>
      <c r="W948" s="211" t="str">
        <f t="shared" si="85"/>
        <v/>
      </c>
      <c r="X948" s="211" t="str">
        <f t="shared" si="85"/>
        <v/>
      </c>
      <c r="Y948" s="211" t="str">
        <f t="shared" si="86"/>
        <v/>
      </c>
      <c r="Z948" s="211" t="str">
        <f t="shared" si="87"/>
        <v/>
      </c>
      <c r="AC948" s="278">
        <f>IF(B948="",0,1)</f>
        <v>0</v>
      </c>
      <c r="AD948" s="278">
        <f>IF(B948="",0,IF(N948&gt;0,1,IF(N948&lt;0,2,0)))</f>
        <v>0</v>
      </c>
      <c r="AE948" s="278">
        <f>IF(AC948=AD948,0,IF(AC948&gt;AD948,2,1))</f>
        <v>0</v>
      </c>
      <c r="AF948" s="278">
        <f>IF(B948="",0,IF(N948=0,0,H948-$F$125))</f>
        <v>0</v>
      </c>
      <c r="AG948" s="278">
        <f>IF(AF948&gt;0,1,0)</f>
        <v>0</v>
      </c>
    </row>
    <row r="949" spans="1:33" ht="25.5" customHeight="1" x14ac:dyDescent="0.25">
      <c r="A949" s="56"/>
      <c r="B949" s="308"/>
      <c r="C949" s="57">
        <v>8</v>
      </c>
      <c r="D949" s="58"/>
      <c r="E949" s="59"/>
      <c r="F949" s="59">
        <v>1</v>
      </c>
      <c r="G949" s="210" t="str">
        <f>Z949</f>
        <v/>
      </c>
      <c r="H949" s="210" t="str">
        <f>Z954</f>
        <v/>
      </c>
      <c r="I949" s="310"/>
      <c r="J949" s="311"/>
      <c r="K949" s="60">
        <v>23</v>
      </c>
      <c r="L949" s="312"/>
      <c r="M949" s="313"/>
      <c r="N949" s="270">
        <f>IF(G949="",0,IF(H949="",0,(ROUND(((H949-G949)/30),0))))</f>
        <v>0</v>
      </c>
      <c r="O949" s="26"/>
      <c r="P949" s="215">
        <v>1</v>
      </c>
      <c r="Q949" s="211">
        <v>1</v>
      </c>
      <c r="R949" s="211">
        <v>1</v>
      </c>
      <c r="S949" s="211" t="str">
        <f>VLOOKUP(P949,'WORKINGS MATRIX'!$B$200:$C$351,2,FALSE)</f>
        <v>Year</v>
      </c>
      <c r="T949" s="211">
        <f t="shared" si="83"/>
        <v>0</v>
      </c>
      <c r="U949" s="211">
        <f t="shared" si="83"/>
        <v>0</v>
      </c>
      <c r="V949" s="211" t="str">
        <f t="shared" si="84"/>
        <v/>
      </c>
      <c r="W949" s="211" t="str">
        <f t="shared" si="85"/>
        <v/>
      </c>
      <c r="X949" s="211" t="str">
        <f t="shared" si="85"/>
        <v/>
      </c>
      <c r="Y949" s="211" t="str">
        <f t="shared" si="86"/>
        <v/>
      </c>
      <c r="Z949" s="211" t="str">
        <f t="shared" si="87"/>
        <v/>
      </c>
      <c r="AC949" s="278">
        <f>IF(B949="",0,1)</f>
        <v>0</v>
      </c>
      <c r="AD949" s="278">
        <f>IF(B949="",0,IF(N949&gt;0,1,IF(N949&lt;0,2,0)))</f>
        <v>0</v>
      </c>
      <c r="AE949" s="278">
        <f>IF(AC949=AD949,0,IF(AC949&gt;AD949,2,1))</f>
        <v>0</v>
      </c>
      <c r="AF949" s="278">
        <f>IF(B949="",0,IF(N949=0,0,H949-$F$125))</f>
        <v>0</v>
      </c>
      <c r="AG949" s="278">
        <f>IF(AF949&gt;0,1,0)</f>
        <v>0</v>
      </c>
    </row>
    <row r="950" spans="1:33" ht="25.5" customHeight="1" x14ac:dyDescent="0.25">
      <c r="A950" s="56"/>
      <c r="B950" s="380"/>
      <c r="C950" s="380"/>
      <c r="D950" s="380"/>
      <c r="E950" s="380"/>
      <c r="F950" s="380"/>
      <c r="G950" s="380"/>
      <c r="H950" s="380"/>
      <c r="I950" s="380"/>
      <c r="J950" s="380"/>
      <c r="K950" s="380"/>
      <c r="L950" s="380"/>
      <c r="M950" s="380"/>
      <c r="N950" s="270">
        <f>IF(G950="",0,IF(H950="",0,(ROUND(((H950-G950)/30),0))))</f>
        <v>0</v>
      </c>
      <c r="O950" s="26"/>
      <c r="P950" s="215">
        <v>1</v>
      </c>
      <c r="Q950" s="211">
        <v>1</v>
      </c>
      <c r="R950" s="211">
        <v>1</v>
      </c>
      <c r="S950" s="211" t="str">
        <f>VLOOKUP(P950,'WORKINGS MATRIX'!$B$200:$C$351,2,FALSE)</f>
        <v>Year</v>
      </c>
      <c r="T950" s="211">
        <f t="shared" si="83"/>
        <v>0</v>
      </c>
      <c r="U950" s="211">
        <f t="shared" si="83"/>
        <v>0</v>
      </c>
      <c r="V950" s="211" t="str">
        <f t="shared" si="84"/>
        <v/>
      </c>
      <c r="W950" s="211" t="str">
        <f t="shared" si="85"/>
        <v/>
      </c>
      <c r="X950" s="211" t="str">
        <f t="shared" si="85"/>
        <v/>
      </c>
      <c r="Y950" s="211" t="str">
        <f t="shared" si="86"/>
        <v/>
      </c>
      <c r="Z950" s="211" t="str">
        <f t="shared" si="87"/>
        <v/>
      </c>
      <c r="AC950" s="278">
        <f>IF(B950="",0,1)</f>
        <v>0</v>
      </c>
      <c r="AD950" s="278">
        <f>IF(B950="",0,IF(N950&gt;0,1,IF(N950&lt;0,2,0)))</f>
        <v>0</v>
      </c>
      <c r="AE950" s="278">
        <f>IF(AC950=AD950,0,IF(AC950&gt;AD950,2,1))</f>
        <v>0</v>
      </c>
      <c r="AF950" s="278">
        <f>IF(B950="",0,IF(N950=0,0,H950-$F$125))</f>
        <v>0</v>
      </c>
      <c r="AG950" s="278">
        <f>IF(AF950&gt;0,1,0)</f>
        <v>0</v>
      </c>
    </row>
    <row r="951" spans="1:33" ht="25.5" customHeight="1" x14ac:dyDescent="0.25">
      <c r="A951" s="56"/>
      <c r="B951" s="222"/>
      <c r="C951" s="222"/>
      <c r="D951" s="222"/>
      <c r="E951" s="222"/>
      <c r="F951" s="222"/>
      <c r="G951" s="222"/>
      <c r="H951" s="222"/>
      <c r="I951" s="222"/>
      <c r="J951" s="222"/>
      <c r="K951" s="222"/>
      <c r="L951" s="222"/>
      <c r="M951" s="222"/>
      <c r="N951" s="270">
        <f>IF(G951="",0,IF(H951="",0,(ROUND(((H951-G951)/30),0))))</f>
        <v>0</v>
      </c>
      <c r="O951" s="26"/>
      <c r="P951" s="215">
        <v>1</v>
      </c>
      <c r="Q951" s="211">
        <v>1</v>
      </c>
      <c r="R951" s="211">
        <v>1</v>
      </c>
      <c r="S951" s="211" t="str">
        <f>VLOOKUP(P951,'WORKINGS MATRIX'!$B$200:$C$351,2,FALSE)</f>
        <v>Year</v>
      </c>
      <c r="T951" s="211">
        <f t="shared" si="83"/>
        <v>0</v>
      </c>
      <c r="U951" s="211">
        <f t="shared" si="83"/>
        <v>0</v>
      </c>
      <c r="V951" s="211" t="str">
        <f t="shared" si="84"/>
        <v/>
      </c>
      <c r="W951" s="211" t="str">
        <f t="shared" si="85"/>
        <v/>
      </c>
      <c r="X951" s="211" t="str">
        <f t="shared" si="85"/>
        <v/>
      </c>
      <c r="Y951" s="211" t="str">
        <f t="shared" si="86"/>
        <v/>
      </c>
      <c r="Z951" s="211" t="str">
        <f t="shared" si="87"/>
        <v/>
      </c>
      <c r="AC951" s="278">
        <f>IF(B951="",0,1)</f>
        <v>0</v>
      </c>
      <c r="AD951" s="278">
        <f>IF(B951="",0,IF(N951&gt;0,1,IF(N951&lt;0,2,0)))</f>
        <v>0</v>
      </c>
      <c r="AE951" s="278">
        <f>IF(AC951=AD951,0,IF(AC951&gt;AD951,2,1))</f>
        <v>0</v>
      </c>
      <c r="AF951" s="278">
        <f>IF(B951="",0,IF(N951=0,0,H951-$F$125))</f>
        <v>0</v>
      </c>
      <c r="AG951" s="278">
        <f>IF(AF951&gt;0,1,0)</f>
        <v>0</v>
      </c>
    </row>
    <row r="952" spans="1:33" x14ac:dyDescent="0.25">
      <c r="A952" s="38"/>
      <c r="D952" s="62"/>
      <c r="H952" s="63"/>
      <c r="K952" s="26"/>
      <c r="N952" s="43"/>
      <c r="O952" s="63"/>
      <c r="P952" s="195">
        <v>1</v>
      </c>
      <c r="Q952" s="211">
        <v>1</v>
      </c>
      <c r="R952" s="211">
        <v>1</v>
      </c>
      <c r="S952" s="211" t="str">
        <f>VLOOKUP(P952,'WORKINGS MATRIX'!$B$200:$C$351,2,FALSE)</f>
        <v>Year</v>
      </c>
      <c r="T952" s="211">
        <f t="shared" ref="T952:U956" si="88">Q952-1</f>
        <v>0</v>
      </c>
      <c r="U952" s="211">
        <f t="shared" si="88"/>
        <v>0</v>
      </c>
      <c r="V952" s="211" t="str">
        <f t="shared" si="84"/>
        <v/>
      </c>
      <c r="W952" s="211" t="str">
        <f t="shared" ref="W952:X956" si="89">IF(T952=0,"",T952)</f>
        <v/>
      </c>
      <c r="X952" s="211" t="str">
        <f t="shared" si="89"/>
        <v/>
      </c>
      <c r="Y952" s="211" t="str">
        <f t="shared" si="86"/>
        <v/>
      </c>
      <c r="Z952" s="211" t="str">
        <f t="shared" si="87"/>
        <v/>
      </c>
      <c r="AC952" s="264"/>
      <c r="AD952" s="264"/>
      <c r="AE952" s="264"/>
      <c r="AF952" s="264"/>
      <c r="AG952" s="264"/>
    </row>
    <row r="953" spans="1:33" x14ac:dyDescent="0.25">
      <c r="A953" s="38"/>
      <c r="B953" t="s">
        <v>34</v>
      </c>
      <c r="D953" s="62"/>
      <c r="H953" s="63"/>
      <c r="K953" s="26"/>
      <c r="N953" s="43"/>
      <c r="O953" s="63"/>
      <c r="P953" s="211">
        <v>1</v>
      </c>
      <c r="Q953" s="211">
        <v>1</v>
      </c>
      <c r="R953" s="211">
        <v>1</v>
      </c>
      <c r="S953" s="211" t="str">
        <f>VLOOKUP(P953,'WORKINGS MATRIX'!$B$200:$C$351,2,FALSE)</f>
        <v>Year</v>
      </c>
      <c r="T953" s="211">
        <f t="shared" si="88"/>
        <v>0</v>
      </c>
      <c r="U953" s="211">
        <f t="shared" si="88"/>
        <v>0</v>
      </c>
      <c r="V953" s="211" t="str">
        <f t="shared" si="84"/>
        <v/>
      </c>
      <c r="W953" s="211" t="str">
        <f t="shared" si="89"/>
        <v/>
      </c>
      <c r="X953" s="211" t="str">
        <f t="shared" si="89"/>
        <v/>
      </c>
      <c r="Y953" s="211" t="str">
        <f t="shared" si="86"/>
        <v/>
      </c>
      <c r="Z953" s="211" t="str">
        <f t="shared" si="87"/>
        <v/>
      </c>
      <c r="AC953" s="264"/>
      <c r="AD953" s="264"/>
      <c r="AE953" s="264"/>
      <c r="AF953" s="264"/>
      <c r="AG953" s="264"/>
    </row>
    <row r="954" spans="1:33" x14ac:dyDescent="0.25">
      <c r="A954" s="38"/>
      <c r="B954" s="609"/>
      <c r="C954" s="610"/>
      <c r="D954" s="610"/>
      <c r="E954" s="610"/>
      <c r="F954" s="610"/>
      <c r="G954" s="610"/>
      <c r="H954" s="610"/>
      <c r="I954" s="610"/>
      <c r="J954" s="610"/>
      <c r="K954" s="610"/>
      <c r="L954" s="610"/>
      <c r="M954" s="611"/>
      <c r="N954" s="43"/>
      <c r="O954" s="63"/>
      <c r="P954" s="211">
        <v>1</v>
      </c>
      <c r="Q954" s="211">
        <v>1</v>
      </c>
      <c r="R954" s="211">
        <v>1</v>
      </c>
      <c r="S954" s="211" t="str">
        <f>VLOOKUP(P954,'WORKINGS MATRIX'!$B$200:$C$351,2,FALSE)</f>
        <v>Year</v>
      </c>
      <c r="T954" s="211">
        <f t="shared" si="88"/>
        <v>0</v>
      </c>
      <c r="U954" s="211">
        <f t="shared" si="88"/>
        <v>0</v>
      </c>
      <c r="V954" s="211" t="str">
        <f t="shared" si="84"/>
        <v/>
      </c>
      <c r="W954" s="211" t="str">
        <f t="shared" si="89"/>
        <v/>
      </c>
      <c r="X954" s="211" t="str">
        <f t="shared" si="89"/>
        <v/>
      </c>
      <c r="Y954" s="211" t="str">
        <f t="shared" si="86"/>
        <v/>
      </c>
      <c r="Z954" s="211" t="str">
        <f t="shared" si="87"/>
        <v/>
      </c>
      <c r="AC954" s="264"/>
      <c r="AD954" s="264"/>
      <c r="AE954" s="264"/>
      <c r="AF954" s="264"/>
      <c r="AG954" s="264"/>
    </row>
    <row r="955" spans="1:33" x14ac:dyDescent="0.25">
      <c r="A955" s="38"/>
      <c r="B955" s="612"/>
      <c r="C955" s="613"/>
      <c r="D955" s="613"/>
      <c r="E955" s="613"/>
      <c r="F955" s="613"/>
      <c r="G955" s="613"/>
      <c r="H955" s="613"/>
      <c r="I955" s="613"/>
      <c r="J955" s="613"/>
      <c r="K955" s="613"/>
      <c r="L955" s="613"/>
      <c r="M955" s="614"/>
      <c r="N955" s="43"/>
      <c r="O955" s="63"/>
      <c r="P955" s="211">
        <v>1</v>
      </c>
      <c r="Q955" s="211">
        <v>1</v>
      </c>
      <c r="R955" s="211">
        <v>1</v>
      </c>
      <c r="S955" s="211" t="str">
        <f>VLOOKUP(P955,'WORKINGS MATRIX'!$B$200:$C$351,2,FALSE)</f>
        <v>Year</v>
      </c>
      <c r="T955" s="211">
        <f t="shared" si="88"/>
        <v>0</v>
      </c>
      <c r="U955" s="211">
        <f t="shared" si="88"/>
        <v>0</v>
      </c>
      <c r="V955" s="211" t="str">
        <f t="shared" si="84"/>
        <v/>
      </c>
      <c r="W955" s="211" t="str">
        <f t="shared" si="89"/>
        <v/>
      </c>
      <c r="X955" s="211" t="str">
        <f t="shared" si="89"/>
        <v/>
      </c>
      <c r="Y955" s="211" t="str">
        <f t="shared" si="86"/>
        <v/>
      </c>
      <c r="Z955" s="211" t="str">
        <f t="shared" si="87"/>
        <v/>
      </c>
      <c r="AC955" s="264"/>
      <c r="AD955" s="264"/>
      <c r="AE955" s="264"/>
      <c r="AF955" s="264"/>
      <c r="AG955" s="264"/>
    </row>
    <row r="956" spans="1:33" x14ac:dyDescent="0.25">
      <c r="A956" s="38"/>
      <c r="B956" s="612"/>
      <c r="C956" s="613"/>
      <c r="D956" s="613"/>
      <c r="E956" s="613"/>
      <c r="F956" s="613"/>
      <c r="G956" s="613"/>
      <c r="H956" s="613"/>
      <c r="I956" s="613"/>
      <c r="J956" s="613"/>
      <c r="K956" s="613"/>
      <c r="L956" s="613"/>
      <c r="M956" s="614"/>
      <c r="N956" s="43"/>
      <c r="O956" s="63"/>
      <c r="P956" s="211">
        <v>1</v>
      </c>
      <c r="Q956" s="211">
        <v>1</v>
      </c>
      <c r="R956" s="211">
        <v>1</v>
      </c>
      <c r="S956" s="211" t="str">
        <f>VLOOKUP(P956,'WORKINGS MATRIX'!$B$200:$C$351,2,FALSE)</f>
        <v>Year</v>
      </c>
      <c r="T956" s="211">
        <f t="shared" si="88"/>
        <v>0</v>
      </c>
      <c r="U956" s="211">
        <f t="shared" si="88"/>
        <v>0</v>
      </c>
      <c r="V956" s="211" t="str">
        <f t="shared" si="84"/>
        <v/>
      </c>
      <c r="W956" s="211" t="str">
        <f t="shared" si="89"/>
        <v/>
      </c>
      <c r="X956" s="211" t="str">
        <f t="shared" si="89"/>
        <v/>
      </c>
      <c r="Y956" s="211" t="str">
        <f t="shared" si="86"/>
        <v/>
      </c>
      <c r="Z956" s="211" t="str">
        <f t="shared" si="87"/>
        <v/>
      </c>
      <c r="AC956" s="264"/>
      <c r="AD956" s="264"/>
      <c r="AE956" s="264"/>
      <c r="AF956" s="264"/>
      <c r="AG956" s="264"/>
    </row>
    <row r="957" spans="1:33" x14ac:dyDescent="0.25">
      <c r="A957" s="38"/>
      <c r="B957" s="615"/>
      <c r="C957" s="616"/>
      <c r="D957" s="616"/>
      <c r="E957" s="616"/>
      <c r="F957" s="616"/>
      <c r="G957" s="616"/>
      <c r="H957" s="616"/>
      <c r="I957" s="616"/>
      <c r="J957" s="616"/>
      <c r="K957" s="616"/>
      <c r="L957" s="616"/>
      <c r="M957" s="617"/>
      <c r="N957" s="43"/>
      <c r="O957" s="63"/>
      <c r="P957" s="211"/>
      <c r="Q957" s="211"/>
      <c r="R957" s="211"/>
      <c r="S957" s="211"/>
      <c r="T957" s="211"/>
      <c r="U957" s="211"/>
      <c r="V957" s="211"/>
      <c r="W957" s="211"/>
      <c r="X957" s="211"/>
      <c r="Y957" s="211"/>
      <c r="Z957" s="211"/>
      <c r="AC957" s="264"/>
      <c r="AD957" s="264"/>
      <c r="AE957" s="264"/>
      <c r="AF957" s="264"/>
      <c r="AG957" s="264"/>
    </row>
    <row r="958" spans="1:33" x14ac:dyDescent="0.25">
      <c r="A958" s="38"/>
      <c r="B958" s="16" t="s">
        <v>424</v>
      </c>
      <c r="D958" s="62"/>
      <c r="H958" s="63"/>
      <c r="K958" s="26"/>
      <c r="N958" s="43"/>
      <c r="O958" s="63"/>
      <c r="P958" s="211"/>
      <c r="Q958" s="211"/>
      <c r="R958" s="211"/>
      <c r="S958" s="211"/>
      <c r="T958" s="211"/>
      <c r="U958" s="211"/>
      <c r="V958" s="211"/>
      <c r="W958" s="211"/>
      <c r="X958" s="211"/>
      <c r="Y958" s="211"/>
      <c r="Z958" s="211"/>
      <c r="AC958" s="264"/>
      <c r="AD958" s="264"/>
      <c r="AE958" s="264"/>
      <c r="AF958" s="264"/>
      <c r="AG958" s="264"/>
    </row>
    <row r="959" spans="1:33" x14ac:dyDescent="0.25">
      <c r="A959" s="38"/>
      <c r="B959" s="16" t="s">
        <v>425</v>
      </c>
      <c r="D959" s="62"/>
      <c r="H959" s="63"/>
      <c r="K959" s="26"/>
      <c r="N959" s="43"/>
      <c r="O959" s="63"/>
      <c r="P959" s="211"/>
      <c r="Q959" s="211"/>
      <c r="R959" s="211"/>
      <c r="S959" s="211"/>
      <c r="T959" s="211"/>
      <c r="U959" s="211"/>
      <c r="V959" s="211"/>
      <c r="W959" s="211"/>
      <c r="X959" s="211"/>
      <c r="Y959" s="211"/>
      <c r="Z959" s="211"/>
      <c r="AC959" s="264"/>
      <c r="AD959" s="264"/>
      <c r="AE959" s="264"/>
      <c r="AF959" s="264"/>
      <c r="AG959" s="264"/>
    </row>
    <row r="960" spans="1:33" x14ac:dyDescent="0.25">
      <c r="A960" s="38"/>
      <c r="D960" s="62"/>
      <c r="H960" s="63"/>
      <c r="K960" s="26"/>
      <c r="N960" s="43"/>
      <c r="O960" s="63"/>
      <c r="P960" s="211"/>
      <c r="Q960" s="211"/>
      <c r="R960" s="211"/>
      <c r="S960" s="211"/>
      <c r="T960" s="211"/>
      <c r="U960" s="211"/>
      <c r="V960" s="211"/>
      <c r="W960" s="211"/>
      <c r="X960" s="211"/>
      <c r="Y960" s="211"/>
      <c r="Z960" s="211"/>
      <c r="AC960" s="264"/>
      <c r="AD960" s="264"/>
      <c r="AE960" s="264"/>
      <c r="AF960" s="264"/>
      <c r="AG960" s="264"/>
    </row>
    <row r="961" spans="1:33" x14ac:dyDescent="0.25">
      <c r="A961" s="38"/>
      <c r="D961" s="62"/>
      <c r="E961" s="222"/>
      <c r="F961" s="222"/>
      <c r="G961" s="222"/>
      <c r="H961" s="222"/>
      <c r="I961" s="222"/>
      <c r="K961" s="26"/>
      <c r="N961" s="43"/>
      <c r="O961" s="63"/>
      <c r="P961" s="211"/>
      <c r="Q961" s="211"/>
      <c r="R961" s="211"/>
      <c r="S961" s="211"/>
      <c r="T961" s="211"/>
      <c r="U961" s="211"/>
      <c r="V961" s="211"/>
      <c r="W961" s="211"/>
      <c r="X961" s="211"/>
      <c r="Y961" s="211"/>
      <c r="Z961" s="211"/>
      <c r="AC961" s="264"/>
      <c r="AD961" s="264"/>
      <c r="AE961" s="264"/>
      <c r="AF961" s="264"/>
      <c r="AG961" s="264"/>
    </row>
    <row r="962" spans="1:33" x14ac:dyDescent="0.25">
      <c r="A962" s="38"/>
      <c r="D962" s="62"/>
      <c r="E962" s="222"/>
      <c r="F962" s="222"/>
      <c r="G962" s="222"/>
      <c r="H962" s="222"/>
      <c r="I962" s="222"/>
      <c r="K962" s="606" t="s">
        <v>334</v>
      </c>
      <c r="L962" s="606"/>
      <c r="M962" s="606"/>
      <c r="N962" s="43"/>
      <c r="O962" s="63"/>
      <c r="P962" s="211"/>
      <c r="Q962" s="211"/>
      <c r="R962" s="211"/>
      <c r="S962" s="211"/>
      <c r="T962" s="211"/>
      <c r="U962" s="211"/>
      <c r="V962" s="211"/>
      <c r="W962" s="211"/>
      <c r="X962" s="211"/>
      <c r="Y962" s="211"/>
      <c r="Z962" s="211"/>
      <c r="AC962" s="264"/>
      <c r="AD962" s="264"/>
      <c r="AE962" s="264"/>
      <c r="AF962" s="264"/>
      <c r="AG962" s="264"/>
    </row>
    <row r="963" spans="1:33" x14ac:dyDescent="0.25">
      <c r="A963" s="38"/>
      <c r="D963" s="62"/>
      <c r="H963" s="63"/>
      <c r="K963" s="606"/>
      <c r="L963" s="606"/>
      <c r="M963" s="606"/>
      <c r="N963" s="43"/>
      <c r="O963" s="63"/>
      <c r="P963" s="211"/>
      <c r="Q963" s="211"/>
      <c r="R963" s="211"/>
      <c r="S963" s="211"/>
      <c r="T963" s="211"/>
      <c r="U963" s="211"/>
      <c r="V963" s="211"/>
      <c r="W963" s="211"/>
      <c r="X963" s="211"/>
      <c r="Y963" s="211"/>
      <c r="Z963" s="211"/>
      <c r="AC963" s="264"/>
      <c r="AD963" s="264"/>
      <c r="AE963" s="264"/>
      <c r="AF963" s="264"/>
      <c r="AG963" s="264"/>
    </row>
    <row r="964" spans="1:33" x14ac:dyDescent="0.25">
      <c r="A964" s="38"/>
      <c r="D964" s="62"/>
      <c r="E964" s="222"/>
      <c r="F964" s="222"/>
      <c r="G964" s="222"/>
      <c r="H964" s="222"/>
      <c r="I964" s="222"/>
      <c r="K964" s="606"/>
      <c r="L964" s="606"/>
      <c r="M964" s="606"/>
      <c r="N964" s="43"/>
      <c r="O964" s="63"/>
      <c r="P964" s="211"/>
      <c r="Q964" s="211"/>
      <c r="R964" s="211"/>
      <c r="S964" s="211"/>
      <c r="T964" s="211"/>
      <c r="U964" s="211"/>
      <c r="V964" s="211"/>
      <c r="W964" s="211"/>
      <c r="X964" s="211"/>
      <c r="Y964" s="211"/>
      <c r="Z964" s="211"/>
      <c r="AC964" s="264"/>
      <c r="AD964" s="264"/>
      <c r="AE964" s="264"/>
      <c r="AF964" s="264"/>
      <c r="AG964" s="264"/>
    </row>
    <row r="965" spans="1:33" x14ac:dyDescent="0.25">
      <c r="A965" s="38"/>
      <c r="D965" s="62"/>
      <c r="E965" s="222"/>
      <c r="F965" s="222"/>
      <c r="G965" s="222"/>
      <c r="H965" s="222"/>
      <c r="I965" s="222"/>
      <c r="K965" s="606"/>
      <c r="L965" s="606"/>
      <c r="M965" s="606"/>
      <c r="N965" s="43"/>
      <c r="O965" s="63"/>
      <c r="P965" s="211"/>
      <c r="Q965" s="211"/>
      <c r="R965" s="211"/>
      <c r="S965" s="211"/>
      <c r="T965" s="211"/>
      <c r="U965" s="211"/>
      <c r="V965" s="211"/>
      <c r="W965" s="211"/>
      <c r="X965" s="211"/>
      <c r="Y965" s="211"/>
      <c r="Z965" s="211"/>
      <c r="AC965" s="264"/>
      <c r="AD965" s="264"/>
      <c r="AE965" s="264"/>
      <c r="AF965" s="264"/>
      <c r="AG965" s="264"/>
    </row>
    <row r="966" spans="1:33" ht="13.8" thickBot="1" x14ac:dyDescent="0.3">
      <c r="A966" s="64"/>
      <c r="B966" s="65"/>
      <c r="C966" s="65"/>
      <c r="D966" s="66"/>
      <c r="E966" s="65"/>
      <c r="F966" s="65"/>
      <c r="G966" s="65"/>
      <c r="H966" s="67"/>
      <c r="I966" s="65"/>
      <c r="J966" s="65"/>
      <c r="K966" s="68"/>
      <c r="L966" s="65"/>
      <c r="M966" s="65"/>
      <c r="N966" s="69"/>
      <c r="O966" s="63"/>
      <c r="P966" s="211"/>
      <c r="Q966" s="211"/>
      <c r="R966" s="211"/>
      <c r="S966" s="211"/>
      <c r="T966" s="211"/>
      <c r="U966" s="211"/>
      <c r="V966" s="211"/>
      <c r="W966" s="211"/>
      <c r="X966" s="211"/>
      <c r="Y966" s="211"/>
      <c r="Z966" s="211"/>
      <c r="AC966" s="264"/>
      <c r="AD966" s="264"/>
      <c r="AE966" s="264"/>
      <c r="AF966" s="264"/>
      <c r="AG966" s="264"/>
    </row>
    <row r="967" spans="1:33" ht="14.4" thickTop="1" thickBot="1" x14ac:dyDescent="0.3">
      <c r="D967" s="62"/>
      <c r="H967" s="63"/>
      <c r="K967" s="26"/>
      <c r="O967" s="63"/>
      <c r="P967" s="211"/>
      <c r="Q967" s="211"/>
      <c r="R967" s="211"/>
      <c r="S967" s="211"/>
      <c r="T967" s="211"/>
      <c r="U967" s="211"/>
      <c r="V967" s="211"/>
      <c r="W967" s="211"/>
      <c r="X967" s="211"/>
      <c r="Y967" s="211"/>
      <c r="Z967" s="211"/>
      <c r="AC967" s="264"/>
      <c r="AD967" s="264"/>
      <c r="AE967" s="264"/>
      <c r="AF967" s="264"/>
      <c r="AG967" s="264"/>
    </row>
    <row r="968" spans="1:33" ht="13.8" thickTop="1" x14ac:dyDescent="0.25">
      <c r="A968" s="31"/>
      <c r="B968" s="32" t="s">
        <v>35</v>
      </c>
      <c r="C968" s="34"/>
      <c r="D968" s="33"/>
      <c r="E968" s="70"/>
      <c r="F968" s="70"/>
      <c r="G968" s="70"/>
      <c r="H968" s="33"/>
      <c r="I968" s="33"/>
      <c r="J968" s="33"/>
      <c r="K968" s="33"/>
      <c r="L968" s="36" t="s">
        <v>423</v>
      </c>
      <c r="M968" s="33"/>
      <c r="N968" s="37"/>
      <c r="P968" s="211"/>
      <c r="Q968" s="211"/>
      <c r="R968" s="211"/>
      <c r="S968" s="211"/>
      <c r="T968" s="211"/>
      <c r="U968" s="211"/>
      <c r="V968" s="211"/>
      <c r="W968" s="211"/>
      <c r="X968" s="211"/>
      <c r="Y968" s="211"/>
      <c r="Z968" s="211"/>
      <c r="AC968" s="264"/>
      <c r="AD968" s="264"/>
      <c r="AE968" s="264"/>
      <c r="AF968" s="264"/>
      <c r="AG968" s="264"/>
    </row>
    <row r="969" spans="1:33" x14ac:dyDescent="0.25">
      <c r="A969" s="38"/>
      <c r="E969" s="195">
        <v>5</v>
      </c>
      <c r="F969" s="13"/>
      <c r="N969" s="43"/>
      <c r="P969" s="211"/>
      <c r="Q969" s="211"/>
      <c r="R969" s="211"/>
      <c r="S969" s="211"/>
      <c r="T969" s="211"/>
      <c r="U969" s="211"/>
      <c r="V969" s="211"/>
      <c r="W969" s="211"/>
      <c r="X969" s="211"/>
      <c r="Y969" s="211"/>
      <c r="Z969" s="211"/>
      <c r="AC969" s="264"/>
      <c r="AD969" s="264"/>
      <c r="AE969" s="264"/>
      <c r="AF969" s="264"/>
      <c r="AG969" s="264"/>
    </row>
    <row r="970" spans="1:33" x14ac:dyDescent="0.25">
      <c r="A970" s="38"/>
      <c r="B970" t="s">
        <v>26</v>
      </c>
      <c r="L970" s="608" t="str">
        <f>$L$39</f>
        <v>N.017-050-2022/1</v>
      </c>
      <c r="M970" s="608"/>
      <c r="N970" s="43"/>
      <c r="P970" s="211"/>
      <c r="Q970" s="211"/>
      <c r="R970" s="211"/>
      <c r="S970" s="211"/>
      <c r="T970" s="211"/>
      <c r="U970" s="211"/>
      <c r="V970" s="211"/>
      <c r="W970" s="211"/>
      <c r="X970" s="211"/>
      <c r="Y970" s="211"/>
      <c r="Z970" s="211"/>
      <c r="AC970" s="264"/>
      <c r="AD970" s="264"/>
      <c r="AE970" s="264"/>
      <c r="AF970" s="264"/>
      <c r="AG970" s="264"/>
    </row>
    <row r="971" spans="1:33" x14ac:dyDescent="0.25">
      <c r="A971" s="38"/>
      <c r="B971" s="44" t="s">
        <v>27</v>
      </c>
      <c r="C971" s="45"/>
      <c r="D971" s="46"/>
      <c r="E971" s="651" t="s">
        <v>28</v>
      </c>
      <c r="F971" s="652"/>
      <c r="G971" s="651" t="s">
        <v>616</v>
      </c>
      <c r="H971" s="652"/>
      <c r="L971" s="608"/>
      <c r="M971" s="608"/>
      <c r="N971" s="43"/>
      <c r="P971" s="211"/>
      <c r="Q971" s="211"/>
      <c r="R971" s="211"/>
      <c r="S971" s="211"/>
      <c r="T971" s="211"/>
      <c r="U971" s="211"/>
      <c r="V971" s="211"/>
      <c r="W971" s="211"/>
      <c r="X971" s="211"/>
      <c r="Y971" s="211"/>
      <c r="Z971" s="211"/>
      <c r="AC971" s="264"/>
      <c r="AD971" s="264"/>
      <c r="AE971" s="264"/>
      <c r="AF971" s="264"/>
      <c r="AG971" s="264"/>
    </row>
    <row r="972" spans="1:33" ht="18" customHeight="1" x14ac:dyDescent="0.25">
      <c r="A972" s="38"/>
      <c r="B972" s="71">
        <f>B941</f>
        <v>0</v>
      </c>
      <c r="C972" s="72"/>
      <c r="D972" s="73"/>
      <c r="E972" s="603" t="str">
        <f>G941</f>
        <v/>
      </c>
      <c r="F972" s="603"/>
      <c r="G972" s="47"/>
      <c r="H972" s="13">
        <v>1</v>
      </c>
      <c r="I972" s="483" t="s">
        <v>823</v>
      </c>
      <c r="J972" s="483"/>
      <c r="K972" s="483"/>
      <c r="L972" s="483"/>
      <c r="N972" s="43"/>
      <c r="P972" s="211"/>
      <c r="Q972" s="211"/>
      <c r="R972" s="211"/>
      <c r="S972" s="211"/>
      <c r="T972" s="211"/>
      <c r="U972" s="211"/>
      <c r="V972" s="211"/>
      <c r="W972" s="211"/>
      <c r="X972" s="211"/>
      <c r="Y972" s="211"/>
      <c r="Z972" s="211"/>
      <c r="AC972" s="264"/>
      <c r="AD972" s="264"/>
      <c r="AE972" s="264"/>
      <c r="AF972" s="264"/>
      <c r="AG972" s="264"/>
    </row>
    <row r="973" spans="1:33" x14ac:dyDescent="0.25">
      <c r="A973" s="38"/>
      <c r="N973" s="43"/>
      <c r="P973" s="211"/>
      <c r="Q973" s="211"/>
      <c r="R973" s="211"/>
      <c r="S973" s="211"/>
      <c r="T973" s="211"/>
      <c r="U973" s="211"/>
      <c r="V973" s="211"/>
      <c r="W973" s="211"/>
      <c r="X973" s="211"/>
      <c r="Y973" s="211"/>
      <c r="Z973" s="211"/>
      <c r="AC973" s="264"/>
      <c r="AD973" s="264"/>
      <c r="AE973" s="264"/>
      <c r="AF973" s="264"/>
      <c r="AG973" s="264"/>
    </row>
    <row r="974" spans="1:33" x14ac:dyDescent="0.25">
      <c r="A974" s="38"/>
      <c r="B974" t="s">
        <v>36</v>
      </c>
      <c r="N974" s="43"/>
      <c r="P974" s="211"/>
      <c r="Q974" s="211"/>
      <c r="R974" s="211"/>
      <c r="S974" s="211"/>
      <c r="T974" s="211"/>
      <c r="U974" s="211"/>
      <c r="V974" s="211"/>
      <c r="W974" s="211"/>
      <c r="X974" s="211"/>
      <c r="Y974" s="211"/>
      <c r="Z974" s="211"/>
      <c r="AC974" s="264"/>
      <c r="AD974" s="264"/>
      <c r="AE974" s="264"/>
      <c r="AF974" s="264"/>
      <c r="AG974" s="264"/>
    </row>
    <row r="975" spans="1:33" ht="18" customHeight="1" x14ac:dyDescent="0.25">
      <c r="A975" s="38"/>
      <c r="B975" s="653" t="s">
        <v>37</v>
      </c>
      <c r="C975" s="653"/>
      <c r="D975" s="622" t="s">
        <v>897</v>
      </c>
      <c r="E975" s="622"/>
      <c r="F975" s="648" t="s">
        <v>898</v>
      </c>
      <c r="G975" s="598"/>
      <c r="H975" s="597" t="s">
        <v>38</v>
      </c>
      <c r="I975" s="598"/>
      <c r="J975" s="597" t="s">
        <v>38</v>
      </c>
      <c r="K975" s="598"/>
      <c r="L975" s="186" t="s">
        <v>39</v>
      </c>
      <c r="M975" s="186" t="s">
        <v>40</v>
      </c>
      <c r="N975" s="43"/>
      <c r="P975" s="211">
        <v>1</v>
      </c>
      <c r="Q975" s="211">
        <v>1</v>
      </c>
      <c r="R975" s="211">
        <v>1</v>
      </c>
      <c r="S975" s="211" t="str">
        <f>VLOOKUP(P975,'WORKINGS MATRIX'!$B$200:$C$351,2,FALSE)</f>
        <v>Year</v>
      </c>
      <c r="T975" s="211">
        <f t="shared" ref="T975:U979" si="90">Q975-1</f>
        <v>0</v>
      </c>
      <c r="U975" s="211">
        <f t="shared" si="90"/>
        <v>0</v>
      </c>
      <c r="V975" s="211" t="str">
        <f>IF(S975="year","",S975)</f>
        <v/>
      </c>
      <c r="W975" s="211" t="str">
        <f t="shared" ref="W975:X979" si="91">IF(T975=0,"",T975)</f>
        <v/>
      </c>
      <c r="X975" s="211" t="str">
        <f t="shared" si="91"/>
        <v/>
      </c>
      <c r="Y975" s="211" t="str">
        <f>IF(V975="","",IF(W975="",(V975&amp;"/"&amp;"12"&amp;"/"&amp;"1"),IF(X975="",(V975&amp;"/"&amp;W975&amp;"/"&amp;"1"),(V975&amp;"/"&amp;W975&amp;"/"&amp;X975))))</f>
        <v/>
      </c>
      <c r="Z975" s="211" t="str">
        <f>IF(Y975="//","",Y975)</f>
        <v/>
      </c>
      <c r="AC975" s="264"/>
      <c r="AD975" s="264"/>
      <c r="AE975" s="264"/>
      <c r="AF975" s="264"/>
      <c r="AG975" s="264"/>
    </row>
    <row r="976" spans="1:33" ht="18" customHeight="1" x14ac:dyDescent="0.25">
      <c r="A976" s="38"/>
      <c r="B976" s="603" t="s">
        <v>41</v>
      </c>
      <c r="C976" s="603"/>
      <c r="D976" s="623">
        <v>10</v>
      </c>
      <c r="E976" s="624"/>
      <c r="F976" s="607"/>
      <c r="G976" s="602"/>
      <c r="H976" s="599">
        <v>1</v>
      </c>
      <c r="I976" s="600"/>
      <c r="J976" s="601"/>
      <c r="K976" s="602"/>
      <c r="L976" s="314"/>
      <c r="M976" s="210" t="str">
        <f>Z975</f>
        <v/>
      </c>
      <c r="N976" s="43"/>
      <c r="P976" s="211">
        <v>1</v>
      </c>
      <c r="Q976" s="211">
        <v>1</v>
      </c>
      <c r="R976" s="211">
        <v>1</v>
      </c>
      <c r="S976" s="211" t="str">
        <f>VLOOKUP(P976,'WORKINGS MATRIX'!$B$200:$C$351,2,FALSE)</f>
        <v>Year</v>
      </c>
      <c r="T976" s="211">
        <f t="shared" si="90"/>
        <v>0</v>
      </c>
      <c r="U976" s="211">
        <f t="shared" si="90"/>
        <v>0</v>
      </c>
      <c r="V976" s="211" t="str">
        <f>IF(S976="year","",S976)</f>
        <v/>
      </c>
      <c r="W976" s="211" t="str">
        <f t="shared" si="91"/>
        <v/>
      </c>
      <c r="X976" s="211" t="str">
        <f t="shared" si="91"/>
        <v/>
      </c>
      <c r="Y976" s="211" t="str">
        <f>IF(V976="","",IF(W976="",(V976&amp;"/"&amp;"12"&amp;"/"&amp;"1"),IF(X976="",(V976&amp;"/"&amp;W976&amp;"/"&amp;"1"),(V976&amp;"/"&amp;W976&amp;"/"&amp;X976))))</f>
        <v/>
      </c>
      <c r="Z976" s="211" t="str">
        <f>IF(Y976="//","",Y976)</f>
        <v/>
      </c>
      <c r="AC976" s="264"/>
      <c r="AD976" s="264"/>
      <c r="AE976" s="264"/>
      <c r="AF976" s="264"/>
      <c r="AG976" s="264"/>
    </row>
    <row r="977" spans="1:33" ht="18" customHeight="1" x14ac:dyDescent="0.25">
      <c r="A977" s="38"/>
      <c r="B977" s="603" t="s">
        <v>42</v>
      </c>
      <c r="C977" s="603"/>
      <c r="D977" s="607"/>
      <c r="E977" s="602"/>
      <c r="F977" s="607"/>
      <c r="G977" s="602"/>
      <c r="H977" s="649" t="s">
        <v>394</v>
      </c>
      <c r="I977" s="650"/>
      <c r="J977" s="649" t="s">
        <v>362</v>
      </c>
      <c r="K977" s="650"/>
      <c r="L977" s="186" t="s">
        <v>39</v>
      </c>
      <c r="M977" s="186" t="s">
        <v>40</v>
      </c>
      <c r="N977" s="43"/>
      <c r="P977" s="211">
        <v>1</v>
      </c>
      <c r="Q977" s="211">
        <v>1</v>
      </c>
      <c r="R977" s="211">
        <v>1</v>
      </c>
      <c r="S977" s="211" t="str">
        <f>VLOOKUP(P977,'WORKINGS MATRIX'!$B$200:$C$351,2,FALSE)</f>
        <v>Year</v>
      </c>
      <c r="T977" s="211">
        <f t="shared" si="90"/>
        <v>0</v>
      </c>
      <c r="U977" s="211">
        <f t="shared" si="90"/>
        <v>0</v>
      </c>
      <c r="V977" s="211" t="str">
        <f>IF(S977="year","",S977)</f>
        <v/>
      </c>
      <c r="W977" s="211" t="str">
        <f t="shared" si="91"/>
        <v/>
      </c>
      <c r="X977" s="211" t="str">
        <f t="shared" si="91"/>
        <v/>
      </c>
      <c r="Y977" s="211" t="str">
        <f>IF(V977="","",IF(W977="",(V977&amp;"/"&amp;"1"&amp;"/"&amp;"1"),IF(X977="",(V977&amp;"/"&amp;W977&amp;"/"&amp;"1"),(V977&amp;"/"&amp;W977&amp;"/"&amp;X977))))</f>
        <v/>
      </c>
      <c r="Z977" s="211" t="str">
        <f>IF(Y977="//","",Y977)</f>
        <v/>
      </c>
      <c r="AC977" s="264"/>
      <c r="AD977" s="264"/>
      <c r="AE977" s="264"/>
      <c r="AF977" s="264"/>
      <c r="AG977" s="264"/>
    </row>
    <row r="978" spans="1:33" ht="18" customHeight="1" x14ac:dyDescent="0.25">
      <c r="A978" s="38"/>
      <c r="B978" s="603" t="s">
        <v>82</v>
      </c>
      <c r="C978" s="603"/>
      <c r="D978" s="604" t="str">
        <f>Z977</f>
        <v/>
      </c>
      <c r="E978" s="605"/>
      <c r="F978" s="604" t="str">
        <f>Z978</f>
        <v/>
      </c>
      <c r="G978" s="605"/>
      <c r="H978" s="644">
        <v>1</v>
      </c>
      <c r="I978" s="645"/>
      <c r="J978" s="601"/>
      <c r="K978" s="602"/>
      <c r="L978" s="314"/>
      <c r="M978" s="210" t="str">
        <f>Z976</f>
        <v/>
      </c>
      <c r="N978" s="43"/>
      <c r="P978" s="211">
        <v>1</v>
      </c>
      <c r="Q978" s="211">
        <v>1</v>
      </c>
      <c r="R978" s="211">
        <v>1</v>
      </c>
      <c r="S978" s="211" t="str">
        <f>VLOOKUP(P978,'WORKINGS MATRIX'!$B$200:$C$351,2,FALSE)</f>
        <v>Year</v>
      </c>
      <c r="T978" s="211">
        <f t="shared" si="90"/>
        <v>0</v>
      </c>
      <c r="U978" s="211">
        <f t="shared" si="90"/>
        <v>0</v>
      </c>
      <c r="V978" s="211" t="str">
        <f>IF(S978="year","",S978)</f>
        <v/>
      </c>
      <c r="W978" s="211" t="str">
        <f t="shared" si="91"/>
        <v/>
      </c>
      <c r="X978" s="211" t="str">
        <f t="shared" si="91"/>
        <v/>
      </c>
      <c r="Y978" s="211" t="str">
        <f>IF(V978="","",IF(W978="",(V978&amp;"/"&amp;"1"&amp;"/"&amp;"1"),IF(X978="",(V978&amp;"/"&amp;W978&amp;"/"&amp;"1"),(V978&amp;"/"&amp;W978&amp;"/"&amp;X978))))</f>
        <v/>
      </c>
      <c r="Z978" s="211" t="str">
        <f>IF(Y978="//","",Y978)</f>
        <v/>
      </c>
      <c r="AC978" s="264"/>
      <c r="AD978" s="264"/>
      <c r="AE978" s="264"/>
      <c r="AF978" s="264"/>
      <c r="AG978" s="264"/>
    </row>
    <row r="979" spans="1:33" x14ac:dyDescent="0.25">
      <c r="A979" s="38"/>
      <c r="N979" s="43"/>
      <c r="P979" s="211">
        <v>1</v>
      </c>
      <c r="Q979" s="211">
        <v>1</v>
      </c>
      <c r="R979" s="211">
        <v>1</v>
      </c>
      <c r="S979" s="211" t="str">
        <f>VLOOKUP(P979,'WORKINGS MATRIX'!$B$200:$C$351,2,FALSE)</f>
        <v>Year</v>
      </c>
      <c r="T979" s="211">
        <f t="shared" si="90"/>
        <v>0</v>
      </c>
      <c r="U979" s="211">
        <f t="shared" si="90"/>
        <v>0</v>
      </c>
      <c r="V979" s="211" t="str">
        <f>IF(S979="year","",S979)</f>
        <v/>
      </c>
      <c r="W979" s="211" t="str">
        <f t="shared" si="91"/>
        <v/>
      </c>
      <c r="X979" s="211" t="str">
        <f t="shared" si="91"/>
        <v/>
      </c>
      <c r="Y979" s="211" t="str">
        <f>IF(V979="","",IF(W979="",(V979&amp;"/"&amp;"1"&amp;"/"&amp;"1"),IF(X979="",(V979&amp;"/"&amp;W979&amp;"/"&amp;"1"),(V979&amp;"/"&amp;W979&amp;"/"&amp;X979))))</f>
        <v/>
      </c>
      <c r="Z979" s="211" t="str">
        <f>IF(Y979="//","",Y979)</f>
        <v/>
      </c>
      <c r="AC979" s="264"/>
      <c r="AD979" s="264"/>
      <c r="AE979" s="264"/>
      <c r="AF979" s="264"/>
      <c r="AG979" s="264"/>
    </row>
    <row r="980" spans="1:33" x14ac:dyDescent="0.25">
      <c r="A980" s="38"/>
      <c r="M980" s="330"/>
      <c r="N980" s="43"/>
      <c r="P980" s="211"/>
      <c r="Q980" s="211"/>
      <c r="R980" s="211"/>
      <c r="S980" s="211"/>
      <c r="T980" s="211"/>
      <c r="U980" s="211"/>
      <c r="V980" s="211"/>
      <c r="W980" s="211"/>
      <c r="X980" s="211"/>
      <c r="Y980" s="211"/>
      <c r="Z980" s="211"/>
      <c r="AC980" s="264"/>
      <c r="AD980" s="264"/>
      <c r="AE980" s="264"/>
      <c r="AF980" s="264"/>
      <c r="AG980" s="264"/>
    </row>
    <row r="981" spans="1:33" x14ac:dyDescent="0.25">
      <c r="A981" s="51"/>
      <c r="B981" s="26"/>
      <c r="C981" s="83"/>
      <c r="D981" s="329"/>
      <c r="E981" s="26"/>
      <c r="F981" s="11"/>
      <c r="G981" s="11"/>
      <c r="H981" s="11"/>
      <c r="I981" s="11"/>
      <c r="J981" s="26"/>
      <c r="K981" s="26"/>
      <c r="L981" s="26"/>
      <c r="M981" s="330"/>
      <c r="N981" s="74"/>
      <c r="O981" s="26"/>
      <c r="P981" s="211"/>
      <c r="Q981" s="211"/>
      <c r="R981" s="211"/>
      <c r="S981" s="212"/>
      <c r="T981" s="212"/>
      <c r="U981" s="212"/>
      <c r="V981" s="212"/>
      <c r="W981" s="212"/>
      <c r="X981" s="212"/>
      <c r="Y981" s="212"/>
      <c r="Z981" s="212"/>
      <c r="AC981" s="264"/>
      <c r="AD981" s="264"/>
      <c r="AE981" s="264"/>
      <c r="AF981" s="264"/>
      <c r="AG981" s="264"/>
    </row>
    <row r="982" spans="1:33" ht="26.25" customHeight="1" x14ac:dyDescent="0.25">
      <c r="A982" s="75"/>
      <c r="B982" s="9" t="s">
        <v>889</v>
      </c>
      <c r="C982" s="222"/>
      <c r="D982" s="3"/>
      <c r="E982" s="222"/>
      <c r="F982" s="222"/>
      <c r="G982" s="3"/>
      <c r="H982" s="222"/>
      <c r="I982" s="3"/>
      <c r="J982" s="326"/>
      <c r="K982" s="327"/>
      <c r="L982" s="222"/>
      <c r="M982" s="76"/>
      <c r="N982" s="77"/>
      <c r="O982" s="11"/>
      <c r="P982" s="211"/>
      <c r="Q982" s="211"/>
      <c r="R982" s="211"/>
      <c r="S982" s="211"/>
      <c r="T982" s="211"/>
      <c r="U982" s="211"/>
      <c r="V982" s="211"/>
      <c r="W982" s="211"/>
      <c r="X982" s="211"/>
      <c r="Y982" s="211"/>
      <c r="Z982" s="211"/>
      <c r="AC982" s="264"/>
      <c r="AD982" s="264"/>
      <c r="AE982" s="264"/>
      <c r="AF982" s="264"/>
      <c r="AG982" s="264"/>
    </row>
    <row r="983" spans="1:33" ht="26.25" customHeight="1" x14ac:dyDescent="0.25">
      <c r="A983" s="75"/>
      <c r="B983" s="222"/>
      <c r="C983" s="222"/>
      <c r="D983" s="3"/>
      <c r="E983" s="222"/>
      <c r="F983" s="222"/>
      <c r="G983" s="3"/>
      <c r="H983" s="222"/>
      <c r="I983" s="3"/>
      <c r="J983" s="326"/>
      <c r="K983" s="327"/>
      <c r="L983" s="222"/>
      <c r="M983" s="76"/>
      <c r="N983" s="77"/>
      <c r="O983" s="11"/>
      <c r="P983" s="211"/>
      <c r="Q983" s="211"/>
      <c r="R983" s="211"/>
      <c r="S983" s="211"/>
      <c r="T983" s="211"/>
      <c r="U983" s="211"/>
      <c r="V983" s="211"/>
      <c r="W983" s="211"/>
      <c r="X983" s="211"/>
      <c r="Y983" s="211"/>
      <c r="Z983" s="211"/>
      <c r="AC983" s="264"/>
      <c r="AD983" s="264"/>
      <c r="AE983" s="264"/>
      <c r="AF983" s="264"/>
      <c r="AG983" s="264"/>
    </row>
    <row r="984" spans="1:33" ht="26.25" customHeight="1" x14ac:dyDescent="0.25">
      <c r="A984" s="75"/>
      <c r="B984" s="222"/>
      <c r="C984" s="222"/>
      <c r="D984" s="3"/>
      <c r="E984" s="222"/>
      <c r="F984" s="222"/>
      <c r="G984" s="3"/>
      <c r="H984" s="222"/>
      <c r="I984" s="3"/>
      <c r="J984" s="326"/>
      <c r="K984" s="327"/>
      <c r="L984" s="222"/>
      <c r="M984" s="76"/>
      <c r="N984" s="77"/>
      <c r="O984" s="11"/>
      <c r="P984" s="211"/>
      <c r="Q984" s="211"/>
      <c r="R984" s="211"/>
      <c r="S984" s="211"/>
      <c r="T984" s="211"/>
      <c r="U984" s="211"/>
      <c r="V984" s="211"/>
      <c r="W984" s="211"/>
      <c r="X984" s="211"/>
      <c r="Y984" s="211"/>
      <c r="Z984" s="211"/>
      <c r="AC984" s="264"/>
      <c r="AD984" s="264"/>
      <c r="AE984" s="264"/>
      <c r="AF984" s="264"/>
      <c r="AG984" s="264"/>
    </row>
    <row r="985" spans="1:33" ht="26.25" customHeight="1" x14ac:dyDescent="0.25">
      <c r="A985" s="75"/>
      <c r="B985" s="222"/>
      <c r="C985" s="222"/>
      <c r="D985" s="3"/>
      <c r="E985" s="222"/>
      <c r="F985" s="222"/>
      <c r="G985" s="3"/>
      <c r="H985" s="222"/>
      <c r="I985" s="3"/>
      <c r="J985" s="326"/>
      <c r="K985" s="327"/>
      <c r="L985" s="222"/>
      <c r="M985" s="76"/>
      <c r="N985" s="77"/>
      <c r="O985" s="11"/>
      <c r="P985" s="211"/>
      <c r="Q985" s="211"/>
      <c r="R985" s="211"/>
      <c r="S985" s="211"/>
      <c r="T985" s="211"/>
      <c r="U985" s="211"/>
      <c r="V985" s="211"/>
      <c r="W985" s="211"/>
      <c r="X985" s="211"/>
      <c r="Y985" s="211"/>
      <c r="Z985" s="211"/>
      <c r="AC985" s="264"/>
      <c r="AD985" s="264"/>
      <c r="AE985" s="264"/>
      <c r="AF985" s="264"/>
      <c r="AG985" s="264"/>
    </row>
    <row r="986" spans="1:33" ht="26.25" customHeight="1" x14ac:dyDescent="0.25">
      <c r="A986" s="75"/>
      <c r="B986" s="222"/>
      <c r="C986" s="222"/>
      <c r="D986" s="3"/>
      <c r="E986" s="222"/>
      <c r="F986" s="222"/>
      <c r="G986" s="3"/>
      <c r="H986" s="222"/>
      <c r="I986" s="3"/>
      <c r="J986" s="326"/>
      <c r="K986" s="327"/>
      <c r="L986" s="222"/>
      <c r="M986" s="76"/>
      <c r="N986" s="77"/>
      <c r="O986" s="11"/>
      <c r="P986" s="211"/>
      <c r="Q986" s="211"/>
      <c r="R986" s="211"/>
      <c r="S986" s="211"/>
      <c r="T986" s="211"/>
      <c r="U986" s="211"/>
      <c r="V986" s="211"/>
      <c r="W986" s="211"/>
      <c r="X986" s="211"/>
      <c r="Y986" s="211"/>
      <c r="Z986" s="211"/>
      <c r="AC986" s="264"/>
      <c r="AD986" s="264"/>
      <c r="AE986" s="264"/>
      <c r="AF986" s="264"/>
      <c r="AG986" s="264"/>
    </row>
    <row r="987" spans="1:33" x14ac:dyDescent="0.25">
      <c r="A987" s="38"/>
      <c r="D987" s="3"/>
      <c r="G987" s="3"/>
      <c r="I987" s="3"/>
      <c r="N987" s="77"/>
      <c r="P987" s="211"/>
      <c r="Q987" s="211"/>
      <c r="R987" s="211"/>
      <c r="S987" s="211"/>
      <c r="T987" s="211"/>
      <c r="U987" s="211"/>
      <c r="V987" s="211"/>
      <c r="W987" s="211"/>
      <c r="X987" s="211"/>
      <c r="Y987" s="211"/>
      <c r="Z987" s="211"/>
      <c r="AC987" s="264"/>
      <c r="AD987" s="264"/>
      <c r="AE987" s="264"/>
      <c r="AF987" s="264"/>
      <c r="AG987" s="264"/>
    </row>
    <row r="988" spans="1:33" x14ac:dyDescent="0.25">
      <c r="A988" s="38"/>
      <c r="B988" t="s">
        <v>34</v>
      </c>
      <c r="D988" s="62"/>
      <c r="H988" s="63"/>
      <c r="K988" s="26"/>
      <c r="N988" s="43"/>
      <c r="P988" s="211"/>
      <c r="Q988" s="211"/>
      <c r="R988" s="211"/>
      <c r="S988" s="211"/>
      <c r="T988" s="211"/>
      <c r="U988" s="211"/>
      <c r="V988" s="211"/>
      <c r="W988" s="211"/>
      <c r="X988" s="211"/>
      <c r="Y988" s="211"/>
      <c r="Z988" s="211"/>
      <c r="AC988" s="264"/>
      <c r="AD988" s="264"/>
      <c r="AE988" s="264"/>
      <c r="AF988" s="264"/>
      <c r="AG988" s="264"/>
    </row>
    <row r="989" spans="1:33" x14ac:dyDescent="0.25">
      <c r="A989" s="38"/>
      <c r="B989" s="609"/>
      <c r="C989" s="610"/>
      <c r="D989" s="610"/>
      <c r="E989" s="610"/>
      <c r="F989" s="610"/>
      <c r="G989" s="610"/>
      <c r="H989" s="610"/>
      <c r="I989" s="610"/>
      <c r="J989" s="610"/>
      <c r="K989" s="610"/>
      <c r="L989" s="610"/>
      <c r="M989" s="611"/>
      <c r="N989" s="43"/>
      <c r="P989" s="211"/>
      <c r="Q989" s="211"/>
      <c r="R989" s="211"/>
      <c r="S989" s="211"/>
      <c r="T989" s="211"/>
      <c r="U989" s="211"/>
      <c r="V989" s="211"/>
      <c r="W989" s="211"/>
      <c r="X989" s="211"/>
      <c r="Y989" s="211"/>
      <c r="Z989" s="211"/>
      <c r="AC989" s="264"/>
      <c r="AD989" s="264"/>
      <c r="AE989" s="264"/>
      <c r="AF989" s="264"/>
      <c r="AG989" s="264"/>
    </row>
    <row r="990" spans="1:33" x14ac:dyDescent="0.25">
      <c r="A990" s="38"/>
      <c r="B990" s="612"/>
      <c r="C990" s="613"/>
      <c r="D990" s="613"/>
      <c r="E990" s="613"/>
      <c r="F990" s="613"/>
      <c r="G990" s="613"/>
      <c r="H990" s="613"/>
      <c r="I990" s="613"/>
      <c r="J990" s="613"/>
      <c r="K990" s="613"/>
      <c r="L990" s="613"/>
      <c r="M990" s="614"/>
      <c r="N990" s="43"/>
      <c r="P990" s="211"/>
      <c r="Q990" s="211"/>
      <c r="R990" s="211"/>
      <c r="S990" s="211"/>
      <c r="T990" s="211"/>
      <c r="U990" s="211"/>
      <c r="V990" s="211"/>
      <c r="W990" s="211"/>
      <c r="X990" s="211"/>
      <c r="Y990" s="211"/>
      <c r="Z990" s="211"/>
      <c r="AC990" s="264"/>
      <c r="AD990" s="264"/>
      <c r="AE990" s="264"/>
      <c r="AF990" s="264"/>
      <c r="AG990" s="264"/>
    </row>
    <row r="991" spans="1:33" x14ac:dyDescent="0.25">
      <c r="A991" s="38"/>
      <c r="B991" s="612"/>
      <c r="C991" s="613"/>
      <c r="D991" s="613"/>
      <c r="E991" s="613"/>
      <c r="F991" s="613"/>
      <c r="G991" s="613"/>
      <c r="H991" s="613"/>
      <c r="I991" s="613"/>
      <c r="J991" s="613"/>
      <c r="K991" s="613"/>
      <c r="L991" s="613"/>
      <c r="M991" s="614"/>
      <c r="N991" s="43"/>
      <c r="P991" s="211"/>
      <c r="Q991" s="211"/>
      <c r="R991" s="211"/>
      <c r="S991" s="211"/>
      <c r="T991" s="211"/>
      <c r="U991" s="211"/>
      <c r="V991" s="211"/>
      <c r="W991" s="211"/>
      <c r="X991" s="211"/>
      <c r="Y991" s="211"/>
      <c r="Z991" s="211"/>
      <c r="AC991" s="264"/>
      <c r="AD991" s="264"/>
      <c r="AE991" s="264"/>
      <c r="AF991" s="264"/>
      <c r="AG991" s="264"/>
    </row>
    <row r="992" spans="1:33" x14ac:dyDescent="0.25">
      <c r="A992" s="38"/>
      <c r="B992" s="615"/>
      <c r="C992" s="616"/>
      <c r="D992" s="616"/>
      <c r="E992" s="616"/>
      <c r="F992" s="616"/>
      <c r="G992" s="616"/>
      <c r="H992" s="616"/>
      <c r="I992" s="616"/>
      <c r="J992" s="616"/>
      <c r="K992" s="616"/>
      <c r="L992" s="616"/>
      <c r="M992" s="617"/>
      <c r="N992" s="43"/>
      <c r="P992" s="211"/>
      <c r="Q992" s="211"/>
      <c r="R992" s="211"/>
      <c r="S992" s="211"/>
      <c r="T992" s="211"/>
      <c r="U992" s="211"/>
      <c r="V992" s="211"/>
      <c r="W992" s="211"/>
      <c r="X992" s="211"/>
      <c r="Y992" s="211"/>
      <c r="Z992" s="211"/>
      <c r="AC992" s="264"/>
      <c r="AD992" s="264"/>
      <c r="AE992" s="264"/>
      <c r="AF992" s="264"/>
      <c r="AG992" s="264"/>
    </row>
    <row r="993" spans="1:33" x14ac:dyDescent="0.25">
      <c r="A993" s="38"/>
      <c r="B993" s="16" t="s">
        <v>355</v>
      </c>
      <c r="D993" s="62"/>
      <c r="H993" s="63"/>
      <c r="K993" s="26"/>
      <c r="N993" s="43"/>
      <c r="P993" s="211"/>
      <c r="Q993" s="211"/>
      <c r="R993" s="211"/>
      <c r="S993" s="211"/>
      <c r="T993" s="211"/>
      <c r="U993" s="211"/>
      <c r="V993" s="211"/>
      <c r="W993" s="211"/>
      <c r="X993" s="211"/>
      <c r="Y993" s="211"/>
      <c r="Z993" s="211"/>
      <c r="AC993" s="264"/>
      <c r="AD993" s="264"/>
      <c r="AE993" s="264"/>
      <c r="AF993" s="264"/>
      <c r="AG993" s="264"/>
    </row>
    <row r="994" spans="1:33" x14ac:dyDescent="0.25">
      <c r="A994" s="38"/>
      <c r="D994" s="62"/>
      <c r="H994" s="63"/>
      <c r="K994" s="26"/>
      <c r="N994" s="43"/>
      <c r="P994" s="211"/>
      <c r="Q994" s="211"/>
      <c r="R994" s="211"/>
      <c r="S994" s="211"/>
      <c r="T994" s="211"/>
      <c r="U994" s="211"/>
      <c r="V994" s="211"/>
      <c r="W994" s="211"/>
      <c r="X994" s="211"/>
      <c r="Y994" s="211"/>
      <c r="Z994" s="211"/>
      <c r="AC994" s="264"/>
      <c r="AD994" s="264"/>
      <c r="AE994" s="264"/>
      <c r="AF994" s="264"/>
      <c r="AG994" s="264"/>
    </row>
    <row r="995" spans="1:33" x14ac:dyDescent="0.25">
      <c r="A995" s="38"/>
      <c r="D995" s="62"/>
      <c r="H995" s="63"/>
      <c r="K995" s="26"/>
      <c r="N995" s="43"/>
      <c r="P995" s="211"/>
      <c r="Q995" s="211"/>
      <c r="R995" s="211"/>
      <c r="S995" s="211"/>
      <c r="T995" s="211"/>
      <c r="U995" s="211"/>
      <c r="V995" s="211"/>
      <c r="W995" s="211"/>
      <c r="X995" s="211"/>
      <c r="Y995" s="211"/>
      <c r="Z995" s="211"/>
      <c r="AC995" s="264"/>
      <c r="AD995" s="264"/>
      <c r="AE995" s="264"/>
      <c r="AF995" s="264"/>
      <c r="AG995" s="264"/>
    </row>
    <row r="996" spans="1:33" x14ac:dyDescent="0.25">
      <c r="A996" s="38"/>
      <c r="D996" s="62"/>
      <c r="E996" s="222"/>
      <c r="F996" s="222"/>
      <c r="G996" s="222"/>
      <c r="H996" s="222"/>
      <c r="I996" s="222"/>
      <c r="K996" s="26"/>
      <c r="N996" s="43"/>
      <c r="P996" s="211"/>
      <c r="Q996" s="211"/>
      <c r="R996" s="211"/>
      <c r="S996" s="211"/>
      <c r="T996" s="211"/>
      <c r="U996" s="211"/>
      <c r="V996" s="211"/>
      <c r="W996" s="211"/>
      <c r="X996" s="211"/>
      <c r="Y996" s="211"/>
      <c r="Z996" s="211"/>
      <c r="AC996" s="264"/>
      <c r="AD996" s="264"/>
      <c r="AE996" s="264"/>
      <c r="AF996" s="264"/>
      <c r="AG996" s="264"/>
    </row>
    <row r="997" spans="1:33" x14ac:dyDescent="0.25">
      <c r="A997" s="38"/>
      <c r="D997" s="62"/>
      <c r="E997" s="222"/>
      <c r="F997" s="222"/>
      <c r="G997" s="222"/>
      <c r="H997" s="222"/>
      <c r="I997" s="222"/>
      <c r="K997" s="606" t="s">
        <v>334</v>
      </c>
      <c r="L997" s="606"/>
      <c r="M997" s="606"/>
      <c r="N997" s="43"/>
      <c r="P997" s="211"/>
      <c r="Q997" s="211"/>
      <c r="R997" s="211"/>
      <c r="S997" s="211"/>
      <c r="T997" s="211"/>
      <c r="U997" s="211"/>
      <c r="V997" s="211"/>
      <c r="W997" s="211"/>
      <c r="X997" s="211"/>
      <c r="Y997" s="211"/>
      <c r="Z997" s="211"/>
      <c r="AC997" s="264"/>
      <c r="AD997" s="264"/>
      <c r="AE997" s="264"/>
      <c r="AF997" s="264"/>
      <c r="AG997" s="264"/>
    </row>
    <row r="998" spans="1:33" x14ac:dyDescent="0.25">
      <c r="A998" s="38"/>
      <c r="D998" s="62"/>
      <c r="H998" s="63"/>
      <c r="K998" s="606"/>
      <c r="L998" s="606"/>
      <c r="M998" s="606"/>
      <c r="N998" s="43"/>
      <c r="P998" s="211"/>
      <c r="Q998" s="211"/>
      <c r="R998" s="211"/>
      <c r="S998" s="211"/>
      <c r="T998" s="211"/>
      <c r="U998" s="211"/>
      <c r="V998" s="211"/>
      <c r="W998" s="211"/>
      <c r="X998" s="211"/>
      <c r="Y998" s="211"/>
      <c r="Z998" s="211"/>
      <c r="AC998" s="264"/>
      <c r="AD998" s="264"/>
      <c r="AE998" s="264"/>
      <c r="AF998" s="264"/>
      <c r="AG998" s="264"/>
    </row>
    <row r="999" spans="1:33" x14ac:dyDescent="0.25">
      <c r="A999" s="38"/>
      <c r="D999" s="62"/>
      <c r="E999" s="222"/>
      <c r="F999" s="222"/>
      <c r="G999" s="222"/>
      <c r="H999" s="222"/>
      <c r="I999" s="222"/>
      <c r="K999" s="606"/>
      <c r="L999" s="606"/>
      <c r="M999" s="606"/>
      <c r="N999" s="43"/>
      <c r="P999" s="211"/>
      <c r="Q999" s="211"/>
      <c r="R999" s="211"/>
      <c r="S999" s="211"/>
      <c r="T999" s="211"/>
      <c r="U999" s="211"/>
      <c r="V999" s="211"/>
      <c r="W999" s="211"/>
      <c r="X999" s="211"/>
      <c r="Y999" s="211"/>
      <c r="Z999" s="211"/>
      <c r="AC999" s="264"/>
      <c r="AD999" s="264"/>
      <c r="AE999" s="264"/>
      <c r="AF999" s="264"/>
      <c r="AG999" s="264"/>
    </row>
    <row r="1000" spans="1:33" x14ac:dyDescent="0.25">
      <c r="A1000" s="38"/>
      <c r="D1000" s="62"/>
      <c r="E1000" s="222"/>
      <c r="F1000" s="222"/>
      <c r="G1000" s="222"/>
      <c r="H1000" s="222"/>
      <c r="I1000" s="222"/>
      <c r="K1000" s="606"/>
      <c r="L1000" s="606"/>
      <c r="M1000" s="606"/>
      <c r="N1000" s="43"/>
      <c r="P1000" s="211"/>
      <c r="Q1000" s="211"/>
      <c r="R1000" s="211"/>
      <c r="S1000" s="211"/>
      <c r="T1000" s="211"/>
      <c r="U1000" s="211"/>
      <c r="V1000" s="211"/>
      <c r="W1000" s="211"/>
      <c r="X1000" s="211"/>
      <c r="Y1000" s="211"/>
      <c r="Z1000" s="211"/>
      <c r="AC1000" s="264"/>
      <c r="AD1000" s="264"/>
      <c r="AE1000" s="264"/>
      <c r="AF1000" s="264"/>
      <c r="AG1000" s="264"/>
    </row>
    <row r="1001" spans="1:33" ht="13.8" thickBot="1" x14ac:dyDescent="0.3">
      <c r="A1001" s="64"/>
      <c r="B1001" s="65"/>
      <c r="C1001" s="65"/>
      <c r="D1001" s="65"/>
      <c r="E1001" s="65"/>
      <c r="F1001" s="65"/>
      <c r="G1001" s="65"/>
      <c r="H1001" s="65"/>
      <c r="I1001" s="65"/>
      <c r="J1001" s="65"/>
      <c r="K1001" s="65"/>
      <c r="L1001" s="65"/>
      <c r="M1001" s="65"/>
      <c r="N1001" s="69"/>
      <c r="P1001" s="211"/>
      <c r="Q1001" s="211"/>
      <c r="R1001" s="211"/>
      <c r="S1001" s="211"/>
      <c r="T1001" s="211"/>
      <c r="U1001" s="211"/>
      <c r="V1001" s="211"/>
      <c r="W1001" s="211"/>
      <c r="X1001" s="211"/>
      <c r="Y1001" s="211"/>
      <c r="Z1001" s="211"/>
      <c r="AC1001" s="264"/>
      <c r="AD1001" s="264"/>
      <c r="AE1001" s="264"/>
      <c r="AF1001" s="264"/>
      <c r="AG1001" s="264"/>
    </row>
    <row r="1002" spans="1:33" ht="13.8" thickTop="1" x14ac:dyDescent="0.25">
      <c r="P1002" s="211"/>
      <c r="Q1002" s="211"/>
      <c r="R1002" s="211"/>
      <c r="S1002" s="211"/>
      <c r="T1002" s="211"/>
      <c r="U1002" s="211"/>
      <c r="V1002" s="211"/>
      <c r="W1002" s="211"/>
      <c r="X1002" s="211"/>
      <c r="Y1002" s="211"/>
      <c r="Z1002" s="211"/>
      <c r="AC1002" s="264"/>
      <c r="AD1002" s="264"/>
      <c r="AE1002" s="264"/>
      <c r="AF1002" s="264"/>
      <c r="AG1002" s="264"/>
    </row>
    <row r="1003" spans="1:33" x14ac:dyDescent="0.25">
      <c r="B1003" s="29" t="s">
        <v>19</v>
      </c>
      <c r="P1003" s="211"/>
      <c r="Q1003" s="211"/>
      <c r="R1003" s="211"/>
      <c r="S1003" s="211"/>
      <c r="T1003" s="211"/>
      <c r="U1003" s="211"/>
      <c r="V1003" s="211"/>
      <c r="W1003" s="211"/>
      <c r="X1003" s="211"/>
      <c r="Y1003" s="211"/>
      <c r="Z1003" s="211"/>
      <c r="AC1003" s="264"/>
      <c r="AD1003" s="264"/>
      <c r="AE1003" s="264"/>
      <c r="AF1003" s="264"/>
      <c r="AG1003" s="264"/>
    </row>
    <row r="1004" spans="1:33" x14ac:dyDescent="0.25">
      <c r="P1004" s="211"/>
      <c r="Q1004" s="211"/>
      <c r="R1004" s="211"/>
      <c r="S1004" s="211"/>
      <c r="T1004" s="211"/>
      <c r="U1004" s="211"/>
      <c r="V1004" s="211"/>
      <c r="W1004" s="211"/>
      <c r="X1004" s="211"/>
      <c r="Y1004" s="211"/>
      <c r="Z1004" s="211"/>
      <c r="AC1004" s="264"/>
      <c r="AD1004" s="264"/>
      <c r="AE1004" s="264"/>
      <c r="AF1004" s="264"/>
      <c r="AG1004" s="264"/>
    </row>
    <row r="1005" spans="1:33" x14ac:dyDescent="0.25">
      <c r="P1005" s="211"/>
      <c r="Q1005" s="211"/>
      <c r="R1005" s="211"/>
      <c r="S1005" s="211"/>
      <c r="T1005" s="211"/>
      <c r="U1005" s="211"/>
      <c r="V1005" s="211"/>
      <c r="W1005" s="211"/>
      <c r="X1005" s="211"/>
      <c r="Y1005" s="211"/>
      <c r="Z1005" s="211"/>
      <c r="AC1005" s="264"/>
      <c r="AD1005" s="264"/>
      <c r="AE1005" s="264"/>
      <c r="AF1005" s="264"/>
      <c r="AG1005" s="264"/>
    </row>
    <row r="1006" spans="1:33" x14ac:dyDescent="0.25">
      <c r="P1006" s="211"/>
      <c r="Q1006" s="211"/>
      <c r="R1006" s="211"/>
      <c r="S1006" s="211"/>
      <c r="T1006" s="211"/>
      <c r="U1006" s="211"/>
      <c r="V1006" s="211"/>
      <c r="W1006" s="211"/>
      <c r="X1006" s="211"/>
      <c r="Y1006" s="211"/>
      <c r="Z1006" s="211"/>
      <c r="AC1006" s="264"/>
      <c r="AD1006" s="264"/>
      <c r="AE1006" s="264"/>
      <c r="AF1006" s="264"/>
      <c r="AG1006" s="264"/>
    </row>
    <row r="1007" spans="1:33" x14ac:dyDescent="0.25">
      <c r="P1007" s="211"/>
      <c r="Q1007" s="211"/>
      <c r="R1007" s="211"/>
      <c r="S1007" s="211"/>
      <c r="T1007" s="211"/>
      <c r="U1007" s="211"/>
      <c r="V1007" s="211"/>
      <c r="W1007" s="211"/>
      <c r="X1007" s="211"/>
      <c r="Y1007" s="211"/>
      <c r="Z1007" s="211"/>
      <c r="AC1007" s="264"/>
      <c r="AD1007" s="264"/>
      <c r="AE1007" s="264"/>
      <c r="AF1007" s="264"/>
      <c r="AG1007" s="264"/>
    </row>
    <row r="1008" spans="1:33" x14ac:dyDescent="0.25">
      <c r="P1008" s="211"/>
      <c r="Q1008" s="211"/>
      <c r="R1008" s="211"/>
      <c r="S1008" s="211"/>
      <c r="T1008" s="211"/>
      <c r="U1008" s="211"/>
      <c r="V1008" s="211"/>
      <c r="W1008" s="211"/>
      <c r="X1008" s="211"/>
      <c r="Y1008" s="211"/>
      <c r="Z1008" s="211"/>
      <c r="AC1008" s="264"/>
      <c r="AD1008" s="264"/>
      <c r="AE1008" s="264"/>
      <c r="AF1008" s="264"/>
      <c r="AG1008" s="264"/>
    </row>
    <row r="1009" spans="16:33" x14ac:dyDescent="0.25">
      <c r="P1009" s="211"/>
      <c r="Q1009" s="211"/>
      <c r="R1009" s="211"/>
      <c r="S1009" s="211"/>
      <c r="T1009" s="211"/>
      <c r="U1009" s="211"/>
      <c r="V1009" s="211"/>
      <c r="W1009" s="211"/>
      <c r="X1009" s="211"/>
      <c r="Y1009" s="211"/>
      <c r="Z1009" s="211"/>
      <c r="AC1009" s="264"/>
      <c r="AD1009" s="264"/>
      <c r="AE1009" s="264"/>
      <c r="AF1009" s="264"/>
      <c r="AG1009" s="264"/>
    </row>
    <row r="1010" spans="16:33" x14ac:dyDescent="0.25">
      <c r="P1010" s="211"/>
      <c r="Q1010" s="211"/>
      <c r="R1010" s="211"/>
      <c r="S1010" s="211"/>
      <c r="T1010" s="211"/>
      <c r="U1010" s="211"/>
      <c r="V1010" s="211"/>
      <c r="W1010" s="211"/>
      <c r="X1010" s="211"/>
      <c r="Y1010" s="211"/>
      <c r="Z1010" s="211"/>
      <c r="AC1010" s="264"/>
      <c r="AD1010" s="264"/>
      <c r="AE1010" s="264"/>
      <c r="AF1010" s="264"/>
      <c r="AG1010" s="264"/>
    </row>
    <row r="1011" spans="16:33" x14ac:dyDescent="0.25">
      <c r="P1011" s="211"/>
      <c r="Q1011" s="211"/>
      <c r="R1011" s="211"/>
      <c r="S1011" s="211"/>
      <c r="T1011" s="211"/>
      <c r="U1011" s="211"/>
      <c r="V1011" s="211"/>
      <c r="W1011" s="211"/>
      <c r="X1011" s="211"/>
      <c r="Y1011" s="211"/>
      <c r="Z1011" s="211"/>
      <c r="AC1011" s="264"/>
      <c r="AD1011" s="264"/>
      <c r="AE1011" s="264"/>
      <c r="AF1011" s="264"/>
      <c r="AG1011" s="264"/>
    </row>
    <row r="1012" spans="16:33" x14ac:dyDescent="0.25">
      <c r="P1012" s="211"/>
      <c r="Q1012" s="211"/>
      <c r="R1012" s="211"/>
      <c r="S1012" s="211"/>
      <c r="T1012" s="211"/>
      <c r="U1012" s="211"/>
      <c r="V1012" s="211"/>
      <c r="W1012" s="211"/>
      <c r="X1012" s="211"/>
      <c r="Y1012" s="211"/>
      <c r="Z1012" s="211"/>
      <c r="AC1012" s="264"/>
      <c r="AD1012" s="264"/>
      <c r="AE1012" s="264"/>
      <c r="AF1012" s="264"/>
      <c r="AG1012" s="264"/>
    </row>
    <row r="1013" spans="16:33" x14ac:dyDescent="0.25">
      <c r="P1013" s="211"/>
      <c r="Q1013" s="211"/>
      <c r="R1013" s="211"/>
      <c r="S1013" s="211"/>
      <c r="T1013" s="211"/>
      <c r="U1013" s="211"/>
      <c r="V1013" s="211"/>
      <c r="W1013" s="211"/>
      <c r="X1013" s="211"/>
      <c r="Y1013" s="211"/>
      <c r="Z1013" s="211"/>
      <c r="AC1013" s="264"/>
      <c r="AD1013" s="264"/>
      <c r="AE1013" s="264"/>
      <c r="AF1013" s="264"/>
      <c r="AG1013" s="264"/>
    </row>
    <row r="1014" spans="16:33" x14ac:dyDescent="0.25">
      <c r="P1014" s="211"/>
      <c r="Q1014" s="211"/>
      <c r="R1014" s="211"/>
      <c r="S1014" s="211"/>
      <c r="T1014" s="211"/>
      <c r="U1014" s="211"/>
      <c r="V1014" s="211"/>
      <c r="W1014" s="211"/>
      <c r="X1014" s="211"/>
      <c r="Y1014" s="211"/>
      <c r="Z1014" s="211"/>
      <c r="AC1014" s="264"/>
      <c r="AD1014" s="264"/>
      <c r="AE1014" s="264"/>
      <c r="AF1014" s="264"/>
      <c r="AG1014" s="264"/>
    </row>
    <row r="1015" spans="16:33" x14ac:dyDescent="0.25">
      <c r="P1015" s="211"/>
      <c r="Q1015" s="211"/>
      <c r="R1015" s="211"/>
      <c r="S1015" s="211"/>
      <c r="T1015" s="211"/>
      <c r="U1015" s="211"/>
      <c r="V1015" s="211"/>
      <c r="W1015" s="211"/>
      <c r="X1015" s="211"/>
      <c r="Y1015" s="211"/>
      <c r="Z1015" s="211"/>
      <c r="AC1015" s="264"/>
      <c r="AD1015" s="264"/>
      <c r="AE1015" s="264"/>
      <c r="AF1015" s="264"/>
      <c r="AG1015" s="264"/>
    </row>
    <row r="1016" spans="16:33" x14ac:dyDescent="0.25">
      <c r="P1016" s="211"/>
      <c r="Q1016" s="211"/>
      <c r="R1016" s="211"/>
      <c r="S1016" s="211"/>
      <c r="T1016" s="211"/>
      <c r="U1016" s="211"/>
      <c r="V1016" s="211"/>
      <c r="W1016" s="211"/>
      <c r="X1016" s="211"/>
      <c r="Y1016" s="211"/>
      <c r="Z1016" s="211"/>
      <c r="AC1016" s="264"/>
      <c r="AD1016" s="264"/>
      <c r="AE1016" s="264"/>
      <c r="AF1016" s="264"/>
      <c r="AG1016" s="264"/>
    </row>
    <row r="1017" spans="16:33" x14ac:dyDescent="0.25">
      <c r="P1017" s="211"/>
      <c r="Q1017" s="211"/>
      <c r="R1017" s="211"/>
      <c r="S1017" s="211"/>
      <c r="T1017" s="211"/>
      <c r="U1017" s="211"/>
      <c r="V1017" s="211"/>
      <c r="W1017" s="211"/>
      <c r="X1017" s="211"/>
      <c r="Y1017" s="211"/>
      <c r="Z1017" s="211"/>
      <c r="AC1017" s="264"/>
      <c r="AD1017" s="264"/>
      <c r="AE1017" s="264"/>
      <c r="AF1017" s="264"/>
      <c r="AG1017" s="264"/>
    </row>
    <row r="1018" spans="16:33" x14ac:dyDescent="0.25">
      <c r="P1018" s="211"/>
      <c r="Q1018" s="211"/>
      <c r="R1018" s="211"/>
      <c r="S1018" s="211"/>
      <c r="T1018" s="211"/>
      <c r="U1018" s="211"/>
      <c r="V1018" s="211"/>
      <c r="W1018" s="211"/>
      <c r="X1018" s="211"/>
      <c r="Y1018" s="211"/>
      <c r="Z1018" s="211"/>
      <c r="AC1018" s="264"/>
      <c r="AD1018" s="264"/>
      <c r="AE1018" s="264"/>
      <c r="AF1018" s="264"/>
      <c r="AG1018" s="264"/>
    </row>
    <row r="1019" spans="16:33" x14ac:dyDescent="0.25">
      <c r="P1019" s="211"/>
      <c r="Q1019" s="211"/>
      <c r="R1019" s="211"/>
      <c r="S1019" s="211"/>
      <c r="T1019" s="211"/>
      <c r="U1019" s="211"/>
      <c r="V1019" s="211"/>
      <c r="W1019" s="211"/>
      <c r="X1019" s="211"/>
      <c r="Y1019" s="211"/>
      <c r="Z1019" s="211"/>
      <c r="AC1019" s="264"/>
      <c r="AD1019" s="264"/>
      <c r="AE1019" s="264"/>
      <c r="AF1019" s="264"/>
      <c r="AG1019" s="264"/>
    </row>
    <row r="1020" spans="16:33" x14ac:dyDescent="0.25">
      <c r="P1020" s="211"/>
      <c r="Q1020" s="211"/>
      <c r="R1020" s="211"/>
      <c r="S1020" s="211"/>
      <c r="T1020" s="211"/>
      <c r="U1020" s="211"/>
      <c r="V1020" s="211"/>
      <c r="W1020" s="211"/>
      <c r="X1020" s="211"/>
      <c r="Y1020" s="211"/>
      <c r="Z1020" s="211"/>
      <c r="AC1020" s="264"/>
      <c r="AD1020" s="264"/>
      <c r="AE1020" s="264"/>
      <c r="AF1020" s="264"/>
      <c r="AG1020" s="264"/>
    </row>
    <row r="1021" spans="16:33" x14ac:dyDescent="0.25">
      <c r="P1021" s="211"/>
      <c r="Q1021" s="211"/>
      <c r="R1021" s="211"/>
      <c r="S1021" s="211"/>
      <c r="T1021" s="211"/>
      <c r="U1021" s="211"/>
      <c r="V1021" s="211"/>
      <c r="W1021" s="211"/>
      <c r="X1021" s="211"/>
      <c r="Y1021" s="211"/>
      <c r="Z1021" s="211"/>
      <c r="AC1021" s="264"/>
      <c r="AD1021" s="264"/>
      <c r="AE1021" s="264"/>
      <c r="AF1021" s="264"/>
      <c r="AG1021" s="264"/>
    </row>
    <row r="1022" spans="16:33" x14ac:dyDescent="0.25">
      <c r="P1022" s="211"/>
      <c r="Q1022" s="211"/>
      <c r="R1022" s="211"/>
      <c r="S1022" s="211"/>
      <c r="T1022" s="211"/>
      <c r="U1022" s="211"/>
      <c r="V1022" s="211"/>
      <c r="W1022" s="211"/>
      <c r="X1022" s="211"/>
      <c r="Y1022" s="211"/>
      <c r="Z1022" s="211"/>
      <c r="AC1022" s="264"/>
      <c r="AD1022" s="264"/>
      <c r="AE1022" s="264"/>
      <c r="AF1022" s="264"/>
      <c r="AG1022" s="264"/>
    </row>
    <row r="1023" spans="16:33" x14ac:dyDescent="0.25">
      <c r="P1023" s="211"/>
      <c r="Q1023" s="211"/>
      <c r="R1023" s="211"/>
      <c r="S1023" s="211"/>
      <c r="T1023" s="211"/>
      <c r="U1023" s="211"/>
      <c r="V1023" s="211"/>
      <c r="W1023" s="211"/>
      <c r="X1023" s="211"/>
      <c r="Y1023" s="211"/>
      <c r="Z1023" s="211"/>
      <c r="AC1023" s="264"/>
      <c r="AD1023" s="264"/>
      <c r="AE1023" s="264"/>
      <c r="AF1023" s="264"/>
      <c r="AG1023" s="264"/>
    </row>
    <row r="1024" spans="16:33" x14ac:dyDescent="0.25">
      <c r="P1024" s="211"/>
      <c r="Q1024" s="211"/>
      <c r="R1024" s="211"/>
      <c r="S1024" s="211"/>
      <c r="T1024" s="211"/>
      <c r="U1024" s="211"/>
      <c r="V1024" s="211"/>
      <c r="W1024" s="211"/>
      <c r="X1024" s="211"/>
      <c r="Y1024" s="211"/>
      <c r="Z1024" s="211"/>
      <c r="AC1024" s="264"/>
      <c r="AD1024" s="264"/>
      <c r="AE1024" s="264"/>
      <c r="AF1024" s="264"/>
      <c r="AG1024" s="264"/>
    </row>
    <row r="1025" spans="1:33" x14ac:dyDescent="0.25">
      <c r="P1025" s="211"/>
      <c r="Q1025" s="211"/>
      <c r="R1025" s="211"/>
      <c r="S1025" s="211"/>
      <c r="T1025" s="211"/>
      <c r="U1025" s="211"/>
      <c r="V1025" s="211"/>
      <c r="W1025" s="211"/>
      <c r="X1025" s="211"/>
      <c r="Y1025" s="211"/>
      <c r="Z1025" s="211"/>
      <c r="AC1025" s="264"/>
      <c r="AD1025" s="264"/>
      <c r="AE1025" s="264"/>
      <c r="AF1025" s="264"/>
      <c r="AG1025" s="264"/>
    </row>
    <row r="1026" spans="1:33" x14ac:dyDescent="0.25">
      <c r="P1026" s="211"/>
      <c r="Q1026" s="211"/>
      <c r="R1026" s="211"/>
      <c r="S1026" s="211"/>
      <c r="T1026" s="211"/>
      <c r="U1026" s="211"/>
      <c r="V1026" s="211"/>
      <c r="W1026" s="211"/>
      <c r="X1026" s="211"/>
      <c r="Y1026" s="211"/>
      <c r="Z1026" s="211"/>
      <c r="AC1026" s="264"/>
      <c r="AD1026" s="264"/>
      <c r="AE1026" s="264"/>
      <c r="AF1026" s="264"/>
      <c r="AG1026" s="264"/>
    </row>
    <row r="1027" spans="1:33" x14ac:dyDescent="0.25">
      <c r="P1027" s="211"/>
      <c r="Q1027" s="211"/>
      <c r="R1027" s="211"/>
      <c r="S1027" s="211"/>
      <c r="T1027" s="211"/>
      <c r="U1027" s="211"/>
      <c r="V1027" s="211"/>
      <c r="W1027" s="211"/>
      <c r="X1027" s="211"/>
      <c r="Y1027" s="211"/>
      <c r="Z1027" s="211"/>
      <c r="AC1027" s="264"/>
      <c r="AD1027" s="264"/>
      <c r="AE1027" s="264"/>
      <c r="AF1027" s="264"/>
      <c r="AG1027" s="264"/>
    </row>
    <row r="1028" spans="1:33" x14ac:dyDescent="0.25">
      <c r="P1028" s="211"/>
      <c r="Q1028" s="211"/>
      <c r="R1028" s="211"/>
      <c r="S1028" s="211"/>
      <c r="T1028" s="211"/>
      <c r="U1028" s="211"/>
      <c r="V1028" s="211"/>
      <c r="W1028" s="211"/>
      <c r="X1028" s="211"/>
      <c r="Y1028" s="211"/>
      <c r="Z1028" s="211"/>
      <c r="AC1028" s="264"/>
      <c r="AD1028" s="264"/>
      <c r="AE1028" s="264"/>
      <c r="AF1028" s="264"/>
      <c r="AG1028" s="264"/>
    </row>
    <row r="1029" spans="1:33" x14ac:dyDescent="0.25">
      <c r="P1029" s="211"/>
      <c r="Q1029" s="211"/>
      <c r="R1029" s="211"/>
      <c r="S1029" s="211"/>
      <c r="T1029" s="211"/>
      <c r="U1029" s="211"/>
      <c r="V1029" s="211"/>
      <c r="W1029" s="211"/>
      <c r="X1029" s="211"/>
      <c r="Y1029" s="211"/>
      <c r="Z1029" s="211"/>
      <c r="AC1029" s="264"/>
      <c r="AD1029" s="264"/>
      <c r="AE1029" s="264"/>
      <c r="AF1029" s="264"/>
      <c r="AG1029" s="264"/>
    </row>
    <row r="1030" spans="1:33" x14ac:dyDescent="0.25">
      <c r="P1030" s="211"/>
      <c r="Q1030" s="211"/>
      <c r="R1030" s="211"/>
      <c r="S1030" s="211"/>
      <c r="T1030" s="211"/>
      <c r="U1030" s="211"/>
      <c r="V1030" s="211"/>
      <c r="W1030" s="211"/>
      <c r="X1030" s="211"/>
      <c r="Y1030" s="211"/>
      <c r="Z1030" s="211"/>
      <c r="AC1030" s="264"/>
      <c r="AD1030" s="264"/>
      <c r="AE1030" s="264"/>
      <c r="AF1030" s="264"/>
      <c r="AG1030" s="264"/>
    </row>
    <row r="1031" spans="1:33" x14ac:dyDescent="0.25">
      <c r="P1031" s="211"/>
      <c r="Q1031" s="211"/>
      <c r="R1031" s="211"/>
      <c r="S1031" s="211"/>
      <c r="T1031" s="211"/>
      <c r="U1031" s="211"/>
      <c r="V1031" s="211"/>
      <c r="W1031" s="211"/>
      <c r="X1031" s="211"/>
      <c r="Y1031" s="211"/>
      <c r="Z1031" s="211"/>
      <c r="AC1031" s="264"/>
      <c r="AD1031" s="264"/>
      <c r="AE1031" s="264"/>
      <c r="AF1031" s="264"/>
      <c r="AG1031" s="264"/>
    </row>
    <row r="1032" spans="1:33" x14ac:dyDescent="0.25">
      <c r="P1032" s="211"/>
      <c r="Q1032" s="211"/>
      <c r="R1032" s="211"/>
      <c r="S1032" s="211"/>
      <c r="T1032" s="211"/>
      <c r="U1032" s="211"/>
      <c r="V1032" s="211"/>
      <c r="W1032" s="211"/>
      <c r="X1032" s="211"/>
      <c r="Y1032" s="211"/>
      <c r="Z1032" s="211"/>
      <c r="AC1032" s="264"/>
      <c r="AD1032" s="264"/>
      <c r="AE1032" s="264"/>
      <c r="AF1032" s="264"/>
      <c r="AG1032" s="264"/>
    </row>
    <row r="1033" spans="1:33" x14ac:dyDescent="0.25">
      <c r="P1033" s="211"/>
      <c r="Q1033" s="211"/>
      <c r="R1033" s="211"/>
      <c r="S1033" s="211"/>
      <c r="T1033" s="211"/>
      <c r="U1033" s="211"/>
      <c r="V1033" s="211"/>
      <c r="W1033" s="211"/>
      <c r="X1033" s="211"/>
      <c r="Y1033" s="211"/>
      <c r="Z1033" s="211"/>
      <c r="AC1033" s="264"/>
      <c r="AD1033" s="264"/>
      <c r="AE1033" s="264"/>
      <c r="AF1033" s="264"/>
      <c r="AG1033" s="264"/>
    </row>
    <row r="1034" spans="1:33" x14ac:dyDescent="0.25">
      <c r="P1034" s="211"/>
      <c r="Q1034" s="211"/>
      <c r="R1034" s="211"/>
      <c r="S1034" s="211"/>
      <c r="T1034" s="211"/>
      <c r="U1034" s="211"/>
      <c r="V1034" s="211"/>
      <c r="W1034" s="211"/>
      <c r="X1034" s="211"/>
      <c r="Y1034" s="211"/>
      <c r="Z1034" s="211"/>
      <c r="AC1034" s="264"/>
      <c r="AD1034" s="264"/>
      <c r="AE1034" s="264"/>
      <c r="AF1034" s="264"/>
      <c r="AG1034" s="264"/>
    </row>
    <row r="1035" spans="1:33" x14ac:dyDescent="0.25">
      <c r="P1035" s="211"/>
      <c r="Q1035" s="211"/>
      <c r="R1035" s="211"/>
      <c r="S1035" s="211"/>
      <c r="T1035" s="211"/>
      <c r="U1035" s="211"/>
      <c r="V1035" s="211"/>
      <c r="W1035" s="211"/>
      <c r="X1035" s="211"/>
      <c r="Y1035" s="211"/>
      <c r="Z1035" s="211"/>
      <c r="AC1035" s="264"/>
      <c r="AD1035" s="264"/>
      <c r="AE1035" s="264"/>
      <c r="AF1035" s="264"/>
      <c r="AG1035" s="264"/>
    </row>
    <row r="1036" spans="1:33" ht="13.8" thickBot="1" x14ac:dyDescent="0.3">
      <c r="B1036">
        <f>$D$1</f>
        <v>0</v>
      </c>
      <c r="C1036" s="79" t="s">
        <v>19</v>
      </c>
      <c r="D1036" s="30" t="s">
        <v>20</v>
      </c>
      <c r="P1036" s="211"/>
      <c r="Q1036" s="211"/>
      <c r="R1036" s="211"/>
      <c r="S1036" s="211"/>
      <c r="T1036" s="211"/>
      <c r="U1036" s="211"/>
      <c r="V1036" s="211"/>
      <c r="W1036" s="211"/>
      <c r="X1036" s="211"/>
      <c r="Y1036" s="211"/>
      <c r="Z1036" s="211"/>
      <c r="AC1036" s="264"/>
      <c r="AD1036" s="264"/>
      <c r="AE1036" s="264"/>
      <c r="AF1036" s="264"/>
      <c r="AG1036" s="264"/>
    </row>
    <row r="1037" spans="1:33" ht="13.8" thickTop="1" x14ac:dyDescent="0.25">
      <c r="A1037" s="31"/>
      <c r="B1037" s="32" t="s">
        <v>21</v>
      </c>
      <c r="C1037" s="33"/>
      <c r="D1037" s="34" t="s">
        <v>22</v>
      </c>
      <c r="E1037" s="32" t="str">
        <f>J120</f>
        <v>PL</v>
      </c>
      <c r="F1037" s="35" t="str">
        <f>IF(L120=0,"NOT REQUIRED", IF(L120="Man","MANAGERIAL POSITION","NON-MANAGERIAL POSITION"))</f>
        <v>MANAGERIAL POSITION</v>
      </c>
      <c r="G1037" s="33"/>
      <c r="H1037" s="433" t="s">
        <v>768</v>
      </c>
      <c r="I1037" s="36"/>
      <c r="J1037" s="32"/>
      <c r="K1037" s="33"/>
      <c r="L1037" s="36" t="s">
        <v>25</v>
      </c>
      <c r="M1037" s="33"/>
      <c r="N1037" s="37"/>
      <c r="P1037" s="211"/>
      <c r="Q1037" s="211"/>
      <c r="R1037" s="211"/>
      <c r="S1037" s="211"/>
      <c r="T1037" s="211"/>
      <c r="U1037" s="211"/>
      <c r="V1037" s="211"/>
      <c r="W1037" s="211"/>
      <c r="X1037" s="211"/>
      <c r="Y1037" s="211"/>
      <c r="Z1037" s="211"/>
      <c r="AC1037" s="264"/>
      <c r="AD1037" s="264"/>
      <c r="AE1037" s="264"/>
      <c r="AF1037" s="264"/>
      <c r="AG1037" s="264"/>
    </row>
    <row r="1038" spans="1:33" x14ac:dyDescent="0.25">
      <c r="A1038" s="38"/>
      <c r="E1038" s="39"/>
      <c r="F1038" s="40"/>
      <c r="G1038" s="41"/>
      <c r="I1038" s="11"/>
      <c r="J1038" s="42"/>
      <c r="N1038" s="43"/>
      <c r="P1038" s="211"/>
      <c r="Q1038" s="211"/>
      <c r="R1038" s="211"/>
      <c r="S1038" s="211"/>
      <c r="T1038" s="211"/>
      <c r="U1038" s="211"/>
      <c r="V1038" s="211"/>
      <c r="W1038" s="211"/>
      <c r="X1038" s="211"/>
      <c r="Y1038" s="211"/>
      <c r="Z1038" s="211"/>
      <c r="AC1038" s="264"/>
      <c r="AD1038" s="264"/>
      <c r="AE1038" s="264"/>
      <c r="AF1038" s="264"/>
      <c r="AG1038" s="264"/>
    </row>
    <row r="1039" spans="1:33" x14ac:dyDescent="0.25">
      <c r="A1039" s="38"/>
      <c r="B1039" t="s">
        <v>26</v>
      </c>
      <c r="L1039" s="608" t="str">
        <f>$L$39</f>
        <v>N.017-050-2022/1</v>
      </c>
      <c r="M1039" s="608"/>
      <c r="N1039" s="43"/>
      <c r="P1039" s="211"/>
      <c r="Q1039" s="211"/>
      <c r="R1039" s="211"/>
      <c r="S1039" s="211"/>
      <c r="T1039" s="211"/>
      <c r="U1039" s="211"/>
      <c r="V1039" s="211"/>
      <c r="W1039" s="211"/>
      <c r="X1039" s="211"/>
      <c r="Y1039" s="211"/>
      <c r="Z1039" s="211"/>
      <c r="AC1039" s="264"/>
      <c r="AD1039" s="264"/>
      <c r="AE1039" s="264"/>
      <c r="AF1039" s="264"/>
      <c r="AG1039" s="264"/>
    </row>
    <row r="1040" spans="1:33" ht="25.5" customHeight="1" x14ac:dyDescent="0.25">
      <c r="A1040" s="38"/>
      <c r="B1040" s="44" t="s">
        <v>27</v>
      </c>
      <c r="C1040" s="45"/>
      <c r="D1040" s="46"/>
      <c r="E1040" s="620" t="s">
        <v>781</v>
      </c>
      <c r="F1040" s="621"/>
      <c r="G1040" s="44" t="s">
        <v>28</v>
      </c>
      <c r="H1040" s="46"/>
      <c r="I1040" s="44" t="s">
        <v>29</v>
      </c>
      <c r="J1040" s="45"/>
      <c r="K1040" s="46"/>
      <c r="L1040" s="608"/>
      <c r="M1040" s="608"/>
      <c r="N1040" s="43"/>
      <c r="P1040" s="211"/>
      <c r="Q1040" s="211"/>
      <c r="R1040" s="211"/>
      <c r="S1040" s="211"/>
      <c r="T1040" s="211"/>
      <c r="U1040" s="211"/>
      <c r="V1040" s="211"/>
      <c r="W1040" s="211"/>
      <c r="X1040" s="211"/>
      <c r="Y1040" s="211"/>
      <c r="Z1040" s="211"/>
      <c r="AC1040" s="264"/>
      <c r="AD1040" s="264"/>
      <c r="AE1040" s="264"/>
      <c r="AF1040" s="264"/>
      <c r="AG1040" s="264"/>
    </row>
    <row r="1041" spans="1:33" ht="18" customHeight="1" x14ac:dyDescent="0.25">
      <c r="A1041" s="38"/>
      <c r="B1041" s="302"/>
      <c r="C1041" s="303"/>
      <c r="D1041" s="304"/>
      <c r="E1041" s="646"/>
      <c r="F1041" s="647"/>
      <c r="G1041" s="48" t="str">
        <f>K120</f>
        <v>Project Leader</v>
      </c>
      <c r="H1041" s="49"/>
      <c r="I1041" s="295"/>
      <c r="J1041" s="294"/>
      <c r="K1041" s="296"/>
      <c r="N1041" s="43"/>
      <c r="P1041" s="211">
        <v>1</v>
      </c>
      <c r="Q1041" s="211">
        <v>1</v>
      </c>
      <c r="R1041" s="211">
        <v>1</v>
      </c>
      <c r="S1041" s="211" t="str">
        <f>VLOOKUP(P1041,'WORKINGS MATRIX'!$H$200:$I$351,2,FALSE)</f>
        <v>Year</v>
      </c>
      <c r="T1041" s="211">
        <f>Q1041-1</f>
        <v>0</v>
      </c>
      <c r="U1041" s="211">
        <f>R1041-1</f>
        <v>0</v>
      </c>
      <c r="V1041" s="211" t="str">
        <f>IF(S1041="year","",S1041)</f>
        <v/>
      </c>
      <c r="W1041" s="211" t="str">
        <f>IF(T1041=0,"",T1041)</f>
        <v/>
      </c>
      <c r="X1041" s="211" t="str">
        <f>IF(U1041=0,"",U1041)</f>
        <v/>
      </c>
      <c r="Y1041" s="211" t="str">
        <f>IF(V1041="","",IF(W1041="",(V1041&amp;"/"&amp;"1"&amp;"/"&amp;"1"),IF(X1041="",(V1041&amp;"/"&amp;W1041&amp;"/"&amp;"1"),(V1041&amp;"/"&amp;W1041&amp;"/"&amp;X1041))))</f>
        <v/>
      </c>
      <c r="Z1041" s="211" t="str">
        <f>IF(Y1041="//","",Y1041)</f>
        <v/>
      </c>
      <c r="AC1041" s="264"/>
      <c r="AD1041" s="264"/>
      <c r="AE1041" s="264"/>
      <c r="AF1041" s="264"/>
      <c r="AG1041" s="264"/>
    </row>
    <row r="1042" spans="1:33" x14ac:dyDescent="0.25">
      <c r="A1042" s="38"/>
      <c r="E1042" t="str">
        <f>IF(E1041="","",IF(LEN(E1041)=13,"","ID NUMBER SHOULD BE 13 DIGITS"))</f>
        <v/>
      </c>
      <c r="N1042" s="43"/>
      <c r="P1042" s="211"/>
      <c r="Q1042" s="211"/>
      <c r="R1042" s="211"/>
      <c r="S1042" s="211"/>
      <c r="T1042" s="211"/>
      <c r="U1042" s="211"/>
      <c r="V1042" s="211"/>
      <c r="W1042" s="211"/>
      <c r="X1042" s="211"/>
      <c r="Y1042" s="211"/>
      <c r="Z1042" s="211"/>
      <c r="AC1042" s="264"/>
      <c r="AD1042" s="264"/>
      <c r="AE1042" s="264"/>
      <c r="AF1042" s="264"/>
      <c r="AG1042" s="264"/>
    </row>
    <row r="1043" spans="1:33" x14ac:dyDescent="0.25">
      <c r="A1043" s="38"/>
      <c r="G1043" s="276" t="str">
        <f>IF(AG1046=0,"","DATES BEYOND TENDER CLOSING DATE - PLEASE CHECK")</f>
        <v/>
      </c>
      <c r="N1043" s="43"/>
      <c r="P1043" s="211"/>
      <c r="Q1043" s="211"/>
      <c r="R1043" s="211"/>
      <c r="S1043" s="211"/>
      <c r="T1043" s="211"/>
      <c r="U1043" s="211"/>
      <c r="V1043" s="211"/>
      <c r="W1043" s="211"/>
      <c r="X1043" s="211"/>
      <c r="Y1043" s="211"/>
      <c r="Z1043" s="211"/>
      <c r="AC1043" s="264"/>
      <c r="AD1043" s="264"/>
      <c r="AE1043" s="264"/>
      <c r="AF1043" s="264"/>
      <c r="AG1043" s="264"/>
    </row>
    <row r="1044" spans="1:33" x14ac:dyDescent="0.25">
      <c r="A1044" s="38"/>
      <c r="B1044" t="s">
        <v>30</v>
      </c>
      <c r="G1044" s="276" t="str">
        <f>IF(AE1046=0,"","DATES INCORRECT OR INCOMPLETE - PLEASE CHECK")</f>
        <v/>
      </c>
      <c r="N1044" s="43"/>
      <c r="P1044" s="211"/>
      <c r="Q1044" s="211"/>
      <c r="R1044" s="211"/>
      <c r="S1044" s="211"/>
      <c r="T1044" s="211"/>
      <c r="U1044" s="211"/>
      <c r="V1044" s="211"/>
      <c r="W1044" s="211"/>
      <c r="X1044" s="211"/>
      <c r="Y1044" s="211"/>
      <c r="Z1044" s="211"/>
      <c r="AC1044" s="264"/>
      <c r="AD1044" s="264"/>
      <c r="AE1044" s="264"/>
      <c r="AF1044" s="264"/>
      <c r="AG1044" s="264"/>
    </row>
    <row r="1045" spans="1:33" x14ac:dyDescent="0.25">
      <c r="A1045" s="38"/>
      <c r="B1045" s="16" t="s">
        <v>612</v>
      </c>
      <c r="N1045" s="43"/>
      <c r="P1045" s="211"/>
      <c r="Q1045" s="211"/>
      <c r="R1045" s="211"/>
      <c r="S1045" s="211"/>
      <c r="T1045" s="211"/>
      <c r="U1045" s="211"/>
      <c r="V1045" s="211"/>
      <c r="W1045" s="211"/>
      <c r="X1045" s="211"/>
      <c r="Y1045" s="211"/>
      <c r="Z1045" s="211"/>
      <c r="AC1045" s="264"/>
      <c r="AD1045" s="264"/>
      <c r="AE1045" s="264"/>
      <c r="AF1045" s="264"/>
      <c r="AG1045" s="264"/>
    </row>
    <row r="1046" spans="1:33" ht="66" x14ac:dyDescent="0.25">
      <c r="A1046" s="51"/>
      <c r="B1046" s="559" t="s">
        <v>890</v>
      </c>
      <c r="C1046" s="558" t="s">
        <v>31</v>
      </c>
      <c r="D1046" s="49"/>
      <c r="E1046" s="618" t="s">
        <v>891</v>
      </c>
      <c r="F1046" s="619"/>
      <c r="G1046" s="263" t="s">
        <v>892</v>
      </c>
      <c r="H1046" s="263" t="s">
        <v>893</v>
      </c>
      <c r="I1046" s="560" t="s">
        <v>894</v>
      </c>
      <c r="J1046" s="560" t="s">
        <v>895</v>
      </c>
      <c r="K1046" s="53" t="s">
        <v>32</v>
      </c>
      <c r="L1046" s="560" t="s">
        <v>896</v>
      </c>
      <c r="M1046" s="52" t="s">
        <v>33</v>
      </c>
      <c r="N1046" s="54"/>
      <c r="O1046" s="55"/>
      <c r="P1046" s="214"/>
      <c r="Q1046" s="211"/>
      <c r="R1046" s="211"/>
      <c r="S1046" s="212"/>
      <c r="T1046" s="212"/>
      <c r="U1046" s="212"/>
      <c r="V1046" s="212"/>
      <c r="W1046" s="212"/>
      <c r="X1046" s="212"/>
      <c r="Y1046" s="212"/>
      <c r="Z1046" s="212"/>
      <c r="AC1046" s="271"/>
      <c r="AD1046" s="271"/>
      <c r="AE1046" s="271">
        <f>SUM(AE1047:AE1051)</f>
        <v>0</v>
      </c>
      <c r="AF1046" s="271"/>
      <c r="AG1046" s="271">
        <f>SUM(AG1047:AG1051)</f>
        <v>0</v>
      </c>
    </row>
    <row r="1047" spans="1:33" ht="25.5" customHeight="1" x14ac:dyDescent="0.25">
      <c r="A1047" s="56"/>
      <c r="B1047" s="308"/>
      <c r="C1047" s="57">
        <v>8</v>
      </c>
      <c r="D1047" s="58"/>
      <c r="E1047" s="59"/>
      <c r="F1047" s="59">
        <v>1</v>
      </c>
      <c r="G1047" s="210" t="str">
        <f>Z1047</f>
        <v/>
      </c>
      <c r="H1047" s="210" t="str">
        <f>Z1052</f>
        <v/>
      </c>
      <c r="I1047" s="310"/>
      <c r="J1047" s="311"/>
      <c r="K1047" s="60">
        <v>23</v>
      </c>
      <c r="L1047" s="312"/>
      <c r="M1047" s="313"/>
      <c r="N1047" s="270">
        <f>IF(G1047="",0,IF(H1047="",0,(ROUND(((H1047-G1047)/30),0))))</f>
        <v>0</v>
      </c>
      <c r="O1047" s="26"/>
      <c r="P1047" s="215">
        <v>1</v>
      </c>
      <c r="Q1047" s="211">
        <v>1</v>
      </c>
      <c r="R1047" s="211">
        <v>1</v>
      </c>
      <c r="S1047" s="211" t="str">
        <f>VLOOKUP(P1047,'WORKINGS MATRIX'!$B$200:$C$351,2,FALSE)</f>
        <v>Year</v>
      </c>
      <c r="T1047" s="211">
        <f t="shared" ref="T1047:U1051" si="92">Q1047-1</f>
        <v>0</v>
      </c>
      <c r="U1047" s="211">
        <f t="shared" si="92"/>
        <v>0</v>
      </c>
      <c r="V1047" s="211" t="str">
        <f t="shared" ref="V1047:V1056" si="93">IF(S1047="year","",S1047)</f>
        <v/>
      </c>
      <c r="W1047" s="211" t="str">
        <f t="shared" ref="W1047:X1051" si="94">IF(T1047=0,"",T1047)</f>
        <v/>
      </c>
      <c r="X1047" s="211" t="str">
        <f t="shared" si="94"/>
        <v/>
      </c>
      <c r="Y1047" s="211" t="str">
        <f t="shared" ref="Y1047:Y1056" si="95">IF(V1047="","",IF(W1047="",(V1047&amp;"/"&amp;"1"&amp;"/"&amp;"1"),IF(X1047="",(V1047&amp;"/"&amp;W1047&amp;"/"&amp;"1"),(V1047&amp;"/"&amp;W1047&amp;"/"&amp;X1047))))</f>
        <v/>
      </c>
      <c r="Z1047" s="211" t="str">
        <f t="shared" ref="Z1047:Z1056" si="96">IF(Y1047="//","",Y1047)</f>
        <v/>
      </c>
      <c r="AC1047" s="278">
        <f>IF(B1047="",0,1)</f>
        <v>0</v>
      </c>
      <c r="AD1047" s="278">
        <f>IF(B1047="",0,IF(N1047&gt;0,1,IF(N1047&lt;0,2,0)))</f>
        <v>0</v>
      </c>
      <c r="AE1047" s="278">
        <f>IF(AC1047=AD1047,0,IF(AC1047&gt;AD1047,2,1))</f>
        <v>0</v>
      </c>
      <c r="AF1047" s="278">
        <f>IF(B1047="",0,IF(N1047=0,0,H1047-$F$125))</f>
        <v>0</v>
      </c>
      <c r="AG1047" s="278">
        <f>IF(AF1047&gt;0,1,0)</f>
        <v>0</v>
      </c>
    </row>
    <row r="1048" spans="1:33" ht="25.5" customHeight="1" x14ac:dyDescent="0.25">
      <c r="A1048" s="56"/>
      <c r="B1048" s="308"/>
      <c r="C1048" s="57">
        <v>8</v>
      </c>
      <c r="D1048" s="58"/>
      <c r="E1048" s="59"/>
      <c r="F1048" s="59">
        <v>1</v>
      </c>
      <c r="G1048" s="210" t="str">
        <f>Z1048</f>
        <v/>
      </c>
      <c r="H1048" s="210" t="str">
        <f>Z1053</f>
        <v/>
      </c>
      <c r="I1048" s="310"/>
      <c r="J1048" s="311"/>
      <c r="K1048" s="60">
        <v>23</v>
      </c>
      <c r="L1048" s="312"/>
      <c r="M1048" s="313"/>
      <c r="N1048" s="270">
        <f>IF(G1048="",0,IF(H1048="",0,(ROUND(((H1048-G1048)/30),0))))</f>
        <v>0</v>
      </c>
      <c r="O1048" s="26"/>
      <c r="P1048" s="215">
        <v>1</v>
      </c>
      <c r="Q1048" s="211">
        <v>1</v>
      </c>
      <c r="R1048" s="211">
        <v>1</v>
      </c>
      <c r="S1048" s="211" t="str">
        <f>VLOOKUP(P1048,'WORKINGS MATRIX'!$B$200:$C$351,2,FALSE)</f>
        <v>Year</v>
      </c>
      <c r="T1048" s="211">
        <f t="shared" si="92"/>
        <v>0</v>
      </c>
      <c r="U1048" s="211">
        <f t="shared" si="92"/>
        <v>0</v>
      </c>
      <c r="V1048" s="211" t="str">
        <f t="shared" si="93"/>
        <v/>
      </c>
      <c r="W1048" s="211" t="str">
        <f t="shared" si="94"/>
        <v/>
      </c>
      <c r="X1048" s="211" t="str">
        <f t="shared" si="94"/>
        <v/>
      </c>
      <c r="Y1048" s="211" t="str">
        <f t="shared" si="95"/>
        <v/>
      </c>
      <c r="Z1048" s="211" t="str">
        <f t="shared" si="96"/>
        <v/>
      </c>
      <c r="AC1048" s="278">
        <f>IF(B1048="",0,1)</f>
        <v>0</v>
      </c>
      <c r="AD1048" s="278">
        <f>IF(B1048="",0,IF(N1048&gt;0,1,IF(N1048&lt;0,2,0)))</f>
        <v>0</v>
      </c>
      <c r="AE1048" s="278">
        <f>IF(AC1048=AD1048,0,IF(AC1048&gt;AD1048,2,1))</f>
        <v>0</v>
      </c>
      <c r="AF1048" s="278">
        <f>IF(B1048="",0,IF(N1048=0,0,H1048-$F$125))</f>
        <v>0</v>
      </c>
      <c r="AG1048" s="278">
        <f>IF(AF1048&gt;0,1,0)</f>
        <v>0</v>
      </c>
    </row>
    <row r="1049" spans="1:33" ht="25.5" customHeight="1" x14ac:dyDescent="0.25">
      <c r="A1049" s="56"/>
      <c r="B1049" s="308"/>
      <c r="C1049" s="57">
        <v>8</v>
      </c>
      <c r="D1049" s="58"/>
      <c r="E1049" s="59"/>
      <c r="F1049" s="59">
        <v>1</v>
      </c>
      <c r="G1049" s="210" t="str">
        <f>Z1049</f>
        <v/>
      </c>
      <c r="H1049" s="210" t="str">
        <f>Z1054</f>
        <v/>
      </c>
      <c r="I1049" s="310"/>
      <c r="J1049" s="311"/>
      <c r="K1049" s="60">
        <v>23</v>
      </c>
      <c r="L1049" s="312"/>
      <c r="M1049" s="313"/>
      <c r="N1049" s="270">
        <f>IF(G1049="",0,IF(H1049="",0,(ROUND(((H1049-G1049)/30),0))))</f>
        <v>0</v>
      </c>
      <c r="O1049" s="26"/>
      <c r="P1049" s="215">
        <v>1</v>
      </c>
      <c r="Q1049" s="211">
        <v>1</v>
      </c>
      <c r="R1049" s="211">
        <v>1</v>
      </c>
      <c r="S1049" s="211" t="str">
        <f>VLOOKUP(P1049,'WORKINGS MATRIX'!$B$200:$C$351,2,FALSE)</f>
        <v>Year</v>
      </c>
      <c r="T1049" s="211">
        <f t="shared" si="92"/>
        <v>0</v>
      </c>
      <c r="U1049" s="211">
        <f t="shared" si="92"/>
        <v>0</v>
      </c>
      <c r="V1049" s="211" t="str">
        <f t="shared" si="93"/>
        <v/>
      </c>
      <c r="W1049" s="211" t="str">
        <f t="shared" si="94"/>
        <v/>
      </c>
      <c r="X1049" s="211" t="str">
        <f t="shared" si="94"/>
        <v/>
      </c>
      <c r="Y1049" s="211" t="str">
        <f t="shared" si="95"/>
        <v/>
      </c>
      <c r="Z1049" s="211" t="str">
        <f t="shared" si="96"/>
        <v/>
      </c>
      <c r="AC1049" s="278">
        <f>IF(B1049="",0,1)</f>
        <v>0</v>
      </c>
      <c r="AD1049" s="278">
        <f>IF(B1049="",0,IF(N1049&gt;0,1,IF(N1049&lt;0,2,0)))</f>
        <v>0</v>
      </c>
      <c r="AE1049" s="278">
        <f>IF(AC1049=AD1049,0,IF(AC1049&gt;AD1049,2,1))</f>
        <v>0</v>
      </c>
      <c r="AF1049" s="278">
        <f>IF(B1049="",0,IF(N1049=0,0,H1049-$F$125))</f>
        <v>0</v>
      </c>
      <c r="AG1049" s="278">
        <f>IF(AF1049&gt;0,1,0)</f>
        <v>0</v>
      </c>
    </row>
    <row r="1050" spans="1:33" ht="25.5" customHeight="1" x14ac:dyDescent="0.25">
      <c r="A1050" s="56"/>
      <c r="B1050" s="380"/>
      <c r="C1050" s="380"/>
      <c r="D1050" s="380"/>
      <c r="E1050" s="380"/>
      <c r="F1050" s="380"/>
      <c r="G1050" s="380"/>
      <c r="H1050" s="380"/>
      <c r="I1050" s="380"/>
      <c r="J1050" s="380"/>
      <c r="K1050" s="380"/>
      <c r="L1050" s="380"/>
      <c r="M1050" s="380"/>
      <c r="N1050" s="270">
        <f>IF(G1050="",0,IF(H1050="",0,(ROUND(((H1050-G1050)/30),0))))</f>
        <v>0</v>
      </c>
      <c r="O1050" s="26"/>
      <c r="P1050" s="215">
        <v>1</v>
      </c>
      <c r="Q1050" s="211">
        <v>1</v>
      </c>
      <c r="R1050" s="211">
        <v>1</v>
      </c>
      <c r="S1050" s="211" t="str">
        <f>VLOOKUP(P1050,'WORKINGS MATRIX'!$B$200:$C$351,2,FALSE)</f>
        <v>Year</v>
      </c>
      <c r="T1050" s="211">
        <f t="shared" si="92"/>
        <v>0</v>
      </c>
      <c r="U1050" s="211">
        <f t="shared" si="92"/>
        <v>0</v>
      </c>
      <c r="V1050" s="211" t="str">
        <f t="shared" si="93"/>
        <v/>
      </c>
      <c r="W1050" s="211" t="str">
        <f t="shared" si="94"/>
        <v/>
      </c>
      <c r="X1050" s="211" t="str">
        <f t="shared" si="94"/>
        <v/>
      </c>
      <c r="Y1050" s="211" t="str">
        <f t="shared" si="95"/>
        <v/>
      </c>
      <c r="Z1050" s="211" t="str">
        <f t="shared" si="96"/>
        <v/>
      </c>
      <c r="AC1050" s="278">
        <f>IF(B1050="",0,1)</f>
        <v>0</v>
      </c>
      <c r="AD1050" s="278">
        <f>IF(B1050="",0,IF(N1050&gt;0,1,IF(N1050&lt;0,2,0)))</f>
        <v>0</v>
      </c>
      <c r="AE1050" s="278">
        <f>IF(AC1050=AD1050,0,IF(AC1050&gt;AD1050,2,1))</f>
        <v>0</v>
      </c>
      <c r="AF1050" s="278">
        <f>IF(B1050="",0,IF(N1050=0,0,H1050-$F$125))</f>
        <v>0</v>
      </c>
      <c r="AG1050" s="278">
        <f>IF(AF1050&gt;0,1,0)</f>
        <v>0</v>
      </c>
    </row>
    <row r="1051" spans="1:33" ht="25.5" customHeight="1" x14ac:dyDescent="0.25">
      <c r="A1051" s="56"/>
      <c r="B1051" s="222"/>
      <c r="C1051" s="222"/>
      <c r="D1051" s="222"/>
      <c r="E1051" s="222"/>
      <c r="F1051" s="222"/>
      <c r="G1051" s="222"/>
      <c r="H1051" s="222"/>
      <c r="I1051" s="222"/>
      <c r="J1051" s="222"/>
      <c r="K1051" s="222"/>
      <c r="L1051" s="222"/>
      <c r="M1051" s="222"/>
      <c r="N1051" s="270">
        <f>IF(G1051="",0,IF(H1051="",0,(ROUND(((H1051-G1051)/30),0))))</f>
        <v>0</v>
      </c>
      <c r="O1051" s="26"/>
      <c r="P1051" s="215">
        <v>1</v>
      </c>
      <c r="Q1051" s="211">
        <v>1</v>
      </c>
      <c r="R1051" s="211">
        <v>1</v>
      </c>
      <c r="S1051" s="211" t="str">
        <f>VLOOKUP(P1051,'WORKINGS MATRIX'!$B$200:$C$351,2,FALSE)</f>
        <v>Year</v>
      </c>
      <c r="T1051" s="211">
        <f t="shared" si="92"/>
        <v>0</v>
      </c>
      <c r="U1051" s="211">
        <f t="shared" si="92"/>
        <v>0</v>
      </c>
      <c r="V1051" s="211" t="str">
        <f t="shared" si="93"/>
        <v/>
      </c>
      <c r="W1051" s="211" t="str">
        <f t="shared" si="94"/>
        <v/>
      </c>
      <c r="X1051" s="211" t="str">
        <f t="shared" si="94"/>
        <v/>
      </c>
      <c r="Y1051" s="211" t="str">
        <f t="shared" si="95"/>
        <v/>
      </c>
      <c r="Z1051" s="211" t="str">
        <f t="shared" si="96"/>
        <v/>
      </c>
      <c r="AC1051" s="278">
        <f>IF(B1051="",0,1)</f>
        <v>0</v>
      </c>
      <c r="AD1051" s="278">
        <f>IF(B1051="",0,IF(N1051&gt;0,1,IF(N1051&lt;0,2,0)))</f>
        <v>0</v>
      </c>
      <c r="AE1051" s="278">
        <f>IF(AC1051=AD1051,0,IF(AC1051&gt;AD1051,2,1))</f>
        <v>0</v>
      </c>
      <c r="AF1051" s="278">
        <f>IF(B1051="",0,IF(N1051=0,0,H1051-$F$125))</f>
        <v>0</v>
      </c>
      <c r="AG1051" s="278">
        <f>IF(AF1051&gt;0,1,0)</f>
        <v>0</v>
      </c>
    </row>
    <row r="1052" spans="1:33" x14ac:dyDescent="0.25">
      <c r="A1052" s="38"/>
      <c r="D1052" s="62"/>
      <c r="H1052" s="63"/>
      <c r="K1052" s="26"/>
      <c r="N1052" s="43"/>
      <c r="O1052" s="63"/>
      <c r="P1052" s="195">
        <v>1</v>
      </c>
      <c r="Q1052" s="211">
        <v>1</v>
      </c>
      <c r="R1052" s="211">
        <v>1</v>
      </c>
      <c r="S1052" s="211" t="str">
        <f>VLOOKUP(P1052,'WORKINGS MATRIX'!$B$200:$C$351,2,FALSE)</f>
        <v>Year</v>
      </c>
      <c r="T1052" s="211">
        <f t="shared" ref="T1052:U1056" si="97">Q1052-1</f>
        <v>0</v>
      </c>
      <c r="U1052" s="211">
        <f t="shared" si="97"/>
        <v>0</v>
      </c>
      <c r="V1052" s="211" t="str">
        <f t="shared" si="93"/>
        <v/>
      </c>
      <c r="W1052" s="211" t="str">
        <f t="shared" ref="W1052:X1056" si="98">IF(T1052=0,"",T1052)</f>
        <v/>
      </c>
      <c r="X1052" s="211" t="str">
        <f t="shared" si="98"/>
        <v/>
      </c>
      <c r="Y1052" s="211" t="str">
        <f t="shared" si="95"/>
        <v/>
      </c>
      <c r="Z1052" s="211" t="str">
        <f t="shared" si="96"/>
        <v/>
      </c>
      <c r="AC1052" s="264"/>
      <c r="AD1052" s="264"/>
      <c r="AE1052" s="264"/>
      <c r="AF1052" s="264"/>
      <c r="AG1052" s="264"/>
    </row>
    <row r="1053" spans="1:33" x14ac:dyDescent="0.25">
      <c r="A1053" s="38"/>
      <c r="B1053" t="s">
        <v>34</v>
      </c>
      <c r="D1053" s="62"/>
      <c r="H1053" s="63"/>
      <c r="K1053" s="26"/>
      <c r="N1053" s="43"/>
      <c r="O1053" s="63"/>
      <c r="P1053" s="211">
        <v>1</v>
      </c>
      <c r="Q1053" s="211">
        <v>1</v>
      </c>
      <c r="R1053" s="211">
        <v>1</v>
      </c>
      <c r="S1053" s="211" t="str">
        <f>VLOOKUP(P1053,'WORKINGS MATRIX'!$B$200:$C$351,2,FALSE)</f>
        <v>Year</v>
      </c>
      <c r="T1053" s="211">
        <f t="shared" si="97"/>
        <v>0</v>
      </c>
      <c r="U1053" s="211">
        <f t="shared" si="97"/>
        <v>0</v>
      </c>
      <c r="V1053" s="211" t="str">
        <f t="shared" si="93"/>
        <v/>
      </c>
      <c r="W1053" s="211" t="str">
        <f t="shared" si="98"/>
        <v/>
      </c>
      <c r="X1053" s="211" t="str">
        <f t="shared" si="98"/>
        <v/>
      </c>
      <c r="Y1053" s="211" t="str">
        <f t="shared" si="95"/>
        <v/>
      </c>
      <c r="Z1053" s="211" t="str">
        <f t="shared" si="96"/>
        <v/>
      </c>
      <c r="AC1053" s="264"/>
      <c r="AD1053" s="264"/>
      <c r="AE1053" s="264"/>
      <c r="AF1053" s="264"/>
      <c r="AG1053" s="264"/>
    </row>
    <row r="1054" spans="1:33" x14ac:dyDescent="0.25">
      <c r="A1054" s="38"/>
      <c r="B1054" s="609"/>
      <c r="C1054" s="610"/>
      <c r="D1054" s="610"/>
      <c r="E1054" s="610"/>
      <c r="F1054" s="610"/>
      <c r="G1054" s="610"/>
      <c r="H1054" s="610"/>
      <c r="I1054" s="610"/>
      <c r="J1054" s="610"/>
      <c r="K1054" s="610"/>
      <c r="L1054" s="610"/>
      <c r="M1054" s="611"/>
      <c r="N1054" s="43"/>
      <c r="O1054" s="63"/>
      <c r="P1054" s="211">
        <v>1</v>
      </c>
      <c r="Q1054" s="211">
        <v>1</v>
      </c>
      <c r="R1054" s="211">
        <v>1</v>
      </c>
      <c r="S1054" s="211" t="str">
        <f>VLOOKUP(P1054,'WORKINGS MATRIX'!$B$200:$C$351,2,FALSE)</f>
        <v>Year</v>
      </c>
      <c r="T1054" s="211">
        <f t="shared" si="97"/>
        <v>0</v>
      </c>
      <c r="U1054" s="211">
        <f t="shared" si="97"/>
        <v>0</v>
      </c>
      <c r="V1054" s="211" t="str">
        <f t="shared" si="93"/>
        <v/>
      </c>
      <c r="W1054" s="211" t="str">
        <f t="shared" si="98"/>
        <v/>
      </c>
      <c r="X1054" s="211" t="str">
        <f t="shared" si="98"/>
        <v/>
      </c>
      <c r="Y1054" s="211" t="str">
        <f t="shared" si="95"/>
        <v/>
      </c>
      <c r="Z1054" s="211" t="str">
        <f t="shared" si="96"/>
        <v/>
      </c>
      <c r="AC1054" s="264"/>
      <c r="AD1054" s="264"/>
      <c r="AE1054" s="264"/>
      <c r="AF1054" s="264"/>
      <c r="AG1054" s="264"/>
    </row>
    <row r="1055" spans="1:33" x14ac:dyDescent="0.25">
      <c r="A1055" s="38"/>
      <c r="B1055" s="612"/>
      <c r="C1055" s="613"/>
      <c r="D1055" s="613"/>
      <c r="E1055" s="613"/>
      <c r="F1055" s="613"/>
      <c r="G1055" s="613"/>
      <c r="H1055" s="613"/>
      <c r="I1055" s="613"/>
      <c r="J1055" s="613"/>
      <c r="K1055" s="613"/>
      <c r="L1055" s="613"/>
      <c r="M1055" s="614"/>
      <c r="N1055" s="43"/>
      <c r="O1055" s="63"/>
      <c r="P1055" s="211">
        <v>1</v>
      </c>
      <c r="Q1055" s="211">
        <v>1</v>
      </c>
      <c r="R1055" s="211">
        <v>1</v>
      </c>
      <c r="S1055" s="211" t="str">
        <f>VLOOKUP(P1055,'WORKINGS MATRIX'!$B$200:$C$351,2,FALSE)</f>
        <v>Year</v>
      </c>
      <c r="T1055" s="211">
        <f t="shared" si="97"/>
        <v>0</v>
      </c>
      <c r="U1055" s="211">
        <f t="shared" si="97"/>
        <v>0</v>
      </c>
      <c r="V1055" s="211" t="str">
        <f t="shared" si="93"/>
        <v/>
      </c>
      <c r="W1055" s="211" t="str">
        <f t="shared" si="98"/>
        <v/>
      </c>
      <c r="X1055" s="211" t="str">
        <f t="shared" si="98"/>
        <v/>
      </c>
      <c r="Y1055" s="211" t="str">
        <f t="shared" si="95"/>
        <v/>
      </c>
      <c r="Z1055" s="211" t="str">
        <f t="shared" si="96"/>
        <v/>
      </c>
      <c r="AC1055" s="264"/>
      <c r="AD1055" s="264"/>
      <c r="AE1055" s="264"/>
      <c r="AF1055" s="264"/>
      <c r="AG1055" s="264"/>
    </row>
    <row r="1056" spans="1:33" x14ac:dyDescent="0.25">
      <c r="A1056" s="38"/>
      <c r="B1056" s="612"/>
      <c r="C1056" s="613"/>
      <c r="D1056" s="613"/>
      <c r="E1056" s="613"/>
      <c r="F1056" s="613"/>
      <c r="G1056" s="613"/>
      <c r="H1056" s="613"/>
      <c r="I1056" s="613"/>
      <c r="J1056" s="613"/>
      <c r="K1056" s="613"/>
      <c r="L1056" s="613"/>
      <c r="M1056" s="614"/>
      <c r="N1056" s="43"/>
      <c r="O1056" s="63"/>
      <c r="P1056" s="211">
        <v>1</v>
      </c>
      <c r="Q1056" s="211">
        <v>1</v>
      </c>
      <c r="R1056" s="211">
        <v>1</v>
      </c>
      <c r="S1056" s="211" t="str">
        <f>VLOOKUP(P1056,'WORKINGS MATRIX'!$B$200:$C$351,2,FALSE)</f>
        <v>Year</v>
      </c>
      <c r="T1056" s="211">
        <f t="shared" si="97"/>
        <v>0</v>
      </c>
      <c r="U1056" s="211">
        <f t="shared" si="97"/>
        <v>0</v>
      </c>
      <c r="V1056" s="211" t="str">
        <f t="shared" si="93"/>
        <v/>
      </c>
      <c r="W1056" s="211" t="str">
        <f t="shared" si="98"/>
        <v/>
      </c>
      <c r="X1056" s="211" t="str">
        <f t="shared" si="98"/>
        <v/>
      </c>
      <c r="Y1056" s="211" t="str">
        <f t="shared" si="95"/>
        <v/>
      </c>
      <c r="Z1056" s="211" t="str">
        <f t="shared" si="96"/>
        <v/>
      </c>
      <c r="AC1056" s="264"/>
      <c r="AD1056" s="264"/>
      <c r="AE1056" s="264"/>
      <c r="AF1056" s="264"/>
      <c r="AG1056" s="264"/>
    </row>
    <row r="1057" spans="1:33" x14ac:dyDescent="0.25">
      <c r="A1057" s="38"/>
      <c r="B1057" s="615"/>
      <c r="C1057" s="616"/>
      <c r="D1057" s="616"/>
      <c r="E1057" s="616"/>
      <c r="F1057" s="616"/>
      <c r="G1057" s="616"/>
      <c r="H1057" s="616"/>
      <c r="I1057" s="616"/>
      <c r="J1057" s="616"/>
      <c r="K1057" s="616"/>
      <c r="L1057" s="616"/>
      <c r="M1057" s="617"/>
      <c r="N1057" s="43"/>
      <c r="O1057" s="63"/>
      <c r="P1057" s="211"/>
      <c r="Q1057" s="211"/>
      <c r="R1057" s="211"/>
      <c r="S1057" s="211"/>
      <c r="T1057" s="211"/>
      <c r="U1057" s="211"/>
      <c r="V1057" s="211"/>
      <c r="W1057" s="211"/>
      <c r="X1057" s="211"/>
      <c r="Y1057" s="211"/>
      <c r="Z1057" s="211"/>
      <c r="AC1057" s="264"/>
      <c r="AD1057" s="264"/>
      <c r="AE1057" s="264"/>
      <c r="AF1057" s="264"/>
      <c r="AG1057" s="264"/>
    </row>
    <row r="1058" spans="1:33" x14ac:dyDescent="0.25">
      <c r="A1058" s="38"/>
      <c r="B1058" s="16" t="s">
        <v>424</v>
      </c>
      <c r="D1058" s="62"/>
      <c r="H1058" s="63"/>
      <c r="K1058" s="26"/>
      <c r="N1058" s="43"/>
      <c r="O1058" s="63"/>
      <c r="P1058" s="211"/>
      <c r="Q1058" s="211"/>
      <c r="R1058" s="211"/>
      <c r="S1058" s="211"/>
      <c r="T1058" s="211"/>
      <c r="U1058" s="211"/>
      <c r="V1058" s="211"/>
      <c r="W1058" s="211"/>
      <c r="X1058" s="211"/>
      <c r="Y1058" s="211"/>
      <c r="Z1058" s="211"/>
      <c r="AC1058" s="264"/>
      <c r="AD1058" s="264"/>
      <c r="AE1058" s="264"/>
      <c r="AF1058" s="264"/>
      <c r="AG1058" s="264"/>
    </row>
    <row r="1059" spans="1:33" x14ac:dyDescent="0.25">
      <c r="A1059" s="38"/>
      <c r="B1059" s="16" t="s">
        <v>425</v>
      </c>
      <c r="D1059" s="62"/>
      <c r="H1059" s="63"/>
      <c r="K1059" s="26"/>
      <c r="N1059" s="43"/>
      <c r="O1059" s="63"/>
      <c r="P1059" s="211"/>
      <c r="Q1059" s="211"/>
      <c r="R1059" s="211"/>
      <c r="S1059" s="211"/>
      <c r="T1059" s="211"/>
      <c r="U1059" s="211"/>
      <c r="V1059" s="211"/>
      <c r="W1059" s="211"/>
      <c r="X1059" s="211"/>
      <c r="Y1059" s="211"/>
      <c r="Z1059" s="211"/>
      <c r="AC1059" s="264"/>
      <c r="AD1059" s="264"/>
      <c r="AE1059" s="264"/>
      <c r="AF1059" s="264"/>
      <c r="AG1059" s="264"/>
    </row>
    <row r="1060" spans="1:33" x14ac:dyDescent="0.25">
      <c r="A1060" s="38"/>
      <c r="D1060" s="62"/>
      <c r="H1060" s="63"/>
      <c r="K1060" s="26"/>
      <c r="N1060" s="43"/>
      <c r="O1060" s="63"/>
      <c r="P1060" s="211"/>
      <c r="Q1060" s="211"/>
      <c r="R1060" s="211"/>
      <c r="S1060" s="211"/>
      <c r="T1060" s="211"/>
      <c r="U1060" s="211"/>
      <c r="V1060" s="211"/>
      <c r="W1060" s="211"/>
      <c r="X1060" s="211"/>
      <c r="Y1060" s="211"/>
      <c r="Z1060" s="211"/>
      <c r="AC1060" s="264"/>
      <c r="AD1060" s="264"/>
      <c r="AE1060" s="264"/>
      <c r="AF1060" s="264"/>
      <c r="AG1060" s="264"/>
    </row>
    <row r="1061" spans="1:33" x14ac:dyDescent="0.25">
      <c r="A1061" s="38"/>
      <c r="D1061" s="62"/>
      <c r="E1061" s="222"/>
      <c r="F1061" s="222"/>
      <c r="G1061" s="222"/>
      <c r="H1061" s="222"/>
      <c r="I1061" s="222"/>
      <c r="K1061" s="26"/>
      <c r="N1061" s="43"/>
      <c r="O1061" s="63"/>
      <c r="P1061" s="211"/>
      <c r="Q1061" s="211"/>
      <c r="R1061" s="211"/>
      <c r="S1061" s="211"/>
      <c r="T1061" s="211"/>
      <c r="U1061" s="211"/>
      <c r="V1061" s="211"/>
      <c r="W1061" s="211"/>
      <c r="X1061" s="211"/>
      <c r="Y1061" s="211"/>
      <c r="Z1061" s="211"/>
      <c r="AC1061" s="264"/>
      <c r="AD1061" s="264"/>
      <c r="AE1061" s="264"/>
      <c r="AF1061" s="264"/>
      <c r="AG1061" s="264"/>
    </row>
    <row r="1062" spans="1:33" x14ac:dyDescent="0.25">
      <c r="A1062" s="38"/>
      <c r="D1062" s="62"/>
      <c r="E1062" s="222"/>
      <c r="F1062" s="222"/>
      <c r="G1062" s="222"/>
      <c r="H1062" s="222"/>
      <c r="I1062" s="222"/>
      <c r="K1062" s="606" t="s">
        <v>334</v>
      </c>
      <c r="L1062" s="606"/>
      <c r="M1062" s="606"/>
      <c r="N1062" s="43"/>
      <c r="O1062" s="63"/>
      <c r="P1062" s="211"/>
      <c r="Q1062" s="211"/>
      <c r="R1062" s="211"/>
      <c r="S1062" s="211"/>
      <c r="T1062" s="211"/>
      <c r="U1062" s="211"/>
      <c r="V1062" s="211"/>
      <c r="W1062" s="211"/>
      <c r="X1062" s="211"/>
      <c r="Y1062" s="211"/>
      <c r="Z1062" s="211"/>
      <c r="AC1062" s="264"/>
      <c r="AD1062" s="264"/>
      <c r="AE1062" s="264"/>
      <c r="AF1062" s="264"/>
      <c r="AG1062" s="264"/>
    </row>
    <row r="1063" spans="1:33" x14ac:dyDescent="0.25">
      <c r="A1063" s="38"/>
      <c r="D1063" s="62"/>
      <c r="H1063" s="63"/>
      <c r="K1063" s="606"/>
      <c r="L1063" s="606"/>
      <c r="M1063" s="606"/>
      <c r="N1063" s="43"/>
      <c r="O1063" s="63"/>
      <c r="P1063" s="211"/>
      <c r="Q1063" s="211"/>
      <c r="R1063" s="211"/>
      <c r="S1063" s="211"/>
      <c r="T1063" s="211"/>
      <c r="U1063" s="211"/>
      <c r="V1063" s="211"/>
      <c r="W1063" s="211"/>
      <c r="X1063" s="211"/>
      <c r="Y1063" s="211"/>
      <c r="Z1063" s="211"/>
      <c r="AC1063" s="264"/>
      <c r="AD1063" s="264"/>
      <c r="AE1063" s="264"/>
      <c r="AF1063" s="264"/>
      <c r="AG1063" s="264"/>
    </row>
    <row r="1064" spans="1:33" x14ac:dyDescent="0.25">
      <c r="A1064" s="38"/>
      <c r="D1064" s="62"/>
      <c r="E1064" s="222"/>
      <c r="F1064" s="222"/>
      <c r="G1064" s="222"/>
      <c r="H1064" s="222"/>
      <c r="I1064" s="222"/>
      <c r="K1064" s="606"/>
      <c r="L1064" s="606"/>
      <c r="M1064" s="606"/>
      <c r="N1064" s="43"/>
      <c r="O1064" s="63"/>
      <c r="P1064" s="211"/>
      <c r="Q1064" s="211"/>
      <c r="R1064" s="211"/>
      <c r="S1064" s="211"/>
      <c r="T1064" s="211"/>
      <c r="U1064" s="211"/>
      <c r="V1064" s="211"/>
      <c r="W1064" s="211"/>
      <c r="X1064" s="211"/>
      <c r="Y1064" s="211"/>
      <c r="Z1064" s="211"/>
      <c r="AC1064" s="264"/>
      <c r="AD1064" s="264"/>
      <c r="AE1064" s="264"/>
      <c r="AF1064" s="264"/>
      <c r="AG1064" s="264"/>
    </row>
    <row r="1065" spans="1:33" x14ac:dyDescent="0.25">
      <c r="A1065" s="38"/>
      <c r="D1065" s="62"/>
      <c r="E1065" s="222"/>
      <c r="F1065" s="222"/>
      <c r="G1065" s="222"/>
      <c r="H1065" s="222"/>
      <c r="I1065" s="222"/>
      <c r="K1065" s="606"/>
      <c r="L1065" s="606"/>
      <c r="M1065" s="606"/>
      <c r="N1065" s="43"/>
      <c r="O1065" s="63"/>
      <c r="P1065" s="211"/>
      <c r="Q1065" s="211"/>
      <c r="R1065" s="211"/>
      <c r="S1065" s="211"/>
      <c r="T1065" s="211"/>
      <c r="U1065" s="211"/>
      <c r="V1065" s="211"/>
      <c r="W1065" s="211"/>
      <c r="X1065" s="211"/>
      <c r="Y1065" s="211"/>
      <c r="Z1065" s="211"/>
      <c r="AC1065" s="264"/>
      <c r="AD1065" s="264"/>
      <c r="AE1065" s="264"/>
      <c r="AF1065" s="264"/>
      <c r="AG1065" s="264"/>
    </row>
    <row r="1066" spans="1:33" ht="13.8" thickBot="1" x14ac:dyDescent="0.3">
      <c r="A1066" s="64"/>
      <c r="B1066" s="65"/>
      <c r="C1066" s="65"/>
      <c r="D1066" s="66"/>
      <c r="E1066" s="65"/>
      <c r="F1066" s="65"/>
      <c r="G1066" s="65"/>
      <c r="H1066" s="67"/>
      <c r="I1066" s="65"/>
      <c r="J1066" s="65"/>
      <c r="K1066" s="68"/>
      <c r="L1066" s="65"/>
      <c r="M1066" s="65"/>
      <c r="N1066" s="69"/>
      <c r="O1066" s="63"/>
      <c r="P1066" s="211"/>
      <c r="Q1066" s="211"/>
      <c r="R1066" s="211"/>
      <c r="S1066" s="211"/>
      <c r="T1066" s="211"/>
      <c r="U1066" s="211"/>
      <c r="V1066" s="211"/>
      <c r="W1066" s="211"/>
      <c r="X1066" s="211"/>
      <c r="Y1066" s="211"/>
      <c r="Z1066" s="211"/>
      <c r="AC1066" s="264"/>
      <c r="AD1066" s="264"/>
      <c r="AE1066" s="264"/>
      <c r="AF1066" s="264"/>
      <c r="AG1066" s="264"/>
    </row>
    <row r="1067" spans="1:33" ht="14.4" thickTop="1" thickBot="1" x14ac:dyDescent="0.3">
      <c r="D1067" s="62"/>
      <c r="H1067" s="63"/>
      <c r="K1067" s="26"/>
      <c r="O1067" s="63"/>
      <c r="P1067" s="211"/>
      <c r="Q1067" s="211"/>
      <c r="R1067" s="211"/>
      <c r="S1067" s="211"/>
      <c r="T1067" s="211"/>
      <c r="U1067" s="211"/>
      <c r="V1067" s="211"/>
      <c r="W1067" s="211"/>
      <c r="X1067" s="211"/>
      <c r="Y1067" s="211"/>
      <c r="Z1067" s="211"/>
      <c r="AC1067" s="264"/>
      <c r="AD1067" s="264"/>
      <c r="AE1067" s="264"/>
      <c r="AF1067" s="264"/>
      <c r="AG1067" s="264"/>
    </row>
    <row r="1068" spans="1:33" ht="13.8" thickTop="1" x14ac:dyDescent="0.25">
      <c r="A1068" s="31"/>
      <c r="B1068" s="32" t="s">
        <v>35</v>
      </c>
      <c r="C1068" s="34"/>
      <c r="D1068" s="33"/>
      <c r="E1068" s="70"/>
      <c r="F1068" s="70"/>
      <c r="G1068" s="70"/>
      <c r="H1068" s="33"/>
      <c r="I1068" s="33"/>
      <c r="J1068" s="33"/>
      <c r="K1068" s="33"/>
      <c r="L1068" s="36" t="s">
        <v>423</v>
      </c>
      <c r="M1068" s="33"/>
      <c r="N1068" s="37"/>
      <c r="P1068" s="211"/>
      <c r="Q1068" s="211"/>
      <c r="R1068" s="211"/>
      <c r="S1068" s="211"/>
      <c r="T1068" s="211"/>
      <c r="U1068" s="211"/>
      <c r="V1068" s="211"/>
      <c r="W1068" s="211"/>
      <c r="X1068" s="211"/>
      <c r="Y1068" s="211"/>
      <c r="Z1068" s="211"/>
      <c r="AC1068" s="264"/>
      <c r="AD1068" s="264"/>
      <c r="AE1068" s="264"/>
      <c r="AF1068" s="264"/>
      <c r="AG1068" s="264"/>
    </row>
    <row r="1069" spans="1:33" x14ac:dyDescent="0.25">
      <c r="A1069" s="38"/>
      <c r="E1069" s="195">
        <v>5</v>
      </c>
      <c r="F1069" s="13"/>
      <c r="N1069" s="43"/>
      <c r="P1069" s="211"/>
      <c r="Q1069" s="211"/>
      <c r="R1069" s="211"/>
      <c r="S1069" s="211"/>
      <c r="T1069" s="211"/>
      <c r="U1069" s="211"/>
      <c r="V1069" s="211"/>
      <c r="W1069" s="211"/>
      <c r="X1069" s="211"/>
      <c r="Y1069" s="211"/>
      <c r="Z1069" s="211"/>
      <c r="AC1069" s="264"/>
      <c r="AD1069" s="264"/>
      <c r="AE1069" s="264"/>
      <c r="AF1069" s="264"/>
      <c r="AG1069" s="264"/>
    </row>
    <row r="1070" spans="1:33" x14ac:dyDescent="0.25">
      <c r="A1070" s="38"/>
      <c r="B1070" t="s">
        <v>26</v>
      </c>
      <c r="L1070" s="608" t="str">
        <f>$L$39</f>
        <v>N.017-050-2022/1</v>
      </c>
      <c r="M1070" s="608"/>
      <c r="N1070" s="43"/>
      <c r="P1070" s="211"/>
      <c r="Q1070" s="211"/>
      <c r="R1070" s="211"/>
      <c r="S1070" s="211"/>
      <c r="T1070" s="211"/>
      <c r="U1070" s="211"/>
      <c r="V1070" s="211"/>
      <c r="W1070" s="211"/>
      <c r="X1070" s="211"/>
      <c r="Y1070" s="211"/>
      <c r="Z1070" s="211"/>
      <c r="AC1070" s="264"/>
      <c r="AD1070" s="264"/>
      <c r="AE1070" s="264"/>
      <c r="AF1070" s="264"/>
      <c r="AG1070" s="264"/>
    </row>
    <row r="1071" spans="1:33" x14ac:dyDescent="0.25">
      <c r="A1071" s="38"/>
      <c r="B1071" s="44" t="s">
        <v>27</v>
      </c>
      <c r="C1071" s="45"/>
      <c r="D1071" s="46"/>
      <c r="E1071" s="651" t="s">
        <v>28</v>
      </c>
      <c r="F1071" s="652"/>
      <c r="G1071" s="651" t="s">
        <v>616</v>
      </c>
      <c r="H1071" s="652"/>
      <c r="L1071" s="608"/>
      <c r="M1071" s="608"/>
      <c r="N1071" s="43"/>
      <c r="P1071" s="211"/>
      <c r="Q1071" s="211"/>
      <c r="R1071" s="211"/>
      <c r="S1071" s="211"/>
      <c r="T1071" s="211"/>
      <c r="U1071" s="211"/>
      <c r="V1071" s="211"/>
      <c r="W1071" s="211"/>
      <c r="X1071" s="211"/>
      <c r="Y1071" s="211"/>
      <c r="Z1071" s="211"/>
      <c r="AC1071" s="264"/>
      <c r="AD1071" s="264"/>
      <c r="AE1071" s="264"/>
      <c r="AF1071" s="264"/>
      <c r="AG1071" s="264"/>
    </row>
    <row r="1072" spans="1:33" ht="18" customHeight="1" x14ac:dyDescent="0.25">
      <c r="A1072" s="38"/>
      <c r="B1072" s="71">
        <f>B1041</f>
        <v>0</v>
      </c>
      <c r="C1072" s="72"/>
      <c r="D1072" s="73"/>
      <c r="E1072" s="603" t="str">
        <f>G1041</f>
        <v>Project Leader</v>
      </c>
      <c r="F1072" s="603"/>
      <c r="G1072" s="47"/>
      <c r="H1072" s="13">
        <v>1</v>
      </c>
      <c r="I1072" s="483" t="s">
        <v>823</v>
      </c>
      <c r="J1072" s="483"/>
      <c r="K1072" s="483"/>
      <c r="L1072" s="483"/>
      <c r="N1072" s="43"/>
      <c r="P1072" s="211"/>
      <c r="Q1072" s="211"/>
      <c r="R1072" s="211"/>
      <c r="S1072" s="211"/>
      <c r="T1072" s="211"/>
      <c r="U1072" s="211"/>
      <c r="V1072" s="211"/>
      <c r="W1072" s="211"/>
      <c r="X1072" s="211"/>
      <c r="Y1072" s="211"/>
      <c r="Z1072" s="211"/>
      <c r="AC1072" s="264"/>
      <c r="AD1072" s="264"/>
      <c r="AE1072" s="264"/>
      <c r="AF1072" s="264"/>
      <c r="AG1072" s="264"/>
    </row>
    <row r="1073" spans="1:33" x14ac:dyDescent="0.25">
      <c r="A1073" s="38"/>
      <c r="N1073" s="43"/>
      <c r="P1073" s="211"/>
      <c r="Q1073" s="211"/>
      <c r="R1073" s="211"/>
      <c r="S1073" s="211"/>
      <c r="T1073" s="211"/>
      <c r="U1073" s="211"/>
      <c r="V1073" s="211"/>
      <c r="W1073" s="211"/>
      <c r="X1073" s="211"/>
      <c r="Y1073" s="211"/>
      <c r="Z1073" s="211"/>
      <c r="AC1073" s="264"/>
      <c r="AD1073" s="264"/>
      <c r="AE1073" s="264"/>
      <c r="AF1073" s="264"/>
      <c r="AG1073" s="264"/>
    </row>
    <row r="1074" spans="1:33" x14ac:dyDescent="0.25">
      <c r="A1074" s="38"/>
      <c r="B1074" t="s">
        <v>36</v>
      </c>
      <c r="N1074" s="43"/>
      <c r="P1074" s="211"/>
      <c r="Q1074" s="211"/>
      <c r="R1074" s="211"/>
      <c r="S1074" s="211"/>
      <c r="T1074" s="211"/>
      <c r="U1074" s="211"/>
      <c r="V1074" s="211"/>
      <c r="W1074" s="211"/>
      <c r="X1074" s="211"/>
      <c r="Y1074" s="211"/>
      <c r="Z1074" s="211"/>
      <c r="AC1074" s="264"/>
      <c r="AD1074" s="264"/>
      <c r="AE1074" s="264"/>
      <c r="AF1074" s="264"/>
      <c r="AG1074" s="264"/>
    </row>
    <row r="1075" spans="1:33" ht="18" customHeight="1" x14ac:dyDescent="0.25">
      <c r="A1075" s="38"/>
      <c r="B1075" s="653" t="s">
        <v>37</v>
      </c>
      <c r="C1075" s="653"/>
      <c r="D1075" s="622" t="s">
        <v>897</v>
      </c>
      <c r="E1075" s="622"/>
      <c r="F1075" s="648" t="s">
        <v>898</v>
      </c>
      <c r="G1075" s="598"/>
      <c r="H1075" s="597" t="s">
        <v>38</v>
      </c>
      <c r="I1075" s="598"/>
      <c r="J1075" s="597" t="s">
        <v>38</v>
      </c>
      <c r="K1075" s="598"/>
      <c r="L1075" s="186" t="s">
        <v>39</v>
      </c>
      <c r="M1075" s="186" t="s">
        <v>40</v>
      </c>
      <c r="N1075" s="43"/>
      <c r="P1075" s="211">
        <v>1</v>
      </c>
      <c r="Q1075" s="211">
        <v>1</v>
      </c>
      <c r="R1075" s="211">
        <v>1</v>
      </c>
      <c r="S1075" s="211" t="str">
        <f>VLOOKUP(P1075,'WORKINGS MATRIX'!$B$200:$C$351,2,FALSE)</f>
        <v>Year</v>
      </c>
      <c r="T1075" s="211">
        <f t="shared" ref="T1075:U1079" si="99">Q1075-1</f>
        <v>0</v>
      </c>
      <c r="U1075" s="211">
        <f t="shared" si="99"/>
        <v>0</v>
      </c>
      <c r="V1075" s="211" t="str">
        <f>IF(S1075="year","",S1075)</f>
        <v/>
      </c>
      <c r="W1075" s="211" t="str">
        <f t="shared" ref="W1075:X1079" si="100">IF(T1075=0,"",T1075)</f>
        <v/>
      </c>
      <c r="X1075" s="211" t="str">
        <f t="shared" si="100"/>
        <v/>
      </c>
      <c r="Y1075" s="211" t="str">
        <f>IF(V1075="","",IF(W1075="",(V1075&amp;"/"&amp;"12"&amp;"/"&amp;"1"),IF(X1075="",(V1075&amp;"/"&amp;W1075&amp;"/"&amp;"1"),(V1075&amp;"/"&amp;W1075&amp;"/"&amp;X1075))))</f>
        <v/>
      </c>
      <c r="Z1075" s="211" t="str">
        <f>IF(Y1075="//","",Y1075)</f>
        <v/>
      </c>
      <c r="AC1075" s="264"/>
      <c r="AD1075" s="264"/>
      <c r="AE1075" s="264"/>
      <c r="AF1075" s="264"/>
      <c r="AG1075" s="264"/>
    </row>
    <row r="1076" spans="1:33" ht="18" customHeight="1" x14ac:dyDescent="0.25">
      <c r="A1076" s="38"/>
      <c r="B1076" s="603" t="s">
        <v>41</v>
      </c>
      <c r="C1076" s="603"/>
      <c r="D1076" s="623">
        <v>10</v>
      </c>
      <c r="E1076" s="624"/>
      <c r="F1076" s="607"/>
      <c r="G1076" s="602"/>
      <c r="H1076" s="599">
        <v>1</v>
      </c>
      <c r="I1076" s="600"/>
      <c r="J1076" s="601"/>
      <c r="K1076" s="602"/>
      <c r="L1076" s="314"/>
      <c r="M1076" s="210" t="str">
        <f>Z1075</f>
        <v/>
      </c>
      <c r="N1076" s="43"/>
      <c r="P1076" s="211">
        <v>1</v>
      </c>
      <c r="Q1076" s="211">
        <v>1</v>
      </c>
      <c r="R1076" s="211">
        <v>1</v>
      </c>
      <c r="S1076" s="211" t="str">
        <f>VLOOKUP(P1076,'WORKINGS MATRIX'!$B$200:$C$351,2,FALSE)</f>
        <v>Year</v>
      </c>
      <c r="T1076" s="211">
        <f t="shared" si="99"/>
        <v>0</v>
      </c>
      <c r="U1076" s="211">
        <f t="shared" si="99"/>
        <v>0</v>
      </c>
      <c r="V1076" s="211" t="str">
        <f>IF(S1076="year","",S1076)</f>
        <v/>
      </c>
      <c r="W1076" s="211" t="str">
        <f t="shared" si="100"/>
        <v/>
      </c>
      <c r="X1076" s="211" t="str">
        <f t="shared" si="100"/>
        <v/>
      </c>
      <c r="Y1076" s="211" t="str">
        <f>IF(V1076="","",IF(W1076="",(V1076&amp;"/"&amp;"12"&amp;"/"&amp;"1"),IF(X1076="",(V1076&amp;"/"&amp;W1076&amp;"/"&amp;"1"),(V1076&amp;"/"&amp;W1076&amp;"/"&amp;X1076))))</f>
        <v/>
      </c>
      <c r="Z1076" s="211" t="str">
        <f>IF(Y1076="//","",Y1076)</f>
        <v/>
      </c>
      <c r="AC1076" s="264"/>
      <c r="AD1076" s="264"/>
      <c r="AE1076" s="264"/>
      <c r="AF1076" s="264"/>
      <c r="AG1076" s="264"/>
    </row>
    <row r="1077" spans="1:33" ht="18" customHeight="1" x14ac:dyDescent="0.25">
      <c r="A1077" s="38"/>
      <c r="B1077" s="603" t="s">
        <v>42</v>
      </c>
      <c r="C1077" s="603"/>
      <c r="D1077" s="607"/>
      <c r="E1077" s="602"/>
      <c r="F1077" s="607"/>
      <c r="G1077" s="602"/>
      <c r="H1077" s="649" t="s">
        <v>394</v>
      </c>
      <c r="I1077" s="650"/>
      <c r="J1077" s="649" t="s">
        <v>362</v>
      </c>
      <c r="K1077" s="650"/>
      <c r="L1077" s="186" t="s">
        <v>39</v>
      </c>
      <c r="M1077" s="186" t="s">
        <v>40</v>
      </c>
      <c r="N1077" s="43"/>
      <c r="P1077" s="211">
        <v>1</v>
      </c>
      <c r="Q1077" s="211">
        <v>1</v>
      </c>
      <c r="R1077" s="211">
        <v>1</v>
      </c>
      <c r="S1077" s="211" t="str">
        <f>VLOOKUP(P1077,'WORKINGS MATRIX'!$B$200:$C$351,2,FALSE)</f>
        <v>Year</v>
      </c>
      <c r="T1077" s="211">
        <f t="shared" si="99"/>
        <v>0</v>
      </c>
      <c r="U1077" s="211">
        <f t="shared" si="99"/>
        <v>0</v>
      </c>
      <c r="V1077" s="211" t="str">
        <f>IF(S1077="year","",S1077)</f>
        <v/>
      </c>
      <c r="W1077" s="211" t="str">
        <f t="shared" si="100"/>
        <v/>
      </c>
      <c r="X1077" s="211" t="str">
        <f t="shared" si="100"/>
        <v/>
      </c>
      <c r="Y1077" s="211" t="str">
        <f>IF(V1077="","",IF(W1077="",(V1077&amp;"/"&amp;"1"&amp;"/"&amp;"1"),IF(X1077="",(V1077&amp;"/"&amp;W1077&amp;"/"&amp;"1"),(V1077&amp;"/"&amp;W1077&amp;"/"&amp;X1077))))</f>
        <v/>
      </c>
      <c r="Z1077" s="211" t="str">
        <f>IF(Y1077="//","",Y1077)</f>
        <v/>
      </c>
      <c r="AC1077" s="264"/>
      <c r="AD1077" s="264"/>
      <c r="AE1077" s="264"/>
      <c r="AF1077" s="264"/>
      <c r="AG1077" s="264"/>
    </row>
    <row r="1078" spans="1:33" ht="18" customHeight="1" x14ac:dyDescent="0.25">
      <c r="A1078" s="38"/>
      <c r="B1078" s="603" t="s">
        <v>82</v>
      </c>
      <c r="C1078" s="603"/>
      <c r="D1078" s="604" t="str">
        <f>Z1077</f>
        <v/>
      </c>
      <c r="E1078" s="605"/>
      <c r="F1078" s="604" t="str">
        <f>Z1078</f>
        <v/>
      </c>
      <c r="G1078" s="605"/>
      <c r="H1078" s="644">
        <v>1</v>
      </c>
      <c r="I1078" s="645"/>
      <c r="J1078" s="601"/>
      <c r="K1078" s="602"/>
      <c r="L1078" s="314"/>
      <c r="M1078" s="210" t="str">
        <f>Z1076</f>
        <v/>
      </c>
      <c r="N1078" s="43"/>
      <c r="P1078" s="211">
        <v>1</v>
      </c>
      <c r="Q1078" s="211">
        <v>1</v>
      </c>
      <c r="R1078" s="211">
        <v>1</v>
      </c>
      <c r="S1078" s="211" t="str">
        <f>VLOOKUP(P1078,'WORKINGS MATRIX'!$B$200:$C$351,2,FALSE)</f>
        <v>Year</v>
      </c>
      <c r="T1078" s="211">
        <f t="shared" si="99"/>
        <v>0</v>
      </c>
      <c r="U1078" s="211">
        <f t="shared" si="99"/>
        <v>0</v>
      </c>
      <c r="V1078" s="211" t="str">
        <f>IF(S1078="year","",S1078)</f>
        <v/>
      </c>
      <c r="W1078" s="211" t="str">
        <f t="shared" si="100"/>
        <v/>
      </c>
      <c r="X1078" s="211" t="str">
        <f t="shared" si="100"/>
        <v/>
      </c>
      <c r="Y1078" s="211" t="str">
        <f>IF(V1078="","",IF(W1078="",(V1078&amp;"/"&amp;"1"&amp;"/"&amp;"1"),IF(X1078="",(V1078&amp;"/"&amp;W1078&amp;"/"&amp;"1"),(V1078&amp;"/"&amp;W1078&amp;"/"&amp;X1078))))</f>
        <v/>
      </c>
      <c r="Z1078" s="211" t="str">
        <f>IF(Y1078="//","",Y1078)</f>
        <v/>
      </c>
      <c r="AC1078" s="264"/>
      <c r="AD1078" s="264"/>
      <c r="AE1078" s="264"/>
      <c r="AF1078" s="264"/>
      <c r="AG1078" s="264"/>
    </row>
    <row r="1079" spans="1:33" x14ac:dyDescent="0.25">
      <c r="A1079" s="38"/>
      <c r="N1079" s="43"/>
      <c r="P1079" s="211">
        <v>1</v>
      </c>
      <c r="Q1079" s="211">
        <v>1</v>
      </c>
      <c r="R1079" s="211">
        <v>1</v>
      </c>
      <c r="S1079" s="211" t="str">
        <f>VLOOKUP(P1079,'WORKINGS MATRIX'!$B$200:$C$351,2,FALSE)</f>
        <v>Year</v>
      </c>
      <c r="T1079" s="211">
        <f t="shared" si="99"/>
        <v>0</v>
      </c>
      <c r="U1079" s="211">
        <f t="shared" si="99"/>
        <v>0</v>
      </c>
      <c r="V1079" s="211" t="str">
        <f>IF(S1079="year","",S1079)</f>
        <v/>
      </c>
      <c r="W1079" s="211" t="str">
        <f t="shared" si="100"/>
        <v/>
      </c>
      <c r="X1079" s="211" t="str">
        <f t="shared" si="100"/>
        <v/>
      </c>
      <c r="Y1079" s="211" t="str">
        <f>IF(V1079="","",IF(W1079="",(V1079&amp;"/"&amp;"1"&amp;"/"&amp;"1"),IF(X1079="",(V1079&amp;"/"&amp;W1079&amp;"/"&amp;"1"),(V1079&amp;"/"&amp;W1079&amp;"/"&amp;X1079))))</f>
        <v/>
      </c>
      <c r="Z1079" s="211" t="str">
        <f>IF(Y1079="//","",Y1079)</f>
        <v/>
      </c>
      <c r="AC1079" s="264"/>
      <c r="AD1079" s="264"/>
      <c r="AE1079" s="264"/>
      <c r="AF1079" s="264"/>
      <c r="AG1079" s="264"/>
    </row>
    <row r="1080" spans="1:33" x14ac:dyDescent="0.25">
      <c r="A1080" s="38"/>
      <c r="M1080" s="330"/>
      <c r="N1080" s="43"/>
      <c r="P1080" s="211"/>
      <c r="Q1080" s="211"/>
      <c r="R1080" s="211"/>
      <c r="S1080" s="211"/>
      <c r="T1080" s="211"/>
      <c r="U1080" s="211"/>
      <c r="V1080" s="211"/>
      <c r="W1080" s="211"/>
      <c r="X1080" s="211"/>
      <c r="Y1080" s="211"/>
      <c r="Z1080" s="211"/>
      <c r="AC1080" s="264"/>
      <c r="AD1080" s="264"/>
      <c r="AE1080" s="264"/>
      <c r="AF1080" s="264"/>
      <c r="AG1080" s="264"/>
    </row>
    <row r="1081" spans="1:33" x14ac:dyDescent="0.25">
      <c r="A1081" s="51"/>
      <c r="B1081" s="26"/>
      <c r="C1081" s="83"/>
      <c r="D1081" s="329"/>
      <c r="E1081" s="26"/>
      <c r="F1081" s="11"/>
      <c r="G1081" s="11"/>
      <c r="H1081" s="11"/>
      <c r="I1081" s="11"/>
      <c r="J1081" s="26"/>
      <c r="K1081" s="26"/>
      <c r="L1081" s="26"/>
      <c r="M1081" s="330"/>
      <c r="N1081" s="74"/>
      <c r="O1081" s="26"/>
      <c r="P1081" s="211"/>
      <c r="Q1081" s="211"/>
      <c r="R1081" s="211"/>
      <c r="S1081" s="212"/>
      <c r="T1081" s="212"/>
      <c r="U1081" s="212"/>
      <c r="V1081" s="212"/>
      <c r="W1081" s="212"/>
      <c r="X1081" s="212"/>
      <c r="Y1081" s="212"/>
      <c r="Z1081" s="212"/>
      <c r="AC1081" s="264"/>
      <c r="AD1081" s="264"/>
      <c r="AE1081" s="264"/>
      <c r="AF1081" s="264"/>
      <c r="AG1081" s="264"/>
    </row>
    <row r="1082" spans="1:33" ht="26.25" customHeight="1" x14ac:dyDescent="0.25">
      <c r="A1082" s="75"/>
      <c r="B1082" s="9" t="s">
        <v>889</v>
      </c>
      <c r="C1082" s="222"/>
      <c r="D1082" s="3"/>
      <c r="E1082" s="222"/>
      <c r="F1082" s="222"/>
      <c r="G1082" s="3"/>
      <c r="H1082" s="222"/>
      <c r="I1082" s="3"/>
      <c r="J1082" s="326"/>
      <c r="K1082" s="327"/>
      <c r="L1082" s="222"/>
      <c r="M1082" s="76"/>
      <c r="N1082" s="77"/>
      <c r="O1082" s="11"/>
      <c r="P1082" s="211"/>
      <c r="Q1082" s="211"/>
      <c r="R1082" s="211"/>
      <c r="S1082" s="211"/>
      <c r="T1082" s="211"/>
      <c r="U1082" s="211"/>
      <c r="V1082" s="211"/>
      <c r="W1082" s="211"/>
      <c r="X1082" s="211"/>
      <c r="Y1082" s="211"/>
      <c r="Z1082" s="211"/>
      <c r="AC1082" s="264"/>
      <c r="AD1082" s="264"/>
      <c r="AE1082" s="264"/>
      <c r="AF1082" s="264"/>
      <c r="AG1082" s="264"/>
    </row>
    <row r="1083" spans="1:33" ht="26.25" customHeight="1" x14ac:dyDescent="0.25">
      <c r="A1083" s="75"/>
      <c r="B1083" s="222"/>
      <c r="C1083" s="222"/>
      <c r="D1083" s="3"/>
      <c r="E1083" s="222"/>
      <c r="F1083" s="222"/>
      <c r="G1083" s="3"/>
      <c r="H1083" s="222"/>
      <c r="I1083" s="3"/>
      <c r="J1083" s="326"/>
      <c r="K1083" s="327"/>
      <c r="L1083" s="222"/>
      <c r="M1083" s="76"/>
      <c r="N1083" s="77"/>
      <c r="O1083" s="11"/>
      <c r="P1083" s="211"/>
      <c r="Q1083" s="211"/>
      <c r="R1083" s="211"/>
      <c r="S1083" s="211"/>
      <c r="T1083" s="211"/>
      <c r="U1083" s="211"/>
      <c r="V1083" s="211"/>
      <c r="W1083" s="211"/>
      <c r="X1083" s="211"/>
      <c r="Y1083" s="211"/>
      <c r="Z1083" s="211"/>
      <c r="AC1083" s="264"/>
      <c r="AD1083" s="264"/>
      <c r="AE1083" s="264"/>
      <c r="AF1083" s="264"/>
      <c r="AG1083" s="264"/>
    </row>
    <row r="1084" spans="1:33" ht="26.25" customHeight="1" x14ac:dyDescent="0.25">
      <c r="A1084" s="75"/>
      <c r="B1084" s="222"/>
      <c r="C1084" s="222"/>
      <c r="D1084" s="3"/>
      <c r="E1084" s="222"/>
      <c r="F1084" s="222"/>
      <c r="G1084" s="3"/>
      <c r="H1084" s="222"/>
      <c r="I1084" s="3"/>
      <c r="J1084" s="326"/>
      <c r="K1084" s="327"/>
      <c r="L1084" s="222"/>
      <c r="M1084" s="76"/>
      <c r="N1084" s="77"/>
      <c r="O1084" s="11"/>
      <c r="P1084" s="211"/>
      <c r="Q1084" s="211"/>
      <c r="R1084" s="211"/>
      <c r="S1084" s="211"/>
      <c r="T1084" s="211"/>
      <c r="U1084" s="211"/>
      <c r="V1084" s="211"/>
      <c r="W1084" s="211"/>
      <c r="X1084" s="211"/>
      <c r="Y1084" s="211"/>
      <c r="Z1084" s="211"/>
      <c r="AC1084" s="264"/>
      <c r="AD1084" s="264"/>
      <c r="AE1084" s="264"/>
      <c r="AF1084" s="264"/>
      <c r="AG1084" s="264"/>
    </row>
    <row r="1085" spans="1:33" ht="26.25" customHeight="1" x14ac:dyDescent="0.25">
      <c r="A1085" s="75"/>
      <c r="B1085" s="222"/>
      <c r="C1085" s="222"/>
      <c r="D1085" s="3"/>
      <c r="E1085" s="222"/>
      <c r="F1085" s="222"/>
      <c r="G1085" s="3"/>
      <c r="H1085" s="222"/>
      <c r="I1085" s="3"/>
      <c r="J1085" s="326"/>
      <c r="K1085" s="327"/>
      <c r="L1085" s="222"/>
      <c r="M1085" s="76"/>
      <c r="N1085" s="77"/>
      <c r="O1085" s="11"/>
      <c r="P1085" s="211"/>
      <c r="Q1085" s="211"/>
      <c r="R1085" s="211"/>
      <c r="S1085" s="211"/>
      <c r="T1085" s="211"/>
      <c r="U1085" s="211"/>
      <c r="V1085" s="211"/>
      <c r="W1085" s="211"/>
      <c r="X1085" s="211"/>
      <c r="Y1085" s="211"/>
      <c r="Z1085" s="211"/>
      <c r="AC1085" s="264"/>
      <c r="AD1085" s="264"/>
      <c r="AE1085" s="264"/>
      <c r="AF1085" s="264"/>
      <c r="AG1085" s="264"/>
    </row>
    <row r="1086" spans="1:33" ht="26.25" customHeight="1" x14ac:dyDescent="0.25">
      <c r="A1086" s="75"/>
      <c r="B1086" s="222"/>
      <c r="C1086" s="222"/>
      <c r="D1086" s="3"/>
      <c r="E1086" s="222"/>
      <c r="F1086" s="222"/>
      <c r="G1086" s="3"/>
      <c r="H1086" s="222"/>
      <c r="I1086" s="3"/>
      <c r="J1086" s="326"/>
      <c r="K1086" s="327"/>
      <c r="L1086" s="222"/>
      <c r="M1086" s="76"/>
      <c r="N1086" s="77"/>
      <c r="O1086" s="11"/>
      <c r="P1086" s="211"/>
      <c r="Q1086" s="211"/>
      <c r="R1086" s="211"/>
      <c r="S1086" s="211"/>
      <c r="T1086" s="211"/>
      <c r="U1086" s="211"/>
      <c r="V1086" s="211"/>
      <c r="W1086" s="211"/>
      <c r="X1086" s="211"/>
      <c r="Y1086" s="211"/>
      <c r="Z1086" s="211"/>
      <c r="AC1086" s="264"/>
      <c r="AD1086" s="264"/>
      <c r="AE1086" s="264"/>
      <c r="AF1086" s="264"/>
      <c r="AG1086" s="264"/>
    </row>
    <row r="1087" spans="1:33" x14ac:dyDescent="0.25">
      <c r="A1087" s="38"/>
      <c r="D1087" s="3"/>
      <c r="G1087" s="3"/>
      <c r="I1087" s="3"/>
      <c r="N1087" s="77"/>
      <c r="P1087" s="211"/>
      <c r="Q1087" s="211"/>
      <c r="R1087" s="211"/>
      <c r="S1087" s="211"/>
      <c r="T1087" s="211"/>
      <c r="U1087" s="211"/>
      <c r="V1087" s="211"/>
      <c r="W1087" s="211"/>
      <c r="X1087" s="211"/>
      <c r="Y1087" s="211"/>
      <c r="Z1087" s="211"/>
      <c r="AC1087" s="264"/>
      <c r="AD1087" s="264"/>
      <c r="AE1087" s="264"/>
      <c r="AF1087" s="264"/>
      <c r="AG1087" s="264"/>
    </row>
    <row r="1088" spans="1:33" x14ac:dyDescent="0.25">
      <c r="A1088" s="38"/>
      <c r="B1088" t="s">
        <v>34</v>
      </c>
      <c r="D1088" s="62"/>
      <c r="H1088" s="63"/>
      <c r="K1088" s="26"/>
      <c r="N1088" s="43"/>
      <c r="P1088" s="211"/>
      <c r="Q1088" s="211"/>
      <c r="R1088" s="211"/>
      <c r="S1088" s="211"/>
      <c r="T1088" s="211"/>
      <c r="U1088" s="211"/>
      <c r="V1088" s="211"/>
      <c r="W1088" s="211"/>
      <c r="X1088" s="211"/>
      <c r="Y1088" s="211"/>
      <c r="Z1088" s="211"/>
      <c r="AC1088" s="264"/>
      <c r="AD1088" s="264"/>
      <c r="AE1088" s="264"/>
      <c r="AF1088" s="264"/>
      <c r="AG1088" s="264"/>
    </row>
    <row r="1089" spans="1:33" x14ac:dyDescent="0.25">
      <c r="A1089" s="38"/>
      <c r="B1089" s="609"/>
      <c r="C1089" s="610"/>
      <c r="D1089" s="610"/>
      <c r="E1089" s="610"/>
      <c r="F1089" s="610"/>
      <c r="G1089" s="610"/>
      <c r="H1089" s="610"/>
      <c r="I1089" s="610"/>
      <c r="J1089" s="610"/>
      <c r="K1089" s="610"/>
      <c r="L1089" s="610"/>
      <c r="M1089" s="611"/>
      <c r="N1089" s="43"/>
      <c r="P1089" s="211"/>
      <c r="Q1089" s="211"/>
      <c r="R1089" s="211"/>
      <c r="S1089" s="211"/>
      <c r="T1089" s="211"/>
      <c r="U1089" s="211"/>
      <c r="V1089" s="211"/>
      <c r="W1089" s="211"/>
      <c r="X1089" s="211"/>
      <c r="Y1089" s="211"/>
      <c r="Z1089" s="211"/>
      <c r="AC1089" s="264"/>
      <c r="AD1089" s="264"/>
      <c r="AE1089" s="264"/>
      <c r="AF1089" s="264"/>
      <c r="AG1089" s="264"/>
    </row>
    <row r="1090" spans="1:33" x14ac:dyDescent="0.25">
      <c r="A1090" s="38"/>
      <c r="B1090" s="612"/>
      <c r="C1090" s="613"/>
      <c r="D1090" s="613"/>
      <c r="E1090" s="613"/>
      <c r="F1090" s="613"/>
      <c r="G1090" s="613"/>
      <c r="H1090" s="613"/>
      <c r="I1090" s="613"/>
      <c r="J1090" s="613"/>
      <c r="K1090" s="613"/>
      <c r="L1090" s="613"/>
      <c r="M1090" s="614"/>
      <c r="N1090" s="43"/>
      <c r="P1090" s="211"/>
      <c r="Q1090" s="211"/>
      <c r="R1090" s="211"/>
      <c r="S1090" s="211"/>
      <c r="T1090" s="211"/>
      <c r="U1090" s="211"/>
      <c r="V1090" s="211"/>
      <c r="W1090" s="211"/>
      <c r="X1090" s="211"/>
      <c r="Y1090" s="211"/>
      <c r="Z1090" s="211"/>
      <c r="AC1090" s="264"/>
      <c r="AD1090" s="264"/>
      <c r="AE1090" s="264"/>
      <c r="AF1090" s="264"/>
      <c r="AG1090" s="264"/>
    </row>
    <row r="1091" spans="1:33" x14ac:dyDescent="0.25">
      <c r="A1091" s="38"/>
      <c r="B1091" s="612"/>
      <c r="C1091" s="613"/>
      <c r="D1091" s="613"/>
      <c r="E1091" s="613"/>
      <c r="F1091" s="613"/>
      <c r="G1091" s="613"/>
      <c r="H1091" s="613"/>
      <c r="I1091" s="613"/>
      <c r="J1091" s="613"/>
      <c r="K1091" s="613"/>
      <c r="L1091" s="613"/>
      <c r="M1091" s="614"/>
      <c r="N1091" s="43"/>
      <c r="P1091" s="211"/>
      <c r="Q1091" s="211"/>
      <c r="R1091" s="211"/>
      <c r="S1091" s="211"/>
      <c r="T1091" s="211"/>
      <c r="U1091" s="211"/>
      <c r="V1091" s="211"/>
      <c r="W1091" s="211"/>
      <c r="X1091" s="211"/>
      <c r="Y1091" s="211"/>
      <c r="Z1091" s="211"/>
      <c r="AC1091" s="264"/>
      <c r="AD1091" s="264"/>
      <c r="AE1091" s="264"/>
      <c r="AF1091" s="264"/>
      <c r="AG1091" s="264"/>
    </row>
    <row r="1092" spans="1:33" x14ac:dyDescent="0.25">
      <c r="A1092" s="38"/>
      <c r="B1092" s="615"/>
      <c r="C1092" s="616"/>
      <c r="D1092" s="616"/>
      <c r="E1092" s="616"/>
      <c r="F1092" s="616"/>
      <c r="G1092" s="616"/>
      <c r="H1092" s="616"/>
      <c r="I1092" s="616"/>
      <c r="J1092" s="616"/>
      <c r="K1092" s="616"/>
      <c r="L1092" s="616"/>
      <c r="M1092" s="617"/>
      <c r="N1092" s="43"/>
      <c r="P1092" s="211"/>
      <c r="Q1092" s="211"/>
      <c r="R1092" s="211"/>
      <c r="S1092" s="211"/>
      <c r="T1092" s="211"/>
      <c r="U1092" s="211"/>
      <c r="V1092" s="211"/>
      <c r="W1092" s="211"/>
      <c r="X1092" s="211"/>
      <c r="Y1092" s="211"/>
      <c r="Z1092" s="211"/>
      <c r="AC1092" s="264"/>
      <c r="AD1092" s="264"/>
      <c r="AE1092" s="264"/>
      <c r="AF1092" s="264"/>
      <c r="AG1092" s="264"/>
    </row>
    <row r="1093" spans="1:33" x14ac:dyDescent="0.25">
      <c r="A1093" s="38"/>
      <c r="B1093" s="16"/>
      <c r="D1093" s="62"/>
      <c r="H1093" s="63"/>
      <c r="K1093" s="26"/>
      <c r="N1093" s="43"/>
      <c r="P1093" s="211"/>
      <c r="Q1093" s="211"/>
      <c r="R1093" s="211"/>
      <c r="S1093" s="211"/>
      <c r="T1093" s="211"/>
      <c r="U1093" s="211"/>
      <c r="V1093" s="211"/>
      <c r="W1093" s="211"/>
      <c r="X1093" s="211"/>
      <c r="Y1093" s="211"/>
      <c r="Z1093" s="211"/>
      <c r="AC1093" s="264"/>
      <c r="AD1093" s="264"/>
      <c r="AE1093" s="264"/>
      <c r="AF1093" s="264"/>
      <c r="AG1093" s="264"/>
    </row>
    <row r="1094" spans="1:33" x14ac:dyDescent="0.25">
      <c r="A1094" s="38"/>
      <c r="D1094" s="62"/>
      <c r="H1094" s="63"/>
      <c r="K1094" s="26"/>
      <c r="N1094" s="43"/>
      <c r="P1094" s="211"/>
      <c r="Q1094" s="211"/>
      <c r="R1094" s="211"/>
      <c r="S1094" s="211"/>
      <c r="T1094" s="211"/>
      <c r="U1094" s="211"/>
      <c r="V1094" s="211"/>
      <c r="W1094" s="211"/>
      <c r="X1094" s="211"/>
      <c r="Y1094" s="211"/>
      <c r="Z1094" s="211"/>
      <c r="AC1094" s="264"/>
      <c r="AD1094" s="264"/>
      <c r="AE1094" s="264"/>
      <c r="AF1094" s="264"/>
      <c r="AG1094" s="264"/>
    </row>
    <row r="1095" spans="1:33" x14ac:dyDescent="0.25">
      <c r="A1095" s="38"/>
      <c r="D1095" s="62"/>
      <c r="H1095" s="63"/>
      <c r="K1095" s="26"/>
      <c r="N1095" s="43"/>
      <c r="P1095" s="211"/>
      <c r="Q1095" s="211"/>
      <c r="R1095" s="211"/>
      <c r="S1095" s="211"/>
      <c r="T1095" s="211"/>
      <c r="U1095" s="211"/>
      <c r="V1095" s="211"/>
      <c r="W1095" s="211"/>
      <c r="X1095" s="211"/>
      <c r="Y1095" s="211"/>
      <c r="Z1095" s="211"/>
      <c r="AC1095" s="264"/>
      <c r="AD1095" s="264"/>
      <c r="AE1095" s="264"/>
      <c r="AF1095" s="264"/>
      <c r="AG1095" s="264"/>
    </row>
    <row r="1096" spans="1:33" x14ac:dyDescent="0.25">
      <c r="A1096" s="38"/>
      <c r="D1096" s="62"/>
      <c r="E1096" s="222"/>
      <c r="F1096" s="222"/>
      <c r="G1096" s="222"/>
      <c r="H1096" s="222"/>
      <c r="I1096" s="222"/>
      <c r="K1096" s="26"/>
      <c r="N1096" s="43"/>
      <c r="P1096" s="211"/>
      <c r="Q1096" s="211"/>
      <c r="R1096" s="211"/>
      <c r="S1096" s="211"/>
      <c r="T1096" s="211"/>
      <c r="U1096" s="211"/>
      <c r="V1096" s="211"/>
      <c r="W1096" s="211"/>
      <c r="X1096" s="211"/>
      <c r="Y1096" s="211"/>
      <c r="Z1096" s="211"/>
      <c r="AC1096" s="264"/>
      <c r="AD1096" s="264"/>
      <c r="AE1096" s="264"/>
      <c r="AF1096" s="264"/>
      <c r="AG1096" s="264"/>
    </row>
    <row r="1097" spans="1:33" x14ac:dyDescent="0.25">
      <c r="A1097" s="38"/>
      <c r="D1097" s="62"/>
      <c r="E1097" s="222"/>
      <c r="F1097" s="222"/>
      <c r="G1097" s="222"/>
      <c r="H1097" s="222"/>
      <c r="I1097" s="222"/>
      <c r="K1097" s="606" t="s">
        <v>334</v>
      </c>
      <c r="L1097" s="606"/>
      <c r="M1097" s="606"/>
      <c r="N1097" s="43"/>
      <c r="P1097" s="211"/>
      <c r="Q1097" s="211"/>
      <c r="R1097" s="211"/>
      <c r="S1097" s="211"/>
      <c r="T1097" s="211"/>
      <c r="U1097" s="211"/>
      <c r="V1097" s="211"/>
      <c r="W1097" s="211"/>
      <c r="X1097" s="211"/>
      <c r="Y1097" s="211"/>
      <c r="Z1097" s="211"/>
      <c r="AC1097" s="264"/>
      <c r="AD1097" s="264"/>
      <c r="AE1097" s="264"/>
      <c r="AF1097" s="264"/>
      <c r="AG1097" s="264"/>
    </row>
    <row r="1098" spans="1:33" x14ac:dyDescent="0.25">
      <c r="A1098" s="38"/>
      <c r="D1098" s="62"/>
      <c r="H1098" s="63"/>
      <c r="K1098" s="606"/>
      <c r="L1098" s="606"/>
      <c r="M1098" s="606"/>
      <c r="N1098" s="43"/>
      <c r="P1098" s="211"/>
      <c r="Q1098" s="211"/>
      <c r="R1098" s="211"/>
      <c r="S1098" s="211"/>
      <c r="T1098" s="211"/>
      <c r="U1098" s="211"/>
      <c r="V1098" s="211"/>
      <c r="W1098" s="211"/>
      <c r="X1098" s="211"/>
      <c r="Y1098" s="211"/>
      <c r="Z1098" s="211"/>
      <c r="AC1098" s="264"/>
      <c r="AD1098" s="264"/>
      <c r="AE1098" s="264"/>
      <c r="AF1098" s="264"/>
      <c r="AG1098" s="264"/>
    </row>
    <row r="1099" spans="1:33" x14ac:dyDescent="0.25">
      <c r="A1099" s="38"/>
      <c r="D1099" s="62"/>
      <c r="E1099" s="222"/>
      <c r="F1099" s="222"/>
      <c r="G1099" s="222"/>
      <c r="H1099" s="222"/>
      <c r="I1099" s="222"/>
      <c r="K1099" s="606"/>
      <c r="L1099" s="606"/>
      <c r="M1099" s="606"/>
      <c r="N1099" s="43"/>
      <c r="P1099" s="211"/>
      <c r="Q1099" s="211"/>
      <c r="R1099" s="211"/>
      <c r="S1099" s="211"/>
      <c r="T1099" s="211"/>
      <c r="U1099" s="211"/>
      <c r="V1099" s="211"/>
      <c r="W1099" s="211"/>
      <c r="X1099" s="211"/>
      <c r="Y1099" s="211"/>
      <c r="Z1099" s="211"/>
      <c r="AC1099" s="264"/>
      <c r="AD1099" s="264"/>
      <c r="AE1099" s="264"/>
      <c r="AF1099" s="264"/>
      <c r="AG1099" s="264"/>
    </row>
    <row r="1100" spans="1:33" x14ac:dyDescent="0.25">
      <c r="A1100" s="38"/>
      <c r="D1100" s="62"/>
      <c r="E1100" s="222"/>
      <c r="F1100" s="222"/>
      <c r="G1100" s="222"/>
      <c r="H1100" s="222"/>
      <c r="I1100" s="222"/>
      <c r="K1100" s="606"/>
      <c r="L1100" s="606"/>
      <c r="M1100" s="606"/>
      <c r="N1100" s="43"/>
      <c r="P1100" s="211"/>
      <c r="Q1100" s="211"/>
      <c r="R1100" s="211"/>
      <c r="S1100" s="211"/>
      <c r="T1100" s="211"/>
      <c r="U1100" s="211"/>
      <c r="V1100" s="211"/>
      <c r="W1100" s="211"/>
      <c r="X1100" s="211"/>
      <c r="Y1100" s="211"/>
      <c r="Z1100" s="211"/>
      <c r="AC1100" s="264"/>
      <c r="AD1100" s="264"/>
      <c r="AE1100" s="264"/>
      <c r="AF1100" s="264"/>
      <c r="AG1100" s="264"/>
    </row>
    <row r="1101" spans="1:33" ht="13.8" thickBot="1" x14ac:dyDescent="0.3">
      <c r="A1101" s="64"/>
      <c r="B1101" s="65"/>
      <c r="C1101" s="65"/>
      <c r="D1101" s="65"/>
      <c r="E1101" s="65"/>
      <c r="F1101" s="65"/>
      <c r="G1101" s="65"/>
      <c r="H1101" s="65"/>
      <c r="I1101" s="65"/>
      <c r="J1101" s="65"/>
      <c r="K1101" s="65"/>
      <c r="L1101" s="65"/>
      <c r="M1101" s="65"/>
      <c r="N1101" s="69"/>
      <c r="P1101" s="211"/>
      <c r="Q1101" s="211"/>
      <c r="R1101" s="211"/>
      <c r="S1101" s="211"/>
      <c r="T1101" s="211"/>
      <c r="U1101" s="211"/>
      <c r="V1101" s="211"/>
      <c r="W1101" s="211"/>
      <c r="X1101" s="211"/>
      <c r="Y1101" s="211"/>
      <c r="Z1101" s="211"/>
      <c r="AC1101" s="264"/>
      <c r="AD1101" s="264"/>
      <c r="AE1101" s="264"/>
      <c r="AF1101" s="264"/>
      <c r="AG1101" s="264"/>
    </row>
    <row r="1102" spans="1:33" ht="13.8" thickTop="1" x14ac:dyDescent="0.25">
      <c r="P1102" s="211"/>
      <c r="Q1102" s="211"/>
      <c r="R1102" s="211"/>
      <c r="S1102" s="211"/>
      <c r="T1102" s="211"/>
      <c r="U1102" s="211"/>
      <c r="V1102" s="211"/>
      <c r="W1102" s="211"/>
      <c r="X1102" s="211"/>
      <c r="Y1102" s="211"/>
      <c r="Z1102" s="211"/>
      <c r="AC1102" s="264"/>
      <c r="AD1102" s="264"/>
      <c r="AE1102" s="264"/>
      <c r="AF1102" s="264"/>
      <c r="AG1102" s="264"/>
    </row>
    <row r="1103" spans="1:33" x14ac:dyDescent="0.25">
      <c r="B1103" s="29" t="s">
        <v>19</v>
      </c>
      <c r="P1103" s="211"/>
      <c r="Q1103" s="211"/>
      <c r="R1103" s="211"/>
      <c r="S1103" s="211"/>
      <c r="T1103" s="211"/>
      <c r="U1103" s="211"/>
      <c r="V1103" s="211"/>
      <c r="W1103" s="211"/>
      <c r="X1103" s="211"/>
      <c r="Y1103" s="211"/>
      <c r="Z1103" s="211"/>
      <c r="AC1103" s="264"/>
      <c r="AD1103" s="264"/>
      <c r="AE1103" s="264"/>
      <c r="AF1103" s="264"/>
      <c r="AG1103" s="264"/>
    </row>
    <row r="1104" spans="1:33" x14ac:dyDescent="0.25">
      <c r="P1104" s="211"/>
      <c r="Q1104" s="211"/>
      <c r="R1104" s="211"/>
      <c r="S1104" s="211"/>
      <c r="T1104" s="211"/>
      <c r="U1104" s="211"/>
      <c r="V1104" s="211"/>
      <c r="W1104" s="211"/>
      <c r="X1104" s="211"/>
      <c r="Y1104" s="211"/>
      <c r="Z1104" s="211"/>
      <c r="AC1104" s="264"/>
      <c r="AD1104" s="264"/>
      <c r="AE1104" s="264"/>
      <c r="AF1104" s="264"/>
      <c r="AG1104" s="264"/>
    </row>
    <row r="1105" spans="16:33" x14ac:dyDescent="0.25">
      <c r="P1105" s="211"/>
      <c r="Q1105" s="211"/>
      <c r="R1105" s="211"/>
      <c r="S1105" s="211"/>
      <c r="T1105" s="211"/>
      <c r="U1105" s="211"/>
      <c r="V1105" s="211"/>
      <c r="W1105" s="211"/>
      <c r="X1105" s="211"/>
      <c r="Y1105" s="211"/>
      <c r="Z1105" s="211"/>
      <c r="AC1105" s="264"/>
      <c r="AD1105" s="264"/>
      <c r="AE1105" s="264"/>
      <c r="AF1105" s="264"/>
      <c r="AG1105" s="264"/>
    </row>
    <row r="1106" spans="16:33" x14ac:dyDescent="0.25">
      <c r="P1106" s="211"/>
      <c r="Q1106" s="211"/>
      <c r="R1106" s="211"/>
      <c r="S1106" s="211"/>
      <c r="T1106" s="211"/>
      <c r="U1106" s="211"/>
      <c r="V1106" s="211"/>
      <c r="W1106" s="211"/>
      <c r="X1106" s="211"/>
      <c r="Y1106" s="211"/>
      <c r="Z1106" s="211"/>
      <c r="AC1106" s="264"/>
      <c r="AD1106" s="264"/>
      <c r="AE1106" s="264"/>
      <c r="AF1106" s="264"/>
      <c r="AG1106" s="264"/>
    </row>
    <row r="1107" spans="16:33" x14ac:dyDescent="0.25">
      <c r="P1107" s="211"/>
      <c r="Q1107" s="211"/>
      <c r="R1107" s="211"/>
      <c r="S1107" s="211"/>
      <c r="T1107" s="211"/>
      <c r="U1107" s="211"/>
      <c r="V1107" s="211"/>
      <c r="W1107" s="211"/>
      <c r="X1107" s="211"/>
      <c r="Y1107" s="211"/>
      <c r="Z1107" s="211"/>
      <c r="AC1107" s="264"/>
      <c r="AD1107" s="264"/>
      <c r="AE1107" s="264"/>
      <c r="AF1107" s="264"/>
      <c r="AG1107" s="264"/>
    </row>
    <row r="1108" spans="16:33" x14ac:dyDescent="0.25">
      <c r="P1108" s="211"/>
      <c r="Q1108" s="211"/>
      <c r="R1108" s="211"/>
      <c r="S1108" s="211"/>
      <c r="T1108" s="211"/>
      <c r="U1108" s="211"/>
      <c r="V1108" s="211"/>
      <c r="W1108" s="211"/>
      <c r="X1108" s="211"/>
      <c r="Y1108" s="211"/>
      <c r="Z1108" s="211"/>
      <c r="AC1108" s="264"/>
      <c r="AD1108" s="264"/>
      <c r="AE1108" s="264"/>
      <c r="AF1108" s="264"/>
      <c r="AG1108" s="264"/>
    </row>
    <row r="1109" spans="16:33" x14ac:dyDescent="0.25">
      <c r="P1109" s="211"/>
      <c r="Q1109" s="211"/>
      <c r="R1109" s="211"/>
      <c r="S1109" s="211"/>
      <c r="T1109" s="211"/>
      <c r="U1109" s="211"/>
      <c r="V1109" s="211"/>
      <c r="W1109" s="211"/>
      <c r="X1109" s="211"/>
      <c r="Y1109" s="211"/>
      <c r="Z1109" s="211"/>
      <c r="AC1109" s="264"/>
      <c r="AD1109" s="264"/>
      <c r="AE1109" s="264"/>
      <c r="AF1109" s="264"/>
      <c r="AG1109" s="264"/>
    </row>
    <row r="1110" spans="16:33" x14ac:dyDescent="0.25">
      <c r="P1110" s="211"/>
      <c r="Q1110" s="211"/>
      <c r="R1110" s="211"/>
      <c r="S1110" s="211"/>
      <c r="T1110" s="211"/>
      <c r="U1110" s="211"/>
      <c r="V1110" s="211"/>
      <c r="W1110" s="211"/>
      <c r="X1110" s="211"/>
      <c r="Y1110" s="211"/>
      <c r="Z1110" s="211"/>
      <c r="AC1110" s="264"/>
      <c r="AD1110" s="264"/>
      <c r="AE1110" s="264"/>
      <c r="AF1110" s="264"/>
      <c r="AG1110" s="264"/>
    </row>
    <row r="1111" spans="16:33" x14ac:dyDescent="0.25">
      <c r="P1111" s="211"/>
      <c r="Q1111" s="211"/>
      <c r="R1111" s="211"/>
      <c r="S1111" s="211"/>
      <c r="T1111" s="211"/>
      <c r="U1111" s="211"/>
      <c r="V1111" s="211"/>
      <c r="W1111" s="211"/>
      <c r="X1111" s="211"/>
      <c r="Y1111" s="211"/>
      <c r="Z1111" s="211"/>
      <c r="AC1111" s="264"/>
      <c r="AD1111" s="264"/>
      <c r="AE1111" s="264"/>
      <c r="AF1111" s="264"/>
      <c r="AG1111" s="264"/>
    </row>
    <row r="1112" spans="16:33" x14ac:dyDescent="0.25">
      <c r="P1112" s="211"/>
      <c r="Q1112" s="211"/>
      <c r="R1112" s="211"/>
      <c r="S1112" s="211"/>
      <c r="T1112" s="211"/>
      <c r="U1112" s="211"/>
      <c r="V1112" s="211"/>
      <c r="W1112" s="211"/>
      <c r="X1112" s="211"/>
      <c r="Y1112" s="211"/>
      <c r="Z1112" s="211"/>
      <c r="AC1112" s="264"/>
      <c r="AD1112" s="264"/>
      <c r="AE1112" s="264"/>
      <c r="AF1112" s="264"/>
      <c r="AG1112" s="264"/>
    </row>
    <row r="1113" spans="16:33" x14ac:dyDescent="0.25">
      <c r="P1113" s="211"/>
      <c r="Q1113" s="211"/>
      <c r="R1113" s="211"/>
      <c r="S1113" s="211"/>
      <c r="T1113" s="211"/>
      <c r="U1113" s="211"/>
      <c r="V1113" s="211"/>
      <c r="W1113" s="211"/>
      <c r="X1113" s="211"/>
      <c r="Y1113" s="211"/>
      <c r="Z1113" s="211"/>
      <c r="AC1113" s="264"/>
      <c r="AD1113" s="264"/>
      <c r="AE1113" s="264"/>
      <c r="AF1113" s="264"/>
      <c r="AG1113" s="264"/>
    </row>
    <row r="1114" spans="16:33" x14ac:dyDescent="0.25">
      <c r="P1114" s="211"/>
      <c r="Q1114" s="211"/>
      <c r="R1114" s="211"/>
      <c r="S1114" s="211"/>
      <c r="T1114" s="211"/>
      <c r="U1114" s="211"/>
      <c r="V1114" s="211"/>
      <c r="W1114" s="211"/>
      <c r="X1114" s="211"/>
      <c r="Y1114" s="211"/>
      <c r="Z1114" s="211"/>
      <c r="AC1114" s="264"/>
      <c r="AD1114" s="264"/>
      <c r="AE1114" s="264"/>
      <c r="AF1114" s="264"/>
      <c r="AG1114" s="264"/>
    </row>
    <row r="1115" spans="16:33" x14ac:dyDescent="0.25">
      <c r="P1115" s="211"/>
      <c r="Q1115" s="211"/>
      <c r="R1115" s="211"/>
      <c r="S1115" s="211"/>
      <c r="T1115" s="211"/>
      <c r="U1115" s="211"/>
      <c r="V1115" s="211"/>
      <c r="W1115" s="211"/>
      <c r="X1115" s="211"/>
      <c r="Y1115" s="211"/>
      <c r="Z1115" s="211"/>
      <c r="AC1115" s="264"/>
      <c r="AD1115" s="264"/>
      <c r="AE1115" s="264"/>
      <c r="AF1115" s="264"/>
      <c r="AG1115" s="264"/>
    </row>
    <row r="1116" spans="16:33" x14ac:dyDescent="0.25">
      <c r="P1116" s="211"/>
      <c r="Q1116" s="211"/>
      <c r="R1116" s="211"/>
      <c r="S1116" s="211"/>
      <c r="T1116" s="211"/>
      <c r="U1116" s="211"/>
      <c r="V1116" s="211"/>
      <c r="W1116" s="211"/>
      <c r="X1116" s="211"/>
      <c r="Y1116" s="211"/>
      <c r="Z1116" s="211"/>
      <c r="AC1116" s="264"/>
      <c r="AD1116" s="264"/>
      <c r="AE1116" s="264"/>
      <c r="AF1116" s="264"/>
      <c r="AG1116" s="264"/>
    </row>
    <row r="1117" spans="16:33" x14ac:dyDescent="0.25">
      <c r="P1117" s="211"/>
      <c r="Q1117" s="211"/>
      <c r="R1117" s="211"/>
      <c r="S1117" s="211"/>
      <c r="T1117" s="211"/>
      <c r="U1117" s="211"/>
      <c r="V1117" s="211"/>
      <c r="W1117" s="211"/>
      <c r="X1117" s="211"/>
      <c r="Y1117" s="211"/>
      <c r="Z1117" s="211"/>
      <c r="AC1117" s="264"/>
      <c r="AD1117" s="264"/>
      <c r="AE1117" s="264"/>
      <c r="AF1117" s="264"/>
      <c r="AG1117" s="264"/>
    </row>
    <row r="1118" spans="16:33" x14ac:dyDescent="0.25">
      <c r="P1118" s="211"/>
      <c r="Q1118" s="211"/>
      <c r="R1118" s="211"/>
      <c r="S1118" s="211"/>
      <c r="T1118" s="211"/>
      <c r="U1118" s="211"/>
      <c r="V1118" s="211"/>
      <c r="W1118" s="211"/>
      <c r="X1118" s="211"/>
      <c r="Y1118" s="211"/>
      <c r="Z1118" s="211"/>
      <c r="AC1118" s="264"/>
      <c r="AD1118" s="264"/>
      <c r="AE1118" s="264"/>
      <c r="AF1118" s="264"/>
      <c r="AG1118" s="264"/>
    </row>
    <row r="1119" spans="16:33" x14ac:dyDescent="0.25">
      <c r="P1119" s="211"/>
      <c r="Q1119" s="211"/>
      <c r="R1119" s="211"/>
      <c r="S1119" s="211"/>
      <c r="T1119" s="211"/>
      <c r="U1119" s="211"/>
      <c r="V1119" s="211"/>
      <c r="W1119" s="211"/>
      <c r="X1119" s="211"/>
      <c r="Y1119" s="211"/>
      <c r="Z1119" s="211"/>
      <c r="AC1119" s="264"/>
      <c r="AD1119" s="264"/>
      <c r="AE1119" s="264"/>
      <c r="AF1119" s="264"/>
      <c r="AG1119" s="264"/>
    </row>
    <row r="1120" spans="16:33" x14ac:dyDescent="0.25">
      <c r="P1120" s="211"/>
      <c r="Q1120" s="211"/>
      <c r="R1120" s="211"/>
      <c r="S1120" s="211"/>
      <c r="T1120" s="211"/>
      <c r="U1120" s="211"/>
      <c r="V1120" s="211"/>
      <c r="W1120" s="211"/>
      <c r="X1120" s="211"/>
      <c r="Y1120" s="211"/>
      <c r="Z1120" s="211"/>
      <c r="AC1120" s="264"/>
      <c r="AD1120" s="264"/>
      <c r="AE1120" s="264"/>
      <c r="AF1120" s="264"/>
      <c r="AG1120" s="264"/>
    </row>
    <row r="1121" spans="2:33" x14ac:dyDescent="0.25">
      <c r="P1121" s="211"/>
      <c r="Q1121" s="211"/>
      <c r="R1121" s="211"/>
      <c r="S1121" s="211"/>
      <c r="T1121" s="211"/>
      <c r="U1121" s="211"/>
      <c r="V1121" s="211"/>
      <c r="W1121" s="211"/>
      <c r="X1121" s="211"/>
      <c r="Y1121" s="211"/>
      <c r="Z1121" s="211"/>
      <c r="AC1121" s="264"/>
      <c r="AD1121" s="264"/>
      <c r="AE1121" s="264"/>
      <c r="AF1121" s="264"/>
      <c r="AG1121" s="264"/>
    </row>
    <row r="1122" spans="2:33" x14ac:dyDescent="0.25">
      <c r="P1122" s="211"/>
      <c r="Q1122" s="211"/>
      <c r="R1122" s="211"/>
      <c r="S1122" s="211"/>
      <c r="T1122" s="211"/>
      <c r="U1122" s="211"/>
      <c r="V1122" s="211"/>
      <c r="W1122" s="211"/>
      <c r="X1122" s="211"/>
      <c r="Y1122" s="211"/>
      <c r="Z1122" s="211"/>
      <c r="AC1122" s="264"/>
      <c r="AD1122" s="264"/>
      <c r="AE1122" s="264"/>
      <c r="AF1122" s="264"/>
      <c r="AG1122" s="264"/>
    </row>
    <row r="1123" spans="2:33" x14ac:dyDescent="0.25">
      <c r="P1123" s="211"/>
      <c r="Q1123" s="211"/>
      <c r="R1123" s="211"/>
      <c r="S1123" s="211"/>
      <c r="T1123" s="211"/>
      <c r="U1123" s="211"/>
      <c r="V1123" s="211"/>
      <c r="W1123" s="211"/>
      <c r="X1123" s="211"/>
      <c r="Y1123" s="211"/>
      <c r="Z1123" s="211"/>
      <c r="AC1123" s="264"/>
      <c r="AD1123" s="264"/>
      <c r="AE1123" s="264"/>
      <c r="AF1123" s="264"/>
      <c r="AG1123" s="264"/>
    </row>
    <row r="1124" spans="2:33" x14ac:dyDescent="0.25">
      <c r="P1124" s="211"/>
      <c r="Q1124" s="211"/>
      <c r="R1124" s="211"/>
      <c r="S1124" s="211"/>
      <c r="T1124" s="211"/>
      <c r="U1124" s="211"/>
      <c r="V1124" s="211"/>
      <c r="W1124" s="211"/>
      <c r="X1124" s="211"/>
      <c r="Y1124" s="211"/>
      <c r="Z1124" s="211"/>
      <c r="AC1124" s="264"/>
      <c r="AD1124" s="264"/>
      <c r="AE1124" s="264"/>
      <c r="AF1124" s="264"/>
      <c r="AG1124" s="264"/>
    </row>
    <row r="1125" spans="2:33" x14ac:dyDescent="0.25">
      <c r="P1125" s="211"/>
      <c r="Q1125" s="211"/>
      <c r="R1125" s="211"/>
      <c r="S1125" s="211"/>
      <c r="T1125" s="211"/>
      <c r="U1125" s="211"/>
      <c r="V1125" s="211"/>
      <c r="W1125" s="211"/>
      <c r="X1125" s="211"/>
      <c r="Y1125" s="211"/>
      <c r="Z1125" s="211"/>
      <c r="AC1125" s="264"/>
      <c r="AD1125" s="264"/>
      <c r="AE1125" s="264"/>
      <c r="AF1125" s="264"/>
      <c r="AG1125" s="264"/>
    </row>
    <row r="1126" spans="2:33" x14ac:dyDescent="0.25">
      <c r="P1126" s="211"/>
      <c r="Q1126" s="211"/>
      <c r="R1126" s="211"/>
      <c r="S1126" s="211"/>
      <c r="T1126" s="211"/>
      <c r="U1126" s="211"/>
      <c r="V1126" s="211"/>
      <c r="W1126" s="211"/>
      <c r="X1126" s="211"/>
      <c r="Y1126" s="211"/>
      <c r="Z1126" s="211"/>
      <c r="AC1126" s="264"/>
      <c r="AD1126" s="264"/>
      <c r="AE1126" s="264"/>
      <c r="AF1126" s="264"/>
      <c r="AG1126" s="264"/>
    </row>
    <row r="1127" spans="2:33" x14ac:dyDescent="0.25">
      <c r="P1127" s="211"/>
      <c r="Q1127" s="211"/>
      <c r="R1127" s="211"/>
      <c r="S1127" s="211"/>
      <c r="T1127" s="211"/>
      <c r="U1127" s="211"/>
      <c r="V1127" s="211"/>
      <c r="W1127" s="211"/>
      <c r="X1127" s="211"/>
      <c r="Y1127" s="211"/>
      <c r="Z1127" s="211"/>
      <c r="AC1127" s="264"/>
      <c r="AD1127" s="264"/>
      <c r="AE1127" s="264"/>
      <c r="AF1127" s="264"/>
      <c r="AG1127" s="264"/>
    </row>
    <row r="1128" spans="2:33" x14ac:dyDescent="0.25">
      <c r="P1128" s="211"/>
      <c r="Q1128" s="211"/>
      <c r="R1128" s="211"/>
      <c r="S1128" s="211"/>
      <c r="T1128" s="211"/>
      <c r="U1128" s="211"/>
      <c r="V1128" s="211"/>
      <c r="W1128" s="211"/>
      <c r="X1128" s="211"/>
      <c r="Y1128" s="211"/>
      <c r="Z1128" s="211"/>
      <c r="AC1128" s="264"/>
      <c r="AD1128" s="264"/>
      <c r="AE1128" s="264"/>
      <c r="AF1128" s="264"/>
      <c r="AG1128" s="264"/>
    </row>
    <row r="1129" spans="2:33" x14ac:dyDescent="0.25">
      <c r="P1129" s="211"/>
      <c r="Q1129" s="211"/>
      <c r="R1129" s="211"/>
      <c r="S1129" s="211"/>
      <c r="T1129" s="211"/>
      <c r="U1129" s="211"/>
      <c r="V1129" s="211"/>
      <c r="W1129" s="211"/>
      <c r="X1129" s="211"/>
      <c r="Y1129" s="211"/>
      <c r="Z1129" s="211"/>
      <c r="AC1129" s="264"/>
      <c r="AD1129" s="264"/>
      <c r="AE1129" s="264"/>
      <c r="AF1129" s="264"/>
      <c r="AG1129" s="264"/>
    </row>
    <row r="1130" spans="2:33" x14ac:dyDescent="0.25">
      <c r="P1130" s="211"/>
      <c r="Q1130" s="211"/>
      <c r="R1130" s="211"/>
      <c r="S1130" s="211"/>
      <c r="T1130" s="211"/>
      <c r="U1130" s="211"/>
      <c r="V1130" s="211"/>
      <c r="W1130" s="211"/>
      <c r="X1130" s="211"/>
      <c r="Y1130" s="211"/>
      <c r="Z1130" s="211"/>
      <c r="AC1130" s="264"/>
      <c r="AD1130" s="264"/>
      <c r="AE1130" s="264"/>
      <c r="AF1130" s="264"/>
      <c r="AG1130" s="264"/>
    </row>
    <row r="1131" spans="2:33" x14ac:dyDescent="0.25">
      <c r="P1131" s="211"/>
      <c r="Q1131" s="211"/>
      <c r="R1131" s="211"/>
      <c r="S1131" s="211"/>
      <c r="T1131" s="211"/>
      <c r="U1131" s="211"/>
      <c r="V1131" s="211"/>
      <c r="W1131" s="211"/>
      <c r="X1131" s="211"/>
      <c r="Y1131" s="211"/>
      <c r="Z1131" s="211"/>
      <c r="AC1131" s="264"/>
      <c r="AD1131" s="264"/>
      <c r="AE1131" s="264"/>
      <c r="AF1131" s="264"/>
      <c r="AG1131" s="264"/>
    </row>
    <row r="1132" spans="2:33" x14ac:dyDescent="0.25">
      <c r="P1132" s="211"/>
      <c r="Q1132" s="211"/>
      <c r="R1132" s="211"/>
      <c r="S1132" s="211"/>
      <c r="T1132" s="211"/>
      <c r="U1132" s="211"/>
      <c r="V1132" s="211"/>
      <c r="W1132" s="211"/>
      <c r="X1132" s="211"/>
      <c r="Y1132" s="211"/>
      <c r="Z1132" s="211"/>
      <c r="AC1132" s="264"/>
      <c r="AD1132" s="264"/>
      <c r="AE1132" s="264"/>
      <c r="AF1132" s="264"/>
      <c r="AG1132" s="264"/>
    </row>
    <row r="1133" spans="2:33" x14ac:dyDescent="0.25">
      <c r="P1133" s="211"/>
      <c r="Q1133" s="211"/>
      <c r="R1133" s="211"/>
      <c r="S1133" s="211"/>
      <c r="T1133" s="211"/>
      <c r="U1133" s="211"/>
      <c r="V1133" s="211"/>
      <c r="W1133" s="211"/>
      <c r="X1133" s="211"/>
      <c r="Y1133" s="211"/>
      <c r="Z1133" s="211"/>
      <c r="AC1133" s="264"/>
      <c r="AD1133" s="264"/>
      <c r="AE1133" s="264"/>
      <c r="AF1133" s="264"/>
      <c r="AG1133" s="264"/>
    </row>
    <row r="1134" spans="2:33" x14ac:dyDescent="0.25">
      <c r="P1134" s="211"/>
      <c r="Q1134" s="211"/>
      <c r="R1134" s="211"/>
      <c r="S1134" s="211"/>
      <c r="T1134" s="211"/>
      <c r="U1134" s="211"/>
      <c r="V1134" s="211"/>
      <c r="W1134" s="211"/>
      <c r="X1134" s="211"/>
      <c r="Y1134" s="211"/>
      <c r="Z1134" s="211"/>
      <c r="AC1134" s="264"/>
      <c r="AD1134" s="264"/>
      <c r="AE1134" s="264"/>
      <c r="AF1134" s="264"/>
      <c r="AG1134" s="264"/>
    </row>
    <row r="1135" spans="2:33" x14ac:dyDescent="0.25">
      <c r="P1135" s="211"/>
      <c r="Q1135" s="211"/>
      <c r="R1135" s="211"/>
      <c r="S1135" s="211"/>
      <c r="T1135" s="211"/>
      <c r="U1135" s="211"/>
      <c r="V1135" s="211"/>
      <c r="W1135" s="211"/>
      <c r="X1135" s="211"/>
      <c r="Y1135" s="211"/>
      <c r="Z1135" s="211"/>
      <c r="AC1135" s="264"/>
      <c r="AD1135" s="264"/>
      <c r="AE1135" s="264"/>
      <c r="AF1135" s="264"/>
      <c r="AG1135" s="264"/>
    </row>
    <row r="1136" spans="2:33" ht="13.8" thickBot="1" x14ac:dyDescent="0.3">
      <c r="B1136">
        <f>$D$1</f>
        <v>0</v>
      </c>
      <c r="C1136" s="79" t="s">
        <v>19</v>
      </c>
      <c r="D1136" s="30" t="s">
        <v>20</v>
      </c>
      <c r="P1136" s="211"/>
      <c r="Q1136" s="211"/>
      <c r="R1136" s="211"/>
      <c r="S1136" s="211"/>
      <c r="T1136" s="211"/>
      <c r="U1136" s="211"/>
      <c r="V1136" s="211"/>
      <c r="W1136" s="211"/>
      <c r="X1136" s="211"/>
      <c r="Y1136" s="211"/>
      <c r="Z1136" s="211"/>
      <c r="AC1136" s="264"/>
      <c r="AD1136" s="264"/>
      <c r="AE1136" s="264"/>
      <c r="AF1136" s="264"/>
      <c r="AG1136" s="264"/>
    </row>
    <row r="1137" spans="1:33" ht="13.8" thickTop="1" x14ac:dyDescent="0.25">
      <c r="A1137" s="31"/>
      <c r="B1137" s="32" t="s">
        <v>21</v>
      </c>
      <c r="C1137" s="33"/>
      <c r="D1137" s="34" t="s">
        <v>22</v>
      </c>
      <c r="E1137" s="32" t="str">
        <f>J121</f>
        <v>DS1</v>
      </c>
      <c r="F1137" s="35" t="str">
        <f>IF(L121=0,"NOT REQUIRED", IF(L121="Man","MANAGERIAL POSITION","NON-MANAGERIAL POSITION"))</f>
        <v>NON-MANAGERIAL POSITION</v>
      </c>
      <c r="G1137" s="33"/>
      <c r="H1137" s="433" t="s">
        <v>768</v>
      </c>
      <c r="I1137" s="36"/>
      <c r="J1137" s="32"/>
      <c r="K1137" s="33"/>
      <c r="L1137" s="36" t="s">
        <v>25</v>
      </c>
      <c r="M1137" s="33"/>
      <c r="N1137" s="37"/>
      <c r="P1137" s="211"/>
      <c r="Q1137" s="211"/>
      <c r="R1137" s="211"/>
      <c r="S1137" s="211"/>
      <c r="T1137" s="211"/>
      <c r="U1137" s="211"/>
      <c r="V1137" s="211"/>
      <c r="W1137" s="211"/>
      <c r="X1137" s="211"/>
      <c r="Y1137" s="211"/>
      <c r="Z1137" s="211"/>
      <c r="AC1137" s="264"/>
      <c r="AD1137" s="264"/>
      <c r="AE1137" s="264"/>
      <c r="AF1137" s="264"/>
      <c r="AG1137" s="264"/>
    </row>
    <row r="1138" spans="1:33" x14ac:dyDescent="0.25">
      <c r="A1138" s="38"/>
      <c r="E1138" s="39"/>
      <c r="F1138" s="40"/>
      <c r="G1138" s="41"/>
      <c r="I1138" s="11"/>
      <c r="J1138" s="42"/>
      <c r="N1138" s="43"/>
      <c r="P1138" s="211"/>
      <c r="Q1138" s="211"/>
      <c r="R1138" s="211"/>
      <c r="S1138" s="211"/>
      <c r="T1138" s="211"/>
      <c r="U1138" s="211"/>
      <c r="V1138" s="211"/>
      <c r="W1138" s="211"/>
      <c r="X1138" s="211"/>
      <c r="Y1138" s="211"/>
      <c r="Z1138" s="211"/>
      <c r="AC1138" s="264"/>
      <c r="AD1138" s="264"/>
      <c r="AE1138" s="264"/>
      <c r="AF1138" s="264"/>
      <c r="AG1138" s="264"/>
    </row>
    <row r="1139" spans="1:33" x14ac:dyDescent="0.25">
      <c r="A1139" s="38"/>
      <c r="B1139" t="s">
        <v>26</v>
      </c>
      <c r="L1139" s="608" t="str">
        <f>$L$39</f>
        <v>N.017-050-2022/1</v>
      </c>
      <c r="M1139" s="608"/>
      <c r="N1139" s="43"/>
      <c r="P1139" s="211"/>
      <c r="Q1139" s="211"/>
      <c r="R1139" s="211"/>
      <c r="S1139" s="211"/>
      <c r="T1139" s="211"/>
      <c r="U1139" s="211"/>
      <c r="V1139" s="211"/>
      <c r="W1139" s="211"/>
      <c r="X1139" s="211"/>
      <c r="Y1139" s="211"/>
      <c r="Z1139" s="211"/>
      <c r="AC1139" s="264"/>
      <c r="AD1139" s="264"/>
      <c r="AE1139" s="264"/>
      <c r="AF1139" s="264"/>
      <c r="AG1139" s="264"/>
    </row>
    <row r="1140" spans="1:33" ht="24.75" customHeight="1" x14ac:dyDescent="0.25">
      <c r="A1140" s="38"/>
      <c r="B1140" s="44" t="s">
        <v>27</v>
      </c>
      <c r="C1140" s="45"/>
      <c r="D1140" s="46"/>
      <c r="E1140" s="620" t="s">
        <v>781</v>
      </c>
      <c r="F1140" s="621"/>
      <c r="G1140" s="44" t="s">
        <v>28</v>
      </c>
      <c r="H1140" s="46"/>
      <c r="I1140" s="44" t="s">
        <v>29</v>
      </c>
      <c r="J1140" s="45"/>
      <c r="K1140" s="46"/>
      <c r="L1140" s="608"/>
      <c r="M1140" s="608"/>
      <c r="N1140" s="43"/>
      <c r="P1140" s="211"/>
      <c r="Q1140" s="211"/>
      <c r="R1140" s="211"/>
      <c r="S1140" s="211"/>
      <c r="T1140" s="211"/>
      <c r="U1140" s="211"/>
      <c r="V1140" s="211"/>
      <c r="W1140" s="211"/>
      <c r="X1140" s="211"/>
      <c r="Y1140" s="211"/>
      <c r="Z1140" s="211"/>
      <c r="AC1140" s="264"/>
      <c r="AD1140" s="264"/>
      <c r="AE1140" s="264"/>
      <c r="AF1140" s="264"/>
      <c r="AG1140" s="264"/>
    </row>
    <row r="1141" spans="1:33" ht="18" customHeight="1" x14ac:dyDescent="0.25">
      <c r="A1141" s="38"/>
      <c r="B1141" s="302"/>
      <c r="C1141" s="303"/>
      <c r="D1141" s="304"/>
      <c r="E1141" s="646"/>
      <c r="F1141" s="647"/>
      <c r="G1141" s="48" t="str">
        <f>K121</f>
        <v>Design Specialist 1 - Pavement and Materials</v>
      </c>
      <c r="H1141" s="49"/>
      <c r="I1141" s="295"/>
      <c r="J1141" s="294"/>
      <c r="K1141" s="296"/>
      <c r="N1141" s="43"/>
      <c r="P1141" s="211">
        <v>1</v>
      </c>
      <c r="Q1141" s="211">
        <v>1</v>
      </c>
      <c r="R1141" s="211">
        <v>1</v>
      </c>
      <c r="S1141" s="211" t="str">
        <f>VLOOKUP(P1141,'WORKINGS MATRIX'!$H$200:$I$351,2,FALSE)</f>
        <v>Year</v>
      </c>
      <c r="T1141" s="211">
        <f>Q1141-1</f>
        <v>0</v>
      </c>
      <c r="U1141" s="211">
        <f>R1141-1</f>
        <v>0</v>
      </c>
      <c r="V1141" s="211" t="str">
        <f>IF(S1141="year","",S1141)</f>
        <v/>
      </c>
      <c r="W1141" s="211" t="str">
        <f>IF(T1141=0,"",T1141)</f>
        <v/>
      </c>
      <c r="X1141" s="211" t="str">
        <f>IF(U1141=0,"",U1141)</f>
        <v/>
      </c>
      <c r="Y1141" s="211" t="str">
        <f>IF(V1141="","",IF(W1141="",(V1141&amp;"/"&amp;"1"&amp;"/"&amp;"1"),IF(X1141="",(V1141&amp;"/"&amp;W1141&amp;"/"&amp;"1"),(V1141&amp;"/"&amp;W1141&amp;"/"&amp;X1141))))</f>
        <v/>
      </c>
      <c r="Z1141" s="211" t="str">
        <f>IF(Y1141="//","",Y1141)</f>
        <v/>
      </c>
      <c r="AC1141" s="264"/>
      <c r="AD1141" s="264"/>
      <c r="AE1141" s="264"/>
      <c r="AF1141" s="264"/>
      <c r="AG1141" s="264"/>
    </row>
    <row r="1142" spans="1:33" x14ac:dyDescent="0.25">
      <c r="A1142" s="38"/>
      <c r="E1142" t="str">
        <f>IF(E1141="","",IF(LEN(E1141)=13,"","ID NUMBER SHOULD BE 13 DIGITS"))</f>
        <v/>
      </c>
      <c r="N1142" s="43"/>
      <c r="P1142" s="211"/>
      <c r="Q1142" s="211"/>
      <c r="R1142" s="211"/>
      <c r="S1142" s="211"/>
      <c r="T1142" s="211"/>
      <c r="U1142" s="211"/>
      <c r="V1142" s="211"/>
      <c r="W1142" s="211"/>
      <c r="X1142" s="211"/>
      <c r="Y1142" s="211"/>
      <c r="Z1142" s="211"/>
      <c r="AC1142" s="264"/>
      <c r="AD1142" s="264"/>
      <c r="AE1142" s="264"/>
      <c r="AF1142" s="264"/>
      <c r="AG1142" s="264"/>
    </row>
    <row r="1143" spans="1:33" x14ac:dyDescent="0.25">
      <c r="A1143" s="38"/>
      <c r="G1143" s="276" t="str">
        <f>IF(AG1146=0,"","DATES BEYOND TENDER CLOSING DATE - PLEASE CHECK")</f>
        <v/>
      </c>
      <c r="N1143" s="43"/>
      <c r="P1143" s="211"/>
      <c r="Q1143" s="211"/>
      <c r="R1143" s="211"/>
      <c r="S1143" s="211"/>
      <c r="T1143" s="211"/>
      <c r="U1143" s="211"/>
      <c r="V1143" s="211"/>
      <c r="W1143" s="211"/>
      <c r="X1143" s="211"/>
      <c r="Y1143" s="211"/>
      <c r="Z1143" s="211"/>
      <c r="AC1143" s="264"/>
      <c r="AD1143" s="264"/>
      <c r="AE1143" s="264"/>
      <c r="AF1143" s="264"/>
      <c r="AG1143" s="264"/>
    </row>
    <row r="1144" spans="1:33" x14ac:dyDescent="0.25">
      <c r="A1144" s="38"/>
      <c r="B1144" t="s">
        <v>30</v>
      </c>
      <c r="G1144" s="276" t="str">
        <f>IF(AE1146=0,"","DATES INCORRECT OR INCOMPLETE - PLEASE CHECK")</f>
        <v/>
      </c>
      <c r="N1144" s="43"/>
      <c r="P1144" s="211"/>
      <c r="Q1144" s="211"/>
      <c r="R1144" s="211"/>
      <c r="S1144" s="211"/>
      <c r="T1144" s="211"/>
      <c r="U1144" s="211"/>
      <c r="V1144" s="211"/>
      <c r="W1144" s="211"/>
      <c r="X1144" s="211"/>
      <c r="Y1144" s="211"/>
      <c r="Z1144" s="211"/>
      <c r="AC1144" s="264"/>
      <c r="AD1144" s="264"/>
      <c r="AE1144" s="264"/>
      <c r="AF1144" s="264"/>
      <c r="AG1144" s="264"/>
    </row>
    <row r="1145" spans="1:33" x14ac:dyDescent="0.25">
      <c r="A1145" s="38"/>
      <c r="B1145" s="16" t="s">
        <v>612</v>
      </c>
      <c r="N1145" s="43"/>
      <c r="P1145" s="211"/>
      <c r="Q1145" s="211"/>
      <c r="R1145" s="211"/>
      <c r="S1145" s="211"/>
      <c r="T1145" s="211"/>
      <c r="U1145" s="211"/>
      <c r="V1145" s="211"/>
      <c r="W1145" s="211"/>
      <c r="X1145" s="211"/>
      <c r="Y1145" s="211"/>
      <c r="Z1145" s="211"/>
      <c r="AC1145" s="264"/>
      <c r="AD1145" s="264"/>
      <c r="AE1145" s="264"/>
      <c r="AF1145" s="264"/>
      <c r="AG1145" s="264"/>
    </row>
    <row r="1146" spans="1:33" ht="66" x14ac:dyDescent="0.25">
      <c r="A1146" s="51"/>
      <c r="B1146" s="559" t="s">
        <v>890</v>
      </c>
      <c r="C1146" s="558" t="s">
        <v>31</v>
      </c>
      <c r="D1146" s="49"/>
      <c r="E1146" s="618" t="s">
        <v>891</v>
      </c>
      <c r="F1146" s="619"/>
      <c r="G1146" s="263" t="s">
        <v>892</v>
      </c>
      <c r="H1146" s="263" t="s">
        <v>893</v>
      </c>
      <c r="I1146" s="560" t="s">
        <v>894</v>
      </c>
      <c r="J1146" s="560" t="s">
        <v>895</v>
      </c>
      <c r="K1146" s="53" t="s">
        <v>32</v>
      </c>
      <c r="L1146" s="560" t="s">
        <v>896</v>
      </c>
      <c r="M1146" s="52" t="s">
        <v>33</v>
      </c>
      <c r="N1146" s="54"/>
      <c r="O1146" s="55"/>
      <c r="P1146" s="214"/>
      <c r="Q1146" s="211"/>
      <c r="R1146" s="211"/>
      <c r="S1146" s="212"/>
      <c r="T1146" s="212"/>
      <c r="U1146" s="212"/>
      <c r="V1146" s="212"/>
      <c r="W1146" s="212"/>
      <c r="X1146" s="212"/>
      <c r="Y1146" s="212"/>
      <c r="Z1146" s="212"/>
      <c r="AC1146" s="271"/>
      <c r="AD1146" s="271"/>
      <c r="AE1146" s="271">
        <f>SUM(AE1147:AE1151)</f>
        <v>0</v>
      </c>
      <c r="AF1146" s="271"/>
      <c r="AG1146" s="271">
        <f>SUM(AG1147:AG1151)</f>
        <v>0</v>
      </c>
    </row>
    <row r="1147" spans="1:33" ht="25.5" customHeight="1" x14ac:dyDescent="0.25">
      <c r="A1147" s="56"/>
      <c r="B1147" s="308"/>
      <c r="C1147" s="57">
        <v>8</v>
      </c>
      <c r="D1147" s="58"/>
      <c r="E1147" s="59"/>
      <c r="F1147" s="59">
        <v>1</v>
      </c>
      <c r="G1147" s="210" t="str">
        <f>Z1147</f>
        <v/>
      </c>
      <c r="H1147" s="210" t="str">
        <f>Z1152</f>
        <v/>
      </c>
      <c r="I1147" s="310"/>
      <c r="J1147" s="311"/>
      <c r="K1147" s="60">
        <v>23</v>
      </c>
      <c r="L1147" s="312"/>
      <c r="M1147" s="313"/>
      <c r="N1147" s="270">
        <f>IF(G1147="",0,IF(H1147="",0,(ROUND(((H1147-G1147)/30),0))))</f>
        <v>0</v>
      </c>
      <c r="O1147" s="26"/>
      <c r="P1147" s="215">
        <v>1</v>
      </c>
      <c r="Q1147" s="211">
        <v>1</v>
      </c>
      <c r="R1147" s="211">
        <v>1</v>
      </c>
      <c r="S1147" s="211" t="str">
        <f>VLOOKUP(P1147,'WORKINGS MATRIX'!$B$200:$C$351,2,FALSE)</f>
        <v>Year</v>
      </c>
      <c r="T1147" s="211">
        <f t="shared" ref="T1147:U1151" si="101">Q1147-1</f>
        <v>0</v>
      </c>
      <c r="U1147" s="211">
        <f t="shared" si="101"/>
        <v>0</v>
      </c>
      <c r="V1147" s="211" t="str">
        <f t="shared" ref="V1147:V1156" si="102">IF(S1147="year","",S1147)</f>
        <v/>
      </c>
      <c r="W1147" s="211" t="str">
        <f t="shared" ref="W1147:X1151" si="103">IF(T1147=0,"",T1147)</f>
        <v/>
      </c>
      <c r="X1147" s="211" t="str">
        <f t="shared" si="103"/>
        <v/>
      </c>
      <c r="Y1147" s="211" t="str">
        <f t="shared" ref="Y1147:Y1156" si="104">IF(V1147="","",IF(W1147="",(V1147&amp;"/"&amp;"1"&amp;"/"&amp;"1"),IF(X1147="",(V1147&amp;"/"&amp;W1147&amp;"/"&amp;"1"),(V1147&amp;"/"&amp;W1147&amp;"/"&amp;X1147))))</f>
        <v/>
      </c>
      <c r="Z1147" s="211" t="str">
        <f t="shared" ref="Z1147:Z1156" si="105">IF(Y1147="//","",Y1147)</f>
        <v/>
      </c>
      <c r="AC1147" s="278">
        <f>IF(B1147="",0,1)</f>
        <v>0</v>
      </c>
      <c r="AD1147" s="278">
        <f>IF(B1147="",0,IF(N1147&gt;0,1,IF(N1147&lt;0,2,0)))</f>
        <v>0</v>
      </c>
      <c r="AE1147" s="278">
        <f>IF(AC1147=AD1147,0,IF(AC1147&gt;AD1147,2,1))</f>
        <v>0</v>
      </c>
      <c r="AF1147" s="278">
        <f>IF(B1147="",0,IF(N1147=0,0,H1147-$F$125))</f>
        <v>0</v>
      </c>
      <c r="AG1147" s="278">
        <f>IF(AF1147&gt;0,1,0)</f>
        <v>0</v>
      </c>
    </row>
    <row r="1148" spans="1:33" ht="25.5" customHeight="1" x14ac:dyDescent="0.25">
      <c r="A1148" s="56"/>
      <c r="B1148" s="308"/>
      <c r="C1148" s="57">
        <v>8</v>
      </c>
      <c r="D1148" s="58"/>
      <c r="E1148" s="59"/>
      <c r="F1148" s="59">
        <v>1</v>
      </c>
      <c r="G1148" s="210" t="str">
        <f>Z1148</f>
        <v/>
      </c>
      <c r="H1148" s="210" t="str">
        <f>Z1153</f>
        <v/>
      </c>
      <c r="I1148" s="310"/>
      <c r="J1148" s="311"/>
      <c r="K1148" s="60">
        <v>23</v>
      </c>
      <c r="L1148" s="312"/>
      <c r="M1148" s="313"/>
      <c r="N1148" s="270">
        <f>IF(G1148="",0,IF(H1148="",0,(ROUND(((H1148-G1148)/30),0))))</f>
        <v>0</v>
      </c>
      <c r="O1148" s="26"/>
      <c r="P1148" s="215">
        <v>1</v>
      </c>
      <c r="Q1148" s="211">
        <v>1</v>
      </c>
      <c r="R1148" s="211">
        <v>1</v>
      </c>
      <c r="S1148" s="211" t="str">
        <f>VLOOKUP(P1148,'WORKINGS MATRIX'!$B$200:$C$351,2,FALSE)</f>
        <v>Year</v>
      </c>
      <c r="T1148" s="211">
        <f t="shared" si="101"/>
        <v>0</v>
      </c>
      <c r="U1148" s="211">
        <f t="shared" si="101"/>
        <v>0</v>
      </c>
      <c r="V1148" s="211" t="str">
        <f t="shared" si="102"/>
        <v/>
      </c>
      <c r="W1148" s="211" t="str">
        <f t="shared" si="103"/>
        <v/>
      </c>
      <c r="X1148" s="211" t="str">
        <f t="shared" si="103"/>
        <v/>
      </c>
      <c r="Y1148" s="211" t="str">
        <f t="shared" si="104"/>
        <v/>
      </c>
      <c r="Z1148" s="211" t="str">
        <f t="shared" si="105"/>
        <v/>
      </c>
      <c r="AC1148" s="278">
        <f>IF(B1148="",0,1)</f>
        <v>0</v>
      </c>
      <c r="AD1148" s="278">
        <f>IF(B1148="",0,IF(N1148&gt;0,1,IF(N1148&lt;0,2,0)))</f>
        <v>0</v>
      </c>
      <c r="AE1148" s="278">
        <f>IF(AC1148=AD1148,0,IF(AC1148&gt;AD1148,2,1))</f>
        <v>0</v>
      </c>
      <c r="AF1148" s="278">
        <f>IF(B1148="",0,IF(N1148=0,0,H1148-$F$125))</f>
        <v>0</v>
      </c>
      <c r="AG1148" s="278">
        <f>IF(AF1148&gt;0,1,0)</f>
        <v>0</v>
      </c>
    </row>
    <row r="1149" spans="1:33" ht="25.5" customHeight="1" x14ac:dyDescent="0.25">
      <c r="A1149" s="56"/>
      <c r="B1149" s="308"/>
      <c r="C1149" s="57">
        <v>8</v>
      </c>
      <c r="D1149" s="58"/>
      <c r="E1149" s="59"/>
      <c r="F1149" s="59">
        <v>1</v>
      </c>
      <c r="G1149" s="210" t="str">
        <f>Z1149</f>
        <v/>
      </c>
      <c r="H1149" s="210" t="str">
        <f>Z1154</f>
        <v/>
      </c>
      <c r="I1149" s="310"/>
      <c r="J1149" s="311"/>
      <c r="K1149" s="60">
        <v>23</v>
      </c>
      <c r="L1149" s="312"/>
      <c r="M1149" s="313"/>
      <c r="N1149" s="270">
        <f>IF(G1149="",0,IF(H1149="",0,(ROUND(((H1149-G1149)/30),0))))</f>
        <v>0</v>
      </c>
      <c r="O1149" s="26"/>
      <c r="P1149" s="215">
        <v>1</v>
      </c>
      <c r="Q1149" s="211">
        <v>1</v>
      </c>
      <c r="R1149" s="211">
        <v>1</v>
      </c>
      <c r="S1149" s="211" t="str">
        <f>VLOOKUP(P1149,'WORKINGS MATRIX'!$B$200:$C$351,2,FALSE)</f>
        <v>Year</v>
      </c>
      <c r="T1149" s="211">
        <f t="shared" si="101"/>
        <v>0</v>
      </c>
      <c r="U1149" s="211">
        <f t="shared" si="101"/>
        <v>0</v>
      </c>
      <c r="V1149" s="211" t="str">
        <f t="shared" si="102"/>
        <v/>
      </c>
      <c r="W1149" s="211" t="str">
        <f t="shared" si="103"/>
        <v/>
      </c>
      <c r="X1149" s="211" t="str">
        <f t="shared" si="103"/>
        <v/>
      </c>
      <c r="Y1149" s="211" t="str">
        <f t="shared" si="104"/>
        <v/>
      </c>
      <c r="Z1149" s="211" t="str">
        <f t="shared" si="105"/>
        <v/>
      </c>
      <c r="AC1149" s="278">
        <f>IF(B1149="",0,1)</f>
        <v>0</v>
      </c>
      <c r="AD1149" s="278">
        <f>IF(B1149="",0,IF(N1149&gt;0,1,IF(N1149&lt;0,2,0)))</f>
        <v>0</v>
      </c>
      <c r="AE1149" s="278">
        <f>IF(AC1149=AD1149,0,IF(AC1149&gt;AD1149,2,1))</f>
        <v>0</v>
      </c>
      <c r="AF1149" s="278">
        <f>IF(B1149="",0,IF(N1149=0,0,H1149-$F$125))</f>
        <v>0</v>
      </c>
      <c r="AG1149" s="278">
        <f>IF(AF1149&gt;0,1,0)</f>
        <v>0</v>
      </c>
    </row>
    <row r="1150" spans="1:33" ht="25.5" customHeight="1" x14ac:dyDescent="0.25">
      <c r="A1150" s="56"/>
      <c r="B1150" s="380"/>
      <c r="C1150" s="380"/>
      <c r="D1150" s="380"/>
      <c r="E1150" s="380"/>
      <c r="F1150" s="380"/>
      <c r="G1150" s="380"/>
      <c r="H1150" s="380"/>
      <c r="I1150" s="380"/>
      <c r="J1150" s="380"/>
      <c r="K1150" s="380"/>
      <c r="L1150" s="380"/>
      <c r="M1150" s="380"/>
      <c r="N1150" s="270">
        <f>IF(G1150="",0,IF(H1150="",0,(ROUND(((H1150-G1150)/30),0))))</f>
        <v>0</v>
      </c>
      <c r="O1150" s="26"/>
      <c r="P1150" s="215">
        <v>1</v>
      </c>
      <c r="Q1150" s="211">
        <v>1</v>
      </c>
      <c r="R1150" s="211">
        <v>1</v>
      </c>
      <c r="S1150" s="211" t="str">
        <f>VLOOKUP(P1150,'WORKINGS MATRIX'!$B$200:$C$351,2,FALSE)</f>
        <v>Year</v>
      </c>
      <c r="T1150" s="211">
        <f t="shared" si="101"/>
        <v>0</v>
      </c>
      <c r="U1150" s="211">
        <f t="shared" si="101"/>
        <v>0</v>
      </c>
      <c r="V1150" s="211" t="str">
        <f t="shared" si="102"/>
        <v/>
      </c>
      <c r="W1150" s="211" t="str">
        <f t="shared" si="103"/>
        <v/>
      </c>
      <c r="X1150" s="211" t="str">
        <f t="shared" si="103"/>
        <v/>
      </c>
      <c r="Y1150" s="211" t="str">
        <f t="shared" si="104"/>
        <v/>
      </c>
      <c r="Z1150" s="211" t="str">
        <f t="shared" si="105"/>
        <v/>
      </c>
      <c r="AC1150" s="278">
        <f>IF(B1150="",0,1)</f>
        <v>0</v>
      </c>
      <c r="AD1150" s="278">
        <f>IF(B1150="",0,IF(N1150&gt;0,1,IF(N1150&lt;0,2,0)))</f>
        <v>0</v>
      </c>
      <c r="AE1150" s="278">
        <f>IF(AC1150=AD1150,0,IF(AC1150&gt;AD1150,2,1))</f>
        <v>0</v>
      </c>
      <c r="AF1150" s="278">
        <f>IF(B1150="",0,IF(N1150=0,0,H1150-$F$125))</f>
        <v>0</v>
      </c>
      <c r="AG1150" s="278">
        <f>IF(AF1150&gt;0,1,0)</f>
        <v>0</v>
      </c>
    </row>
    <row r="1151" spans="1:33" ht="25.5" customHeight="1" x14ac:dyDescent="0.25">
      <c r="A1151" s="56"/>
      <c r="B1151" s="222"/>
      <c r="C1151" s="222"/>
      <c r="D1151" s="222"/>
      <c r="E1151" s="222"/>
      <c r="F1151" s="222"/>
      <c r="G1151" s="222"/>
      <c r="H1151" s="222"/>
      <c r="I1151" s="222"/>
      <c r="J1151" s="222"/>
      <c r="K1151" s="222"/>
      <c r="L1151" s="222"/>
      <c r="M1151" s="222"/>
      <c r="N1151" s="270">
        <f>IF(G1151="",0,IF(H1151="",0,(ROUND(((H1151-G1151)/30),0))))</f>
        <v>0</v>
      </c>
      <c r="O1151" s="26"/>
      <c r="P1151" s="215">
        <v>1</v>
      </c>
      <c r="Q1151" s="211">
        <v>1</v>
      </c>
      <c r="R1151" s="211">
        <v>1</v>
      </c>
      <c r="S1151" s="211" t="str">
        <f>VLOOKUP(P1151,'WORKINGS MATRIX'!$B$200:$C$351,2,FALSE)</f>
        <v>Year</v>
      </c>
      <c r="T1151" s="211">
        <f t="shared" si="101"/>
        <v>0</v>
      </c>
      <c r="U1151" s="211">
        <f t="shared" si="101"/>
        <v>0</v>
      </c>
      <c r="V1151" s="211" t="str">
        <f t="shared" si="102"/>
        <v/>
      </c>
      <c r="W1151" s="211" t="str">
        <f t="shared" si="103"/>
        <v/>
      </c>
      <c r="X1151" s="211" t="str">
        <f t="shared" si="103"/>
        <v/>
      </c>
      <c r="Y1151" s="211" t="str">
        <f t="shared" si="104"/>
        <v/>
      </c>
      <c r="Z1151" s="211" t="str">
        <f t="shared" si="105"/>
        <v/>
      </c>
      <c r="AC1151" s="278">
        <f>IF(B1151="",0,1)</f>
        <v>0</v>
      </c>
      <c r="AD1151" s="278">
        <f>IF(B1151="",0,IF(N1151&gt;0,1,IF(N1151&lt;0,2,0)))</f>
        <v>0</v>
      </c>
      <c r="AE1151" s="278">
        <f>IF(AC1151=AD1151,0,IF(AC1151&gt;AD1151,2,1))</f>
        <v>0</v>
      </c>
      <c r="AF1151" s="278">
        <f>IF(B1151="",0,IF(N1151=0,0,H1151-$F$125))</f>
        <v>0</v>
      </c>
      <c r="AG1151" s="278">
        <f>IF(AF1151&gt;0,1,0)</f>
        <v>0</v>
      </c>
    </row>
    <row r="1152" spans="1:33" x14ac:dyDescent="0.25">
      <c r="A1152" s="38"/>
      <c r="D1152" s="62"/>
      <c r="H1152" s="63"/>
      <c r="K1152" s="26"/>
      <c r="N1152" s="43"/>
      <c r="O1152" s="63"/>
      <c r="P1152" s="195">
        <v>1</v>
      </c>
      <c r="Q1152" s="211">
        <v>1</v>
      </c>
      <c r="R1152" s="211">
        <v>1</v>
      </c>
      <c r="S1152" s="211" t="str">
        <f>VLOOKUP(P1152,'WORKINGS MATRIX'!$B$200:$C$351,2,FALSE)</f>
        <v>Year</v>
      </c>
      <c r="T1152" s="211">
        <f t="shared" ref="T1152:U1156" si="106">Q1152-1</f>
        <v>0</v>
      </c>
      <c r="U1152" s="211">
        <f t="shared" si="106"/>
        <v>0</v>
      </c>
      <c r="V1152" s="211" t="str">
        <f t="shared" si="102"/>
        <v/>
      </c>
      <c r="W1152" s="211" t="str">
        <f t="shared" ref="W1152:X1156" si="107">IF(T1152=0,"",T1152)</f>
        <v/>
      </c>
      <c r="X1152" s="211" t="str">
        <f t="shared" si="107"/>
        <v/>
      </c>
      <c r="Y1152" s="211" t="str">
        <f t="shared" si="104"/>
        <v/>
      </c>
      <c r="Z1152" s="211" t="str">
        <f t="shared" si="105"/>
        <v/>
      </c>
      <c r="AC1152" s="264"/>
      <c r="AD1152" s="264"/>
      <c r="AE1152" s="264"/>
      <c r="AF1152" s="264"/>
      <c r="AG1152" s="264"/>
    </row>
    <row r="1153" spans="1:33" x14ac:dyDescent="0.25">
      <c r="A1153" s="38"/>
      <c r="B1153" t="s">
        <v>34</v>
      </c>
      <c r="D1153" s="62"/>
      <c r="H1153" s="63"/>
      <c r="K1153" s="26"/>
      <c r="N1153" s="43"/>
      <c r="O1153" s="63"/>
      <c r="P1153" s="211">
        <v>1</v>
      </c>
      <c r="Q1153" s="211">
        <v>1</v>
      </c>
      <c r="R1153" s="211">
        <v>1</v>
      </c>
      <c r="S1153" s="211" t="str">
        <f>VLOOKUP(P1153,'WORKINGS MATRIX'!$B$200:$C$351,2,FALSE)</f>
        <v>Year</v>
      </c>
      <c r="T1153" s="211">
        <f t="shared" si="106"/>
        <v>0</v>
      </c>
      <c r="U1153" s="211">
        <f t="shared" si="106"/>
        <v>0</v>
      </c>
      <c r="V1153" s="211" t="str">
        <f t="shared" si="102"/>
        <v/>
      </c>
      <c r="W1153" s="211" t="str">
        <f t="shared" si="107"/>
        <v/>
      </c>
      <c r="X1153" s="211" t="str">
        <f t="shared" si="107"/>
        <v/>
      </c>
      <c r="Y1153" s="211" t="str">
        <f t="shared" si="104"/>
        <v/>
      </c>
      <c r="Z1153" s="211" t="str">
        <f t="shared" si="105"/>
        <v/>
      </c>
      <c r="AC1153" s="264"/>
      <c r="AD1153" s="264"/>
      <c r="AE1153" s="264"/>
      <c r="AF1153" s="264"/>
      <c r="AG1153" s="264"/>
    </row>
    <row r="1154" spans="1:33" x14ac:dyDescent="0.25">
      <c r="A1154" s="38"/>
      <c r="B1154" s="609"/>
      <c r="C1154" s="610"/>
      <c r="D1154" s="610"/>
      <c r="E1154" s="610"/>
      <c r="F1154" s="610"/>
      <c r="G1154" s="610"/>
      <c r="H1154" s="610"/>
      <c r="I1154" s="610"/>
      <c r="J1154" s="610"/>
      <c r="K1154" s="610"/>
      <c r="L1154" s="610"/>
      <c r="M1154" s="611"/>
      <c r="N1154" s="43"/>
      <c r="O1154" s="63"/>
      <c r="P1154" s="211">
        <v>1</v>
      </c>
      <c r="Q1154" s="211">
        <v>1</v>
      </c>
      <c r="R1154" s="211">
        <v>1</v>
      </c>
      <c r="S1154" s="211" t="str">
        <f>VLOOKUP(P1154,'WORKINGS MATRIX'!$B$200:$C$351,2,FALSE)</f>
        <v>Year</v>
      </c>
      <c r="T1154" s="211">
        <f t="shared" si="106"/>
        <v>0</v>
      </c>
      <c r="U1154" s="211">
        <f t="shared" si="106"/>
        <v>0</v>
      </c>
      <c r="V1154" s="211" t="str">
        <f t="shared" si="102"/>
        <v/>
      </c>
      <c r="W1154" s="211" t="str">
        <f t="shared" si="107"/>
        <v/>
      </c>
      <c r="X1154" s="211" t="str">
        <f t="shared" si="107"/>
        <v/>
      </c>
      <c r="Y1154" s="211" t="str">
        <f t="shared" si="104"/>
        <v/>
      </c>
      <c r="Z1154" s="211" t="str">
        <f t="shared" si="105"/>
        <v/>
      </c>
      <c r="AC1154" s="264"/>
      <c r="AD1154" s="264"/>
      <c r="AE1154" s="264"/>
      <c r="AF1154" s="264"/>
      <c r="AG1154" s="264"/>
    </row>
    <row r="1155" spans="1:33" x14ac:dyDescent="0.25">
      <c r="A1155" s="38"/>
      <c r="B1155" s="612"/>
      <c r="C1155" s="613"/>
      <c r="D1155" s="613"/>
      <c r="E1155" s="613"/>
      <c r="F1155" s="613"/>
      <c r="G1155" s="613"/>
      <c r="H1155" s="613"/>
      <c r="I1155" s="613"/>
      <c r="J1155" s="613"/>
      <c r="K1155" s="613"/>
      <c r="L1155" s="613"/>
      <c r="M1155" s="614"/>
      <c r="N1155" s="43"/>
      <c r="O1155" s="63"/>
      <c r="P1155" s="211">
        <v>1</v>
      </c>
      <c r="Q1155" s="211">
        <v>1</v>
      </c>
      <c r="R1155" s="211">
        <v>1</v>
      </c>
      <c r="S1155" s="211" t="str">
        <f>VLOOKUP(P1155,'WORKINGS MATRIX'!$B$200:$C$351,2,FALSE)</f>
        <v>Year</v>
      </c>
      <c r="T1155" s="211">
        <f t="shared" si="106"/>
        <v>0</v>
      </c>
      <c r="U1155" s="211">
        <f t="shared" si="106"/>
        <v>0</v>
      </c>
      <c r="V1155" s="211" t="str">
        <f t="shared" si="102"/>
        <v/>
      </c>
      <c r="W1155" s="211" t="str">
        <f t="shared" si="107"/>
        <v/>
      </c>
      <c r="X1155" s="211" t="str">
        <f t="shared" si="107"/>
        <v/>
      </c>
      <c r="Y1155" s="211" t="str">
        <f t="shared" si="104"/>
        <v/>
      </c>
      <c r="Z1155" s="211" t="str">
        <f t="shared" si="105"/>
        <v/>
      </c>
      <c r="AC1155" s="264"/>
      <c r="AD1155" s="264"/>
      <c r="AE1155" s="264"/>
      <c r="AF1155" s="264"/>
      <c r="AG1155" s="264"/>
    </row>
    <row r="1156" spans="1:33" x14ac:dyDescent="0.25">
      <c r="A1156" s="38"/>
      <c r="B1156" s="612"/>
      <c r="C1156" s="613"/>
      <c r="D1156" s="613"/>
      <c r="E1156" s="613"/>
      <c r="F1156" s="613"/>
      <c r="G1156" s="613"/>
      <c r="H1156" s="613"/>
      <c r="I1156" s="613"/>
      <c r="J1156" s="613"/>
      <c r="K1156" s="613"/>
      <c r="L1156" s="613"/>
      <c r="M1156" s="614"/>
      <c r="N1156" s="43"/>
      <c r="O1156" s="63"/>
      <c r="P1156" s="211">
        <v>1</v>
      </c>
      <c r="Q1156" s="211">
        <v>1</v>
      </c>
      <c r="R1156" s="211">
        <v>1</v>
      </c>
      <c r="S1156" s="211" t="str">
        <f>VLOOKUP(P1156,'WORKINGS MATRIX'!$B$200:$C$351,2,FALSE)</f>
        <v>Year</v>
      </c>
      <c r="T1156" s="211">
        <f t="shared" si="106"/>
        <v>0</v>
      </c>
      <c r="U1156" s="211">
        <f t="shared" si="106"/>
        <v>0</v>
      </c>
      <c r="V1156" s="211" t="str">
        <f t="shared" si="102"/>
        <v/>
      </c>
      <c r="W1156" s="211" t="str">
        <f t="shared" si="107"/>
        <v/>
      </c>
      <c r="X1156" s="211" t="str">
        <f t="shared" si="107"/>
        <v/>
      </c>
      <c r="Y1156" s="211" t="str">
        <f t="shared" si="104"/>
        <v/>
      </c>
      <c r="Z1156" s="211" t="str">
        <f t="shared" si="105"/>
        <v/>
      </c>
      <c r="AC1156" s="264"/>
      <c r="AD1156" s="264"/>
      <c r="AE1156" s="264"/>
      <c r="AF1156" s="264"/>
      <c r="AG1156" s="264"/>
    </row>
    <row r="1157" spans="1:33" x14ac:dyDescent="0.25">
      <c r="A1157" s="38"/>
      <c r="B1157" s="615"/>
      <c r="C1157" s="616"/>
      <c r="D1157" s="616"/>
      <c r="E1157" s="616"/>
      <c r="F1157" s="616"/>
      <c r="G1157" s="616"/>
      <c r="H1157" s="616"/>
      <c r="I1157" s="616"/>
      <c r="J1157" s="616"/>
      <c r="K1157" s="616"/>
      <c r="L1157" s="616"/>
      <c r="M1157" s="617"/>
      <c r="N1157" s="43"/>
      <c r="O1157" s="63"/>
      <c r="P1157" s="211"/>
      <c r="Q1157" s="211"/>
      <c r="R1157" s="211"/>
      <c r="S1157" s="211"/>
      <c r="T1157" s="211"/>
      <c r="U1157" s="211"/>
      <c r="V1157" s="211"/>
      <c r="W1157" s="211"/>
      <c r="X1157" s="211"/>
      <c r="Y1157" s="211"/>
      <c r="Z1157" s="211"/>
      <c r="AC1157" s="264"/>
      <c r="AD1157" s="264"/>
      <c r="AE1157" s="264"/>
      <c r="AF1157" s="264"/>
      <c r="AG1157" s="264"/>
    </row>
    <row r="1158" spans="1:33" x14ac:dyDescent="0.25">
      <c r="A1158" s="38"/>
      <c r="B1158" s="16" t="s">
        <v>424</v>
      </c>
      <c r="D1158" s="62"/>
      <c r="H1158" s="63"/>
      <c r="K1158" s="26"/>
      <c r="N1158" s="43"/>
      <c r="O1158" s="63"/>
      <c r="P1158" s="211"/>
      <c r="Q1158" s="211"/>
      <c r="R1158" s="211"/>
      <c r="S1158" s="211"/>
      <c r="T1158" s="211"/>
      <c r="U1158" s="211"/>
      <c r="V1158" s="211"/>
      <c r="W1158" s="211"/>
      <c r="X1158" s="211"/>
      <c r="Y1158" s="211"/>
      <c r="Z1158" s="211"/>
      <c r="AC1158" s="264"/>
      <c r="AD1158" s="264"/>
      <c r="AE1158" s="264"/>
      <c r="AF1158" s="264"/>
      <c r="AG1158" s="264"/>
    </row>
    <row r="1159" spans="1:33" x14ac:dyDescent="0.25">
      <c r="A1159" s="38"/>
      <c r="B1159" s="16" t="s">
        <v>425</v>
      </c>
      <c r="D1159" s="62"/>
      <c r="H1159" s="63"/>
      <c r="K1159" s="26"/>
      <c r="N1159" s="43"/>
      <c r="O1159" s="63"/>
      <c r="P1159" s="211"/>
      <c r="Q1159" s="211"/>
      <c r="R1159" s="211"/>
      <c r="S1159" s="211"/>
      <c r="T1159" s="211"/>
      <c r="U1159" s="211"/>
      <c r="V1159" s="211"/>
      <c r="W1159" s="211"/>
      <c r="X1159" s="211"/>
      <c r="Y1159" s="211"/>
      <c r="Z1159" s="211"/>
      <c r="AC1159" s="264"/>
      <c r="AD1159" s="264"/>
      <c r="AE1159" s="264"/>
      <c r="AF1159" s="264"/>
      <c r="AG1159" s="264"/>
    </row>
    <row r="1160" spans="1:33" x14ac:dyDescent="0.25">
      <c r="A1160" s="38"/>
      <c r="D1160" s="62"/>
      <c r="H1160" s="63"/>
      <c r="K1160" s="26"/>
      <c r="N1160" s="43"/>
      <c r="O1160" s="63"/>
      <c r="P1160" s="211"/>
      <c r="Q1160" s="211"/>
      <c r="R1160" s="211"/>
      <c r="S1160" s="211"/>
      <c r="T1160" s="211"/>
      <c r="U1160" s="211"/>
      <c r="V1160" s="211"/>
      <c r="W1160" s="211"/>
      <c r="X1160" s="211"/>
      <c r="Y1160" s="211"/>
      <c r="Z1160" s="211"/>
      <c r="AC1160" s="264"/>
      <c r="AD1160" s="264"/>
      <c r="AE1160" s="264"/>
      <c r="AF1160" s="264"/>
      <c r="AG1160" s="264"/>
    </row>
    <row r="1161" spans="1:33" x14ac:dyDescent="0.25">
      <c r="A1161" s="38"/>
      <c r="D1161" s="62"/>
      <c r="E1161" s="222"/>
      <c r="F1161" s="222"/>
      <c r="G1161" s="222"/>
      <c r="H1161" s="222"/>
      <c r="I1161" s="222"/>
      <c r="K1161" s="26"/>
      <c r="N1161" s="43"/>
      <c r="O1161" s="63"/>
      <c r="P1161" s="211"/>
      <c r="Q1161" s="211"/>
      <c r="R1161" s="211"/>
      <c r="S1161" s="211"/>
      <c r="T1161" s="211"/>
      <c r="U1161" s="211"/>
      <c r="V1161" s="211"/>
      <c r="W1161" s="211"/>
      <c r="X1161" s="211"/>
      <c r="Y1161" s="211"/>
      <c r="Z1161" s="211"/>
      <c r="AC1161" s="264"/>
      <c r="AD1161" s="264"/>
      <c r="AE1161" s="264"/>
      <c r="AF1161" s="264"/>
      <c r="AG1161" s="264"/>
    </row>
    <row r="1162" spans="1:33" x14ac:dyDescent="0.25">
      <c r="A1162" s="38"/>
      <c r="D1162" s="62"/>
      <c r="E1162" s="222"/>
      <c r="F1162" s="222"/>
      <c r="G1162" s="222"/>
      <c r="H1162" s="222"/>
      <c r="I1162" s="222"/>
      <c r="K1162" s="606" t="s">
        <v>334</v>
      </c>
      <c r="L1162" s="606"/>
      <c r="M1162" s="606"/>
      <c r="N1162" s="43"/>
      <c r="O1162" s="63"/>
      <c r="P1162" s="211"/>
      <c r="Q1162" s="211"/>
      <c r="R1162" s="211"/>
      <c r="S1162" s="211"/>
      <c r="T1162" s="211"/>
      <c r="U1162" s="211"/>
      <c r="V1162" s="211"/>
      <c r="W1162" s="211"/>
      <c r="X1162" s="211"/>
      <c r="Y1162" s="211"/>
      <c r="Z1162" s="211"/>
      <c r="AC1162" s="264"/>
      <c r="AD1162" s="264"/>
      <c r="AE1162" s="264"/>
      <c r="AF1162" s="264"/>
      <c r="AG1162" s="264"/>
    </row>
    <row r="1163" spans="1:33" x14ac:dyDescent="0.25">
      <c r="A1163" s="38"/>
      <c r="D1163" s="62"/>
      <c r="H1163" s="63"/>
      <c r="K1163" s="606"/>
      <c r="L1163" s="606"/>
      <c r="M1163" s="606"/>
      <c r="N1163" s="43"/>
      <c r="O1163" s="63"/>
      <c r="P1163" s="211"/>
      <c r="Q1163" s="211"/>
      <c r="R1163" s="211"/>
      <c r="S1163" s="211"/>
      <c r="T1163" s="211"/>
      <c r="U1163" s="211"/>
      <c r="V1163" s="211"/>
      <c r="W1163" s="211"/>
      <c r="X1163" s="211"/>
      <c r="Y1163" s="211"/>
      <c r="Z1163" s="211"/>
      <c r="AC1163" s="264"/>
      <c r="AD1163" s="264"/>
      <c r="AE1163" s="264"/>
      <c r="AF1163" s="264"/>
      <c r="AG1163" s="264"/>
    </row>
    <row r="1164" spans="1:33" x14ac:dyDescent="0.25">
      <c r="A1164" s="38"/>
      <c r="D1164" s="62"/>
      <c r="E1164" s="222"/>
      <c r="F1164" s="222"/>
      <c r="G1164" s="222"/>
      <c r="H1164" s="222"/>
      <c r="I1164" s="222"/>
      <c r="K1164" s="606"/>
      <c r="L1164" s="606"/>
      <c r="M1164" s="606"/>
      <c r="N1164" s="43"/>
      <c r="O1164" s="63"/>
      <c r="P1164" s="211"/>
      <c r="Q1164" s="211"/>
      <c r="R1164" s="211"/>
      <c r="S1164" s="211"/>
      <c r="T1164" s="211"/>
      <c r="U1164" s="211"/>
      <c r="V1164" s="211"/>
      <c r="W1164" s="211"/>
      <c r="X1164" s="211"/>
      <c r="Y1164" s="211"/>
      <c r="Z1164" s="211"/>
      <c r="AC1164" s="264"/>
      <c r="AD1164" s="264"/>
      <c r="AE1164" s="264"/>
      <c r="AF1164" s="264"/>
      <c r="AG1164" s="264"/>
    </row>
    <row r="1165" spans="1:33" x14ac:dyDescent="0.25">
      <c r="A1165" s="38"/>
      <c r="D1165" s="62"/>
      <c r="E1165" s="222"/>
      <c r="F1165" s="222"/>
      <c r="G1165" s="222"/>
      <c r="H1165" s="222"/>
      <c r="I1165" s="222"/>
      <c r="K1165" s="606"/>
      <c r="L1165" s="606"/>
      <c r="M1165" s="606"/>
      <c r="N1165" s="43"/>
      <c r="O1165" s="63"/>
      <c r="P1165" s="211"/>
      <c r="Q1165" s="211"/>
      <c r="R1165" s="211"/>
      <c r="S1165" s="211"/>
      <c r="T1165" s="211"/>
      <c r="U1165" s="211"/>
      <c r="V1165" s="211"/>
      <c r="W1165" s="211"/>
      <c r="X1165" s="211"/>
      <c r="Y1165" s="211"/>
      <c r="Z1165" s="211"/>
      <c r="AC1165" s="264"/>
      <c r="AD1165" s="264"/>
      <c r="AE1165" s="264"/>
      <c r="AF1165" s="264"/>
      <c r="AG1165" s="264"/>
    </row>
    <row r="1166" spans="1:33" ht="13.8" thickBot="1" x14ac:dyDescent="0.3">
      <c r="A1166" s="64"/>
      <c r="B1166" s="65"/>
      <c r="C1166" s="65"/>
      <c r="D1166" s="66"/>
      <c r="E1166" s="65"/>
      <c r="F1166" s="65"/>
      <c r="G1166" s="65"/>
      <c r="H1166" s="67"/>
      <c r="I1166" s="65"/>
      <c r="J1166" s="65"/>
      <c r="K1166" s="68"/>
      <c r="L1166" s="65"/>
      <c r="M1166" s="65"/>
      <c r="N1166" s="69"/>
      <c r="O1166" s="63"/>
      <c r="P1166" s="211"/>
      <c r="Q1166" s="211"/>
      <c r="R1166" s="211"/>
      <c r="S1166" s="211"/>
      <c r="T1166" s="211"/>
      <c r="U1166" s="211"/>
      <c r="V1166" s="211"/>
      <c r="W1166" s="211"/>
      <c r="X1166" s="211"/>
      <c r="Y1166" s="211"/>
      <c r="Z1166" s="211"/>
      <c r="AC1166" s="264"/>
      <c r="AD1166" s="264"/>
      <c r="AE1166" s="264"/>
      <c r="AF1166" s="264"/>
      <c r="AG1166" s="264"/>
    </row>
    <row r="1167" spans="1:33" ht="14.4" thickTop="1" thickBot="1" x14ac:dyDescent="0.3">
      <c r="D1167" s="62"/>
      <c r="H1167" s="63"/>
      <c r="K1167" s="26"/>
      <c r="O1167" s="63"/>
      <c r="P1167" s="211"/>
      <c r="Q1167" s="211"/>
      <c r="R1167" s="211"/>
      <c r="S1167" s="211"/>
      <c r="T1167" s="211"/>
      <c r="U1167" s="211"/>
      <c r="V1167" s="211"/>
      <c r="W1167" s="211"/>
      <c r="X1167" s="211"/>
      <c r="Y1167" s="211"/>
      <c r="Z1167" s="211"/>
      <c r="AC1167" s="264"/>
      <c r="AD1167" s="264"/>
      <c r="AE1167" s="264"/>
      <c r="AF1167" s="264"/>
      <c r="AG1167" s="264"/>
    </row>
    <row r="1168" spans="1:33" ht="13.8" thickTop="1" x14ac:dyDescent="0.25">
      <c r="A1168" s="31"/>
      <c r="B1168" s="32" t="s">
        <v>35</v>
      </c>
      <c r="C1168" s="34"/>
      <c r="D1168" s="33"/>
      <c r="E1168" s="70"/>
      <c r="F1168" s="70"/>
      <c r="G1168" s="70"/>
      <c r="H1168" s="33"/>
      <c r="I1168" s="33"/>
      <c r="J1168" s="33"/>
      <c r="K1168" s="33"/>
      <c r="L1168" s="36" t="s">
        <v>423</v>
      </c>
      <c r="M1168" s="33"/>
      <c r="N1168" s="37"/>
      <c r="P1168" s="211"/>
      <c r="Q1168" s="211"/>
      <c r="R1168" s="211"/>
      <c r="S1168" s="211"/>
      <c r="T1168" s="211"/>
      <c r="U1168" s="211"/>
      <c r="V1168" s="211"/>
      <c r="W1168" s="211"/>
      <c r="X1168" s="211"/>
      <c r="Y1168" s="211"/>
      <c r="Z1168" s="211"/>
      <c r="AC1168" s="264"/>
      <c r="AD1168" s="264"/>
      <c r="AE1168" s="264"/>
      <c r="AF1168" s="264"/>
      <c r="AG1168" s="264"/>
    </row>
    <row r="1169" spans="1:33" x14ac:dyDescent="0.25">
      <c r="A1169" s="38"/>
      <c r="E1169" s="195">
        <v>5</v>
      </c>
      <c r="F1169" s="13"/>
      <c r="N1169" s="43"/>
      <c r="P1169" s="211"/>
      <c r="Q1169" s="211"/>
      <c r="R1169" s="211"/>
      <c r="S1169" s="211"/>
      <c r="T1169" s="211"/>
      <c r="U1169" s="211"/>
      <c r="V1169" s="211"/>
      <c r="W1169" s="211"/>
      <c r="X1169" s="211"/>
      <c r="Y1169" s="211"/>
      <c r="Z1169" s="211"/>
      <c r="AC1169" s="264"/>
      <c r="AD1169" s="264"/>
      <c r="AE1169" s="264"/>
      <c r="AF1169" s="264"/>
      <c r="AG1169" s="264"/>
    </row>
    <row r="1170" spans="1:33" x14ac:dyDescent="0.25">
      <c r="A1170" s="38"/>
      <c r="B1170" t="s">
        <v>26</v>
      </c>
      <c r="L1170" s="608" t="str">
        <f>$L$39</f>
        <v>N.017-050-2022/1</v>
      </c>
      <c r="M1170" s="608"/>
      <c r="N1170" s="43"/>
      <c r="P1170" s="211"/>
      <c r="Q1170" s="211"/>
      <c r="R1170" s="211"/>
      <c r="S1170" s="211"/>
      <c r="T1170" s="211"/>
      <c r="U1170" s="211"/>
      <c r="V1170" s="211"/>
      <c r="W1170" s="211"/>
      <c r="X1170" s="211"/>
      <c r="Y1170" s="211"/>
      <c r="Z1170" s="211"/>
      <c r="AC1170" s="264"/>
      <c r="AD1170" s="264"/>
      <c r="AE1170" s="264"/>
      <c r="AF1170" s="264"/>
      <c r="AG1170" s="264"/>
    </row>
    <row r="1171" spans="1:33" x14ac:dyDescent="0.25">
      <c r="A1171" s="38"/>
      <c r="B1171" s="44" t="s">
        <v>27</v>
      </c>
      <c r="C1171" s="45"/>
      <c r="D1171" s="46"/>
      <c r="E1171" s="651" t="s">
        <v>28</v>
      </c>
      <c r="F1171" s="652"/>
      <c r="G1171" s="651" t="s">
        <v>616</v>
      </c>
      <c r="H1171" s="652"/>
      <c r="L1171" s="608"/>
      <c r="M1171" s="608"/>
      <c r="N1171" s="43"/>
      <c r="P1171" s="211"/>
      <c r="Q1171" s="211"/>
      <c r="R1171" s="211"/>
      <c r="S1171" s="211"/>
      <c r="T1171" s="211"/>
      <c r="U1171" s="211"/>
      <c r="V1171" s="211"/>
      <c r="W1171" s="211"/>
      <c r="X1171" s="211"/>
      <c r="Y1171" s="211"/>
      <c r="Z1171" s="211"/>
      <c r="AC1171" s="264"/>
      <c r="AD1171" s="264"/>
      <c r="AE1171" s="264"/>
      <c r="AF1171" s="264"/>
      <c r="AG1171" s="264"/>
    </row>
    <row r="1172" spans="1:33" ht="18" customHeight="1" x14ac:dyDescent="0.25">
      <c r="A1172" s="38"/>
      <c r="B1172" s="71">
        <f>B1141</f>
        <v>0</v>
      </c>
      <c r="C1172" s="72"/>
      <c r="D1172" s="73"/>
      <c r="E1172" s="603" t="str">
        <f>G1141</f>
        <v>Design Specialist 1 - Pavement and Materials</v>
      </c>
      <c r="F1172" s="603"/>
      <c r="G1172" s="47"/>
      <c r="H1172" s="13">
        <v>1</v>
      </c>
      <c r="I1172" s="483" t="s">
        <v>823</v>
      </c>
      <c r="J1172" s="483"/>
      <c r="K1172" s="483"/>
      <c r="L1172" s="483"/>
      <c r="N1172" s="43"/>
      <c r="P1172" s="211"/>
      <c r="Q1172" s="211"/>
      <c r="R1172" s="211"/>
      <c r="S1172" s="211"/>
      <c r="T1172" s="211"/>
      <c r="U1172" s="211"/>
      <c r="V1172" s="211"/>
      <c r="W1172" s="211"/>
      <c r="X1172" s="211"/>
      <c r="Y1172" s="211"/>
      <c r="Z1172" s="211"/>
      <c r="AC1172" s="264"/>
      <c r="AD1172" s="264"/>
      <c r="AE1172" s="264"/>
      <c r="AF1172" s="264"/>
      <c r="AG1172" s="264"/>
    </row>
    <row r="1173" spans="1:33" x14ac:dyDescent="0.25">
      <c r="A1173" s="38"/>
      <c r="N1173" s="43"/>
      <c r="P1173" s="211"/>
      <c r="Q1173" s="211"/>
      <c r="R1173" s="211"/>
      <c r="S1173" s="211"/>
      <c r="T1173" s="211"/>
      <c r="U1173" s="211"/>
      <c r="V1173" s="211"/>
      <c r="W1173" s="211"/>
      <c r="X1173" s="211"/>
      <c r="Y1173" s="211"/>
      <c r="Z1173" s="211"/>
      <c r="AC1173" s="264"/>
      <c r="AD1173" s="264"/>
      <c r="AE1173" s="264"/>
      <c r="AF1173" s="264"/>
      <c r="AG1173" s="264"/>
    </row>
    <row r="1174" spans="1:33" x14ac:dyDescent="0.25">
      <c r="A1174" s="38"/>
      <c r="B1174" t="s">
        <v>36</v>
      </c>
      <c r="N1174" s="43"/>
      <c r="P1174" s="211"/>
      <c r="Q1174" s="211"/>
      <c r="R1174" s="211"/>
      <c r="S1174" s="211"/>
      <c r="T1174" s="211"/>
      <c r="U1174" s="211"/>
      <c r="V1174" s="211"/>
      <c r="W1174" s="211"/>
      <c r="X1174" s="211"/>
      <c r="Y1174" s="211"/>
      <c r="Z1174" s="211"/>
      <c r="AC1174" s="264"/>
      <c r="AD1174" s="264"/>
      <c r="AE1174" s="264"/>
      <c r="AF1174" s="264"/>
      <c r="AG1174" s="264"/>
    </row>
    <row r="1175" spans="1:33" ht="18" customHeight="1" x14ac:dyDescent="0.25">
      <c r="A1175" s="38"/>
      <c r="B1175" s="653" t="s">
        <v>37</v>
      </c>
      <c r="C1175" s="653"/>
      <c r="D1175" s="622" t="s">
        <v>897</v>
      </c>
      <c r="E1175" s="622"/>
      <c r="F1175" s="648" t="s">
        <v>898</v>
      </c>
      <c r="G1175" s="598"/>
      <c r="H1175" s="597" t="s">
        <v>38</v>
      </c>
      <c r="I1175" s="598"/>
      <c r="J1175" s="597" t="s">
        <v>38</v>
      </c>
      <c r="K1175" s="598"/>
      <c r="L1175" s="186" t="s">
        <v>39</v>
      </c>
      <c r="M1175" s="186" t="s">
        <v>40</v>
      </c>
      <c r="N1175" s="43"/>
      <c r="P1175" s="211">
        <v>1</v>
      </c>
      <c r="Q1175" s="211">
        <v>1</v>
      </c>
      <c r="R1175" s="211">
        <v>1</v>
      </c>
      <c r="S1175" s="211" t="str">
        <f>VLOOKUP(P1175,'WORKINGS MATRIX'!$B$200:$C$351,2,FALSE)</f>
        <v>Year</v>
      </c>
      <c r="T1175" s="211">
        <f t="shared" ref="T1175:U1179" si="108">Q1175-1</f>
        <v>0</v>
      </c>
      <c r="U1175" s="211">
        <f t="shared" si="108"/>
        <v>0</v>
      </c>
      <c r="V1175" s="211" t="str">
        <f>IF(S1175="year","",S1175)</f>
        <v/>
      </c>
      <c r="W1175" s="211" t="str">
        <f t="shared" ref="W1175:X1179" si="109">IF(T1175=0,"",T1175)</f>
        <v/>
      </c>
      <c r="X1175" s="211" t="str">
        <f t="shared" si="109"/>
        <v/>
      </c>
      <c r="Y1175" s="211" t="str">
        <f>IF(V1175="","",IF(W1175="",(V1175&amp;"/"&amp;"12"&amp;"/"&amp;"1"),IF(X1175="",(V1175&amp;"/"&amp;W1175&amp;"/"&amp;"1"),(V1175&amp;"/"&amp;W1175&amp;"/"&amp;X1175))))</f>
        <v/>
      </c>
      <c r="Z1175" s="211" t="str">
        <f>IF(Y1175="//","",Y1175)</f>
        <v/>
      </c>
      <c r="AC1175" s="264"/>
      <c r="AD1175" s="264"/>
      <c r="AE1175" s="264"/>
      <c r="AF1175" s="264"/>
      <c r="AG1175" s="264"/>
    </row>
    <row r="1176" spans="1:33" ht="18" customHeight="1" x14ac:dyDescent="0.25">
      <c r="A1176" s="38"/>
      <c r="B1176" s="603" t="s">
        <v>41</v>
      </c>
      <c r="C1176" s="603"/>
      <c r="D1176" s="623">
        <v>10</v>
      </c>
      <c r="E1176" s="624"/>
      <c r="F1176" s="607"/>
      <c r="G1176" s="602"/>
      <c r="H1176" s="599">
        <v>1</v>
      </c>
      <c r="I1176" s="600"/>
      <c r="J1176" s="601"/>
      <c r="K1176" s="602"/>
      <c r="L1176" s="314"/>
      <c r="M1176" s="210" t="str">
        <f>Z1175</f>
        <v/>
      </c>
      <c r="N1176" s="43"/>
      <c r="P1176" s="211">
        <v>1</v>
      </c>
      <c r="Q1176" s="211">
        <v>1</v>
      </c>
      <c r="R1176" s="211">
        <v>1</v>
      </c>
      <c r="S1176" s="211" t="str">
        <f>VLOOKUP(P1176,'WORKINGS MATRIX'!$B$200:$C$351,2,FALSE)</f>
        <v>Year</v>
      </c>
      <c r="T1176" s="211">
        <f t="shared" si="108"/>
        <v>0</v>
      </c>
      <c r="U1176" s="211">
        <f t="shared" si="108"/>
        <v>0</v>
      </c>
      <c r="V1176" s="211" t="str">
        <f>IF(S1176="year","",S1176)</f>
        <v/>
      </c>
      <c r="W1176" s="211" t="str">
        <f t="shared" si="109"/>
        <v/>
      </c>
      <c r="X1176" s="211" t="str">
        <f t="shared" si="109"/>
        <v/>
      </c>
      <c r="Y1176" s="211" t="str">
        <f>IF(V1176="","",IF(W1176="",(V1176&amp;"/"&amp;"12"&amp;"/"&amp;"1"),IF(X1176="",(V1176&amp;"/"&amp;W1176&amp;"/"&amp;"1"),(V1176&amp;"/"&amp;W1176&amp;"/"&amp;X1176))))</f>
        <v/>
      </c>
      <c r="Z1176" s="211" t="str">
        <f>IF(Y1176="//","",Y1176)</f>
        <v/>
      </c>
      <c r="AC1176" s="264"/>
      <c r="AD1176" s="264"/>
      <c r="AE1176" s="264"/>
      <c r="AF1176" s="264"/>
      <c r="AG1176" s="264"/>
    </row>
    <row r="1177" spans="1:33" ht="18" customHeight="1" x14ac:dyDescent="0.25">
      <c r="A1177" s="38"/>
      <c r="B1177" s="603" t="s">
        <v>42</v>
      </c>
      <c r="C1177" s="603"/>
      <c r="D1177" s="607"/>
      <c r="E1177" s="602"/>
      <c r="F1177" s="607"/>
      <c r="G1177" s="602"/>
      <c r="H1177" s="649" t="s">
        <v>394</v>
      </c>
      <c r="I1177" s="650"/>
      <c r="J1177" s="649" t="s">
        <v>362</v>
      </c>
      <c r="K1177" s="650"/>
      <c r="L1177" s="186" t="s">
        <v>39</v>
      </c>
      <c r="M1177" s="186" t="s">
        <v>40</v>
      </c>
      <c r="N1177" s="43"/>
      <c r="P1177" s="211">
        <v>1</v>
      </c>
      <c r="Q1177" s="211">
        <v>1</v>
      </c>
      <c r="R1177" s="211">
        <v>1</v>
      </c>
      <c r="S1177" s="211" t="str">
        <f>VLOOKUP(P1177,'WORKINGS MATRIX'!$B$200:$C$351,2,FALSE)</f>
        <v>Year</v>
      </c>
      <c r="T1177" s="211">
        <f t="shared" si="108"/>
        <v>0</v>
      </c>
      <c r="U1177" s="211">
        <f t="shared" si="108"/>
        <v>0</v>
      </c>
      <c r="V1177" s="211" t="str">
        <f>IF(S1177="year","",S1177)</f>
        <v/>
      </c>
      <c r="W1177" s="211" t="str">
        <f t="shared" si="109"/>
        <v/>
      </c>
      <c r="X1177" s="211" t="str">
        <f t="shared" si="109"/>
        <v/>
      </c>
      <c r="Y1177" s="211" t="str">
        <f>IF(V1177="","",IF(W1177="",(V1177&amp;"/"&amp;"1"&amp;"/"&amp;"1"),IF(X1177="",(V1177&amp;"/"&amp;W1177&amp;"/"&amp;"1"),(V1177&amp;"/"&amp;W1177&amp;"/"&amp;X1177))))</f>
        <v/>
      </c>
      <c r="Z1177" s="211" t="str">
        <f>IF(Y1177="//","",Y1177)</f>
        <v/>
      </c>
      <c r="AC1177" s="264"/>
      <c r="AD1177" s="264"/>
      <c r="AE1177" s="264"/>
      <c r="AF1177" s="264"/>
      <c r="AG1177" s="264"/>
    </row>
    <row r="1178" spans="1:33" ht="18" customHeight="1" x14ac:dyDescent="0.25">
      <c r="A1178" s="38"/>
      <c r="B1178" s="603" t="s">
        <v>82</v>
      </c>
      <c r="C1178" s="603"/>
      <c r="D1178" s="604" t="str">
        <f>Z1177</f>
        <v/>
      </c>
      <c r="E1178" s="605"/>
      <c r="F1178" s="604" t="str">
        <f>Z1178</f>
        <v/>
      </c>
      <c r="G1178" s="605"/>
      <c r="H1178" s="644">
        <v>1</v>
      </c>
      <c r="I1178" s="645"/>
      <c r="J1178" s="601"/>
      <c r="K1178" s="602"/>
      <c r="L1178" s="314"/>
      <c r="M1178" s="210" t="str">
        <f>Z1176</f>
        <v/>
      </c>
      <c r="N1178" s="43"/>
      <c r="P1178" s="211">
        <v>1</v>
      </c>
      <c r="Q1178" s="211">
        <v>1</v>
      </c>
      <c r="R1178" s="211">
        <v>1</v>
      </c>
      <c r="S1178" s="211" t="str">
        <f>VLOOKUP(P1178,'WORKINGS MATRIX'!$B$200:$C$351,2,FALSE)</f>
        <v>Year</v>
      </c>
      <c r="T1178" s="211">
        <f t="shared" si="108"/>
        <v>0</v>
      </c>
      <c r="U1178" s="211">
        <f t="shared" si="108"/>
        <v>0</v>
      </c>
      <c r="V1178" s="211" t="str">
        <f>IF(S1178="year","",S1178)</f>
        <v/>
      </c>
      <c r="W1178" s="211" t="str">
        <f t="shared" si="109"/>
        <v/>
      </c>
      <c r="X1178" s="211" t="str">
        <f t="shared" si="109"/>
        <v/>
      </c>
      <c r="Y1178" s="211" t="str">
        <f>IF(V1178="","",IF(W1178="",(V1178&amp;"/"&amp;"1"&amp;"/"&amp;"1"),IF(X1178="",(V1178&amp;"/"&amp;W1178&amp;"/"&amp;"1"),(V1178&amp;"/"&amp;W1178&amp;"/"&amp;X1178))))</f>
        <v/>
      </c>
      <c r="Z1178" s="211" t="str">
        <f>IF(Y1178="//","",Y1178)</f>
        <v/>
      </c>
      <c r="AC1178" s="264"/>
      <c r="AD1178" s="264"/>
      <c r="AE1178" s="264"/>
      <c r="AF1178" s="264"/>
      <c r="AG1178" s="264"/>
    </row>
    <row r="1179" spans="1:33" x14ac:dyDescent="0.25">
      <c r="A1179" s="38"/>
      <c r="N1179" s="43"/>
      <c r="P1179" s="211">
        <v>1</v>
      </c>
      <c r="Q1179" s="211">
        <v>1</v>
      </c>
      <c r="R1179" s="211">
        <v>1</v>
      </c>
      <c r="S1179" s="211" t="str">
        <f>VLOOKUP(P1179,'WORKINGS MATRIX'!$B$200:$C$351,2,FALSE)</f>
        <v>Year</v>
      </c>
      <c r="T1179" s="211">
        <f t="shared" si="108"/>
        <v>0</v>
      </c>
      <c r="U1179" s="211">
        <f t="shared" si="108"/>
        <v>0</v>
      </c>
      <c r="V1179" s="211" t="str">
        <f>IF(S1179="year","",S1179)</f>
        <v/>
      </c>
      <c r="W1179" s="211" t="str">
        <f t="shared" si="109"/>
        <v/>
      </c>
      <c r="X1179" s="211" t="str">
        <f t="shared" si="109"/>
        <v/>
      </c>
      <c r="Y1179" s="211" t="str">
        <f>IF(V1179="","",IF(W1179="",(V1179&amp;"/"&amp;"1"&amp;"/"&amp;"1"),IF(X1179="",(V1179&amp;"/"&amp;W1179&amp;"/"&amp;"1"),(V1179&amp;"/"&amp;W1179&amp;"/"&amp;X1179))))</f>
        <v/>
      </c>
      <c r="Z1179" s="211" t="str">
        <f>IF(Y1179="//","",Y1179)</f>
        <v/>
      </c>
      <c r="AC1179" s="264"/>
      <c r="AD1179" s="264"/>
      <c r="AE1179" s="264"/>
      <c r="AF1179" s="264"/>
      <c r="AG1179" s="264"/>
    </row>
    <row r="1180" spans="1:33" x14ac:dyDescent="0.25">
      <c r="A1180" s="38"/>
      <c r="M1180" s="330"/>
      <c r="N1180" s="43"/>
      <c r="P1180" s="211"/>
      <c r="Q1180" s="211"/>
      <c r="R1180" s="211"/>
      <c r="S1180" s="211"/>
      <c r="T1180" s="211"/>
      <c r="U1180" s="211"/>
      <c r="V1180" s="211"/>
      <c r="W1180" s="211"/>
      <c r="X1180" s="211"/>
      <c r="Y1180" s="211"/>
      <c r="Z1180" s="211"/>
      <c r="AC1180" s="264"/>
      <c r="AD1180" s="264"/>
      <c r="AE1180" s="264"/>
      <c r="AF1180" s="264"/>
      <c r="AG1180" s="264"/>
    </row>
    <row r="1181" spans="1:33" x14ac:dyDescent="0.25">
      <c r="A1181" s="51"/>
      <c r="B1181" s="26"/>
      <c r="C1181" s="83"/>
      <c r="D1181" s="329"/>
      <c r="E1181" s="26"/>
      <c r="F1181" s="11"/>
      <c r="G1181" s="11"/>
      <c r="H1181" s="11"/>
      <c r="I1181" s="11"/>
      <c r="J1181" s="26"/>
      <c r="K1181" s="26"/>
      <c r="L1181" s="26"/>
      <c r="M1181" s="330"/>
      <c r="N1181" s="74"/>
      <c r="O1181" s="26"/>
      <c r="P1181" s="211"/>
      <c r="Q1181" s="211"/>
      <c r="R1181" s="211"/>
      <c r="S1181" s="212"/>
      <c r="T1181" s="212"/>
      <c r="U1181" s="212"/>
      <c r="V1181" s="212"/>
      <c r="W1181" s="212"/>
      <c r="X1181" s="212"/>
      <c r="Y1181" s="212"/>
      <c r="Z1181" s="212"/>
      <c r="AC1181" s="264"/>
      <c r="AD1181" s="264"/>
      <c r="AE1181" s="264"/>
      <c r="AF1181" s="264"/>
      <c r="AG1181" s="264"/>
    </row>
    <row r="1182" spans="1:33" ht="26.25" customHeight="1" x14ac:dyDescent="0.25">
      <c r="A1182" s="75"/>
      <c r="B1182" s="9" t="s">
        <v>889</v>
      </c>
      <c r="C1182" s="222"/>
      <c r="D1182" s="3"/>
      <c r="E1182" s="222"/>
      <c r="F1182" s="222"/>
      <c r="G1182" s="3"/>
      <c r="H1182" s="222"/>
      <c r="I1182" s="3"/>
      <c r="J1182" s="326"/>
      <c r="K1182" s="327"/>
      <c r="L1182" s="222"/>
      <c r="M1182" s="76"/>
      <c r="N1182" s="77"/>
      <c r="O1182" s="11"/>
      <c r="P1182" s="211"/>
      <c r="Q1182" s="211"/>
      <c r="R1182" s="211"/>
      <c r="S1182" s="211"/>
      <c r="T1182" s="211"/>
      <c r="U1182" s="211"/>
      <c r="V1182" s="211"/>
      <c r="W1182" s="211"/>
      <c r="X1182" s="211"/>
      <c r="Y1182" s="211"/>
      <c r="Z1182" s="211"/>
      <c r="AC1182" s="264"/>
      <c r="AD1182" s="264"/>
      <c r="AE1182" s="264"/>
      <c r="AF1182" s="264"/>
      <c r="AG1182" s="264"/>
    </row>
    <row r="1183" spans="1:33" ht="26.25" customHeight="1" x14ac:dyDescent="0.25">
      <c r="A1183" s="75"/>
      <c r="B1183" s="222"/>
      <c r="C1183" s="222"/>
      <c r="D1183" s="3"/>
      <c r="E1183" s="222"/>
      <c r="F1183" s="222"/>
      <c r="G1183" s="3"/>
      <c r="H1183" s="222"/>
      <c r="I1183" s="3"/>
      <c r="J1183" s="326"/>
      <c r="K1183" s="327"/>
      <c r="L1183" s="222"/>
      <c r="M1183" s="76"/>
      <c r="N1183" s="77"/>
      <c r="O1183" s="11"/>
      <c r="P1183" s="211"/>
      <c r="Q1183" s="211"/>
      <c r="R1183" s="211"/>
      <c r="S1183" s="211"/>
      <c r="T1183" s="211"/>
      <c r="U1183" s="211"/>
      <c r="V1183" s="211"/>
      <c r="W1183" s="211"/>
      <c r="X1183" s="211"/>
      <c r="Y1183" s="211"/>
      <c r="Z1183" s="211"/>
      <c r="AC1183" s="264"/>
      <c r="AD1183" s="264"/>
      <c r="AE1183" s="264"/>
      <c r="AF1183" s="264"/>
      <c r="AG1183" s="264"/>
    </row>
    <row r="1184" spans="1:33" ht="26.25" customHeight="1" x14ac:dyDescent="0.25">
      <c r="A1184" s="75"/>
      <c r="B1184" s="222"/>
      <c r="C1184" s="222"/>
      <c r="D1184" s="3"/>
      <c r="E1184" s="222"/>
      <c r="F1184" s="222"/>
      <c r="G1184" s="3"/>
      <c r="H1184" s="222"/>
      <c r="I1184" s="3"/>
      <c r="J1184" s="326"/>
      <c r="K1184" s="327"/>
      <c r="L1184" s="222"/>
      <c r="M1184" s="76"/>
      <c r="N1184" s="77"/>
      <c r="O1184" s="11"/>
      <c r="P1184" s="211"/>
      <c r="Q1184" s="211"/>
      <c r="R1184" s="211"/>
      <c r="S1184" s="211"/>
      <c r="T1184" s="211"/>
      <c r="U1184" s="211"/>
      <c r="V1184" s="211"/>
      <c r="W1184" s="211"/>
      <c r="X1184" s="211"/>
      <c r="Y1184" s="211"/>
      <c r="Z1184" s="211"/>
      <c r="AC1184" s="264"/>
      <c r="AD1184" s="264"/>
      <c r="AE1184" s="264"/>
      <c r="AF1184" s="264"/>
      <c r="AG1184" s="264"/>
    </row>
    <row r="1185" spans="1:33" ht="26.25" customHeight="1" x14ac:dyDescent="0.25">
      <c r="A1185" s="75"/>
      <c r="B1185" s="222"/>
      <c r="C1185" s="222"/>
      <c r="D1185" s="3"/>
      <c r="E1185" s="222"/>
      <c r="F1185" s="222"/>
      <c r="G1185" s="3"/>
      <c r="H1185" s="222"/>
      <c r="I1185" s="3"/>
      <c r="J1185" s="326"/>
      <c r="K1185" s="327"/>
      <c r="L1185" s="222"/>
      <c r="M1185" s="76"/>
      <c r="N1185" s="77"/>
      <c r="O1185" s="11"/>
      <c r="P1185" s="211"/>
      <c r="Q1185" s="211"/>
      <c r="R1185" s="211"/>
      <c r="S1185" s="211"/>
      <c r="T1185" s="211"/>
      <c r="U1185" s="211"/>
      <c r="V1185" s="211"/>
      <c r="W1185" s="211"/>
      <c r="X1185" s="211"/>
      <c r="Y1185" s="211"/>
      <c r="Z1185" s="211"/>
      <c r="AC1185" s="264"/>
      <c r="AD1185" s="264"/>
      <c r="AE1185" s="264"/>
      <c r="AF1185" s="264"/>
      <c r="AG1185" s="264"/>
    </row>
    <row r="1186" spans="1:33" ht="26.25" customHeight="1" x14ac:dyDescent="0.25">
      <c r="A1186" s="75"/>
      <c r="B1186" s="222"/>
      <c r="C1186" s="222"/>
      <c r="D1186" s="3"/>
      <c r="E1186" s="222"/>
      <c r="F1186" s="222"/>
      <c r="G1186" s="3"/>
      <c r="H1186" s="222"/>
      <c r="I1186" s="3"/>
      <c r="J1186" s="326"/>
      <c r="K1186" s="327"/>
      <c r="L1186" s="222"/>
      <c r="M1186" s="76"/>
      <c r="N1186" s="77"/>
      <c r="O1186" s="11"/>
      <c r="P1186" s="211"/>
      <c r="Q1186" s="211"/>
      <c r="R1186" s="211"/>
      <c r="S1186" s="211"/>
      <c r="T1186" s="211"/>
      <c r="U1186" s="211"/>
      <c r="V1186" s="211"/>
      <c r="W1186" s="211"/>
      <c r="X1186" s="211"/>
      <c r="Y1186" s="211"/>
      <c r="Z1186" s="211"/>
      <c r="AC1186" s="264"/>
      <c r="AD1186" s="264"/>
      <c r="AE1186" s="264"/>
      <c r="AF1186" s="264"/>
      <c r="AG1186" s="264"/>
    </row>
    <row r="1187" spans="1:33" x14ac:dyDescent="0.25">
      <c r="A1187" s="38"/>
      <c r="D1187" s="3"/>
      <c r="G1187" s="3"/>
      <c r="I1187" s="3"/>
      <c r="N1187" s="77"/>
      <c r="P1187" s="211"/>
      <c r="Q1187" s="211"/>
      <c r="R1187" s="211"/>
      <c r="S1187" s="211"/>
      <c r="T1187" s="211"/>
      <c r="U1187" s="211"/>
      <c r="V1187" s="211"/>
      <c r="W1187" s="211"/>
      <c r="X1187" s="211"/>
      <c r="Y1187" s="211"/>
      <c r="Z1187" s="211"/>
      <c r="AC1187" s="264"/>
      <c r="AD1187" s="264"/>
      <c r="AE1187" s="264"/>
      <c r="AF1187" s="264"/>
      <c r="AG1187" s="264"/>
    </row>
    <row r="1188" spans="1:33" x14ac:dyDescent="0.25">
      <c r="A1188" s="38"/>
      <c r="B1188" t="s">
        <v>34</v>
      </c>
      <c r="D1188" s="62"/>
      <c r="H1188" s="63"/>
      <c r="K1188" s="26"/>
      <c r="N1188" s="43"/>
      <c r="P1188" s="211"/>
      <c r="Q1188" s="211"/>
      <c r="R1188" s="211"/>
      <c r="S1188" s="211"/>
      <c r="T1188" s="211"/>
      <c r="U1188" s="211"/>
      <c r="V1188" s="211"/>
      <c r="W1188" s="211"/>
      <c r="X1188" s="211"/>
      <c r="Y1188" s="211"/>
      <c r="Z1188" s="211"/>
      <c r="AC1188" s="264"/>
      <c r="AD1188" s="264"/>
      <c r="AE1188" s="264"/>
      <c r="AF1188" s="264"/>
      <c r="AG1188" s="264"/>
    </row>
    <row r="1189" spans="1:33" x14ac:dyDescent="0.25">
      <c r="A1189" s="38"/>
      <c r="B1189" s="609"/>
      <c r="C1189" s="610"/>
      <c r="D1189" s="610"/>
      <c r="E1189" s="610"/>
      <c r="F1189" s="610"/>
      <c r="G1189" s="610"/>
      <c r="H1189" s="610"/>
      <c r="I1189" s="610"/>
      <c r="J1189" s="610"/>
      <c r="K1189" s="610"/>
      <c r="L1189" s="610"/>
      <c r="M1189" s="611"/>
      <c r="N1189" s="43"/>
      <c r="P1189" s="211"/>
      <c r="Q1189" s="211"/>
      <c r="R1189" s="211"/>
      <c r="S1189" s="211"/>
      <c r="T1189" s="211"/>
      <c r="U1189" s="211"/>
      <c r="V1189" s="211"/>
      <c r="W1189" s="211"/>
      <c r="X1189" s="211"/>
      <c r="Y1189" s="211"/>
      <c r="Z1189" s="211"/>
      <c r="AC1189" s="264"/>
      <c r="AD1189" s="264"/>
      <c r="AE1189" s="264"/>
      <c r="AF1189" s="264"/>
      <c r="AG1189" s="264"/>
    </row>
    <row r="1190" spans="1:33" x14ac:dyDescent="0.25">
      <c r="A1190" s="38"/>
      <c r="B1190" s="612"/>
      <c r="C1190" s="613"/>
      <c r="D1190" s="613"/>
      <c r="E1190" s="613"/>
      <c r="F1190" s="613"/>
      <c r="G1190" s="613"/>
      <c r="H1190" s="613"/>
      <c r="I1190" s="613"/>
      <c r="J1190" s="613"/>
      <c r="K1190" s="613"/>
      <c r="L1190" s="613"/>
      <c r="M1190" s="614"/>
      <c r="N1190" s="43"/>
      <c r="P1190" s="211"/>
      <c r="Q1190" s="211"/>
      <c r="R1190" s="211"/>
      <c r="S1190" s="211"/>
      <c r="T1190" s="211"/>
      <c r="U1190" s="211"/>
      <c r="V1190" s="211"/>
      <c r="W1190" s="211"/>
      <c r="X1190" s="211"/>
      <c r="Y1190" s="211"/>
      <c r="Z1190" s="211"/>
      <c r="AC1190" s="264"/>
      <c r="AD1190" s="264"/>
      <c r="AE1190" s="264"/>
      <c r="AF1190" s="264"/>
      <c r="AG1190" s="264"/>
    </row>
    <row r="1191" spans="1:33" x14ac:dyDescent="0.25">
      <c r="A1191" s="38"/>
      <c r="B1191" s="612"/>
      <c r="C1191" s="613"/>
      <c r="D1191" s="613"/>
      <c r="E1191" s="613"/>
      <c r="F1191" s="613"/>
      <c r="G1191" s="613"/>
      <c r="H1191" s="613"/>
      <c r="I1191" s="613"/>
      <c r="J1191" s="613"/>
      <c r="K1191" s="613"/>
      <c r="L1191" s="613"/>
      <c r="M1191" s="614"/>
      <c r="N1191" s="43"/>
      <c r="P1191" s="211"/>
      <c r="Q1191" s="211"/>
      <c r="R1191" s="211"/>
      <c r="S1191" s="211"/>
      <c r="T1191" s="211"/>
      <c r="U1191" s="211"/>
      <c r="V1191" s="211"/>
      <c r="W1191" s="211"/>
      <c r="X1191" s="211"/>
      <c r="Y1191" s="211"/>
      <c r="Z1191" s="211"/>
      <c r="AC1191" s="264"/>
      <c r="AD1191" s="264"/>
      <c r="AE1191" s="264"/>
      <c r="AF1191" s="264"/>
      <c r="AG1191" s="264"/>
    </row>
    <row r="1192" spans="1:33" x14ac:dyDescent="0.25">
      <c r="A1192" s="38"/>
      <c r="B1192" s="615"/>
      <c r="C1192" s="616"/>
      <c r="D1192" s="616"/>
      <c r="E1192" s="616"/>
      <c r="F1192" s="616"/>
      <c r="G1192" s="616"/>
      <c r="H1192" s="616"/>
      <c r="I1192" s="616"/>
      <c r="J1192" s="616"/>
      <c r="K1192" s="616"/>
      <c r="L1192" s="616"/>
      <c r="M1192" s="617"/>
      <c r="N1192" s="43"/>
      <c r="P1192" s="211"/>
      <c r="Q1192" s="211"/>
      <c r="R1192" s="211"/>
      <c r="S1192" s="211"/>
      <c r="T1192" s="211"/>
      <c r="U1192" s="211"/>
      <c r="V1192" s="211"/>
      <c r="W1192" s="211"/>
      <c r="X1192" s="211"/>
      <c r="Y1192" s="211"/>
      <c r="Z1192" s="211"/>
      <c r="AC1192" s="264"/>
      <c r="AD1192" s="264"/>
      <c r="AE1192" s="264"/>
      <c r="AF1192" s="264"/>
      <c r="AG1192" s="264"/>
    </row>
    <row r="1193" spans="1:33" x14ac:dyDescent="0.25">
      <c r="A1193" s="38"/>
      <c r="B1193" s="16"/>
      <c r="D1193" s="62"/>
      <c r="H1193" s="63"/>
      <c r="K1193" s="26"/>
      <c r="N1193" s="43"/>
      <c r="P1193" s="211"/>
      <c r="Q1193" s="211"/>
      <c r="R1193" s="211"/>
      <c r="S1193" s="211"/>
      <c r="T1193" s="211"/>
      <c r="U1193" s="211"/>
      <c r="V1193" s="211"/>
      <c r="W1193" s="211"/>
      <c r="X1193" s="211"/>
      <c r="Y1193" s="211"/>
      <c r="Z1193" s="211"/>
      <c r="AC1193" s="264"/>
      <c r="AD1193" s="264"/>
      <c r="AE1193" s="264"/>
      <c r="AF1193" s="264"/>
      <c r="AG1193" s="264"/>
    </row>
    <row r="1194" spans="1:33" x14ac:dyDescent="0.25">
      <c r="A1194" s="38"/>
      <c r="D1194" s="62"/>
      <c r="H1194" s="63"/>
      <c r="K1194" s="26"/>
      <c r="N1194" s="43"/>
      <c r="P1194" s="211"/>
      <c r="Q1194" s="211"/>
      <c r="R1194" s="211"/>
      <c r="S1194" s="211"/>
      <c r="T1194" s="211"/>
      <c r="U1194" s="211"/>
      <c r="V1194" s="211"/>
      <c r="W1194" s="211"/>
      <c r="X1194" s="211"/>
      <c r="Y1194" s="211"/>
      <c r="Z1194" s="211"/>
      <c r="AC1194" s="264"/>
      <c r="AD1194" s="264"/>
      <c r="AE1194" s="264"/>
      <c r="AF1194" s="264"/>
      <c r="AG1194" s="264"/>
    </row>
    <row r="1195" spans="1:33" x14ac:dyDescent="0.25">
      <c r="A1195" s="38"/>
      <c r="D1195" s="62"/>
      <c r="H1195" s="63"/>
      <c r="K1195" s="26"/>
      <c r="N1195" s="43"/>
      <c r="P1195" s="211"/>
      <c r="Q1195" s="211"/>
      <c r="R1195" s="211"/>
      <c r="S1195" s="211"/>
      <c r="T1195" s="211"/>
      <c r="U1195" s="211"/>
      <c r="V1195" s="211"/>
      <c r="W1195" s="211"/>
      <c r="X1195" s="211"/>
      <c r="Y1195" s="211"/>
      <c r="Z1195" s="211"/>
      <c r="AC1195" s="264"/>
      <c r="AD1195" s="264"/>
      <c r="AE1195" s="264"/>
      <c r="AF1195" s="264"/>
      <c r="AG1195" s="264"/>
    </row>
    <row r="1196" spans="1:33" x14ac:dyDescent="0.25">
      <c r="A1196" s="38"/>
      <c r="D1196" s="62"/>
      <c r="E1196" s="222"/>
      <c r="F1196" s="222"/>
      <c r="G1196" s="222"/>
      <c r="H1196" s="222"/>
      <c r="I1196" s="222"/>
      <c r="K1196" s="26"/>
      <c r="N1196" s="43"/>
      <c r="P1196" s="211"/>
      <c r="Q1196" s="211"/>
      <c r="R1196" s="211"/>
      <c r="S1196" s="211"/>
      <c r="T1196" s="211"/>
      <c r="U1196" s="211"/>
      <c r="V1196" s="211"/>
      <c r="W1196" s="211"/>
      <c r="X1196" s="211"/>
      <c r="Y1196" s="211"/>
      <c r="Z1196" s="211"/>
      <c r="AC1196" s="264"/>
      <c r="AD1196" s="264"/>
      <c r="AE1196" s="264"/>
      <c r="AF1196" s="264"/>
      <c r="AG1196" s="264"/>
    </row>
    <row r="1197" spans="1:33" x14ac:dyDescent="0.25">
      <c r="A1197" s="38"/>
      <c r="D1197" s="62"/>
      <c r="E1197" s="222"/>
      <c r="F1197" s="222"/>
      <c r="G1197" s="222"/>
      <c r="H1197" s="222"/>
      <c r="I1197" s="222"/>
      <c r="K1197" s="606" t="s">
        <v>334</v>
      </c>
      <c r="L1197" s="606"/>
      <c r="M1197" s="606"/>
      <c r="N1197" s="43"/>
      <c r="P1197" s="211"/>
      <c r="Q1197" s="211"/>
      <c r="R1197" s="211"/>
      <c r="S1197" s="211"/>
      <c r="T1197" s="211"/>
      <c r="U1197" s="211"/>
      <c r="V1197" s="211"/>
      <c r="W1197" s="211"/>
      <c r="X1197" s="211"/>
      <c r="Y1197" s="211"/>
      <c r="Z1197" s="211"/>
      <c r="AC1197" s="264"/>
      <c r="AD1197" s="264"/>
      <c r="AE1197" s="264"/>
      <c r="AF1197" s="264"/>
      <c r="AG1197" s="264"/>
    </row>
    <row r="1198" spans="1:33" x14ac:dyDescent="0.25">
      <c r="A1198" s="38"/>
      <c r="D1198" s="62"/>
      <c r="H1198" s="63"/>
      <c r="K1198" s="606"/>
      <c r="L1198" s="606"/>
      <c r="M1198" s="606"/>
      <c r="N1198" s="43"/>
      <c r="P1198" s="211"/>
      <c r="Q1198" s="211"/>
      <c r="R1198" s="211"/>
      <c r="S1198" s="211"/>
      <c r="T1198" s="211"/>
      <c r="U1198" s="211"/>
      <c r="V1198" s="211"/>
      <c r="W1198" s="211"/>
      <c r="X1198" s="211"/>
      <c r="Y1198" s="211"/>
      <c r="Z1198" s="211"/>
      <c r="AC1198" s="264"/>
      <c r="AD1198" s="264"/>
      <c r="AE1198" s="264"/>
      <c r="AF1198" s="264"/>
      <c r="AG1198" s="264"/>
    </row>
    <row r="1199" spans="1:33" x14ac:dyDescent="0.25">
      <c r="A1199" s="38"/>
      <c r="D1199" s="62"/>
      <c r="E1199" s="222"/>
      <c r="F1199" s="222"/>
      <c r="G1199" s="222"/>
      <c r="H1199" s="222"/>
      <c r="I1199" s="222"/>
      <c r="K1199" s="606"/>
      <c r="L1199" s="606"/>
      <c r="M1199" s="606"/>
      <c r="N1199" s="43"/>
      <c r="P1199" s="211"/>
      <c r="Q1199" s="211"/>
      <c r="R1199" s="211"/>
      <c r="S1199" s="211"/>
      <c r="T1199" s="211"/>
      <c r="U1199" s="211"/>
      <c r="V1199" s="211"/>
      <c r="W1199" s="211"/>
      <c r="X1199" s="211"/>
      <c r="Y1199" s="211"/>
      <c r="Z1199" s="211"/>
      <c r="AC1199" s="264"/>
      <c r="AD1199" s="264"/>
      <c r="AE1199" s="264"/>
      <c r="AF1199" s="264"/>
      <c r="AG1199" s="264"/>
    </row>
    <row r="1200" spans="1:33" x14ac:dyDescent="0.25">
      <c r="A1200" s="38"/>
      <c r="D1200" s="62"/>
      <c r="E1200" s="222"/>
      <c r="F1200" s="222"/>
      <c r="G1200" s="222"/>
      <c r="H1200" s="222"/>
      <c r="I1200" s="222"/>
      <c r="K1200" s="606"/>
      <c r="L1200" s="606"/>
      <c r="M1200" s="606"/>
      <c r="N1200" s="43"/>
      <c r="P1200" s="211"/>
      <c r="Q1200" s="211"/>
      <c r="R1200" s="211"/>
      <c r="S1200" s="211"/>
      <c r="T1200" s="211"/>
      <c r="U1200" s="211"/>
      <c r="V1200" s="211"/>
      <c r="W1200" s="211"/>
      <c r="X1200" s="211"/>
      <c r="Y1200" s="211"/>
      <c r="Z1200" s="211"/>
      <c r="AC1200" s="264"/>
      <c r="AD1200" s="264"/>
      <c r="AE1200" s="264"/>
      <c r="AF1200" s="264"/>
      <c r="AG1200" s="264"/>
    </row>
    <row r="1201" spans="1:33" ht="13.8" thickBot="1" x14ac:dyDescent="0.3">
      <c r="A1201" s="64"/>
      <c r="B1201" s="65"/>
      <c r="C1201" s="65"/>
      <c r="D1201" s="65"/>
      <c r="E1201" s="65"/>
      <c r="F1201" s="65"/>
      <c r="G1201" s="65"/>
      <c r="H1201" s="65"/>
      <c r="I1201" s="65"/>
      <c r="J1201" s="65"/>
      <c r="K1201" s="65"/>
      <c r="L1201" s="65"/>
      <c r="M1201" s="65"/>
      <c r="N1201" s="69"/>
      <c r="P1201" s="211"/>
      <c r="Q1201" s="211"/>
      <c r="R1201" s="211"/>
      <c r="S1201" s="211"/>
      <c r="T1201" s="211"/>
      <c r="U1201" s="211"/>
      <c r="V1201" s="211"/>
      <c r="W1201" s="211"/>
      <c r="X1201" s="211"/>
      <c r="Y1201" s="211"/>
      <c r="Z1201" s="211"/>
      <c r="AC1201" s="264"/>
      <c r="AD1201" s="264"/>
      <c r="AE1201" s="264"/>
      <c r="AF1201" s="264"/>
      <c r="AG1201" s="264"/>
    </row>
    <row r="1202" spans="1:33" ht="13.8" thickTop="1" x14ac:dyDescent="0.25">
      <c r="P1202" s="211"/>
      <c r="Q1202" s="211"/>
      <c r="R1202" s="211"/>
      <c r="S1202" s="211"/>
      <c r="T1202" s="211"/>
      <c r="U1202" s="211"/>
      <c r="V1202" s="211"/>
      <c r="W1202" s="211"/>
      <c r="X1202" s="211"/>
      <c r="Y1202" s="211"/>
      <c r="Z1202" s="211"/>
      <c r="AC1202" s="264"/>
      <c r="AD1202" s="264"/>
      <c r="AE1202" s="264"/>
      <c r="AF1202" s="264"/>
      <c r="AG1202" s="264"/>
    </row>
    <row r="1203" spans="1:33" x14ac:dyDescent="0.25">
      <c r="B1203" s="29" t="s">
        <v>19</v>
      </c>
      <c r="P1203" s="211"/>
      <c r="Q1203" s="211"/>
      <c r="R1203" s="211"/>
      <c r="S1203" s="211"/>
      <c r="T1203" s="211"/>
      <c r="U1203" s="211"/>
      <c r="V1203" s="211"/>
      <c r="W1203" s="211"/>
      <c r="X1203" s="211"/>
      <c r="Y1203" s="211"/>
      <c r="Z1203" s="211"/>
      <c r="AC1203" s="264"/>
      <c r="AD1203" s="264"/>
      <c r="AE1203" s="264"/>
      <c r="AF1203" s="264"/>
      <c r="AG1203" s="264"/>
    </row>
    <row r="1204" spans="1:33" x14ac:dyDescent="0.25">
      <c r="P1204" s="211"/>
      <c r="Q1204" s="211"/>
      <c r="R1204" s="211"/>
      <c r="S1204" s="211"/>
      <c r="T1204" s="211"/>
      <c r="U1204" s="211"/>
      <c r="V1204" s="211"/>
      <c r="W1204" s="211"/>
      <c r="X1204" s="211"/>
      <c r="Y1204" s="211"/>
      <c r="Z1204" s="211"/>
      <c r="AC1204" s="264"/>
      <c r="AD1204" s="264"/>
      <c r="AE1204" s="264"/>
      <c r="AF1204" s="264"/>
      <c r="AG1204" s="264"/>
    </row>
    <row r="1205" spans="1:33" x14ac:dyDescent="0.25">
      <c r="P1205" s="211"/>
      <c r="Q1205" s="211"/>
      <c r="R1205" s="211"/>
      <c r="S1205" s="211"/>
      <c r="T1205" s="211"/>
      <c r="U1205" s="211"/>
      <c r="V1205" s="211"/>
      <c r="W1205" s="211"/>
      <c r="X1205" s="211"/>
      <c r="Y1205" s="211"/>
      <c r="Z1205" s="211"/>
      <c r="AC1205" s="264"/>
      <c r="AD1205" s="264"/>
      <c r="AE1205" s="264"/>
      <c r="AF1205" s="264"/>
      <c r="AG1205" s="264"/>
    </row>
    <row r="1206" spans="1:33" x14ac:dyDescent="0.25">
      <c r="P1206" s="211"/>
      <c r="Q1206" s="211"/>
      <c r="R1206" s="211"/>
      <c r="S1206" s="211"/>
      <c r="T1206" s="211"/>
      <c r="U1206" s="211"/>
      <c r="V1206" s="211"/>
      <c r="W1206" s="211"/>
      <c r="X1206" s="211"/>
      <c r="Y1206" s="211"/>
      <c r="Z1206" s="211"/>
      <c r="AC1206" s="264"/>
      <c r="AD1206" s="264"/>
      <c r="AE1206" s="264"/>
      <c r="AF1206" s="264"/>
      <c r="AG1206" s="264"/>
    </row>
    <row r="1207" spans="1:33" x14ac:dyDescent="0.25">
      <c r="P1207" s="211"/>
      <c r="Q1207" s="211"/>
      <c r="R1207" s="211"/>
      <c r="S1207" s="211"/>
      <c r="T1207" s="211"/>
      <c r="U1207" s="211"/>
      <c r="V1207" s="211"/>
      <c r="W1207" s="211"/>
      <c r="X1207" s="211"/>
      <c r="Y1207" s="211"/>
      <c r="Z1207" s="211"/>
      <c r="AC1207" s="264"/>
      <c r="AD1207" s="264"/>
      <c r="AE1207" s="264"/>
      <c r="AF1207" s="264"/>
      <c r="AG1207" s="264"/>
    </row>
    <row r="1208" spans="1:33" x14ac:dyDescent="0.25">
      <c r="P1208" s="211"/>
      <c r="Q1208" s="211"/>
      <c r="R1208" s="211"/>
      <c r="S1208" s="211"/>
      <c r="T1208" s="211"/>
      <c r="U1208" s="211"/>
      <c r="V1208" s="211"/>
      <c r="W1208" s="211"/>
      <c r="X1208" s="211"/>
      <c r="Y1208" s="211"/>
      <c r="Z1208" s="211"/>
      <c r="AC1208" s="264"/>
      <c r="AD1208" s="264"/>
      <c r="AE1208" s="264"/>
      <c r="AF1208" s="264"/>
      <c r="AG1208" s="264"/>
    </row>
    <row r="1209" spans="1:33" x14ac:dyDescent="0.25">
      <c r="P1209" s="211"/>
      <c r="Q1209" s="211"/>
      <c r="R1209" s="211"/>
      <c r="S1209" s="211"/>
      <c r="T1209" s="211"/>
      <c r="U1209" s="211"/>
      <c r="V1209" s="211"/>
      <c r="W1209" s="211"/>
      <c r="X1209" s="211"/>
      <c r="Y1209" s="211"/>
      <c r="Z1209" s="211"/>
      <c r="AC1209" s="264"/>
      <c r="AD1209" s="264"/>
      <c r="AE1209" s="264"/>
      <c r="AF1209" s="264"/>
      <c r="AG1209" s="264"/>
    </row>
    <row r="1210" spans="1:33" x14ac:dyDescent="0.25">
      <c r="P1210" s="211"/>
      <c r="Q1210" s="211"/>
      <c r="R1210" s="211"/>
      <c r="S1210" s="211"/>
      <c r="T1210" s="211"/>
      <c r="U1210" s="211"/>
      <c r="V1210" s="211"/>
      <c r="W1210" s="211"/>
      <c r="X1210" s="211"/>
      <c r="Y1210" s="211"/>
      <c r="Z1210" s="211"/>
      <c r="AC1210" s="264"/>
      <c r="AD1210" s="264"/>
      <c r="AE1210" s="264"/>
      <c r="AF1210" s="264"/>
      <c r="AG1210" s="264"/>
    </row>
    <row r="1211" spans="1:33" x14ac:dyDescent="0.25">
      <c r="P1211" s="211"/>
      <c r="Q1211" s="211"/>
      <c r="R1211" s="211"/>
      <c r="S1211" s="211"/>
      <c r="T1211" s="211"/>
      <c r="U1211" s="211"/>
      <c r="V1211" s="211"/>
      <c r="W1211" s="211"/>
      <c r="X1211" s="211"/>
      <c r="Y1211" s="211"/>
      <c r="Z1211" s="211"/>
      <c r="AC1211" s="264"/>
      <c r="AD1211" s="264"/>
      <c r="AE1211" s="264"/>
      <c r="AF1211" s="264"/>
      <c r="AG1211" s="264"/>
    </row>
    <row r="1212" spans="1:33" x14ac:dyDescent="0.25">
      <c r="P1212" s="211"/>
      <c r="Q1212" s="211"/>
      <c r="R1212" s="211"/>
      <c r="S1212" s="211"/>
      <c r="T1212" s="211"/>
      <c r="U1212" s="211"/>
      <c r="V1212" s="211"/>
      <c r="W1212" s="211"/>
      <c r="X1212" s="211"/>
      <c r="Y1212" s="211"/>
      <c r="Z1212" s="211"/>
      <c r="AC1212" s="264"/>
      <c r="AD1212" s="264"/>
      <c r="AE1212" s="264"/>
      <c r="AF1212" s="264"/>
      <c r="AG1212" s="264"/>
    </row>
    <row r="1213" spans="1:33" x14ac:dyDescent="0.25">
      <c r="P1213" s="211"/>
      <c r="Q1213" s="211"/>
      <c r="R1213" s="211"/>
      <c r="S1213" s="211"/>
      <c r="T1213" s="211"/>
      <c r="U1213" s="211"/>
      <c r="V1213" s="211"/>
      <c r="W1213" s="211"/>
      <c r="X1213" s="211"/>
      <c r="Y1213" s="211"/>
      <c r="Z1213" s="211"/>
      <c r="AC1213" s="264"/>
      <c r="AD1213" s="264"/>
      <c r="AE1213" s="264"/>
      <c r="AF1213" s="264"/>
      <c r="AG1213" s="264"/>
    </row>
    <row r="1214" spans="1:33" x14ac:dyDescent="0.25">
      <c r="P1214" s="211"/>
      <c r="Q1214" s="211"/>
      <c r="R1214" s="211"/>
      <c r="S1214" s="211"/>
      <c r="T1214" s="211"/>
      <c r="U1214" s="211"/>
      <c r="V1214" s="211"/>
      <c r="W1214" s="211"/>
      <c r="X1214" s="211"/>
      <c r="Y1214" s="211"/>
      <c r="Z1214" s="211"/>
      <c r="AC1214" s="264"/>
      <c r="AD1214" s="264"/>
      <c r="AE1214" s="264"/>
      <c r="AF1214" s="264"/>
      <c r="AG1214" s="264"/>
    </row>
    <row r="1215" spans="1:33" x14ac:dyDescent="0.25">
      <c r="P1215" s="211"/>
      <c r="Q1215" s="211"/>
      <c r="R1215" s="211"/>
      <c r="S1215" s="211"/>
      <c r="T1215" s="211"/>
      <c r="U1215" s="211"/>
      <c r="V1215" s="211"/>
      <c r="W1215" s="211"/>
      <c r="X1215" s="211"/>
      <c r="Y1215" s="211"/>
      <c r="Z1215" s="211"/>
      <c r="AC1215" s="264"/>
      <c r="AD1215" s="264"/>
      <c r="AE1215" s="264"/>
      <c r="AF1215" s="264"/>
      <c r="AG1215" s="264"/>
    </row>
    <row r="1216" spans="1:33" x14ac:dyDescent="0.25">
      <c r="P1216" s="211"/>
      <c r="Q1216" s="211"/>
      <c r="R1216" s="211"/>
      <c r="S1216" s="211"/>
      <c r="T1216" s="211"/>
      <c r="U1216" s="211"/>
      <c r="V1216" s="211"/>
      <c r="W1216" s="211"/>
      <c r="X1216" s="211"/>
      <c r="Y1216" s="211"/>
      <c r="Z1216" s="211"/>
      <c r="AC1216" s="264"/>
      <c r="AD1216" s="264"/>
      <c r="AE1216" s="264"/>
      <c r="AF1216" s="264"/>
      <c r="AG1216" s="264"/>
    </row>
    <row r="1217" spans="16:33" x14ac:dyDescent="0.25">
      <c r="P1217" s="211"/>
      <c r="Q1217" s="211"/>
      <c r="R1217" s="211"/>
      <c r="S1217" s="211"/>
      <c r="T1217" s="211"/>
      <c r="U1217" s="211"/>
      <c r="V1217" s="211"/>
      <c r="W1217" s="211"/>
      <c r="X1217" s="211"/>
      <c r="Y1217" s="211"/>
      <c r="Z1217" s="211"/>
      <c r="AC1217" s="264"/>
      <c r="AD1217" s="264"/>
      <c r="AE1217" s="264"/>
      <c r="AF1217" s="264"/>
      <c r="AG1217" s="264"/>
    </row>
    <row r="1218" spans="16:33" x14ac:dyDescent="0.25">
      <c r="P1218" s="211"/>
      <c r="Q1218" s="211"/>
      <c r="R1218" s="211"/>
      <c r="S1218" s="211"/>
      <c r="T1218" s="211"/>
      <c r="U1218" s="211"/>
      <c r="V1218" s="211"/>
      <c r="W1218" s="211"/>
      <c r="X1218" s="211"/>
      <c r="Y1218" s="211"/>
      <c r="Z1218" s="211"/>
      <c r="AC1218" s="264"/>
      <c r="AD1218" s="264"/>
      <c r="AE1218" s="264"/>
      <c r="AF1218" s="264"/>
      <c r="AG1218" s="264"/>
    </row>
    <row r="1219" spans="16:33" x14ac:dyDescent="0.25">
      <c r="P1219" s="211"/>
      <c r="Q1219" s="211"/>
      <c r="R1219" s="211"/>
      <c r="S1219" s="211"/>
      <c r="T1219" s="211"/>
      <c r="U1219" s="211"/>
      <c r="V1219" s="211"/>
      <c r="W1219" s="211"/>
      <c r="X1219" s="211"/>
      <c r="Y1219" s="211"/>
      <c r="Z1219" s="211"/>
      <c r="AC1219" s="264"/>
      <c r="AD1219" s="264"/>
      <c r="AE1219" s="264"/>
      <c r="AF1219" s="264"/>
      <c r="AG1219" s="264"/>
    </row>
    <row r="1220" spans="16:33" x14ac:dyDescent="0.25">
      <c r="P1220" s="211"/>
      <c r="Q1220" s="211"/>
      <c r="R1220" s="211"/>
      <c r="S1220" s="211"/>
      <c r="T1220" s="211"/>
      <c r="U1220" s="211"/>
      <c r="V1220" s="211"/>
      <c r="W1220" s="211"/>
      <c r="X1220" s="211"/>
      <c r="Y1220" s="211"/>
      <c r="Z1220" s="211"/>
      <c r="AC1220" s="264"/>
      <c r="AD1220" s="264"/>
      <c r="AE1220" s="264"/>
      <c r="AF1220" s="264"/>
      <c r="AG1220" s="264"/>
    </row>
    <row r="1221" spans="16:33" x14ac:dyDescent="0.25">
      <c r="P1221" s="211"/>
      <c r="Q1221" s="211"/>
      <c r="R1221" s="211"/>
      <c r="S1221" s="211"/>
      <c r="T1221" s="211"/>
      <c r="U1221" s="211"/>
      <c r="V1221" s="211"/>
      <c r="W1221" s="211"/>
      <c r="X1221" s="211"/>
      <c r="Y1221" s="211"/>
      <c r="Z1221" s="211"/>
      <c r="AC1221" s="264"/>
      <c r="AD1221" s="264"/>
      <c r="AE1221" s="264"/>
      <c r="AF1221" s="264"/>
      <c r="AG1221" s="264"/>
    </row>
    <row r="1222" spans="16:33" x14ac:dyDescent="0.25">
      <c r="P1222" s="211"/>
      <c r="Q1222" s="211"/>
      <c r="R1222" s="211"/>
      <c r="S1222" s="211"/>
      <c r="T1222" s="211"/>
      <c r="U1222" s="211"/>
      <c r="V1222" s="211"/>
      <c r="W1222" s="211"/>
      <c r="X1222" s="211"/>
      <c r="Y1222" s="211"/>
      <c r="Z1222" s="211"/>
      <c r="AC1222" s="264"/>
      <c r="AD1222" s="264"/>
      <c r="AE1222" s="264"/>
      <c r="AF1222" s="264"/>
      <c r="AG1222" s="264"/>
    </row>
    <row r="1223" spans="16:33" x14ac:dyDescent="0.25">
      <c r="P1223" s="211"/>
      <c r="Q1223" s="211"/>
      <c r="R1223" s="211"/>
      <c r="S1223" s="211"/>
      <c r="T1223" s="211"/>
      <c r="U1223" s="211"/>
      <c r="V1223" s="211"/>
      <c r="W1223" s="211"/>
      <c r="X1223" s="211"/>
      <c r="Y1223" s="211"/>
      <c r="Z1223" s="211"/>
      <c r="AC1223" s="264"/>
      <c r="AD1223" s="264"/>
      <c r="AE1223" s="264"/>
      <c r="AF1223" s="264"/>
      <c r="AG1223" s="264"/>
    </row>
    <row r="1224" spans="16:33" x14ac:dyDescent="0.25">
      <c r="P1224" s="211"/>
      <c r="Q1224" s="211"/>
      <c r="R1224" s="211"/>
      <c r="S1224" s="211"/>
      <c r="T1224" s="211"/>
      <c r="U1224" s="211"/>
      <c r="V1224" s="211"/>
      <c r="W1224" s="211"/>
      <c r="X1224" s="211"/>
      <c r="Y1224" s="211"/>
      <c r="Z1224" s="211"/>
      <c r="AC1224" s="264"/>
      <c r="AD1224" s="264"/>
      <c r="AE1224" s="264"/>
      <c r="AF1224" s="264"/>
      <c r="AG1224" s="264"/>
    </row>
    <row r="1225" spans="16:33" x14ac:dyDescent="0.25">
      <c r="P1225" s="211"/>
      <c r="Q1225" s="211"/>
      <c r="R1225" s="211"/>
      <c r="S1225" s="211"/>
      <c r="T1225" s="211"/>
      <c r="U1225" s="211"/>
      <c r="V1225" s="211"/>
      <c r="W1225" s="211"/>
      <c r="X1225" s="211"/>
      <c r="Y1225" s="211"/>
      <c r="Z1225" s="211"/>
      <c r="AC1225" s="264"/>
      <c r="AD1225" s="264"/>
      <c r="AE1225" s="264"/>
      <c r="AF1225" s="264"/>
      <c r="AG1225" s="264"/>
    </row>
    <row r="1226" spans="16:33" x14ac:dyDescent="0.25">
      <c r="P1226" s="211"/>
      <c r="Q1226" s="211"/>
      <c r="R1226" s="211"/>
      <c r="S1226" s="211"/>
      <c r="T1226" s="211"/>
      <c r="U1226" s="211"/>
      <c r="V1226" s="211"/>
      <c r="W1226" s="211"/>
      <c r="X1226" s="211"/>
      <c r="Y1226" s="211"/>
      <c r="Z1226" s="211"/>
      <c r="AC1226" s="264"/>
      <c r="AD1226" s="264"/>
      <c r="AE1226" s="264"/>
      <c r="AF1226" s="264"/>
      <c r="AG1226" s="264"/>
    </row>
    <row r="1227" spans="16:33" x14ac:dyDescent="0.25">
      <c r="P1227" s="211"/>
      <c r="Q1227" s="211"/>
      <c r="R1227" s="211"/>
      <c r="S1227" s="211"/>
      <c r="T1227" s="211"/>
      <c r="U1227" s="211"/>
      <c r="V1227" s="211"/>
      <c r="W1227" s="211"/>
      <c r="X1227" s="211"/>
      <c r="Y1227" s="211"/>
      <c r="Z1227" s="211"/>
      <c r="AC1227" s="264"/>
      <c r="AD1227" s="264"/>
      <c r="AE1227" s="264"/>
      <c r="AF1227" s="264"/>
      <c r="AG1227" s="264"/>
    </row>
    <row r="1228" spans="16:33" x14ac:dyDescent="0.25">
      <c r="P1228" s="211"/>
      <c r="Q1228" s="211"/>
      <c r="R1228" s="211"/>
      <c r="S1228" s="211"/>
      <c r="T1228" s="211"/>
      <c r="U1228" s="211"/>
      <c r="V1228" s="211"/>
      <c r="W1228" s="211"/>
      <c r="X1228" s="211"/>
      <c r="Y1228" s="211"/>
      <c r="Z1228" s="211"/>
      <c r="AC1228" s="264"/>
      <c r="AD1228" s="264"/>
      <c r="AE1228" s="264"/>
      <c r="AF1228" s="264"/>
      <c r="AG1228" s="264"/>
    </row>
    <row r="1229" spans="16:33" x14ac:dyDescent="0.25">
      <c r="P1229" s="211"/>
      <c r="Q1229" s="211"/>
      <c r="R1229" s="211"/>
      <c r="S1229" s="211"/>
      <c r="T1229" s="211"/>
      <c r="U1229" s="211"/>
      <c r="V1229" s="211"/>
      <c r="W1229" s="211"/>
      <c r="X1229" s="211"/>
      <c r="Y1229" s="211"/>
      <c r="Z1229" s="211"/>
      <c r="AC1229" s="264"/>
      <c r="AD1229" s="264"/>
      <c r="AE1229" s="264"/>
      <c r="AF1229" s="264"/>
      <c r="AG1229" s="264"/>
    </row>
    <row r="1230" spans="16:33" x14ac:dyDescent="0.25">
      <c r="P1230" s="211"/>
      <c r="Q1230" s="211"/>
      <c r="R1230" s="211"/>
      <c r="S1230" s="211"/>
      <c r="T1230" s="211"/>
      <c r="U1230" s="211"/>
      <c r="V1230" s="211"/>
      <c r="W1230" s="211"/>
      <c r="X1230" s="211"/>
      <c r="Y1230" s="211"/>
      <c r="Z1230" s="211"/>
      <c r="AC1230" s="264"/>
      <c r="AD1230" s="264"/>
      <c r="AE1230" s="264"/>
      <c r="AF1230" s="264"/>
      <c r="AG1230" s="264"/>
    </row>
    <row r="1231" spans="16:33" x14ac:dyDescent="0.25">
      <c r="P1231" s="211"/>
      <c r="Q1231" s="211"/>
      <c r="R1231" s="211"/>
      <c r="S1231" s="211"/>
      <c r="T1231" s="211"/>
      <c r="U1231" s="211"/>
      <c r="V1231" s="211"/>
      <c r="W1231" s="211"/>
      <c r="X1231" s="211"/>
      <c r="Y1231" s="211"/>
      <c r="Z1231" s="211"/>
      <c r="AC1231" s="264"/>
      <c r="AD1231" s="264"/>
      <c r="AE1231" s="264"/>
      <c r="AF1231" s="264"/>
      <c r="AG1231" s="264"/>
    </row>
    <row r="1232" spans="16:33" x14ac:dyDescent="0.25">
      <c r="P1232" s="211"/>
      <c r="Q1232" s="211"/>
      <c r="R1232" s="211"/>
      <c r="S1232" s="211"/>
      <c r="T1232" s="211"/>
      <c r="U1232" s="211"/>
      <c r="V1232" s="211"/>
      <c r="W1232" s="211"/>
      <c r="X1232" s="211"/>
      <c r="Y1232" s="211"/>
      <c r="Z1232" s="211"/>
      <c r="AC1232" s="264"/>
      <c r="AD1232" s="264"/>
      <c r="AE1232" s="264"/>
      <c r="AF1232" s="264"/>
      <c r="AG1232" s="264"/>
    </row>
    <row r="1233" spans="1:33" x14ac:dyDescent="0.25">
      <c r="P1233" s="211"/>
      <c r="Q1233" s="211"/>
      <c r="R1233" s="211"/>
      <c r="S1233" s="211"/>
      <c r="T1233" s="211"/>
      <c r="U1233" s="211"/>
      <c r="V1233" s="211"/>
      <c r="W1233" s="211"/>
      <c r="X1233" s="211"/>
      <c r="Y1233" s="211"/>
      <c r="Z1233" s="211"/>
      <c r="AC1233" s="264"/>
      <c r="AD1233" s="264"/>
      <c r="AE1233" s="264"/>
      <c r="AF1233" s="264"/>
      <c r="AG1233" s="264"/>
    </row>
    <row r="1234" spans="1:33" x14ac:dyDescent="0.25">
      <c r="P1234" s="211"/>
      <c r="Q1234" s="211"/>
      <c r="R1234" s="211"/>
      <c r="S1234" s="211"/>
      <c r="T1234" s="211"/>
      <c r="U1234" s="211"/>
      <c r="V1234" s="211"/>
      <c r="W1234" s="211"/>
      <c r="X1234" s="211"/>
      <c r="Y1234" s="211"/>
      <c r="Z1234" s="211"/>
      <c r="AC1234" s="264"/>
      <c r="AD1234" s="264"/>
      <c r="AE1234" s="264"/>
      <c r="AF1234" s="264"/>
      <c r="AG1234" s="264"/>
    </row>
    <row r="1235" spans="1:33" x14ac:dyDescent="0.25">
      <c r="P1235" s="211"/>
      <c r="Q1235" s="211"/>
      <c r="R1235" s="211"/>
      <c r="S1235" s="211"/>
      <c r="T1235" s="211"/>
      <c r="U1235" s="211"/>
      <c r="V1235" s="211"/>
      <c r="W1235" s="211"/>
      <c r="X1235" s="211"/>
      <c r="Y1235" s="211"/>
      <c r="Z1235" s="211"/>
      <c r="AC1235" s="264"/>
      <c r="AD1235" s="264"/>
      <c r="AE1235" s="264"/>
      <c r="AF1235" s="264"/>
      <c r="AG1235" s="264"/>
    </row>
    <row r="1236" spans="1:33" ht="13.8" thickBot="1" x14ac:dyDescent="0.3">
      <c r="B1236">
        <f>$D$1</f>
        <v>0</v>
      </c>
      <c r="C1236" s="79" t="s">
        <v>19</v>
      </c>
      <c r="D1236" s="30" t="s">
        <v>20</v>
      </c>
      <c r="P1236" s="211"/>
      <c r="Q1236" s="211"/>
      <c r="R1236" s="211"/>
      <c r="S1236" s="211"/>
      <c r="T1236" s="211"/>
      <c r="U1236" s="211"/>
      <c r="V1236" s="211"/>
      <c r="W1236" s="211"/>
      <c r="X1236" s="211"/>
      <c r="Y1236" s="211"/>
      <c r="Z1236" s="211"/>
      <c r="AC1236" s="264"/>
      <c r="AD1236" s="264"/>
      <c r="AE1236" s="264"/>
      <c r="AF1236" s="264"/>
      <c r="AG1236" s="264"/>
    </row>
    <row r="1237" spans="1:33" ht="13.8" thickTop="1" x14ac:dyDescent="0.25">
      <c r="A1237" s="31"/>
      <c r="B1237" s="32" t="s">
        <v>21</v>
      </c>
      <c r="C1237" s="33"/>
      <c r="D1237" s="34" t="s">
        <v>22</v>
      </c>
      <c r="E1237" s="32" t="str">
        <f>J122</f>
        <v>DS3</v>
      </c>
      <c r="F1237" s="35" t="str">
        <f>IF(L122=0,"NOT REQUIRED", IF(L122="Man","MANAGERIAL POSITION","NON-MANAGERIAL POSITION"))</f>
        <v>NON-MANAGERIAL POSITION</v>
      </c>
      <c r="G1237" s="33"/>
      <c r="H1237" s="433" t="s">
        <v>768</v>
      </c>
      <c r="I1237" s="36"/>
      <c r="J1237" s="32"/>
      <c r="K1237" s="33"/>
      <c r="L1237" s="36" t="s">
        <v>25</v>
      </c>
      <c r="M1237" s="33"/>
      <c r="N1237" s="37"/>
      <c r="P1237" s="211"/>
      <c r="Q1237" s="211"/>
      <c r="R1237" s="211"/>
      <c r="S1237" s="211"/>
      <c r="T1237" s="211"/>
      <c r="U1237" s="211"/>
      <c r="V1237" s="211"/>
      <c r="W1237" s="211"/>
      <c r="X1237" s="211"/>
      <c r="Y1237" s="211"/>
      <c r="Z1237" s="211"/>
      <c r="AC1237" s="264"/>
      <c r="AD1237" s="264"/>
      <c r="AE1237" s="264"/>
      <c r="AF1237" s="264"/>
      <c r="AG1237" s="264"/>
    </row>
    <row r="1238" spans="1:33" x14ac:dyDescent="0.25">
      <c r="A1238" s="38"/>
      <c r="E1238" s="39"/>
      <c r="F1238" s="40"/>
      <c r="G1238" s="41"/>
      <c r="I1238" s="11"/>
      <c r="J1238" s="42"/>
      <c r="N1238" s="43"/>
      <c r="P1238" s="211"/>
      <c r="Q1238" s="211"/>
      <c r="R1238" s="211"/>
      <c r="S1238" s="211"/>
      <c r="T1238" s="211"/>
      <c r="U1238" s="211"/>
      <c r="V1238" s="211"/>
      <c r="W1238" s="211"/>
      <c r="X1238" s="211"/>
      <c r="Y1238" s="211"/>
      <c r="Z1238" s="211"/>
      <c r="AC1238" s="264"/>
      <c r="AD1238" s="264"/>
      <c r="AE1238" s="264"/>
      <c r="AF1238" s="264"/>
      <c r="AG1238" s="264"/>
    </row>
    <row r="1239" spans="1:33" x14ac:dyDescent="0.25">
      <c r="A1239" s="38"/>
      <c r="B1239" t="s">
        <v>26</v>
      </c>
      <c r="L1239" s="608" t="str">
        <f>$L$39</f>
        <v>N.017-050-2022/1</v>
      </c>
      <c r="M1239" s="608"/>
      <c r="N1239" s="43"/>
      <c r="P1239" s="211"/>
      <c r="Q1239" s="211"/>
      <c r="R1239" s="211"/>
      <c r="S1239" s="211"/>
      <c r="T1239" s="211"/>
      <c r="U1239" s="211"/>
      <c r="V1239" s="211"/>
      <c r="W1239" s="211"/>
      <c r="X1239" s="211"/>
      <c r="Y1239" s="211"/>
      <c r="Z1239" s="211"/>
      <c r="AC1239" s="264"/>
      <c r="AD1239" s="264"/>
      <c r="AE1239" s="264"/>
      <c r="AF1239" s="264"/>
      <c r="AG1239" s="264"/>
    </row>
    <row r="1240" spans="1:33" ht="24.75" customHeight="1" x14ac:dyDescent="0.25">
      <c r="A1240" s="38"/>
      <c r="B1240" s="44" t="s">
        <v>27</v>
      </c>
      <c r="C1240" s="45"/>
      <c r="D1240" s="46"/>
      <c r="E1240" s="620" t="s">
        <v>781</v>
      </c>
      <c r="F1240" s="621"/>
      <c r="G1240" s="44" t="s">
        <v>28</v>
      </c>
      <c r="H1240" s="46"/>
      <c r="I1240" s="44" t="s">
        <v>29</v>
      </c>
      <c r="J1240" s="45"/>
      <c r="K1240" s="46"/>
      <c r="L1240" s="608"/>
      <c r="M1240" s="608"/>
      <c r="N1240" s="43"/>
      <c r="P1240" s="211"/>
      <c r="Q1240" s="211"/>
      <c r="R1240" s="211"/>
      <c r="S1240" s="211"/>
      <c r="T1240" s="211"/>
      <c r="U1240" s="211"/>
      <c r="V1240" s="211"/>
      <c r="W1240" s="211"/>
      <c r="X1240" s="211"/>
      <c r="Y1240" s="211"/>
      <c r="Z1240" s="211"/>
      <c r="AC1240" s="264"/>
      <c r="AD1240" s="264"/>
      <c r="AE1240" s="264"/>
      <c r="AF1240" s="264"/>
      <c r="AG1240" s="264"/>
    </row>
    <row r="1241" spans="1:33" ht="18" customHeight="1" x14ac:dyDescent="0.25">
      <c r="A1241" s="38"/>
      <c r="B1241" s="302"/>
      <c r="C1241" s="303"/>
      <c r="D1241" s="304"/>
      <c r="E1241" s="646"/>
      <c r="F1241" s="647"/>
      <c r="G1241" s="48" t="str">
        <f>K122</f>
        <v>Design Specialist 3 - Geometrics</v>
      </c>
      <c r="H1241" s="49"/>
      <c r="I1241" s="295"/>
      <c r="J1241" s="294"/>
      <c r="K1241" s="296"/>
      <c r="N1241" s="43"/>
      <c r="P1241" s="211">
        <v>1</v>
      </c>
      <c r="Q1241" s="211">
        <v>1</v>
      </c>
      <c r="R1241" s="211">
        <v>1</v>
      </c>
      <c r="S1241" s="211" t="str">
        <f>VLOOKUP(P1241,'WORKINGS MATRIX'!$H$200:$I$351,2,FALSE)</f>
        <v>Year</v>
      </c>
      <c r="T1241" s="211">
        <f>Q1241-1</f>
        <v>0</v>
      </c>
      <c r="U1241" s="211">
        <f>R1241-1</f>
        <v>0</v>
      </c>
      <c r="V1241" s="211" t="str">
        <f>IF(S1241="year","",S1241)</f>
        <v/>
      </c>
      <c r="W1241" s="211" t="str">
        <f>IF(T1241=0,"",T1241)</f>
        <v/>
      </c>
      <c r="X1241" s="211" t="str">
        <f>IF(U1241=0,"",U1241)</f>
        <v/>
      </c>
      <c r="Y1241" s="211" t="str">
        <f>IF(V1241="","",IF(W1241="",(V1241&amp;"/"&amp;"1"&amp;"/"&amp;"1"),IF(X1241="",(V1241&amp;"/"&amp;W1241&amp;"/"&amp;"1"),(V1241&amp;"/"&amp;W1241&amp;"/"&amp;X1241))))</f>
        <v/>
      </c>
      <c r="Z1241" s="211" t="str">
        <f>IF(Y1241="//","",Y1241)</f>
        <v/>
      </c>
      <c r="AC1241" s="264"/>
      <c r="AD1241" s="264"/>
      <c r="AE1241" s="264"/>
      <c r="AF1241" s="264"/>
      <c r="AG1241" s="264"/>
    </row>
    <row r="1242" spans="1:33" x14ac:dyDescent="0.25">
      <c r="A1242" s="38"/>
      <c r="E1242" t="str">
        <f>IF(E1241="","",IF(LEN(E1241)=13,"","ID NUMBER SHOULD BE 13 DIGITS"))</f>
        <v/>
      </c>
      <c r="N1242" s="43"/>
      <c r="P1242" s="211"/>
      <c r="Q1242" s="211"/>
      <c r="R1242" s="211"/>
      <c r="S1242" s="211"/>
      <c r="T1242" s="211"/>
      <c r="U1242" s="211"/>
      <c r="V1242" s="211"/>
      <c r="W1242" s="211"/>
      <c r="X1242" s="211"/>
      <c r="Y1242" s="211"/>
      <c r="Z1242" s="211"/>
      <c r="AC1242" s="264"/>
      <c r="AD1242" s="264"/>
      <c r="AE1242" s="264"/>
      <c r="AF1242" s="264"/>
      <c r="AG1242" s="264"/>
    </row>
    <row r="1243" spans="1:33" x14ac:dyDescent="0.25">
      <c r="A1243" s="38"/>
      <c r="G1243" s="276" t="str">
        <f>IF(AG1246=0,"","DATES BEYOND TENDER CLOSING DATE - PLEASE CHECK")</f>
        <v/>
      </c>
      <c r="N1243" s="43"/>
      <c r="P1243" s="211"/>
      <c r="Q1243" s="211"/>
      <c r="R1243" s="211"/>
      <c r="S1243" s="211"/>
      <c r="T1243" s="211"/>
      <c r="U1243" s="211"/>
      <c r="V1243" s="211"/>
      <c r="W1243" s="211"/>
      <c r="X1243" s="211"/>
      <c r="Y1243" s="211"/>
      <c r="Z1243" s="211"/>
      <c r="AC1243" s="264"/>
      <c r="AD1243" s="264"/>
      <c r="AE1243" s="264"/>
      <c r="AF1243" s="264"/>
      <c r="AG1243" s="264"/>
    </row>
    <row r="1244" spans="1:33" x14ac:dyDescent="0.25">
      <c r="A1244" s="38"/>
      <c r="B1244" t="s">
        <v>30</v>
      </c>
      <c r="G1244" s="276" t="str">
        <f>IF(AE1246=0,"","DATES INCORRECT OR INCOMPLETE - PLEASE CHECK")</f>
        <v/>
      </c>
      <c r="N1244" s="43"/>
      <c r="P1244" s="211"/>
      <c r="Q1244" s="211"/>
      <c r="R1244" s="211"/>
      <c r="S1244" s="211"/>
      <c r="T1244" s="211"/>
      <c r="U1244" s="211"/>
      <c r="V1244" s="211"/>
      <c r="W1244" s="211"/>
      <c r="X1244" s="211"/>
      <c r="Y1244" s="211"/>
      <c r="Z1244" s="211"/>
      <c r="AC1244" s="264"/>
      <c r="AD1244" s="264"/>
      <c r="AE1244" s="264"/>
      <c r="AF1244" s="264"/>
      <c r="AG1244" s="264"/>
    </row>
    <row r="1245" spans="1:33" x14ac:dyDescent="0.25">
      <c r="A1245" s="38"/>
      <c r="B1245" s="16" t="s">
        <v>612</v>
      </c>
      <c r="N1245" s="43"/>
      <c r="P1245" s="211"/>
      <c r="Q1245" s="211"/>
      <c r="R1245" s="211"/>
      <c r="S1245" s="211"/>
      <c r="T1245" s="211"/>
      <c r="U1245" s="211"/>
      <c r="V1245" s="211"/>
      <c r="W1245" s="211"/>
      <c r="X1245" s="211"/>
      <c r="Y1245" s="211"/>
      <c r="Z1245" s="211"/>
      <c r="AC1245" s="264"/>
      <c r="AD1245" s="264"/>
      <c r="AE1245" s="264"/>
      <c r="AF1245" s="264"/>
      <c r="AG1245" s="264"/>
    </row>
    <row r="1246" spans="1:33" ht="66" x14ac:dyDescent="0.25">
      <c r="A1246" s="51"/>
      <c r="B1246" s="559" t="s">
        <v>890</v>
      </c>
      <c r="C1246" s="558" t="s">
        <v>31</v>
      </c>
      <c r="D1246" s="49"/>
      <c r="E1246" s="618" t="s">
        <v>891</v>
      </c>
      <c r="F1246" s="619"/>
      <c r="G1246" s="263" t="s">
        <v>892</v>
      </c>
      <c r="H1246" s="263" t="s">
        <v>893</v>
      </c>
      <c r="I1246" s="560" t="s">
        <v>894</v>
      </c>
      <c r="J1246" s="560" t="s">
        <v>895</v>
      </c>
      <c r="K1246" s="53" t="s">
        <v>32</v>
      </c>
      <c r="L1246" s="560" t="s">
        <v>896</v>
      </c>
      <c r="M1246" s="52" t="s">
        <v>33</v>
      </c>
      <c r="N1246" s="54"/>
      <c r="O1246" s="55"/>
      <c r="P1246" s="214"/>
      <c r="Q1246" s="211"/>
      <c r="R1246" s="211"/>
      <c r="S1246" s="212"/>
      <c r="T1246" s="212"/>
      <c r="U1246" s="212"/>
      <c r="V1246" s="212"/>
      <c r="W1246" s="212"/>
      <c r="X1246" s="212"/>
      <c r="Y1246" s="212"/>
      <c r="Z1246" s="212"/>
      <c r="AC1246" s="271"/>
      <c r="AD1246" s="271"/>
      <c r="AE1246" s="271">
        <f>SUM(AE1247:AE1251)</f>
        <v>0</v>
      </c>
      <c r="AF1246" s="271"/>
      <c r="AG1246" s="271">
        <f>SUM(AG1247:AG1251)</f>
        <v>0</v>
      </c>
    </row>
    <row r="1247" spans="1:33" ht="25.5" customHeight="1" x14ac:dyDescent="0.25">
      <c r="A1247" s="56"/>
      <c r="B1247" s="308"/>
      <c r="C1247" s="57">
        <v>8</v>
      </c>
      <c r="D1247" s="58"/>
      <c r="E1247" s="59"/>
      <c r="F1247" s="59">
        <v>1</v>
      </c>
      <c r="G1247" s="210" t="str">
        <f>Z1247</f>
        <v/>
      </c>
      <c r="H1247" s="210" t="str">
        <f>Z1252</f>
        <v/>
      </c>
      <c r="I1247" s="310"/>
      <c r="J1247" s="311"/>
      <c r="K1247" s="60">
        <v>23</v>
      </c>
      <c r="L1247" s="312"/>
      <c r="M1247" s="313"/>
      <c r="N1247" s="270">
        <f>IF(G1247="",0,IF(H1247="",0,(ROUND(((H1247-G1247)/30),0))))</f>
        <v>0</v>
      </c>
      <c r="O1247" s="26"/>
      <c r="P1247" s="215">
        <v>1</v>
      </c>
      <c r="Q1247" s="211">
        <v>1</v>
      </c>
      <c r="R1247" s="211">
        <v>1</v>
      </c>
      <c r="S1247" s="211" t="str">
        <f>VLOOKUP(P1247,'WORKINGS MATRIX'!$B$200:$C$351,2,FALSE)</f>
        <v>Year</v>
      </c>
      <c r="T1247" s="211">
        <f t="shared" ref="T1247:U1251" si="110">Q1247-1</f>
        <v>0</v>
      </c>
      <c r="U1247" s="211">
        <f t="shared" si="110"/>
        <v>0</v>
      </c>
      <c r="V1247" s="211" t="str">
        <f t="shared" ref="V1247:V1256" si="111">IF(S1247="year","",S1247)</f>
        <v/>
      </c>
      <c r="W1247" s="211" t="str">
        <f t="shared" ref="W1247:X1251" si="112">IF(T1247=0,"",T1247)</f>
        <v/>
      </c>
      <c r="X1247" s="211" t="str">
        <f t="shared" si="112"/>
        <v/>
      </c>
      <c r="Y1247" s="211" t="str">
        <f t="shared" ref="Y1247:Y1256" si="113">IF(V1247="","",IF(W1247="",(V1247&amp;"/"&amp;"1"&amp;"/"&amp;"1"),IF(X1247="",(V1247&amp;"/"&amp;W1247&amp;"/"&amp;"1"),(V1247&amp;"/"&amp;W1247&amp;"/"&amp;X1247))))</f>
        <v/>
      </c>
      <c r="Z1247" s="211" t="str">
        <f t="shared" ref="Z1247:Z1256" si="114">IF(Y1247="//","",Y1247)</f>
        <v/>
      </c>
      <c r="AC1247" s="278">
        <f>IF(B1247="",0,1)</f>
        <v>0</v>
      </c>
      <c r="AD1247" s="278">
        <f>IF(B1247="",0,IF(N1247&gt;0,1,IF(N1247&lt;0,2,0)))</f>
        <v>0</v>
      </c>
      <c r="AE1247" s="278">
        <f>IF(AC1247=AD1247,0,IF(AC1247&gt;AD1247,2,1))</f>
        <v>0</v>
      </c>
      <c r="AF1247" s="278">
        <f>IF(B1247="",0,IF(N1247=0,0,H1247-$F$125))</f>
        <v>0</v>
      </c>
      <c r="AG1247" s="278">
        <f>IF(AF1247&gt;0,1,0)</f>
        <v>0</v>
      </c>
    </row>
    <row r="1248" spans="1:33" ht="25.5" customHeight="1" x14ac:dyDescent="0.25">
      <c r="A1248" s="56"/>
      <c r="B1248" s="308"/>
      <c r="C1248" s="57">
        <v>8</v>
      </c>
      <c r="D1248" s="58"/>
      <c r="E1248" s="59"/>
      <c r="F1248" s="59">
        <v>1</v>
      </c>
      <c r="G1248" s="210" t="str">
        <f>Z1248</f>
        <v/>
      </c>
      <c r="H1248" s="210" t="str">
        <f>Z1253</f>
        <v/>
      </c>
      <c r="I1248" s="310"/>
      <c r="J1248" s="311"/>
      <c r="K1248" s="60">
        <v>23</v>
      </c>
      <c r="L1248" s="312"/>
      <c r="M1248" s="313"/>
      <c r="N1248" s="270">
        <f>IF(G1248="",0,IF(H1248="",0,(ROUND(((H1248-G1248)/30),0))))</f>
        <v>0</v>
      </c>
      <c r="O1248" s="26"/>
      <c r="P1248" s="215">
        <v>1</v>
      </c>
      <c r="Q1248" s="211">
        <v>1</v>
      </c>
      <c r="R1248" s="211">
        <v>1</v>
      </c>
      <c r="S1248" s="211" t="str">
        <f>VLOOKUP(P1248,'WORKINGS MATRIX'!$B$200:$C$351,2,FALSE)</f>
        <v>Year</v>
      </c>
      <c r="T1248" s="211">
        <f t="shared" si="110"/>
        <v>0</v>
      </c>
      <c r="U1248" s="211">
        <f t="shared" si="110"/>
        <v>0</v>
      </c>
      <c r="V1248" s="211" t="str">
        <f t="shared" si="111"/>
        <v/>
      </c>
      <c r="W1248" s="211" t="str">
        <f t="shared" si="112"/>
        <v/>
      </c>
      <c r="X1248" s="211" t="str">
        <f t="shared" si="112"/>
        <v/>
      </c>
      <c r="Y1248" s="211" t="str">
        <f t="shared" si="113"/>
        <v/>
      </c>
      <c r="Z1248" s="211" t="str">
        <f t="shared" si="114"/>
        <v/>
      </c>
      <c r="AC1248" s="278">
        <f>IF(B1248="",0,1)</f>
        <v>0</v>
      </c>
      <c r="AD1248" s="278">
        <f>IF(B1248="",0,IF(N1248&gt;0,1,IF(N1248&lt;0,2,0)))</f>
        <v>0</v>
      </c>
      <c r="AE1248" s="278">
        <f>IF(AC1248=AD1248,0,IF(AC1248&gt;AD1248,2,1))</f>
        <v>0</v>
      </c>
      <c r="AF1248" s="278">
        <f>IF(B1248="",0,IF(N1248=0,0,H1248-$F$125))</f>
        <v>0</v>
      </c>
      <c r="AG1248" s="278">
        <f>IF(AF1248&gt;0,1,0)</f>
        <v>0</v>
      </c>
    </row>
    <row r="1249" spans="1:33" ht="25.5" customHeight="1" x14ac:dyDescent="0.25">
      <c r="A1249" s="56"/>
      <c r="B1249" s="308"/>
      <c r="C1249" s="57">
        <v>8</v>
      </c>
      <c r="D1249" s="58"/>
      <c r="E1249" s="59"/>
      <c r="F1249" s="59">
        <v>1</v>
      </c>
      <c r="G1249" s="210" t="str">
        <f>Z1249</f>
        <v/>
      </c>
      <c r="H1249" s="210" t="str">
        <f>Z1254</f>
        <v/>
      </c>
      <c r="I1249" s="310"/>
      <c r="J1249" s="311"/>
      <c r="K1249" s="60">
        <v>23</v>
      </c>
      <c r="L1249" s="312"/>
      <c r="M1249" s="313"/>
      <c r="N1249" s="270">
        <f>IF(G1249="",0,IF(H1249="",0,(ROUND(((H1249-G1249)/30),0))))</f>
        <v>0</v>
      </c>
      <c r="O1249" s="26"/>
      <c r="P1249" s="215">
        <v>1</v>
      </c>
      <c r="Q1249" s="211">
        <v>1</v>
      </c>
      <c r="R1249" s="211">
        <v>1</v>
      </c>
      <c r="S1249" s="211" t="str">
        <f>VLOOKUP(P1249,'WORKINGS MATRIX'!$B$200:$C$351,2,FALSE)</f>
        <v>Year</v>
      </c>
      <c r="T1249" s="211">
        <f t="shared" si="110"/>
        <v>0</v>
      </c>
      <c r="U1249" s="211">
        <f t="shared" si="110"/>
        <v>0</v>
      </c>
      <c r="V1249" s="211" t="str">
        <f t="shared" si="111"/>
        <v/>
      </c>
      <c r="W1249" s="211" t="str">
        <f t="shared" si="112"/>
        <v/>
      </c>
      <c r="X1249" s="211" t="str">
        <f t="shared" si="112"/>
        <v/>
      </c>
      <c r="Y1249" s="211" t="str">
        <f t="shared" si="113"/>
        <v/>
      </c>
      <c r="Z1249" s="211" t="str">
        <f t="shared" si="114"/>
        <v/>
      </c>
      <c r="AC1249" s="278">
        <f>IF(B1249="",0,1)</f>
        <v>0</v>
      </c>
      <c r="AD1249" s="278">
        <f>IF(B1249="",0,IF(N1249&gt;0,1,IF(N1249&lt;0,2,0)))</f>
        <v>0</v>
      </c>
      <c r="AE1249" s="278">
        <f>IF(AC1249=AD1249,0,IF(AC1249&gt;AD1249,2,1))</f>
        <v>0</v>
      </c>
      <c r="AF1249" s="278">
        <f>IF(B1249="",0,IF(N1249=0,0,H1249-$F$125))</f>
        <v>0</v>
      </c>
      <c r="AG1249" s="278">
        <f>IF(AF1249&gt;0,1,0)</f>
        <v>0</v>
      </c>
    </row>
    <row r="1250" spans="1:33" ht="25.5" customHeight="1" x14ac:dyDescent="0.25">
      <c r="A1250" s="56"/>
      <c r="B1250" s="380"/>
      <c r="C1250" s="380"/>
      <c r="D1250" s="380"/>
      <c r="E1250" s="380"/>
      <c r="F1250" s="380"/>
      <c r="G1250" s="380"/>
      <c r="H1250" s="380"/>
      <c r="I1250" s="380"/>
      <c r="J1250" s="380"/>
      <c r="K1250" s="380"/>
      <c r="L1250" s="380"/>
      <c r="M1250" s="380"/>
      <c r="N1250" s="270">
        <f>IF(G1250="",0,IF(H1250="",0,(ROUND(((H1250-G1250)/30),0))))</f>
        <v>0</v>
      </c>
      <c r="O1250" s="26"/>
      <c r="P1250" s="215">
        <v>1</v>
      </c>
      <c r="Q1250" s="211">
        <v>1</v>
      </c>
      <c r="R1250" s="211">
        <v>1</v>
      </c>
      <c r="S1250" s="211" t="str">
        <f>VLOOKUP(P1250,'WORKINGS MATRIX'!$B$200:$C$351,2,FALSE)</f>
        <v>Year</v>
      </c>
      <c r="T1250" s="211">
        <f t="shared" si="110"/>
        <v>0</v>
      </c>
      <c r="U1250" s="211">
        <f t="shared" si="110"/>
        <v>0</v>
      </c>
      <c r="V1250" s="211" t="str">
        <f t="shared" si="111"/>
        <v/>
      </c>
      <c r="W1250" s="211" t="str">
        <f t="shared" si="112"/>
        <v/>
      </c>
      <c r="X1250" s="211" t="str">
        <f t="shared" si="112"/>
        <v/>
      </c>
      <c r="Y1250" s="211" t="str">
        <f t="shared" si="113"/>
        <v/>
      </c>
      <c r="Z1250" s="211" t="str">
        <f t="shared" si="114"/>
        <v/>
      </c>
      <c r="AC1250" s="278">
        <f>IF(B1250="",0,1)</f>
        <v>0</v>
      </c>
      <c r="AD1250" s="278">
        <f>IF(B1250="",0,IF(N1250&gt;0,1,IF(N1250&lt;0,2,0)))</f>
        <v>0</v>
      </c>
      <c r="AE1250" s="278">
        <f>IF(AC1250=AD1250,0,IF(AC1250&gt;AD1250,2,1))</f>
        <v>0</v>
      </c>
      <c r="AF1250" s="278">
        <f>IF(B1250="",0,IF(N1250=0,0,H1250-$F$125))</f>
        <v>0</v>
      </c>
      <c r="AG1250" s="278">
        <f>IF(AF1250&gt;0,1,0)</f>
        <v>0</v>
      </c>
    </row>
    <row r="1251" spans="1:33" ht="25.5" customHeight="1" x14ac:dyDescent="0.25">
      <c r="A1251" s="56"/>
      <c r="B1251" s="222"/>
      <c r="C1251" s="222"/>
      <c r="D1251" s="222"/>
      <c r="E1251" s="222"/>
      <c r="F1251" s="222"/>
      <c r="G1251" s="222"/>
      <c r="H1251" s="222"/>
      <c r="I1251" s="222"/>
      <c r="J1251" s="222"/>
      <c r="K1251" s="222"/>
      <c r="L1251" s="222"/>
      <c r="M1251" s="222"/>
      <c r="N1251" s="270">
        <f>IF(G1251="",0,IF(H1251="",0,(ROUND(((H1251-G1251)/30),0))))</f>
        <v>0</v>
      </c>
      <c r="O1251" s="26"/>
      <c r="P1251" s="215">
        <v>1</v>
      </c>
      <c r="Q1251" s="211">
        <v>1</v>
      </c>
      <c r="R1251" s="211">
        <v>1</v>
      </c>
      <c r="S1251" s="211" t="str">
        <f>VLOOKUP(P1251,'WORKINGS MATRIX'!$B$200:$C$351,2,FALSE)</f>
        <v>Year</v>
      </c>
      <c r="T1251" s="211">
        <f t="shared" si="110"/>
        <v>0</v>
      </c>
      <c r="U1251" s="211">
        <f t="shared" si="110"/>
        <v>0</v>
      </c>
      <c r="V1251" s="211" t="str">
        <f t="shared" si="111"/>
        <v/>
      </c>
      <c r="W1251" s="211" t="str">
        <f t="shared" si="112"/>
        <v/>
      </c>
      <c r="X1251" s="211" t="str">
        <f t="shared" si="112"/>
        <v/>
      </c>
      <c r="Y1251" s="211" t="str">
        <f t="shared" si="113"/>
        <v/>
      </c>
      <c r="Z1251" s="211" t="str">
        <f t="shared" si="114"/>
        <v/>
      </c>
      <c r="AC1251" s="278">
        <f>IF(B1251="",0,1)</f>
        <v>0</v>
      </c>
      <c r="AD1251" s="278">
        <f>IF(B1251="",0,IF(N1251&gt;0,1,IF(N1251&lt;0,2,0)))</f>
        <v>0</v>
      </c>
      <c r="AE1251" s="278">
        <f>IF(AC1251=AD1251,0,IF(AC1251&gt;AD1251,2,1))</f>
        <v>0</v>
      </c>
      <c r="AF1251" s="278">
        <f>IF(B1251="",0,IF(N1251=0,0,H1251-$F$125))</f>
        <v>0</v>
      </c>
      <c r="AG1251" s="278">
        <f>IF(AF1251&gt;0,1,0)</f>
        <v>0</v>
      </c>
    </row>
    <row r="1252" spans="1:33" x14ac:dyDescent="0.25">
      <c r="A1252" s="38"/>
      <c r="D1252" s="62"/>
      <c r="H1252" s="63"/>
      <c r="K1252" s="26"/>
      <c r="N1252" s="43"/>
      <c r="O1252" s="63"/>
      <c r="P1252" s="195">
        <v>1</v>
      </c>
      <c r="Q1252" s="211">
        <v>1</v>
      </c>
      <c r="R1252" s="211">
        <v>1</v>
      </c>
      <c r="S1252" s="211" t="str">
        <f>VLOOKUP(P1252,'WORKINGS MATRIX'!$B$200:$C$351,2,FALSE)</f>
        <v>Year</v>
      </c>
      <c r="T1252" s="211">
        <f t="shared" ref="T1252:U1256" si="115">Q1252-1</f>
        <v>0</v>
      </c>
      <c r="U1252" s="211">
        <f t="shared" si="115"/>
        <v>0</v>
      </c>
      <c r="V1252" s="211" t="str">
        <f t="shared" si="111"/>
        <v/>
      </c>
      <c r="W1252" s="211" t="str">
        <f t="shared" ref="W1252:X1256" si="116">IF(T1252=0,"",T1252)</f>
        <v/>
      </c>
      <c r="X1252" s="211" t="str">
        <f t="shared" si="116"/>
        <v/>
      </c>
      <c r="Y1252" s="211" t="str">
        <f t="shared" si="113"/>
        <v/>
      </c>
      <c r="Z1252" s="211" t="str">
        <f t="shared" si="114"/>
        <v/>
      </c>
      <c r="AC1252" s="264"/>
      <c r="AD1252" s="264"/>
      <c r="AE1252" s="264"/>
      <c r="AF1252" s="264"/>
      <c r="AG1252" s="264"/>
    </row>
    <row r="1253" spans="1:33" x14ac:dyDescent="0.25">
      <c r="A1253" s="38"/>
      <c r="B1253" t="s">
        <v>34</v>
      </c>
      <c r="D1253" s="62"/>
      <c r="H1253" s="63"/>
      <c r="K1253" s="26"/>
      <c r="N1253" s="43"/>
      <c r="O1253" s="63"/>
      <c r="P1253" s="211">
        <v>1</v>
      </c>
      <c r="Q1253" s="211">
        <v>1</v>
      </c>
      <c r="R1253" s="211">
        <v>1</v>
      </c>
      <c r="S1253" s="211" t="str">
        <f>VLOOKUP(P1253,'WORKINGS MATRIX'!$B$200:$C$351,2,FALSE)</f>
        <v>Year</v>
      </c>
      <c r="T1253" s="211">
        <f t="shared" si="115"/>
        <v>0</v>
      </c>
      <c r="U1253" s="211">
        <f t="shared" si="115"/>
        <v>0</v>
      </c>
      <c r="V1253" s="211" t="str">
        <f t="shared" si="111"/>
        <v/>
      </c>
      <c r="W1253" s="211" t="str">
        <f t="shared" si="116"/>
        <v/>
      </c>
      <c r="X1253" s="211" t="str">
        <f t="shared" si="116"/>
        <v/>
      </c>
      <c r="Y1253" s="211" t="str">
        <f t="shared" si="113"/>
        <v/>
      </c>
      <c r="Z1253" s="211" t="str">
        <f t="shared" si="114"/>
        <v/>
      </c>
      <c r="AC1253" s="264"/>
      <c r="AD1253" s="264"/>
      <c r="AE1253" s="264"/>
      <c r="AF1253" s="264"/>
      <c r="AG1253" s="264"/>
    </row>
    <row r="1254" spans="1:33" x14ac:dyDescent="0.25">
      <c r="A1254" s="38"/>
      <c r="B1254" s="609"/>
      <c r="C1254" s="610"/>
      <c r="D1254" s="610"/>
      <c r="E1254" s="610"/>
      <c r="F1254" s="610"/>
      <c r="G1254" s="610"/>
      <c r="H1254" s="610"/>
      <c r="I1254" s="610"/>
      <c r="J1254" s="610"/>
      <c r="K1254" s="610"/>
      <c r="L1254" s="610"/>
      <c r="M1254" s="611"/>
      <c r="N1254" s="43"/>
      <c r="O1254" s="63"/>
      <c r="P1254" s="211">
        <v>1</v>
      </c>
      <c r="Q1254" s="211">
        <v>1</v>
      </c>
      <c r="R1254" s="211">
        <v>1</v>
      </c>
      <c r="S1254" s="211" t="str">
        <f>VLOOKUP(P1254,'WORKINGS MATRIX'!$B$200:$C$351,2,FALSE)</f>
        <v>Year</v>
      </c>
      <c r="T1254" s="211">
        <f t="shared" si="115"/>
        <v>0</v>
      </c>
      <c r="U1254" s="211">
        <f t="shared" si="115"/>
        <v>0</v>
      </c>
      <c r="V1254" s="211" t="str">
        <f t="shared" si="111"/>
        <v/>
      </c>
      <c r="W1254" s="211" t="str">
        <f t="shared" si="116"/>
        <v/>
      </c>
      <c r="X1254" s="211" t="str">
        <f t="shared" si="116"/>
        <v/>
      </c>
      <c r="Y1254" s="211" t="str">
        <f t="shared" si="113"/>
        <v/>
      </c>
      <c r="Z1254" s="211" t="str">
        <f t="shared" si="114"/>
        <v/>
      </c>
      <c r="AC1254" s="264"/>
      <c r="AD1254" s="264"/>
      <c r="AE1254" s="264"/>
      <c r="AF1254" s="264"/>
      <c r="AG1254" s="264"/>
    </row>
    <row r="1255" spans="1:33" x14ac:dyDescent="0.25">
      <c r="A1255" s="38"/>
      <c r="B1255" s="612"/>
      <c r="C1255" s="613"/>
      <c r="D1255" s="613"/>
      <c r="E1255" s="613"/>
      <c r="F1255" s="613"/>
      <c r="G1255" s="613"/>
      <c r="H1255" s="613"/>
      <c r="I1255" s="613"/>
      <c r="J1255" s="613"/>
      <c r="K1255" s="613"/>
      <c r="L1255" s="613"/>
      <c r="M1255" s="614"/>
      <c r="N1255" s="43"/>
      <c r="O1255" s="63"/>
      <c r="P1255" s="211">
        <v>1</v>
      </c>
      <c r="Q1255" s="211">
        <v>1</v>
      </c>
      <c r="R1255" s="211">
        <v>1</v>
      </c>
      <c r="S1255" s="211" t="str">
        <f>VLOOKUP(P1255,'WORKINGS MATRIX'!$B$200:$C$351,2,FALSE)</f>
        <v>Year</v>
      </c>
      <c r="T1255" s="211">
        <f t="shared" si="115"/>
        <v>0</v>
      </c>
      <c r="U1255" s="211">
        <f t="shared" si="115"/>
        <v>0</v>
      </c>
      <c r="V1255" s="211" t="str">
        <f t="shared" si="111"/>
        <v/>
      </c>
      <c r="W1255" s="211" t="str">
        <f t="shared" si="116"/>
        <v/>
      </c>
      <c r="X1255" s="211" t="str">
        <f t="shared" si="116"/>
        <v/>
      </c>
      <c r="Y1255" s="211" t="str">
        <f t="shared" si="113"/>
        <v/>
      </c>
      <c r="Z1255" s="211" t="str">
        <f t="shared" si="114"/>
        <v/>
      </c>
      <c r="AC1255" s="264"/>
      <c r="AD1255" s="264"/>
      <c r="AE1255" s="264"/>
      <c r="AF1255" s="264"/>
      <c r="AG1255" s="264"/>
    </row>
    <row r="1256" spans="1:33" x14ac:dyDescent="0.25">
      <c r="A1256" s="38"/>
      <c r="B1256" s="612"/>
      <c r="C1256" s="613"/>
      <c r="D1256" s="613"/>
      <c r="E1256" s="613"/>
      <c r="F1256" s="613"/>
      <c r="G1256" s="613"/>
      <c r="H1256" s="613"/>
      <c r="I1256" s="613"/>
      <c r="J1256" s="613"/>
      <c r="K1256" s="613"/>
      <c r="L1256" s="613"/>
      <c r="M1256" s="614"/>
      <c r="N1256" s="43"/>
      <c r="O1256" s="63"/>
      <c r="P1256" s="211">
        <v>1</v>
      </c>
      <c r="Q1256" s="211">
        <v>1</v>
      </c>
      <c r="R1256" s="211">
        <v>1</v>
      </c>
      <c r="S1256" s="211" t="str">
        <f>VLOOKUP(P1256,'WORKINGS MATRIX'!$B$200:$C$351,2,FALSE)</f>
        <v>Year</v>
      </c>
      <c r="T1256" s="211">
        <f t="shared" si="115"/>
        <v>0</v>
      </c>
      <c r="U1256" s="211">
        <f t="shared" si="115"/>
        <v>0</v>
      </c>
      <c r="V1256" s="211" t="str">
        <f t="shared" si="111"/>
        <v/>
      </c>
      <c r="W1256" s="211" t="str">
        <f t="shared" si="116"/>
        <v/>
      </c>
      <c r="X1256" s="211" t="str">
        <f t="shared" si="116"/>
        <v/>
      </c>
      <c r="Y1256" s="211" t="str">
        <f t="shared" si="113"/>
        <v/>
      </c>
      <c r="Z1256" s="211" t="str">
        <f t="shared" si="114"/>
        <v/>
      </c>
      <c r="AC1256" s="264"/>
      <c r="AD1256" s="264"/>
      <c r="AE1256" s="264"/>
      <c r="AF1256" s="264"/>
      <c r="AG1256" s="264"/>
    </row>
    <row r="1257" spans="1:33" x14ac:dyDescent="0.25">
      <c r="A1257" s="38"/>
      <c r="B1257" s="615"/>
      <c r="C1257" s="616"/>
      <c r="D1257" s="616"/>
      <c r="E1257" s="616"/>
      <c r="F1257" s="616"/>
      <c r="G1257" s="616"/>
      <c r="H1257" s="616"/>
      <c r="I1257" s="616"/>
      <c r="J1257" s="616"/>
      <c r="K1257" s="616"/>
      <c r="L1257" s="616"/>
      <c r="M1257" s="617"/>
      <c r="N1257" s="43"/>
      <c r="O1257" s="63"/>
      <c r="P1257" s="211"/>
      <c r="Q1257" s="211"/>
      <c r="R1257" s="211"/>
      <c r="S1257" s="211"/>
      <c r="T1257" s="211"/>
      <c r="U1257" s="211"/>
      <c r="V1257" s="211"/>
      <c r="W1257" s="211"/>
      <c r="X1257" s="211"/>
      <c r="Y1257" s="211"/>
      <c r="Z1257" s="211"/>
      <c r="AC1257" s="264"/>
      <c r="AD1257" s="264"/>
      <c r="AE1257" s="264"/>
      <c r="AF1257" s="264"/>
      <c r="AG1257" s="264"/>
    </row>
    <row r="1258" spans="1:33" x14ac:dyDescent="0.25">
      <c r="A1258" s="38"/>
      <c r="B1258" s="16" t="s">
        <v>424</v>
      </c>
      <c r="D1258" s="62"/>
      <c r="H1258" s="63"/>
      <c r="K1258" s="26"/>
      <c r="N1258" s="43"/>
      <c r="O1258" s="63"/>
      <c r="P1258" s="211"/>
      <c r="Q1258" s="211"/>
      <c r="R1258" s="211"/>
      <c r="S1258" s="211"/>
      <c r="T1258" s="211"/>
      <c r="U1258" s="211"/>
      <c r="V1258" s="211"/>
      <c r="W1258" s="211"/>
      <c r="X1258" s="211"/>
      <c r="Y1258" s="211"/>
      <c r="Z1258" s="211"/>
      <c r="AC1258" s="264"/>
      <c r="AD1258" s="264"/>
      <c r="AE1258" s="264"/>
      <c r="AF1258" s="264"/>
      <c r="AG1258" s="264"/>
    </row>
    <row r="1259" spans="1:33" x14ac:dyDescent="0.25">
      <c r="A1259" s="38"/>
      <c r="B1259" s="16" t="s">
        <v>425</v>
      </c>
      <c r="D1259" s="62"/>
      <c r="H1259" s="63"/>
      <c r="K1259" s="26"/>
      <c r="N1259" s="43"/>
      <c r="O1259" s="63"/>
      <c r="P1259" s="211"/>
      <c r="Q1259" s="211"/>
      <c r="R1259" s="211"/>
      <c r="S1259" s="211"/>
      <c r="T1259" s="211"/>
      <c r="U1259" s="211"/>
      <c r="V1259" s="211"/>
      <c r="W1259" s="211"/>
      <c r="X1259" s="211"/>
      <c r="Y1259" s="211"/>
      <c r="Z1259" s="211"/>
      <c r="AC1259" s="264"/>
      <c r="AD1259" s="264"/>
      <c r="AE1259" s="264"/>
      <c r="AF1259" s="264"/>
      <c r="AG1259" s="264"/>
    </row>
    <row r="1260" spans="1:33" x14ac:dyDescent="0.25">
      <c r="A1260" s="38"/>
      <c r="D1260" s="62"/>
      <c r="H1260" s="63"/>
      <c r="K1260" s="26"/>
      <c r="N1260" s="43"/>
      <c r="O1260" s="63"/>
      <c r="P1260" s="211"/>
      <c r="Q1260" s="211"/>
      <c r="R1260" s="211"/>
      <c r="S1260" s="211"/>
      <c r="T1260" s="211"/>
      <c r="U1260" s="211"/>
      <c r="V1260" s="211"/>
      <c r="W1260" s="211"/>
      <c r="X1260" s="211"/>
      <c r="Y1260" s="211"/>
      <c r="Z1260" s="211"/>
      <c r="AC1260" s="264"/>
      <c r="AD1260" s="264"/>
      <c r="AE1260" s="264"/>
      <c r="AF1260" s="264"/>
      <c r="AG1260" s="264"/>
    </row>
    <row r="1261" spans="1:33" x14ac:dyDescent="0.25">
      <c r="A1261" s="38"/>
      <c r="D1261" s="62"/>
      <c r="E1261" s="222"/>
      <c r="F1261" s="222"/>
      <c r="G1261" s="222"/>
      <c r="H1261" s="222"/>
      <c r="I1261" s="222"/>
      <c r="K1261" s="26"/>
      <c r="N1261" s="43"/>
      <c r="O1261" s="63"/>
      <c r="P1261" s="211"/>
      <c r="Q1261" s="211"/>
      <c r="R1261" s="211"/>
      <c r="S1261" s="211"/>
      <c r="T1261" s="211"/>
      <c r="U1261" s="211"/>
      <c r="V1261" s="211"/>
      <c r="W1261" s="211"/>
      <c r="X1261" s="211"/>
      <c r="Y1261" s="211"/>
      <c r="Z1261" s="211"/>
      <c r="AC1261" s="264"/>
      <c r="AD1261" s="264"/>
      <c r="AE1261" s="264"/>
      <c r="AF1261" s="264"/>
      <c r="AG1261" s="264"/>
    </row>
    <row r="1262" spans="1:33" x14ac:dyDescent="0.25">
      <c r="A1262" s="38"/>
      <c r="D1262" s="62"/>
      <c r="E1262" s="222"/>
      <c r="F1262" s="222"/>
      <c r="G1262" s="222"/>
      <c r="H1262" s="222"/>
      <c r="I1262" s="222"/>
      <c r="K1262" s="606" t="s">
        <v>334</v>
      </c>
      <c r="L1262" s="606"/>
      <c r="M1262" s="606"/>
      <c r="N1262" s="43"/>
      <c r="O1262" s="63"/>
      <c r="P1262" s="211"/>
      <c r="Q1262" s="211"/>
      <c r="R1262" s="211"/>
      <c r="S1262" s="211"/>
      <c r="T1262" s="211"/>
      <c r="U1262" s="211"/>
      <c r="V1262" s="211"/>
      <c r="W1262" s="211"/>
      <c r="X1262" s="211"/>
      <c r="Y1262" s="211"/>
      <c r="Z1262" s="211"/>
      <c r="AC1262" s="264"/>
      <c r="AD1262" s="264"/>
      <c r="AE1262" s="264"/>
      <c r="AF1262" s="264"/>
      <c r="AG1262" s="264"/>
    </row>
    <row r="1263" spans="1:33" x14ac:dyDescent="0.25">
      <c r="A1263" s="38"/>
      <c r="D1263" s="62"/>
      <c r="H1263" s="63"/>
      <c r="K1263" s="606"/>
      <c r="L1263" s="606"/>
      <c r="M1263" s="606"/>
      <c r="N1263" s="43"/>
      <c r="O1263" s="63"/>
      <c r="P1263" s="211"/>
      <c r="Q1263" s="211"/>
      <c r="R1263" s="211"/>
      <c r="S1263" s="211"/>
      <c r="T1263" s="211"/>
      <c r="U1263" s="211"/>
      <c r="V1263" s="211"/>
      <c r="W1263" s="211"/>
      <c r="X1263" s="211"/>
      <c r="Y1263" s="211"/>
      <c r="Z1263" s="211"/>
      <c r="AC1263" s="264"/>
      <c r="AD1263" s="264"/>
      <c r="AE1263" s="264"/>
      <c r="AF1263" s="264"/>
      <c r="AG1263" s="264"/>
    </row>
    <row r="1264" spans="1:33" x14ac:dyDescent="0.25">
      <c r="A1264" s="38"/>
      <c r="D1264" s="62"/>
      <c r="E1264" s="222"/>
      <c r="F1264" s="222"/>
      <c r="G1264" s="222"/>
      <c r="H1264" s="222"/>
      <c r="I1264" s="222"/>
      <c r="K1264" s="606"/>
      <c r="L1264" s="606"/>
      <c r="M1264" s="606"/>
      <c r="N1264" s="43"/>
      <c r="O1264" s="63"/>
      <c r="P1264" s="211"/>
      <c r="Q1264" s="211"/>
      <c r="R1264" s="211"/>
      <c r="S1264" s="211"/>
      <c r="T1264" s="211"/>
      <c r="U1264" s="211"/>
      <c r="V1264" s="211"/>
      <c r="W1264" s="211"/>
      <c r="X1264" s="211"/>
      <c r="Y1264" s="211"/>
      <c r="Z1264" s="211"/>
      <c r="AC1264" s="264"/>
      <c r="AD1264" s="264"/>
      <c r="AE1264" s="264"/>
      <c r="AF1264" s="264"/>
      <c r="AG1264" s="264"/>
    </row>
    <row r="1265" spans="1:33" x14ac:dyDescent="0.25">
      <c r="A1265" s="38"/>
      <c r="D1265" s="62"/>
      <c r="E1265" s="222"/>
      <c r="F1265" s="222"/>
      <c r="G1265" s="222"/>
      <c r="H1265" s="222"/>
      <c r="I1265" s="222"/>
      <c r="K1265" s="606"/>
      <c r="L1265" s="606"/>
      <c r="M1265" s="606"/>
      <c r="N1265" s="43"/>
      <c r="O1265" s="63"/>
      <c r="P1265" s="211"/>
      <c r="Q1265" s="211"/>
      <c r="R1265" s="211"/>
      <c r="S1265" s="211"/>
      <c r="T1265" s="211"/>
      <c r="U1265" s="211"/>
      <c r="V1265" s="211"/>
      <c r="W1265" s="211"/>
      <c r="X1265" s="211"/>
      <c r="Y1265" s="211"/>
      <c r="Z1265" s="211"/>
      <c r="AC1265" s="264"/>
      <c r="AD1265" s="264"/>
      <c r="AE1265" s="264"/>
      <c r="AF1265" s="264"/>
      <c r="AG1265" s="264"/>
    </row>
    <row r="1266" spans="1:33" ht="13.8" thickBot="1" x14ac:dyDescent="0.3">
      <c r="A1266" s="64"/>
      <c r="B1266" s="65"/>
      <c r="C1266" s="65"/>
      <c r="D1266" s="66"/>
      <c r="E1266" s="65"/>
      <c r="F1266" s="65"/>
      <c r="G1266" s="65"/>
      <c r="H1266" s="67"/>
      <c r="I1266" s="65"/>
      <c r="J1266" s="65"/>
      <c r="K1266" s="68"/>
      <c r="L1266" s="65"/>
      <c r="M1266" s="65"/>
      <c r="N1266" s="69"/>
      <c r="O1266" s="63"/>
      <c r="P1266" s="211"/>
      <c r="Q1266" s="211"/>
      <c r="R1266" s="211"/>
      <c r="S1266" s="211"/>
      <c r="T1266" s="211"/>
      <c r="U1266" s="211"/>
      <c r="V1266" s="211"/>
      <c r="W1266" s="211"/>
      <c r="X1266" s="211"/>
      <c r="Y1266" s="211"/>
      <c r="Z1266" s="211"/>
      <c r="AC1266" s="264"/>
      <c r="AD1266" s="264"/>
      <c r="AE1266" s="264"/>
      <c r="AF1266" s="264"/>
      <c r="AG1266" s="264"/>
    </row>
    <row r="1267" spans="1:33" ht="14.4" thickTop="1" thickBot="1" x14ac:dyDescent="0.3">
      <c r="D1267" s="62"/>
      <c r="H1267" s="63"/>
      <c r="K1267" s="26"/>
      <c r="O1267" s="63"/>
      <c r="P1267" s="211"/>
      <c r="Q1267" s="211"/>
      <c r="R1267" s="211"/>
      <c r="S1267" s="211"/>
      <c r="T1267" s="211"/>
      <c r="U1267" s="211"/>
      <c r="V1267" s="211"/>
      <c r="W1267" s="211"/>
      <c r="X1267" s="211"/>
      <c r="Y1267" s="211"/>
      <c r="Z1267" s="211"/>
      <c r="AC1267" s="264"/>
      <c r="AD1267" s="264"/>
      <c r="AE1267" s="264"/>
      <c r="AF1267" s="264"/>
      <c r="AG1267" s="264"/>
    </row>
    <row r="1268" spans="1:33" ht="13.8" thickTop="1" x14ac:dyDescent="0.25">
      <c r="A1268" s="31"/>
      <c r="B1268" s="32" t="s">
        <v>35</v>
      </c>
      <c r="C1268" s="34"/>
      <c r="D1268" s="33"/>
      <c r="E1268" s="70"/>
      <c r="F1268" s="70"/>
      <c r="G1268" s="70"/>
      <c r="H1268" s="33"/>
      <c r="I1268" s="33"/>
      <c r="J1268" s="33"/>
      <c r="K1268" s="33"/>
      <c r="L1268" s="36" t="s">
        <v>423</v>
      </c>
      <c r="M1268" s="33"/>
      <c r="N1268" s="37"/>
      <c r="P1268" s="211"/>
      <c r="Q1268" s="211"/>
      <c r="R1268" s="211"/>
      <c r="S1268" s="211"/>
      <c r="T1268" s="211"/>
      <c r="U1268" s="211"/>
      <c r="V1268" s="211"/>
      <c r="W1268" s="211"/>
      <c r="X1268" s="211"/>
      <c r="Y1268" s="211"/>
      <c r="Z1268" s="211"/>
      <c r="AC1268" s="264"/>
      <c r="AD1268" s="264"/>
      <c r="AE1268" s="264"/>
      <c r="AF1268" s="264"/>
      <c r="AG1268" s="264"/>
    </row>
    <row r="1269" spans="1:33" x14ac:dyDescent="0.25">
      <c r="A1269" s="38"/>
      <c r="E1269" s="195">
        <v>5</v>
      </c>
      <c r="F1269" s="13"/>
      <c r="N1269" s="43"/>
      <c r="P1269" s="211"/>
      <c r="Q1269" s="211"/>
      <c r="R1269" s="211"/>
      <c r="S1269" s="211"/>
      <c r="T1269" s="211"/>
      <c r="U1269" s="211"/>
      <c r="V1269" s="211"/>
      <c r="W1269" s="211"/>
      <c r="X1269" s="211"/>
      <c r="Y1269" s="211"/>
      <c r="Z1269" s="211"/>
      <c r="AC1269" s="264"/>
      <c r="AD1269" s="264"/>
      <c r="AE1269" s="264"/>
      <c r="AF1269" s="264"/>
      <c r="AG1269" s="264"/>
    </row>
    <row r="1270" spans="1:33" x14ac:dyDescent="0.25">
      <c r="A1270" s="38"/>
      <c r="B1270" t="s">
        <v>26</v>
      </c>
      <c r="L1270" s="608" t="str">
        <f>$L$39</f>
        <v>N.017-050-2022/1</v>
      </c>
      <c r="M1270" s="608"/>
      <c r="N1270" s="43"/>
      <c r="P1270" s="211"/>
      <c r="Q1270" s="211"/>
      <c r="R1270" s="211"/>
      <c r="S1270" s="211"/>
      <c r="T1270" s="211"/>
      <c r="U1270" s="211"/>
      <c r="V1270" s="211"/>
      <c r="W1270" s="211"/>
      <c r="X1270" s="211"/>
      <c r="Y1270" s="211"/>
      <c r="Z1270" s="211"/>
      <c r="AC1270" s="264"/>
      <c r="AD1270" s="264"/>
      <c r="AE1270" s="264"/>
      <c r="AF1270" s="264"/>
      <c r="AG1270" s="264"/>
    </row>
    <row r="1271" spans="1:33" x14ac:dyDescent="0.25">
      <c r="A1271" s="38"/>
      <c r="B1271" s="44" t="s">
        <v>27</v>
      </c>
      <c r="C1271" s="45"/>
      <c r="D1271" s="46"/>
      <c r="E1271" s="651" t="s">
        <v>28</v>
      </c>
      <c r="F1271" s="652"/>
      <c r="G1271" s="651" t="s">
        <v>616</v>
      </c>
      <c r="H1271" s="652"/>
      <c r="L1271" s="608"/>
      <c r="M1271" s="608"/>
      <c r="N1271" s="43"/>
      <c r="P1271" s="211"/>
      <c r="Q1271" s="211"/>
      <c r="R1271" s="211"/>
      <c r="S1271" s="211"/>
      <c r="T1271" s="211"/>
      <c r="U1271" s="211"/>
      <c r="V1271" s="211"/>
      <c r="W1271" s="211"/>
      <c r="X1271" s="211"/>
      <c r="Y1271" s="211"/>
      <c r="Z1271" s="211"/>
      <c r="AC1271" s="264"/>
      <c r="AD1271" s="264"/>
      <c r="AE1271" s="264"/>
      <c r="AF1271" s="264"/>
      <c r="AG1271" s="264"/>
    </row>
    <row r="1272" spans="1:33" ht="18" customHeight="1" x14ac:dyDescent="0.25">
      <c r="A1272" s="38"/>
      <c r="B1272" s="71">
        <f>B1241</f>
        <v>0</v>
      </c>
      <c r="C1272" s="72"/>
      <c r="D1272" s="73"/>
      <c r="E1272" s="603" t="str">
        <f>G1241</f>
        <v>Design Specialist 3 - Geometrics</v>
      </c>
      <c r="F1272" s="603"/>
      <c r="G1272" s="47"/>
      <c r="H1272" s="13">
        <v>1</v>
      </c>
      <c r="I1272" s="483" t="s">
        <v>823</v>
      </c>
      <c r="J1272" s="483"/>
      <c r="K1272" s="483"/>
      <c r="L1272" s="483"/>
      <c r="N1272" s="43"/>
      <c r="P1272" s="211"/>
      <c r="Q1272" s="211"/>
      <c r="R1272" s="211"/>
      <c r="S1272" s="211"/>
      <c r="T1272" s="211"/>
      <c r="U1272" s="211"/>
      <c r="V1272" s="211"/>
      <c r="W1272" s="211"/>
      <c r="X1272" s="211"/>
      <c r="Y1272" s="211"/>
      <c r="Z1272" s="211"/>
      <c r="AC1272" s="264"/>
      <c r="AD1272" s="264"/>
      <c r="AE1272" s="264"/>
      <c r="AF1272" s="264"/>
      <c r="AG1272" s="264"/>
    </row>
    <row r="1273" spans="1:33" x14ac:dyDescent="0.25">
      <c r="A1273" s="38"/>
      <c r="N1273" s="43"/>
      <c r="P1273" s="211"/>
      <c r="Q1273" s="211"/>
      <c r="R1273" s="211"/>
      <c r="S1273" s="211"/>
      <c r="T1273" s="211"/>
      <c r="U1273" s="211"/>
      <c r="V1273" s="211"/>
      <c r="W1273" s="211"/>
      <c r="X1273" s="211"/>
      <c r="Y1273" s="211"/>
      <c r="Z1273" s="211"/>
      <c r="AC1273" s="264"/>
      <c r="AD1273" s="264"/>
      <c r="AE1273" s="264"/>
      <c r="AF1273" s="264"/>
      <c r="AG1273" s="264"/>
    </row>
    <row r="1274" spans="1:33" x14ac:dyDescent="0.25">
      <c r="A1274" s="38"/>
      <c r="B1274" t="s">
        <v>36</v>
      </c>
      <c r="N1274" s="43"/>
      <c r="P1274" s="211"/>
      <c r="Q1274" s="211"/>
      <c r="R1274" s="211"/>
      <c r="S1274" s="211"/>
      <c r="T1274" s="211"/>
      <c r="U1274" s="211"/>
      <c r="V1274" s="211"/>
      <c r="W1274" s="211"/>
      <c r="X1274" s="211"/>
      <c r="Y1274" s="211"/>
      <c r="Z1274" s="211"/>
      <c r="AC1274" s="264"/>
      <c r="AD1274" s="264"/>
      <c r="AE1274" s="264"/>
      <c r="AF1274" s="264"/>
      <c r="AG1274" s="264"/>
    </row>
    <row r="1275" spans="1:33" ht="18" customHeight="1" x14ac:dyDescent="0.25">
      <c r="A1275" s="38"/>
      <c r="B1275" s="653" t="s">
        <v>37</v>
      </c>
      <c r="C1275" s="653"/>
      <c r="D1275" s="622" t="s">
        <v>897</v>
      </c>
      <c r="E1275" s="622"/>
      <c r="F1275" s="648" t="s">
        <v>898</v>
      </c>
      <c r="G1275" s="598"/>
      <c r="H1275" s="597" t="s">
        <v>38</v>
      </c>
      <c r="I1275" s="598"/>
      <c r="J1275" s="597" t="s">
        <v>38</v>
      </c>
      <c r="K1275" s="598"/>
      <c r="L1275" s="186" t="s">
        <v>39</v>
      </c>
      <c r="M1275" s="186" t="s">
        <v>40</v>
      </c>
      <c r="N1275" s="43"/>
      <c r="P1275" s="211">
        <v>1</v>
      </c>
      <c r="Q1275" s="211">
        <v>1</v>
      </c>
      <c r="R1275" s="211">
        <v>1</v>
      </c>
      <c r="S1275" s="211" t="str">
        <f>VLOOKUP(P1275,'WORKINGS MATRIX'!$B$200:$C$351,2,FALSE)</f>
        <v>Year</v>
      </c>
      <c r="T1275" s="211">
        <f t="shared" ref="T1275:U1279" si="117">Q1275-1</f>
        <v>0</v>
      </c>
      <c r="U1275" s="211">
        <f t="shared" si="117"/>
        <v>0</v>
      </c>
      <c r="V1275" s="211" t="str">
        <f>IF(S1275="year","",S1275)</f>
        <v/>
      </c>
      <c r="W1275" s="211" t="str">
        <f t="shared" ref="W1275:X1279" si="118">IF(T1275=0,"",T1275)</f>
        <v/>
      </c>
      <c r="X1275" s="211" t="str">
        <f t="shared" si="118"/>
        <v/>
      </c>
      <c r="Y1275" s="211" t="str">
        <f>IF(V1275="","",IF(W1275="",(V1275&amp;"/"&amp;"12"&amp;"/"&amp;"1"),IF(X1275="",(V1275&amp;"/"&amp;W1275&amp;"/"&amp;"1"),(V1275&amp;"/"&amp;W1275&amp;"/"&amp;X1275))))</f>
        <v/>
      </c>
      <c r="Z1275" s="211" t="str">
        <f>IF(Y1275="//","",Y1275)</f>
        <v/>
      </c>
      <c r="AC1275" s="264"/>
      <c r="AD1275" s="264"/>
      <c r="AE1275" s="264"/>
      <c r="AF1275" s="264"/>
      <c r="AG1275" s="264"/>
    </row>
    <row r="1276" spans="1:33" ht="18" customHeight="1" x14ac:dyDescent="0.25">
      <c r="A1276" s="38"/>
      <c r="B1276" s="603" t="s">
        <v>41</v>
      </c>
      <c r="C1276" s="603"/>
      <c r="D1276" s="623">
        <v>10</v>
      </c>
      <c r="E1276" s="624"/>
      <c r="F1276" s="607"/>
      <c r="G1276" s="602"/>
      <c r="H1276" s="599">
        <v>1</v>
      </c>
      <c r="I1276" s="600"/>
      <c r="J1276" s="601"/>
      <c r="K1276" s="602"/>
      <c r="L1276" s="314"/>
      <c r="M1276" s="210" t="str">
        <f>Z1275</f>
        <v/>
      </c>
      <c r="N1276" s="43"/>
      <c r="P1276" s="211">
        <v>1</v>
      </c>
      <c r="Q1276" s="211">
        <v>1</v>
      </c>
      <c r="R1276" s="211">
        <v>1</v>
      </c>
      <c r="S1276" s="211" t="str">
        <f>VLOOKUP(P1276,'WORKINGS MATRIX'!$B$200:$C$351,2,FALSE)</f>
        <v>Year</v>
      </c>
      <c r="T1276" s="211">
        <f t="shared" si="117"/>
        <v>0</v>
      </c>
      <c r="U1276" s="211">
        <f t="shared" si="117"/>
        <v>0</v>
      </c>
      <c r="V1276" s="211" t="str">
        <f>IF(S1276="year","",S1276)</f>
        <v/>
      </c>
      <c r="W1276" s="211" t="str">
        <f t="shared" si="118"/>
        <v/>
      </c>
      <c r="X1276" s="211" t="str">
        <f t="shared" si="118"/>
        <v/>
      </c>
      <c r="Y1276" s="211" t="str">
        <f>IF(V1276="","",IF(W1276="",(V1276&amp;"/"&amp;"12"&amp;"/"&amp;"1"),IF(X1276="",(V1276&amp;"/"&amp;W1276&amp;"/"&amp;"1"),(V1276&amp;"/"&amp;W1276&amp;"/"&amp;X1276))))</f>
        <v/>
      </c>
      <c r="Z1276" s="211" t="str">
        <f>IF(Y1276="//","",Y1276)</f>
        <v/>
      </c>
      <c r="AC1276" s="264"/>
      <c r="AD1276" s="264"/>
      <c r="AE1276" s="264"/>
      <c r="AF1276" s="264"/>
      <c r="AG1276" s="264"/>
    </row>
    <row r="1277" spans="1:33" ht="18" customHeight="1" x14ac:dyDescent="0.25">
      <c r="A1277" s="38"/>
      <c r="B1277" s="603" t="s">
        <v>42</v>
      </c>
      <c r="C1277" s="603"/>
      <c r="D1277" s="607"/>
      <c r="E1277" s="602"/>
      <c r="F1277" s="607"/>
      <c r="G1277" s="602"/>
      <c r="H1277" s="649" t="s">
        <v>394</v>
      </c>
      <c r="I1277" s="650"/>
      <c r="J1277" s="649" t="s">
        <v>362</v>
      </c>
      <c r="K1277" s="650"/>
      <c r="L1277" s="186" t="s">
        <v>39</v>
      </c>
      <c r="M1277" s="186" t="s">
        <v>40</v>
      </c>
      <c r="N1277" s="43"/>
      <c r="P1277" s="211">
        <v>1</v>
      </c>
      <c r="Q1277" s="211">
        <v>1</v>
      </c>
      <c r="R1277" s="211">
        <v>1</v>
      </c>
      <c r="S1277" s="211" t="str">
        <f>VLOOKUP(P1277,'WORKINGS MATRIX'!$B$200:$C$351,2,FALSE)</f>
        <v>Year</v>
      </c>
      <c r="T1277" s="211">
        <f t="shared" si="117"/>
        <v>0</v>
      </c>
      <c r="U1277" s="211">
        <f t="shared" si="117"/>
        <v>0</v>
      </c>
      <c r="V1277" s="211" t="str">
        <f>IF(S1277="year","",S1277)</f>
        <v/>
      </c>
      <c r="W1277" s="211" t="str">
        <f t="shared" si="118"/>
        <v/>
      </c>
      <c r="X1277" s="211" t="str">
        <f t="shared" si="118"/>
        <v/>
      </c>
      <c r="Y1277" s="211" t="str">
        <f>IF(V1277="","",IF(W1277="",(V1277&amp;"/"&amp;"1"&amp;"/"&amp;"1"),IF(X1277="",(V1277&amp;"/"&amp;W1277&amp;"/"&amp;"1"),(V1277&amp;"/"&amp;W1277&amp;"/"&amp;X1277))))</f>
        <v/>
      </c>
      <c r="Z1277" s="211" t="str">
        <f>IF(Y1277="//","",Y1277)</f>
        <v/>
      </c>
      <c r="AC1277" s="264"/>
      <c r="AD1277" s="264"/>
      <c r="AE1277" s="264"/>
      <c r="AF1277" s="264"/>
      <c r="AG1277" s="264"/>
    </row>
    <row r="1278" spans="1:33" ht="18" customHeight="1" x14ac:dyDescent="0.25">
      <c r="A1278" s="38"/>
      <c r="B1278" s="603" t="s">
        <v>82</v>
      </c>
      <c r="C1278" s="603"/>
      <c r="D1278" s="604" t="str">
        <f>Z1277</f>
        <v/>
      </c>
      <c r="E1278" s="605"/>
      <c r="F1278" s="604" t="str">
        <f>Z1278</f>
        <v/>
      </c>
      <c r="G1278" s="605"/>
      <c r="H1278" s="644">
        <v>1</v>
      </c>
      <c r="I1278" s="645"/>
      <c r="J1278" s="601"/>
      <c r="K1278" s="602"/>
      <c r="L1278" s="314"/>
      <c r="M1278" s="210" t="str">
        <f>Z1276</f>
        <v/>
      </c>
      <c r="N1278" s="43"/>
      <c r="P1278" s="211">
        <v>1</v>
      </c>
      <c r="Q1278" s="211">
        <v>1</v>
      </c>
      <c r="R1278" s="211">
        <v>1</v>
      </c>
      <c r="S1278" s="211" t="str">
        <f>VLOOKUP(P1278,'WORKINGS MATRIX'!$B$200:$C$351,2,FALSE)</f>
        <v>Year</v>
      </c>
      <c r="T1278" s="211">
        <f t="shared" si="117"/>
        <v>0</v>
      </c>
      <c r="U1278" s="211">
        <f t="shared" si="117"/>
        <v>0</v>
      </c>
      <c r="V1278" s="211" t="str">
        <f>IF(S1278="year","",S1278)</f>
        <v/>
      </c>
      <c r="W1278" s="211" t="str">
        <f t="shared" si="118"/>
        <v/>
      </c>
      <c r="X1278" s="211" t="str">
        <f t="shared" si="118"/>
        <v/>
      </c>
      <c r="Y1278" s="211" t="str">
        <f>IF(V1278="","",IF(W1278="",(V1278&amp;"/"&amp;"1"&amp;"/"&amp;"1"),IF(X1278="",(V1278&amp;"/"&amp;W1278&amp;"/"&amp;"1"),(V1278&amp;"/"&amp;W1278&amp;"/"&amp;X1278))))</f>
        <v/>
      </c>
      <c r="Z1278" s="211" t="str">
        <f>IF(Y1278="//","",Y1278)</f>
        <v/>
      </c>
      <c r="AC1278" s="264"/>
      <c r="AD1278" s="264"/>
      <c r="AE1278" s="264"/>
      <c r="AF1278" s="264"/>
      <c r="AG1278" s="264"/>
    </row>
    <row r="1279" spans="1:33" x14ac:dyDescent="0.25">
      <c r="A1279" s="38"/>
      <c r="N1279" s="43"/>
      <c r="P1279" s="211">
        <v>1</v>
      </c>
      <c r="Q1279" s="211">
        <v>1</v>
      </c>
      <c r="R1279" s="211">
        <v>1</v>
      </c>
      <c r="S1279" s="211" t="str">
        <f>VLOOKUP(P1279,'WORKINGS MATRIX'!$B$200:$C$351,2,FALSE)</f>
        <v>Year</v>
      </c>
      <c r="T1279" s="211">
        <f t="shared" si="117"/>
        <v>0</v>
      </c>
      <c r="U1279" s="211">
        <f t="shared" si="117"/>
        <v>0</v>
      </c>
      <c r="V1279" s="211" t="str">
        <f>IF(S1279="year","",S1279)</f>
        <v/>
      </c>
      <c r="W1279" s="211" t="str">
        <f t="shared" si="118"/>
        <v/>
      </c>
      <c r="X1279" s="211" t="str">
        <f t="shared" si="118"/>
        <v/>
      </c>
      <c r="Y1279" s="211" t="str">
        <f>IF(V1279="","",IF(W1279="",(V1279&amp;"/"&amp;"1"&amp;"/"&amp;"1"),IF(X1279="",(V1279&amp;"/"&amp;W1279&amp;"/"&amp;"1"),(V1279&amp;"/"&amp;W1279&amp;"/"&amp;X1279))))</f>
        <v/>
      </c>
      <c r="Z1279" s="211" t="str">
        <f>IF(Y1279="//","",Y1279)</f>
        <v/>
      </c>
      <c r="AC1279" s="264"/>
      <c r="AD1279" s="264"/>
      <c r="AE1279" s="264"/>
      <c r="AF1279" s="264"/>
      <c r="AG1279" s="264"/>
    </row>
    <row r="1280" spans="1:33" x14ac:dyDescent="0.25">
      <c r="A1280" s="38"/>
      <c r="M1280" s="330"/>
      <c r="N1280" s="43"/>
      <c r="P1280" s="211"/>
      <c r="Q1280" s="211"/>
      <c r="R1280" s="211"/>
      <c r="S1280" s="211"/>
      <c r="T1280" s="211"/>
      <c r="U1280" s="211"/>
      <c r="V1280" s="211"/>
      <c r="W1280" s="211"/>
      <c r="X1280" s="211"/>
      <c r="Y1280" s="211"/>
      <c r="Z1280" s="211"/>
      <c r="AC1280" s="264"/>
      <c r="AD1280" s="264"/>
      <c r="AE1280" s="264"/>
      <c r="AF1280" s="264"/>
      <c r="AG1280" s="264"/>
    </row>
    <row r="1281" spans="1:33" x14ac:dyDescent="0.25">
      <c r="A1281" s="51"/>
      <c r="B1281" s="26"/>
      <c r="C1281" s="83"/>
      <c r="D1281" s="329"/>
      <c r="E1281" s="26"/>
      <c r="F1281" s="11"/>
      <c r="G1281" s="11"/>
      <c r="H1281" s="11"/>
      <c r="I1281" s="11"/>
      <c r="J1281" s="26"/>
      <c r="K1281" s="26"/>
      <c r="L1281" s="26"/>
      <c r="M1281" s="330"/>
      <c r="N1281" s="74"/>
      <c r="O1281" s="26"/>
      <c r="P1281" s="211"/>
      <c r="Q1281" s="211"/>
      <c r="R1281" s="211"/>
      <c r="S1281" s="212"/>
      <c r="T1281" s="212"/>
      <c r="U1281" s="212"/>
      <c r="V1281" s="212"/>
      <c r="W1281" s="212"/>
      <c r="X1281" s="212"/>
      <c r="Y1281" s="212"/>
      <c r="Z1281" s="212"/>
      <c r="AC1281" s="264"/>
      <c r="AD1281" s="264"/>
      <c r="AE1281" s="264"/>
      <c r="AF1281" s="264"/>
      <c r="AG1281" s="264"/>
    </row>
    <row r="1282" spans="1:33" ht="26.25" customHeight="1" x14ac:dyDescent="0.25">
      <c r="A1282" s="75"/>
      <c r="B1282" s="9" t="s">
        <v>889</v>
      </c>
      <c r="C1282" s="222"/>
      <c r="D1282" s="3"/>
      <c r="E1282" s="222"/>
      <c r="F1282" s="222"/>
      <c r="G1282" s="3"/>
      <c r="H1282" s="222"/>
      <c r="I1282" s="3"/>
      <c r="J1282" s="326"/>
      <c r="K1282" s="327"/>
      <c r="L1282" s="222"/>
      <c r="M1282" s="76"/>
      <c r="N1282" s="77"/>
      <c r="O1282" s="11"/>
      <c r="P1282" s="211"/>
      <c r="Q1282" s="211"/>
      <c r="R1282" s="211"/>
      <c r="S1282" s="211"/>
      <c r="T1282" s="211"/>
      <c r="U1282" s="211"/>
      <c r="V1282" s="211"/>
      <c r="W1282" s="211"/>
      <c r="X1282" s="211"/>
      <c r="Y1282" s="211"/>
      <c r="Z1282" s="211"/>
      <c r="AC1282" s="264"/>
      <c r="AD1282" s="264"/>
      <c r="AE1282" s="264"/>
      <c r="AF1282" s="264"/>
      <c r="AG1282" s="264"/>
    </row>
    <row r="1283" spans="1:33" ht="26.25" customHeight="1" x14ac:dyDescent="0.25">
      <c r="A1283" s="75"/>
      <c r="B1283" s="222"/>
      <c r="C1283" s="222"/>
      <c r="D1283" s="3"/>
      <c r="E1283" s="222"/>
      <c r="F1283" s="222"/>
      <c r="G1283" s="3"/>
      <c r="H1283" s="222"/>
      <c r="I1283" s="3"/>
      <c r="J1283" s="326"/>
      <c r="K1283" s="327"/>
      <c r="L1283" s="222"/>
      <c r="M1283" s="76"/>
      <c r="N1283" s="77"/>
      <c r="O1283" s="11"/>
      <c r="P1283" s="211"/>
      <c r="Q1283" s="211"/>
      <c r="R1283" s="211"/>
      <c r="S1283" s="211"/>
      <c r="T1283" s="211"/>
      <c r="U1283" s="211"/>
      <c r="V1283" s="211"/>
      <c r="W1283" s="211"/>
      <c r="X1283" s="211"/>
      <c r="Y1283" s="211"/>
      <c r="Z1283" s="211"/>
      <c r="AC1283" s="264"/>
      <c r="AD1283" s="264"/>
      <c r="AE1283" s="264"/>
      <c r="AF1283" s="264"/>
      <c r="AG1283" s="264"/>
    </row>
    <row r="1284" spans="1:33" ht="26.25" customHeight="1" x14ac:dyDescent="0.25">
      <c r="A1284" s="75"/>
      <c r="B1284" s="222"/>
      <c r="C1284" s="222"/>
      <c r="D1284" s="3"/>
      <c r="E1284" s="222"/>
      <c r="F1284" s="222"/>
      <c r="G1284" s="3"/>
      <c r="H1284" s="222"/>
      <c r="I1284" s="3"/>
      <c r="J1284" s="326"/>
      <c r="K1284" s="327"/>
      <c r="L1284" s="222"/>
      <c r="M1284" s="76"/>
      <c r="N1284" s="77"/>
      <c r="O1284" s="11"/>
      <c r="P1284" s="211"/>
      <c r="Q1284" s="211"/>
      <c r="R1284" s="211"/>
      <c r="S1284" s="211"/>
      <c r="T1284" s="211"/>
      <c r="U1284" s="211"/>
      <c r="V1284" s="211"/>
      <c r="W1284" s="211"/>
      <c r="X1284" s="211"/>
      <c r="Y1284" s="211"/>
      <c r="Z1284" s="211"/>
      <c r="AC1284" s="264"/>
      <c r="AD1284" s="264"/>
      <c r="AE1284" s="264"/>
      <c r="AF1284" s="264"/>
      <c r="AG1284" s="264"/>
    </row>
    <row r="1285" spans="1:33" ht="26.25" customHeight="1" x14ac:dyDescent="0.25">
      <c r="A1285" s="75"/>
      <c r="B1285" s="222"/>
      <c r="C1285" s="222"/>
      <c r="D1285" s="3"/>
      <c r="E1285" s="222"/>
      <c r="F1285" s="222"/>
      <c r="G1285" s="3"/>
      <c r="H1285" s="222"/>
      <c r="I1285" s="3"/>
      <c r="J1285" s="326"/>
      <c r="K1285" s="327"/>
      <c r="L1285" s="222"/>
      <c r="M1285" s="76"/>
      <c r="N1285" s="77"/>
      <c r="O1285" s="11"/>
      <c r="P1285" s="211"/>
      <c r="Q1285" s="211"/>
      <c r="R1285" s="211"/>
      <c r="S1285" s="211"/>
      <c r="T1285" s="211"/>
      <c r="U1285" s="211"/>
      <c r="V1285" s="211"/>
      <c r="W1285" s="211"/>
      <c r="X1285" s="211"/>
      <c r="Y1285" s="211"/>
      <c r="Z1285" s="211"/>
      <c r="AC1285" s="264"/>
      <c r="AD1285" s="264"/>
      <c r="AE1285" s="264"/>
      <c r="AF1285" s="264"/>
      <c r="AG1285" s="264"/>
    </row>
    <row r="1286" spans="1:33" ht="26.25" customHeight="1" x14ac:dyDescent="0.25">
      <c r="A1286" s="75"/>
      <c r="B1286" s="222"/>
      <c r="C1286" s="222"/>
      <c r="D1286" s="3"/>
      <c r="E1286" s="222"/>
      <c r="F1286" s="222"/>
      <c r="G1286" s="3"/>
      <c r="H1286" s="222"/>
      <c r="I1286" s="3"/>
      <c r="J1286" s="326"/>
      <c r="K1286" s="327"/>
      <c r="L1286" s="222"/>
      <c r="M1286" s="76"/>
      <c r="N1286" s="77"/>
      <c r="O1286" s="11"/>
      <c r="P1286" s="211"/>
      <c r="Q1286" s="211"/>
      <c r="R1286" s="211"/>
      <c r="S1286" s="211"/>
      <c r="T1286" s="211"/>
      <c r="U1286" s="211"/>
      <c r="V1286" s="211"/>
      <c r="W1286" s="211"/>
      <c r="X1286" s="211"/>
      <c r="Y1286" s="211"/>
      <c r="Z1286" s="211"/>
      <c r="AC1286" s="264"/>
      <c r="AD1286" s="264"/>
      <c r="AE1286" s="264"/>
      <c r="AF1286" s="264"/>
      <c r="AG1286" s="264"/>
    </row>
    <row r="1287" spans="1:33" x14ac:dyDescent="0.25">
      <c r="A1287" s="38"/>
      <c r="D1287" s="3"/>
      <c r="G1287" s="3"/>
      <c r="I1287" s="3"/>
      <c r="N1287" s="77"/>
      <c r="P1287" s="211"/>
      <c r="Q1287" s="211"/>
      <c r="R1287" s="211"/>
      <c r="S1287" s="211"/>
      <c r="T1287" s="211"/>
      <c r="U1287" s="211"/>
      <c r="V1287" s="211"/>
      <c r="W1287" s="211"/>
      <c r="X1287" s="211"/>
      <c r="Y1287" s="211"/>
      <c r="Z1287" s="211"/>
      <c r="AC1287" s="264"/>
      <c r="AD1287" s="264"/>
      <c r="AE1287" s="264"/>
      <c r="AF1287" s="264"/>
      <c r="AG1287" s="264"/>
    </row>
    <row r="1288" spans="1:33" x14ac:dyDescent="0.25">
      <c r="A1288" s="38"/>
      <c r="B1288" t="s">
        <v>34</v>
      </c>
      <c r="D1288" s="62"/>
      <c r="H1288" s="63"/>
      <c r="K1288" s="26"/>
      <c r="N1288" s="43"/>
      <c r="P1288" s="211"/>
      <c r="Q1288" s="211"/>
      <c r="R1288" s="211"/>
      <c r="S1288" s="211"/>
      <c r="T1288" s="211"/>
      <c r="U1288" s="211"/>
      <c r="V1288" s="211"/>
      <c r="W1288" s="211"/>
      <c r="X1288" s="211"/>
      <c r="Y1288" s="211"/>
      <c r="Z1288" s="211"/>
      <c r="AC1288" s="264"/>
      <c r="AD1288" s="264"/>
      <c r="AE1288" s="264"/>
      <c r="AF1288" s="264"/>
      <c r="AG1288" s="264"/>
    </row>
    <row r="1289" spans="1:33" x14ac:dyDescent="0.25">
      <c r="A1289" s="38"/>
      <c r="B1289" s="609"/>
      <c r="C1289" s="610"/>
      <c r="D1289" s="610"/>
      <c r="E1289" s="610"/>
      <c r="F1289" s="610"/>
      <c r="G1289" s="610"/>
      <c r="H1289" s="610"/>
      <c r="I1289" s="610"/>
      <c r="J1289" s="610"/>
      <c r="K1289" s="610"/>
      <c r="L1289" s="610"/>
      <c r="M1289" s="611"/>
      <c r="N1289" s="43"/>
      <c r="P1289" s="211"/>
      <c r="Q1289" s="211"/>
      <c r="R1289" s="211"/>
      <c r="S1289" s="211"/>
      <c r="T1289" s="211"/>
      <c r="U1289" s="211"/>
      <c r="V1289" s="211"/>
      <c r="W1289" s="211"/>
      <c r="X1289" s="211"/>
      <c r="Y1289" s="211"/>
      <c r="Z1289" s="211"/>
      <c r="AC1289" s="264"/>
      <c r="AD1289" s="264"/>
      <c r="AE1289" s="264"/>
      <c r="AF1289" s="264"/>
      <c r="AG1289" s="264"/>
    </row>
    <row r="1290" spans="1:33" x14ac:dyDescent="0.25">
      <c r="A1290" s="38"/>
      <c r="B1290" s="612"/>
      <c r="C1290" s="613"/>
      <c r="D1290" s="613"/>
      <c r="E1290" s="613"/>
      <c r="F1290" s="613"/>
      <c r="G1290" s="613"/>
      <c r="H1290" s="613"/>
      <c r="I1290" s="613"/>
      <c r="J1290" s="613"/>
      <c r="K1290" s="613"/>
      <c r="L1290" s="613"/>
      <c r="M1290" s="614"/>
      <c r="N1290" s="43"/>
      <c r="P1290" s="211"/>
      <c r="Q1290" s="211"/>
      <c r="R1290" s="211"/>
      <c r="S1290" s="211"/>
      <c r="T1290" s="211"/>
      <c r="U1290" s="211"/>
      <c r="V1290" s="211"/>
      <c r="W1290" s="211"/>
      <c r="X1290" s="211"/>
      <c r="Y1290" s="211"/>
      <c r="Z1290" s="211"/>
      <c r="AC1290" s="264"/>
      <c r="AD1290" s="264"/>
      <c r="AE1290" s="264"/>
      <c r="AF1290" s="264"/>
      <c r="AG1290" s="264"/>
    </row>
    <row r="1291" spans="1:33" x14ac:dyDescent="0.25">
      <c r="A1291" s="38"/>
      <c r="B1291" s="612"/>
      <c r="C1291" s="613"/>
      <c r="D1291" s="613"/>
      <c r="E1291" s="613"/>
      <c r="F1291" s="613"/>
      <c r="G1291" s="613"/>
      <c r="H1291" s="613"/>
      <c r="I1291" s="613"/>
      <c r="J1291" s="613"/>
      <c r="K1291" s="613"/>
      <c r="L1291" s="613"/>
      <c r="M1291" s="614"/>
      <c r="N1291" s="43"/>
      <c r="P1291" s="211"/>
      <c r="Q1291" s="211"/>
      <c r="R1291" s="211"/>
      <c r="S1291" s="211"/>
      <c r="T1291" s="211"/>
      <c r="U1291" s="211"/>
      <c r="V1291" s="211"/>
      <c r="W1291" s="211"/>
      <c r="X1291" s="211"/>
      <c r="Y1291" s="211"/>
      <c r="Z1291" s="211"/>
      <c r="AC1291" s="264"/>
      <c r="AD1291" s="264"/>
      <c r="AE1291" s="264"/>
      <c r="AF1291" s="264"/>
      <c r="AG1291" s="264"/>
    </row>
    <row r="1292" spans="1:33" x14ac:dyDescent="0.25">
      <c r="A1292" s="38"/>
      <c r="B1292" s="615"/>
      <c r="C1292" s="616"/>
      <c r="D1292" s="616"/>
      <c r="E1292" s="616"/>
      <c r="F1292" s="616"/>
      <c r="G1292" s="616"/>
      <c r="H1292" s="616"/>
      <c r="I1292" s="616"/>
      <c r="J1292" s="616"/>
      <c r="K1292" s="616"/>
      <c r="L1292" s="616"/>
      <c r="M1292" s="617"/>
      <c r="N1292" s="43"/>
      <c r="P1292" s="211"/>
      <c r="Q1292" s="211"/>
      <c r="R1292" s="211"/>
      <c r="S1292" s="211"/>
      <c r="T1292" s="211"/>
      <c r="U1292" s="211"/>
      <c r="V1292" s="211"/>
      <c r="W1292" s="211"/>
      <c r="X1292" s="211"/>
      <c r="Y1292" s="211"/>
      <c r="Z1292" s="211"/>
      <c r="AC1292" s="264"/>
      <c r="AD1292" s="264"/>
      <c r="AE1292" s="264"/>
      <c r="AF1292" s="264"/>
      <c r="AG1292" s="264"/>
    </row>
    <row r="1293" spans="1:33" x14ac:dyDescent="0.25">
      <c r="A1293" s="38"/>
      <c r="B1293" s="16"/>
      <c r="D1293" s="62"/>
      <c r="H1293" s="63"/>
      <c r="K1293" s="26"/>
      <c r="N1293" s="43"/>
      <c r="P1293" s="211"/>
      <c r="Q1293" s="211"/>
      <c r="R1293" s="211"/>
      <c r="S1293" s="211"/>
      <c r="T1293" s="211"/>
      <c r="U1293" s="211"/>
      <c r="V1293" s="211"/>
      <c r="W1293" s="211"/>
      <c r="X1293" s="211"/>
      <c r="Y1293" s="211"/>
      <c r="Z1293" s="211"/>
      <c r="AC1293" s="264"/>
      <c r="AD1293" s="264"/>
      <c r="AE1293" s="264"/>
      <c r="AF1293" s="264"/>
      <c r="AG1293" s="264"/>
    </row>
    <row r="1294" spans="1:33" x14ac:dyDescent="0.25">
      <c r="A1294" s="38"/>
      <c r="D1294" s="62"/>
      <c r="H1294" s="63"/>
      <c r="K1294" s="26"/>
      <c r="N1294" s="43"/>
      <c r="P1294" s="211"/>
      <c r="Q1294" s="211"/>
      <c r="R1294" s="211"/>
      <c r="S1294" s="211"/>
      <c r="T1294" s="211"/>
      <c r="U1294" s="211"/>
      <c r="V1294" s="211"/>
      <c r="W1294" s="211"/>
      <c r="X1294" s="211"/>
      <c r="Y1294" s="211"/>
      <c r="Z1294" s="211"/>
      <c r="AC1294" s="264"/>
      <c r="AD1294" s="264"/>
      <c r="AE1294" s="264"/>
      <c r="AF1294" s="264"/>
      <c r="AG1294" s="264"/>
    </row>
    <row r="1295" spans="1:33" x14ac:dyDescent="0.25">
      <c r="A1295" s="38"/>
      <c r="D1295" s="62"/>
      <c r="H1295" s="63"/>
      <c r="K1295" s="26"/>
      <c r="N1295" s="43"/>
      <c r="P1295" s="211"/>
      <c r="Q1295" s="211"/>
      <c r="R1295" s="211"/>
      <c r="S1295" s="211"/>
      <c r="T1295" s="211"/>
      <c r="U1295" s="211"/>
      <c r="V1295" s="211"/>
      <c r="W1295" s="211"/>
      <c r="X1295" s="211"/>
      <c r="Y1295" s="211"/>
      <c r="Z1295" s="211"/>
      <c r="AC1295" s="264"/>
      <c r="AD1295" s="264"/>
      <c r="AE1295" s="264"/>
      <c r="AF1295" s="264"/>
      <c r="AG1295" s="264"/>
    </row>
    <row r="1296" spans="1:33" x14ac:dyDescent="0.25">
      <c r="A1296" s="38"/>
      <c r="D1296" s="62"/>
      <c r="E1296" s="222"/>
      <c r="F1296" s="222"/>
      <c r="G1296" s="222"/>
      <c r="H1296" s="222"/>
      <c r="I1296" s="222"/>
      <c r="K1296" s="26"/>
      <c r="N1296" s="43"/>
      <c r="P1296" s="211"/>
      <c r="Q1296" s="211"/>
      <c r="R1296" s="211"/>
      <c r="S1296" s="211"/>
      <c r="T1296" s="211"/>
      <c r="U1296" s="211"/>
      <c r="V1296" s="211"/>
      <c r="W1296" s="211"/>
      <c r="X1296" s="211"/>
      <c r="Y1296" s="211"/>
      <c r="Z1296" s="211"/>
      <c r="AC1296" s="264"/>
      <c r="AD1296" s="264"/>
      <c r="AE1296" s="264"/>
      <c r="AF1296" s="264"/>
      <c r="AG1296" s="264"/>
    </row>
    <row r="1297" spans="1:33" x14ac:dyDescent="0.25">
      <c r="A1297" s="38"/>
      <c r="D1297" s="62"/>
      <c r="E1297" s="222"/>
      <c r="F1297" s="222"/>
      <c r="G1297" s="222"/>
      <c r="H1297" s="222"/>
      <c r="I1297" s="222"/>
      <c r="K1297" s="606" t="s">
        <v>334</v>
      </c>
      <c r="L1297" s="606"/>
      <c r="M1297" s="606"/>
      <c r="N1297" s="43"/>
      <c r="P1297" s="211"/>
      <c r="Q1297" s="211"/>
      <c r="R1297" s="211"/>
      <c r="S1297" s="211"/>
      <c r="T1297" s="211"/>
      <c r="U1297" s="211"/>
      <c r="V1297" s="211"/>
      <c r="W1297" s="211"/>
      <c r="X1297" s="211"/>
      <c r="Y1297" s="211"/>
      <c r="Z1297" s="211"/>
      <c r="AC1297" s="264"/>
      <c r="AD1297" s="264"/>
      <c r="AE1297" s="264"/>
      <c r="AF1297" s="264"/>
      <c r="AG1297" s="264"/>
    </row>
    <row r="1298" spans="1:33" x14ac:dyDescent="0.25">
      <c r="A1298" s="38"/>
      <c r="D1298" s="62"/>
      <c r="H1298" s="63"/>
      <c r="K1298" s="606"/>
      <c r="L1298" s="606"/>
      <c r="M1298" s="606"/>
      <c r="N1298" s="43"/>
      <c r="P1298" s="211"/>
      <c r="Q1298" s="211"/>
      <c r="R1298" s="211"/>
      <c r="S1298" s="211"/>
      <c r="T1298" s="211"/>
      <c r="U1298" s="211"/>
      <c r="V1298" s="211"/>
      <c r="W1298" s="211"/>
      <c r="X1298" s="211"/>
      <c r="Y1298" s="211"/>
      <c r="Z1298" s="211"/>
      <c r="AC1298" s="264"/>
      <c r="AD1298" s="264"/>
      <c r="AE1298" s="264"/>
      <c r="AF1298" s="264"/>
      <c r="AG1298" s="264"/>
    </row>
    <row r="1299" spans="1:33" x14ac:dyDescent="0.25">
      <c r="A1299" s="38"/>
      <c r="D1299" s="62"/>
      <c r="E1299" s="222"/>
      <c r="F1299" s="222"/>
      <c r="G1299" s="222"/>
      <c r="H1299" s="222"/>
      <c r="I1299" s="222"/>
      <c r="K1299" s="606"/>
      <c r="L1299" s="606"/>
      <c r="M1299" s="606"/>
      <c r="N1299" s="43"/>
      <c r="P1299" s="211"/>
      <c r="Q1299" s="211"/>
      <c r="R1299" s="211"/>
      <c r="S1299" s="211"/>
      <c r="T1299" s="211"/>
      <c r="U1299" s="211"/>
      <c r="V1299" s="211"/>
      <c r="W1299" s="211"/>
      <c r="X1299" s="211"/>
      <c r="Y1299" s="211"/>
      <c r="Z1299" s="211"/>
      <c r="AC1299" s="264"/>
      <c r="AD1299" s="264"/>
      <c r="AE1299" s="264"/>
      <c r="AF1299" s="264"/>
      <c r="AG1299" s="264"/>
    </row>
    <row r="1300" spans="1:33" x14ac:dyDescent="0.25">
      <c r="A1300" s="38"/>
      <c r="D1300" s="62"/>
      <c r="E1300" s="222"/>
      <c r="F1300" s="222"/>
      <c r="G1300" s="222"/>
      <c r="H1300" s="222"/>
      <c r="I1300" s="222"/>
      <c r="K1300" s="606"/>
      <c r="L1300" s="606"/>
      <c r="M1300" s="606"/>
      <c r="N1300" s="43"/>
      <c r="P1300" s="211"/>
      <c r="Q1300" s="211"/>
      <c r="R1300" s="211"/>
      <c r="S1300" s="211"/>
      <c r="T1300" s="211"/>
      <c r="U1300" s="211"/>
      <c r="V1300" s="211"/>
      <c r="W1300" s="211"/>
      <c r="X1300" s="211"/>
      <c r="Y1300" s="211"/>
      <c r="Z1300" s="211"/>
      <c r="AC1300" s="264"/>
      <c r="AD1300" s="264"/>
      <c r="AE1300" s="264"/>
      <c r="AF1300" s="264"/>
      <c r="AG1300" s="264"/>
    </row>
    <row r="1301" spans="1:33" ht="13.8" thickBot="1" x14ac:dyDescent="0.3">
      <c r="A1301" s="64"/>
      <c r="B1301" s="65"/>
      <c r="C1301" s="65"/>
      <c r="D1301" s="65"/>
      <c r="E1301" s="65"/>
      <c r="F1301" s="65"/>
      <c r="G1301" s="65"/>
      <c r="H1301" s="65"/>
      <c r="I1301" s="65"/>
      <c r="J1301" s="65"/>
      <c r="K1301" s="65"/>
      <c r="L1301" s="65"/>
      <c r="M1301" s="65"/>
      <c r="N1301" s="69"/>
      <c r="P1301" s="211"/>
      <c r="Q1301" s="211"/>
      <c r="R1301" s="211"/>
      <c r="S1301" s="211"/>
      <c r="T1301" s="211"/>
      <c r="U1301" s="211"/>
      <c r="V1301" s="211"/>
      <c r="W1301" s="211"/>
      <c r="X1301" s="211"/>
      <c r="Y1301" s="211"/>
      <c r="Z1301" s="211"/>
      <c r="AC1301" s="264"/>
      <c r="AD1301" s="264"/>
      <c r="AE1301" s="264"/>
      <c r="AF1301" s="264"/>
      <c r="AG1301" s="264"/>
    </row>
    <row r="1302" spans="1:33" ht="13.8" thickTop="1" x14ac:dyDescent="0.25">
      <c r="P1302" s="211"/>
      <c r="Q1302" s="211"/>
      <c r="R1302" s="211"/>
      <c r="S1302" s="211"/>
      <c r="T1302" s="211"/>
      <c r="U1302" s="211"/>
      <c r="V1302" s="211"/>
      <c r="W1302" s="211"/>
      <c r="X1302" s="211"/>
      <c r="Y1302" s="211"/>
      <c r="Z1302" s="211"/>
      <c r="AC1302" s="264"/>
      <c r="AD1302" s="264"/>
      <c r="AE1302" s="264"/>
      <c r="AF1302" s="264"/>
      <c r="AG1302" s="264"/>
    </row>
    <row r="1303" spans="1:33" x14ac:dyDescent="0.25">
      <c r="B1303" s="29" t="s">
        <v>19</v>
      </c>
      <c r="P1303" s="211"/>
      <c r="Q1303" s="211"/>
      <c r="R1303" s="211"/>
      <c r="S1303" s="211"/>
      <c r="T1303" s="211"/>
      <c r="U1303" s="211"/>
      <c r="V1303" s="211"/>
      <c r="W1303" s="211"/>
      <c r="X1303" s="211"/>
      <c r="Y1303" s="211"/>
      <c r="Z1303" s="211"/>
      <c r="AC1303" s="264"/>
      <c r="AD1303" s="264"/>
      <c r="AE1303" s="264"/>
      <c r="AF1303" s="264"/>
      <c r="AG1303" s="264"/>
    </row>
    <row r="1304" spans="1:33" x14ac:dyDescent="0.25">
      <c r="P1304" s="211"/>
      <c r="Q1304" s="211"/>
      <c r="R1304" s="211"/>
      <c r="S1304" s="211"/>
      <c r="T1304" s="211"/>
      <c r="U1304" s="211"/>
      <c r="V1304" s="211"/>
      <c r="W1304" s="211"/>
      <c r="X1304" s="211"/>
      <c r="Y1304" s="211"/>
      <c r="Z1304" s="211"/>
      <c r="AC1304" s="264"/>
      <c r="AD1304" s="264"/>
      <c r="AE1304" s="264"/>
      <c r="AF1304" s="264"/>
      <c r="AG1304" s="264"/>
    </row>
    <row r="1305" spans="1:33" x14ac:dyDescent="0.25">
      <c r="P1305" s="211"/>
      <c r="Q1305" s="211"/>
      <c r="R1305" s="211"/>
      <c r="S1305" s="211"/>
      <c r="T1305" s="211"/>
      <c r="U1305" s="211"/>
      <c r="V1305" s="211"/>
      <c r="W1305" s="211"/>
      <c r="X1305" s="211"/>
      <c r="Y1305" s="211"/>
      <c r="Z1305" s="211"/>
      <c r="AC1305" s="264"/>
      <c r="AD1305" s="264"/>
      <c r="AE1305" s="264"/>
      <c r="AF1305" s="264"/>
      <c r="AG1305" s="264"/>
    </row>
    <row r="1306" spans="1:33" x14ac:dyDescent="0.25">
      <c r="P1306" s="211"/>
      <c r="Q1306" s="211"/>
      <c r="R1306" s="211"/>
      <c r="S1306" s="211"/>
      <c r="T1306" s="211"/>
      <c r="U1306" s="211"/>
      <c r="V1306" s="211"/>
      <c r="W1306" s="211"/>
      <c r="X1306" s="211"/>
      <c r="Y1306" s="211"/>
      <c r="Z1306" s="211"/>
      <c r="AC1306" s="264"/>
      <c r="AD1306" s="264"/>
      <c r="AE1306" s="264"/>
      <c r="AF1306" s="264"/>
      <c r="AG1306" s="264"/>
    </row>
    <row r="1307" spans="1:33" x14ac:dyDescent="0.25">
      <c r="P1307" s="211"/>
      <c r="Q1307" s="211"/>
      <c r="R1307" s="211"/>
      <c r="S1307" s="211"/>
      <c r="T1307" s="211"/>
      <c r="U1307" s="211"/>
      <c r="V1307" s="211"/>
      <c r="W1307" s="211"/>
      <c r="X1307" s="211"/>
      <c r="Y1307" s="211"/>
      <c r="Z1307" s="211"/>
      <c r="AC1307" s="264"/>
      <c r="AD1307" s="264"/>
      <c r="AE1307" s="264"/>
      <c r="AF1307" s="264"/>
      <c r="AG1307" s="264"/>
    </row>
    <row r="1308" spans="1:33" x14ac:dyDescent="0.25">
      <c r="P1308" s="211"/>
      <c r="Q1308" s="211"/>
      <c r="R1308" s="211"/>
      <c r="S1308" s="211"/>
      <c r="T1308" s="211"/>
      <c r="U1308" s="211"/>
      <c r="V1308" s="211"/>
      <c r="W1308" s="211"/>
      <c r="X1308" s="211"/>
      <c r="Y1308" s="211"/>
      <c r="Z1308" s="211"/>
      <c r="AC1308" s="264"/>
      <c r="AD1308" s="264"/>
      <c r="AE1308" s="264"/>
      <c r="AF1308" s="264"/>
      <c r="AG1308" s="264"/>
    </row>
    <row r="1309" spans="1:33" x14ac:dyDescent="0.25">
      <c r="P1309" s="211"/>
      <c r="Q1309" s="211"/>
      <c r="R1309" s="211"/>
      <c r="S1309" s="211"/>
      <c r="T1309" s="211"/>
      <c r="U1309" s="211"/>
      <c r="V1309" s="211"/>
      <c r="W1309" s="211"/>
      <c r="X1309" s="211"/>
      <c r="Y1309" s="211"/>
      <c r="Z1309" s="211"/>
      <c r="AC1309" s="264"/>
      <c r="AD1309" s="264"/>
      <c r="AE1309" s="264"/>
      <c r="AF1309" s="264"/>
      <c r="AG1309" s="264"/>
    </row>
    <row r="1310" spans="1:33" x14ac:dyDescent="0.25">
      <c r="P1310" s="211"/>
      <c r="Q1310" s="211"/>
      <c r="R1310" s="211"/>
      <c r="S1310" s="211"/>
      <c r="T1310" s="211"/>
      <c r="U1310" s="211"/>
      <c r="V1310" s="211"/>
      <c r="W1310" s="211"/>
      <c r="X1310" s="211"/>
      <c r="Y1310" s="211"/>
      <c r="Z1310" s="211"/>
      <c r="AC1310" s="264"/>
      <c r="AD1310" s="264"/>
      <c r="AE1310" s="264"/>
      <c r="AF1310" s="264"/>
      <c r="AG1310" s="264"/>
    </row>
    <row r="1311" spans="1:33" x14ac:dyDescent="0.25">
      <c r="P1311" s="211"/>
      <c r="Q1311" s="211"/>
      <c r="R1311" s="211"/>
      <c r="S1311" s="211"/>
      <c r="T1311" s="211"/>
      <c r="U1311" s="211"/>
      <c r="V1311" s="211"/>
      <c r="W1311" s="211"/>
      <c r="X1311" s="211"/>
      <c r="Y1311" s="211"/>
      <c r="Z1311" s="211"/>
      <c r="AC1311" s="264"/>
      <c r="AD1311" s="264"/>
      <c r="AE1311" s="264"/>
      <c r="AF1311" s="264"/>
      <c r="AG1311" s="264"/>
    </row>
    <row r="1312" spans="1:33" x14ac:dyDescent="0.25">
      <c r="P1312" s="211"/>
      <c r="Q1312" s="211"/>
      <c r="R1312" s="211"/>
      <c r="S1312" s="211"/>
      <c r="T1312" s="211"/>
      <c r="U1312" s="211"/>
      <c r="V1312" s="211"/>
      <c r="W1312" s="211"/>
      <c r="X1312" s="211"/>
      <c r="Y1312" s="211"/>
      <c r="Z1312" s="211"/>
      <c r="AC1312" s="264"/>
      <c r="AD1312" s="264"/>
      <c r="AE1312" s="264"/>
      <c r="AF1312" s="264"/>
      <c r="AG1312" s="264"/>
    </row>
    <row r="1313" spans="16:33" x14ac:dyDescent="0.25">
      <c r="P1313" s="211"/>
      <c r="Q1313" s="211"/>
      <c r="R1313" s="211"/>
      <c r="S1313" s="211"/>
      <c r="T1313" s="211"/>
      <c r="U1313" s="211"/>
      <c r="V1313" s="211"/>
      <c r="W1313" s="211"/>
      <c r="X1313" s="211"/>
      <c r="Y1313" s="211"/>
      <c r="Z1313" s="211"/>
      <c r="AC1313" s="264"/>
      <c r="AD1313" s="264"/>
      <c r="AE1313" s="264"/>
      <c r="AF1313" s="264"/>
      <c r="AG1313" s="264"/>
    </row>
    <row r="1314" spans="16:33" x14ac:dyDescent="0.25">
      <c r="P1314" s="211"/>
      <c r="Q1314" s="211"/>
      <c r="R1314" s="211"/>
      <c r="S1314" s="211"/>
      <c r="T1314" s="211"/>
      <c r="U1314" s="211"/>
      <c r="V1314" s="211"/>
      <c r="W1314" s="211"/>
      <c r="X1314" s="211"/>
      <c r="Y1314" s="211"/>
      <c r="Z1314" s="211"/>
      <c r="AC1314" s="264"/>
      <c r="AD1314" s="264"/>
      <c r="AE1314" s="264"/>
      <c r="AF1314" s="264"/>
      <c r="AG1314" s="264"/>
    </row>
    <row r="1315" spans="16:33" x14ac:dyDescent="0.25">
      <c r="P1315" s="211"/>
      <c r="Q1315" s="211"/>
      <c r="R1315" s="211"/>
      <c r="S1315" s="211"/>
      <c r="T1315" s="211"/>
      <c r="U1315" s="211"/>
      <c r="V1315" s="211"/>
      <c r="W1315" s="211"/>
      <c r="X1315" s="211"/>
      <c r="Y1315" s="211"/>
      <c r="Z1315" s="211"/>
      <c r="AC1315" s="264"/>
      <c r="AD1315" s="264"/>
      <c r="AE1315" s="264"/>
      <c r="AF1315" s="264"/>
      <c r="AG1315" s="264"/>
    </row>
    <row r="1316" spans="16:33" x14ac:dyDescent="0.25">
      <c r="P1316" s="211"/>
      <c r="Q1316" s="211"/>
      <c r="R1316" s="211"/>
      <c r="S1316" s="211"/>
      <c r="T1316" s="211"/>
      <c r="U1316" s="211"/>
      <c r="V1316" s="211"/>
      <c r="W1316" s="211"/>
      <c r="X1316" s="211"/>
      <c r="Y1316" s="211"/>
      <c r="Z1316" s="211"/>
      <c r="AC1316" s="264"/>
      <c r="AD1316" s="264"/>
      <c r="AE1316" s="264"/>
      <c r="AF1316" s="264"/>
      <c r="AG1316" s="264"/>
    </row>
    <row r="1317" spans="16:33" x14ac:dyDescent="0.25">
      <c r="P1317" s="211"/>
      <c r="Q1317" s="211"/>
      <c r="R1317" s="211"/>
      <c r="S1317" s="211"/>
      <c r="T1317" s="211"/>
      <c r="U1317" s="211"/>
      <c r="V1317" s="211"/>
      <c r="W1317" s="211"/>
      <c r="X1317" s="211"/>
      <c r="Y1317" s="211"/>
      <c r="Z1317" s="211"/>
      <c r="AC1317" s="264"/>
      <c r="AD1317" s="264"/>
      <c r="AE1317" s="264"/>
      <c r="AF1317" s="264"/>
      <c r="AG1317" s="264"/>
    </row>
    <row r="1318" spans="16:33" x14ac:dyDescent="0.25">
      <c r="P1318" s="211"/>
      <c r="Q1318" s="211"/>
      <c r="R1318" s="211"/>
      <c r="S1318" s="211"/>
      <c r="T1318" s="211"/>
      <c r="U1318" s="211"/>
      <c r="V1318" s="211"/>
      <c r="W1318" s="211"/>
      <c r="X1318" s="211"/>
      <c r="Y1318" s="211"/>
      <c r="Z1318" s="211"/>
      <c r="AC1318" s="264"/>
      <c r="AD1318" s="264"/>
      <c r="AE1318" s="264"/>
      <c r="AF1318" s="264"/>
      <c r="AG1318" s="264"/>
    </row>
    <row r="1319" spans="16:33" x14ac:dyDescent="0.25">
      <c r="P1319" s="211"/>
      <c r="Q1319" s="211"/>
      <c r="R1319" s="211"/>
      <c r="S1319" s="211"/>
      <c r="T1319" s="211"/>
      <c r="U1319" s="211"/>
      <c r="V1319" s="211"/>
      <c r="W1319" s="211"/>
      <c r="X1319" s="211"/>
      <c r="Y1319" s="211"/>
      <c r="Z1319" s="211"/>
      <c r="AC1319" s="264"/>
      <c r="AD1319" s="264"/>
      <c r="AE1319" s="264"/>
      <c r="AF1319" s="264"/>
      <c r="AG1319" s="264"/>
    </row>
    <row r="1320" spans="16:33" x14ac:dyDescent="0.25">
      <c r="P1320" s="211"/>
      <c r="Q1320" s="211"/>
      <c r="R1320" s="211"/>
      <c r="S1320" s="211"/>
      <c r="T1320" s="211"/>
      <c r="U1320" s="211"/>
      <c r="V1320" s="211"/>
      <c r="W1320" s="211"/>
      <c r="X1320" s="211"/>
      <c r="Y1320" s="211"/>
      <c r="Z1320" s="211"/>
      <c r="AC1320" s="264"/>
      <c r="AD1320" s="264"/>
      <c r="AE1320" s="264"/>
      <c r="AF1320" s="264"/>
      <c r="AG1320" s="264"/>
    </row>
    <row r="1321" spans="16:33" x14ac:dyDescent="0.25">
      <c r="P1321" s="211"/>
      <c r="Q1321" s="211"/>
      <c r="R1321" s="211"/>
      <c r="S1321" s="211"/>
      <c r="T1321" s="211"/>
      <c r="U1321" s="211"/>
      <c r="V1321" s="211"/>
      <c r="W1321" s="211"/>
      <c r="X1321" s="211"/>
      <c r="Y1321" s="211"/>
      <c r="Z1321" s="211"/>
      <c r="AC1321" s="264"/>
      <c r="AD1321" s="264"/>
      <c r="AE1321" s="264"/>
      <c r="AF1321" s="264"/>
      <c r="AG1321" s="264"/>
    </row>
    <row r="1322" spans="16:33" x14ac:dyDescent="0.25">
      <c r="P1322" s="211"/>
      <c r="Q1322" s="211"/>
      <c r="R1322" s="211"/>
      <c r="S1322" s="211"/>
      <c r="T1322" s="211"/>
      <c r="U1322" s="211"/>
      <c r="V1322" s="211"/>
      <c r="W1322" s="211"/>
      <c r="X1322" s="211"/>
      <c r="Y1322" s="211"/>
      <c r="Z1322" s="211"/>
      <c r="AC1322" s="264"/>
      <c r="AD1322" s="264"/>
      <c r="AE1322" s="264"/>
      <c r="AF1322" s="264"/>
      <c r="AG1322" s="264"/>
    </row>
    <row r="1323" spans="16:33" x14ac:dyDescent="0.25">
      <c r="P1323" s="211"/>
      <c r="Q1323" s="211"/>
      <c r="R1323" s="211"/>
      <c r="S1323" s="211"/>
      <c r="T1323" s="211"/>
      <c r="U1323" s="211"/>
      <c r="V1323" s="211"/>
      <c r="W1323" s="211"/>
      <c r="X1323" s="211"/>
      <c r="Y1323" s="211"/>
      <c r="Z1323" s="211"/>
      <c r="AC1323" s="264"/>
      <c r="AD1323" s="264"/>
      <c r="AE1323" s="264"/>
      <c r="AF1323" s="264"/>
      <c r="AG1323" s="264"/>
    </row>
    <row r="1324" spans="16:33" x14ac:dyDescent="0.25">
      <c r="P1324" s="211"/>
      <c r="Q1324" s="211"/>
      <c r="R1324" s="211"/>
      <c r="S1324" s="211"/>
      <c r="T1324" s="211"/>
      <c r="U1324" s="211"/>
      <c r="V1324" s="211"/>
      <c r="W1324" s="211"/>
      <c r="X1324" s="211"/>
      <c r="Y1324" s="211"/>
      <c r="Z1324" s="211"/>
      <c r="AC1324" s="264"/>
      <c r="AD1324" s="264"/>
      <c r="AE1324" s="264"/>
      <c r="AF1324" s="264"/>
      <c r="AG1324" s="264"/>
    </row>
    <row r="1325" spans="16:33" x14ac:dyDescent="0.25">
      <c r="P1325" s="211"/>
      <c r="Q1325" s="211"/>
      <c r="R1325" s="211"/>
      <c r="S1325" s="211"/>
      <c r="T1325" s="211"/>
      <c r="U1325" s="211"/>
      <c r="V1325" s="211"/>
      <c r="W1325" s="211"/>
      <c r="X1325" s="211"/>
      <c r="Y1325" s="211"/>
      <c r="Z1325" s="211"/>
      <c r="AC1325" s="264"/>
      <c r="AD1325" s="264"/>
      <c r="AE1325" s="264"/>
      <c r="AF1325" s="264"/>
      <c r="AG1325" s="264"/>
    </row>
    <row r="1326" spans="16:33" x14ac:dyDescent="0.25">
      <c r="P1326" s="211"/>
      <c r="Q1326" s="211"/>
      <c r="R1326" s="211"/>
      <c r="S1326" s="211"/>
      <c r="T1326" s="211"/>
      <c r="U1326" s="211"/>
      <c r="V1326" s="211"/>
      <c r="W1326" s="211"/>
      <c r="X1326" s="211"/>
      <c r="Y1326" s="211"/>
      <c r="Z1326" s="211"/>
      <c r="AC1326" s="264"/>
      <c r="AD1326" s="264"/>
      <c r="AE1326" s="264"/>
      <c r="AF1326" s="264"/>
      <c r="AG1326" s="264"/>
    </row>
    <row r="1327" spans="16:33" x14ac:dyDescent="0.25">
      <c r="P1327" s="211"/>
      <c r="Q1327" s="211"/>
      <c r="R1327" s="211"/>
      <c r="S1327" s="211"/>
      <c r="T1327" s="211"/>
      <c r="U1327" s="211"/>
      <c r="V1327" s="211"/>
      <c r="W1327" s="211"/>
      <c r="X1327" s="211"/>
      <c r="Y1327" s="211"/>
      <c r="Z1327" s="211"/>
      <c r="AC1327" s="264"/>
      <c r="AD1327" s="264"/>
      <c r="AE1327" s="264"/>
      <c r="AF1327" s="264"/>
      <c r="AG1327" s="264"/>
    </row>
    <row r="1328" spans="16:33" x14ac:dyDescent="0.25">
      <c r="P1328" s="211"/>
      <c r="Q1328" s="211"/>
      <c r="R1328" s="211"/>
      <c r="S1328" s="211"/>
      <c r="T1328" s="211"/>
      <c r="U1328" s="211"/>
      <c r="V1328" s="211"/>
      <c r="W1328" s="211"/>
      <c r="X1328" s="211"/>
      <c r="Y1328" s="211"/>
      <c r="Z1328" s="211"/>
      <c r="AC1328" s="264"/>
      <c r="AD1328" s="264"/>
      <c r="AE1328" s="264"/>
      <c r="AF1328" s="264"/>
      <c r="AG1328" s="264"/>
    </row>
    <row r="1329" spans="1:33" x14ac:dyDescent="0.25">
      <c r="P1329" s="211"/>
      <c r="Q1329" s="211"/>
      <c r="R1329" s="211"/>
      <c r="S1329" s="211"/>
      <c r="T1329" s="211"/>
      <c r="U1329" s="211"/>
      <c r="V1329" s="211"/>
      <c r="W1329" s="211"/>
      <c r="X1329" s="211"/>
      <c r="Y1329" s="211"/>
      <c r="Z1329" s="211"/>
      <c r="AC1329" s="264"/>
      <c r="AD1329" s="264"/>
      <c r="AE1329" s="264"/>
      <c r="AF1329" s="264"/>
      <c r="AG1329" s="264"/>
    </row>
    <row r="1330" spans="1:33" x14ac:dyDescent="0.25">
      <c r="P1330" s="211"/>
      <c r="Q1330" s="211"/>
      <c r="R1330" s="211"/>
      <c r="S1330" s="211"/>
      <c r="T1330" s="211"/>
      <c r="U1330" s="211"/>
      <c r="V1330" s="211"/>
      <c r="W1330" s="211"/>
      <c r="X1330" s="211"/>
      <c r="Y1330" s="211"/>
      <c r="Z1330" s="211"/>
      <c r="AC1330" s="264"/>
      <c r="AD1330" s="264"/>
      <c r="AE1330" s="264"/>
      <c r="AF1330" s="264"/>
      <c r="AG1330" s="264"/>
    </row>
    <row r="1331" spans="1:33" x14ac:dyDescent="0.25">
      <c r="P1331" s="211"/>
      <c r="Q1331" s="211"/>
      <c r="R1331" s="211"/>
      <c r="S1331" s="211"/>
      <c r="T1331" s="211"/>
      <c r="U1331" s="211"/>
      <c r="V1331" s="211"/>
      <c r="W1331" s="211"/>
      <c r="X1331" s="211"/>
      <c r="Y1331" s="211"/>
      <c r="Z1331" s="211"/>
      <c r="AC1331" s="264"/>
      <c r="AD1331" s="264"/>
      <c r="AE1331" s="264"/>
      <c r="AF1331" s="264"/>
      <c r="AG1331" s="264"/>
    </row>
    <row r="1332" spans="1:33" x14ac:dyDescent="0.25">
      <c r="P1332" s="211"/>
      <c r="Q1332" s="211"/>
      <c r="R1332" s="211"/>
      <c r="S1332" s="211"/>
      <c r="T1332" s="211"/>
      <c r="U1332" s="211"/>
      <c r="V1332" s="211"/>
      <c r="W1332" s="211"/>
      <c r="X1332" s="211"/>
      <c r="Y1332" s="211"/>
      <c r="Z1332" s="211"/>
      <c r="AC1332" s="264"/>
      <c r="AD1332" s="264"/>
      <c r="AE1332" s="264"/>
      <c r="AF1332" s="264"/>
      <c r="AG1332" s="264"/>
    </row>
    <row r="1333" spans="1:33" x14ac:dyDescent="0.25">
      <c r="P1333" s="211"/>
      <c r="Q1333" s="211"/>
      <c r="R1333" s="211"/>
      <c r="S1333" s="211"/>
      <c r="T1333" s="211"/>
      <c r="U1333" s="211"/>
      <c r="V1333" s="211"/>
      <c r="W1333" s="211"/>
      <c r="X1333" s="211"/>
      <c r="Y1333" s="211"/>
      <c r="Z1333" s="211"/>
      <c r="AC1333" s="264"/>
      <c r="AD1333" s="264"/>
      <c r="AE1333" s="264"/>
      <c r="AF1333" s="264"/>
      <c r="AG1333" s="264"/>
    </row>
    <row r="1334" spans="1:33" x14ac:dyDescent="0.25">
      <c r="P1334" s="211"/>
      <c r="Q1334" s="211"/>
      <c r="R1334" s="211"/>
      <c r="S1334" s="211"/>
      <c r="T1334" s="211"/>
      <c r="U1334" s="211"/>
      <c r="V1334" s="211"/>
      <c r="W1334" s="211"/>
      <c r="X1334" s="211"/>
      <c r="Y1334" s="211"/>
      <c r="Z1334" s="211"/>
      <c r="AC1334" s="264"/>
      <c r="AD1334" s="264"/>
      <c r="AE1334" s="264"/>
      <c r="AF1334" s="264"/>
      <c r="AG1334" s="264"/>
    </row>
    <row r="1335" spans="1:33" x14ac:dyDescent="0.25">
      <c r="P1335" s="211"/>
      <c r="Q1335" s="211"/>
      <c r="R1335" s="211"/>
      <c r="S1335" s="211"/>
      <c r="T1335" s="211"/>
      <c r="U1335" s="211"/>
      <c r="V1335" s="211"/>
      <c r="W1335" s="211"/>
      <c r="X1335" s="211"/>
      <c r="Y1335" s="211"/>
      <c r="Z1335" s="211"/>
      <c r="AC1335" s="264"/>
      <c r="AD1335" s="264"/>
      <c r="AE1335" s="264"/>
      <c r="AF1335" s="264"/>
      <c r="AG1335" s="264"/>
    </row>
    <row r="1336" spans="1:33" ht="13.8" thickBot="1" x14ac:dyDescent="0.3">
      <c r="B1336">
        <f>$D$1</f>
        <v>0</v>
      </c>
      <c r="C1336" s="79" t="s">
        <v>19</v>
      </c>
      <c r="D1336" s="30" t="s">
        <v>20</v>
      </c>
      <c r="P1336" s="211"/>
      <c r="Q1336" s="211"/>
      <c r="R1336" s="211"/>
      <c r="S1336" s="211"/>
      <c r="T1336" s="211"/>
      <c r="U1336" s="211"/>
      <c r="V1336" s="211"/>
      <c r="W1336" s="211"/>
      <c r="X1336" s="211"/>
      <c r="Y1336" s="211"/>
      <c r="Z1336" s="211"/>
      <c r="AC1336" s="264"/>
      <c r="AD1336" s="264"/>
      <c r="AE1336" s="264"/>
      <c r="AF1336" s="264"/>
      <c r="AG1336" s="264"/>
    </row>
    <row r="1337" spans="1:33" ht="13.8" thickTop="1" x14ac:dyDescent="0.25">
      <c r="A1337" s="31"/>
      <c r="B1337" s="32" t="s">
        <v>21</v>
      </c>
      <c r="C1337" s="33"/>
      <c r="D1337" s="34" t="s">
        <v>22</v>
      </c>
      <c r="E1337" s="32" t="str">
        <f>J123</f>
        <v>CE1</v>
      </c>
      <c r="F1337" s="35" t="str">
        <f>IF(L123=0,"NOT REQUIRED", IF(L123="Man","MANAGERIAL POSITION","NON-MANAGERIAL POSITION"))</f>
        <v>MANAGERIAL POSITION</v>
      </c>
      <c r="G1337" s="33"/>
      <c r="H1337" s="433" t="s">
        <v>768</v>
      </c>
      <c r="I1337" s="36"/>
      <c r="J1337" s="32"/>
      <c r="K1337" s="33"/>
      <c r="L1337" s="36" t="s">
        <v>25</v>
      </c>
      <c r="M1337" s="33"/>
      <c r="N1337" s="37"/>
      <c r="P1337" s="211"/>
      <c r="Q1337" s="211"/>
      <c r="R1337" s="211"/>
      <c r="S1337" s="211"/>
      <c r="T1337" s="211"/>
      <c r="U1337" s="211"/>
      <c r="V1337" s="211"/>
      <c r="W1337" s="211"/>
      <c r="X1337" s="211"/>
      <c r="Y1337" s="211"/>
      <c r="Z1337" s="211"/>
      <c r="AC1337" s="264"/>
      <c r="AD1337" s="264"/>
      <c r="AE1337" s="264"/>
      <c r="AF1337" s="264"/>
      <c r="AG1337" s="264"/>
    </row>
    <row r="1338" spans="1:33" x14ac:dyDescent="0.25">
      <c r="A1338" s="38"/>
      <c r="E1338" s="39"/>
      <c r="F1338" s="40"/>
      <c r="G1338" s="41"/>
      <c r="I1338" s="11"/>
      <c r="J1338" s="42"/>
      <c r="N1338" s="43"/>
      <c r="P1338" s="211"/>
      <c r="Q1338" s="211"/>
      <c r="R1338" s="211"/>
      <c r="S1338" s="211"/>
      <c r="T1338" s="211"/>
      <c r="U1338" s="211"/>
      <c r="V1338" s="211"/>
      <c r="W1338" s="211"/>
      <c r="X1338" s="211"/>
      <c r="Y1338" s="211"/>
      <c r="Z1338" s="211"/>
      <c r="AC1338" s="264"/>
      <c r="AD1338" s="264"/>
      <c r="AE1338" s="264"/>
      <c r="AF1338" s="264"/>
      <c r="AG1338" s="264"/>
    </row>
    <row r="1339" spans="1:33" x14ac:dyDescent="0.25">
      <c r="A1339" s="38"/>
      <c r="B1339" t="s">
        <v>26</v>
      </c>
      <c r="L1339" s="608" t="str">
        <f>$L$39</f>
        <v>N.017-050-2022/1</v>
      </c>
      <c r="M1339" s="608"/>
      <c r="N1339" s="43"/>
      <c r="P1339" s="211"/>
      <c r="Q1339" s="211"/>
      <c r="R1339" s="211"/>
      <c r="S1339" s="211"/>
      <c r="T1339" s="211"/>
      <c r="U1339" s="211"/>
      <c r="V1339" s="211"/>
      <c r="W1339" s="211"/>
      <c r="X1339" s="211"/>
      <c r="Y1339" s="211"/>
      <c r="Z1339" s="211"/>
      <c r="AC1339" s="264"/>
      <c r="AD1339" s="264"/>
      <c r="AE1339" s="264"/>
      <c r="AF1339" s="264"/>
      <c r="AG1339" s="264"/>
    </row>
    <row r="1340" spans="1:33" ht="24.75" customHeight="1" x14ac:dyDescent="0.25">
      <c r="A1340" s="38"/>
      <c r="B1340" s="44" t="s">
        <v>27</v>
      </c>
      <c r="C1340" s="45"/>
      <c r="D1340" s="46"/>
      <c r="E1340" s="620" t="s">
        <v>781</v>
      </c>
      <c r="F1340" s="621"/>
      <c r="G1340" s="44" t="s">
        <v>28</v>
      </c>
      <c r="H1340" s="46"/>
      <c r="I1340" s="44" t="s">
        <v>29</v>
      </c>
      <c r="J1340" s="45"/>
      <c r="K1340" s="46"/>
      <c r="L1340" s="608"/>
      <c r="M1340" s="608"/>
      <c r="N1340" s="43"/>
      <c r="P1340" s="211"/>
      <c r="Q1340" s="211"/>
      <c r="R1340" s="211"/>
      <c r="S1340" s="211"/>
      <c r="T1340" s="211"/>
      <c r="U1340" s="211"/>
      <c r="V1340" s="211"/>
      <c r="W1340" s="211"/>
      <c r="X1340" s="211"/>
      <c r="Y1340" s="211"/>
      <c r="Z1340" s="211"/>
      <c r="AC1340" s="264"/>
      <c r="AD1340" s="264"/>
      <c r="AE1340" s="264"/>
      <c r="AF1340" s="264"/>
      <c r="AG1340" s="264"/>
    </row>
    <row r="1341" spans="1:33" ht="18" customHeight="1" x14ac:dyDescent="0.25">
      <c r="A1341" s="38"/>
      <c r="B1341" s="302"/>
      <c r="C1341" s="303"/>
      <c r="D1341" s="304"/>
      <c r="E1341" s="646"/>
      <c r="F1341" s="647"/>
      <c r="G1341" s="48" t="str">
        <f>K123</f>
        <v>Contracts Engineer</v>
      </c>
      <c r="H1341" s="49"/>
      <c r="I1341" s="295"/>
      <c r="J1341" s="294"/>
      <c r="K1341" s="296"/>
      <c r="N1341" s="43"/>
      <c r="P1341" s="211">
        <v>1</v>
      </c>
      <c r="Q1341" s="211">
        <v>1</v>
      </c>
      <c r="R1341" s="211">
        <v>1</v>
      </c>
      <c r="S1341" s="211" t="str">
        <f>VLOOKUP(P1341,'WORKINGS MATRIX'!$H$200:$I$351,2,FALSE)</f>
        <v>Year</v>
      </c>
      <c r="T1341" s="211">
        <f>Q1341-1</f>
        <v>0</v>
      </c>
      <c r="U1341" s="211">
        <f>R1341-1</f>
        <v>0</v>
      </c>
      <c r="V1341" s="211" t="str">
        <f>IF(S1341="year","",S1341)</f>
        <v/>
      </c>
      <c r="W1341" s="211" t="str">
        <f>IF(T1341=0,"",T1341)</f>
        <v/>
      </c>
      <c r="X1341" s="211" t="str">
        <f>IF(U1341=0,"",U1341)</f>
        <v/>
      </c>
      <c r="Y1341" s="211" t="str">
        <f>IF(V1341="","",IF(W1341="",(V1341&amp;"/"&amp;"1"&amp;"/"&amp;"1"),IF(X1341="",(V1341&amp;"/"&amp;W1341&amp;"/"&amp;"1"),(V1341&amp;"/"&amp;W1341&amp;"/"&amp;X1341))))</f>
        <v/>
      </c>
      <c r="Z1341" s="211" t="str">
        <f>IF(Y1341="//","",Y1341)</f>
        <v/>
      </c>
      <c r="AC1341" s="264"/>
      <c r="AD1341" s="264"/>
      <c r="AE1341" s="264"/>
      <c r="AF1341" s="264"/>
      <c r="AG1341" s="264"/>
    </row>
    <row r="1342" spans="1:33" x14ac:dyDescent="0.25">
      <c r="A1342" s="38"/>
      <c r="E1342" t="str">
        <f>IF(E1341="","",IF(LEN(E1341)=13,"","ID NUMBER SHOULD BE 13 DIGITS"))</f>
        <v/>
      </c>
      <c r="N1342" s="43"/>
      <c r="P1342" s="211"/>
      <c r="Q1342" s="211"/>
      <c r="R1342" s="211"/>
      <c r="S1342" s="211"/>
      <c r="T1342" s="211"/>
      <c r="U1342" s="211"/>
      <c r="V1342" s="211"/>
      <c r="W1342" s="211"/>
      <c r="X1342" s="211"/>
      <c r="Y1342" s="211"/>
      <c r="Z1342" s="211"/>
      <c r="AC1342" s="264"/>
      <c r="AD1342" s="264"/>
      <c r="AE1342" s="264"/>
      <c r="AF1342" s="264"/>
      <c r="AG1342" s="264"/>
    </row>
    <row r="1343" spans="1:33" x14ac:dyDescent="0.25">
      <c r="A1343" s="38"/>
      <c r="G1343" s="276" t="str">
        <f>IF(AG1346=0,"","DATES BEYOND TENDER CLOSING DATE - PLEASE CHECK")</f>
        <v/>
      </c>
      <c r="N1343" s="43"/>
      <c r="P1343" s="211"/>
      <c r="Q1343" s="211"/>
      <c r="R1343" s="211"/>
      <c r="S1343" s="211"/>
      <c r="T1343" s="211"/>
      <c r="U1343" s="211"/>
      <c r="V1343" s="211"/>
      <c r="W1343" s="211"/>
      <c r="X1343" s="211"/>
      <c r="Y1343" s="211"/>
      <c r="Z1343" s="211"/>
      <c r="AC1343" s="264"/>
      <c r="AD1343" s="264"/>
      <c r="AE1343" s="264"/>
      <c r="AF1343" s="264"/>
      <c r="AG1343" s="264"/>
    </row>
    <row r="1344" spans="1:33" x14ac:dyDescent="0.25">
      <c r="A1344" s="38"/>
      <c r="B1344" t="s">
        <v>30</v>
      </c>
      <c r="G1344" s="276" t="str">
        <f>IF(AE1346=0,"","DATES INCORRECT OR INCOMPLETE - PLEASE CHECK")</f>
        <v/>
      </c>
      <c r="N1344" s="43"/>
      <c r="P1344" s="211"/>
      <c r="Q1344" s="211"/>
      <c r="R1344" s="211"/>
      <c r="S1344" s="211"/>
      <c r="T1344" s="211"/>
      <c r="U1344" s="211"/>
      <c r="V1344" s="211"/>
      <c r="W1344" s="211"/>
      <c r="X1344" s="211"/>
      <c r="Y1344" s="211"/>
      <c r="Z1344" s="211"/>
      <c r="AC1344" s="264"/>
      <c r="AD1344" s="264"/>
      <c r="AE1344" s="264"/>
      <c r="AF1344" s="264"/>
      <c r="AG1344" s="264"/>
    </row>
    <row r="1345" spans="1:33" x14ac:dyDescent="0.25">
      <c r="A1345" s="38"/>
      <c r="B1345" s="16" t="s">
        <v>612</v>
      </c>
      <c r="N1345" s="43"/>
      <c r="P1345" s="211"/>
      <c r="Q1345" s="211"/>
      <c r="R1345" s="211"/>
      <c r="S1345" s="211"/>
      <c r="T1345" s="211"/>
      <c r="U1345" s="211"/>
      <c r="V1345" s="211"/>
      <c r="W1345" s="211"/>
      <c r="X1345" s="211"/>
      <c r="Y1345" s="211"/>
      <c r="Z1345" s="211"/>
      <c r="AC1345" s="264"/>
      <c r="AD1345" s="264"/>
      <c r="AE1345" s="264"/>
      <c r="AF1345" s="264"/>
      <c r="AG1345" s="264"/>
    </row>
    <row r="1346" spans="1:33" ht="66" x14ac:dyDescent="0.25">
      <c r="A1346" s="51"/>
      <c r="B1346" s="559" t="s">
        <v>890</v>
      </c>
      <c r="C1346" s="558" t="s">
        <v>31</v>
      </c>
      <c r="D1346" s="49"/>
      <c r="E1346" s="618" t="s">
        <v>891</v>
      </c>
      <c r="F1346" s="619"/>
      <c r="G1346" s="263" t="s">
        <v>892</v>
      </c>
      <c r="H1346" s="263" t="s">
        <v>893</v>
      </c>
      <c r="I1346" s="560" t="s">
        <v>894</v>
      </c>
      <c r="J1346" s="560" t="s">
        <v>895</v>
      </c>
      <c r="K1346" s="53" t="s">
        <v>32</v>
      </c>
      <c r="L1346" s="560" t="s">
        <v>896</v>
      </c>
      <c r="M1346" s="52" t="s">
        <v>33</v>
      </c>
      <c r="N1346" s="54"/>
      <c r="O1346" s="55"/>
      <c r="P1346" s="214"/>
      <c r="Q1346" s="211"/>
      <c r="R1346" s="211"/>
      <c r="S1346" s="212"/>
      <c r="T1346" s="212"/>
      <c r="U1346" s="212"/>
      <c r="V1346" s="212"/>
      <c r="W1346" s="212"/>
      <c r="X1346" s="212"/>
      <c r="Y1346" s="212"/>
      <c r="Z1346" s="212"/>
      <c r="AC1346" s="271"/>
      <c r="AD1346" s="271"/>
      <c r="AE1346" s="271">
        <f>SUM(AE1347:AE1351)</f>
        <v>0</v>
      </c>
      <c r="AF1346" s="271"/>
      <c r="AG1346" s="271">
        <f>SUM(AG1347:AG1351)</f>
        <v>0</v>
      </c>
    </row>
    <row r="1347" spans="1:33" ht="25.5" customHeight="1" x14ac:dyDescent="0.25">
      <c r="A1347" s="56"/>
      <c r="B1347" s="308"/>
      <c r="C1347" s="57">
        <v>8</v>
      </c>
      <c r="D1347" s="58"/>
      <c r="E1347" s="59"/>
      <c r="F1347" s="59">
        <v>1</v>
      </c>
      <c r="G1347" s="210" t="str">
        <f>Z1347</f>
        <v/>
      </c>
      <c r="H1347" s="210" t="str">
        <f>Z1352</f>
        <v/>
      </c>
      <c r="I1347" s="310"/>
      <c r="J1347" s="311"/>
      <c r="K1347" s="60">
        <v>23</v>
      </c>
      <c r="L1347" s="312"/>
      <c r="M1347" s="313"/>
      <c r="N1347" s="270">
        <f>IF(G1347="",0,IF(H1347="",0,(ROUND(((H1347-G1347)/30),0))))</f>
        <v>0</v>
      </c>
      <c r="O1347" s="26"/>
      <c r="P1347" s="215">
        <v>1</v>
      </c>
      <c r="Q1347" s="211">
        <v>1</v>
      </c>
      <c r="R1347" s="211">
        <v>1</v>
      </c>
      <c r="S1347" s="211" t="str">
        <f>VLOOKUP(P1347,'WORKINGS MATRIX'!$B$200:$C$351,2,FALSE)</f>
        <v>Year</v>
      </c>
      <c r="T1347" s="211">
        <f t="shared" ref="T1347:U1351" si="119">Q1347-1</f>
        <v>0</v>
      </c>
      <c r="U1347" s="211">
        <f t="shared" si="119"/>
        <v>0</v>
      </c>
      <c r="V1347" s="211" t="str">
        <f t="shared" ref="V1347:V1356" si="120">IF(S1347="year","",S1347)</f>
        <v/>
      </c>
      <c r="W1347" s="211" t="str">
        <f t="shared" ref="W1347:X1351" si="121">IF(T1347=0,"",T1347)</f>
        <v/>
      </c>
      <c r="X1347" s="211" t="str">
        <f t="shared" si="121"/>
        <v/>
      </c>
      <c r="Y1347" s="211" t="str">
        <f t="shared" ref="Y1347:Y1356" si="122">IF(V1347="","",IF(W1347="",(V1347&amp;"/"&amp;"1"&amp;"/"&amp;"1"),IF(X1347="",(V1347&amp;"/"&amp;W1347&amp;"/"&amp;"1"),(V1347&amp;"/"&amp;W1347&amp;"/"&amp;X1347))))</f>
        <v/>
      </c>
      <c r="Z1347" s="211" t="str">
        <f t="shared" ref="Z1347:Z1356" si="123">IF(Y1347="//","",Y1347)</f>
        <v/>
      </c>
      <c r="AC1347" s="278">
        <f>IF(B1347="",0,1)</f>
        <v>0</v>
      </c>
      <c r="AD1347" s="278">
        <f>IF(B1347="",0,IF(N1347&gt;0,1,IF(N1347&lt;0,2,0)))</f>
        <v>0</v>
      </c>
      <c r="AE1347" s="278">
        <f>IF(AC1347=AD1347,0,IF(AC1347&gt;AD1347,2,1))</f>
        <v>0</v>
      </c>
      <c r="AF1347" s="278">
        <f>IF(B1347="",0,IF(N1347=0,0,H1347-$F$125))</f>
        <v>0</v>
      </c>
      <c r="AG1347" s="278">
        <f>IF(AF1347&gt;0,1,0)</f>
        <v>0</v>
      </c>
    </row>
    <row r="1348" spans="1:33" ht="25.5" customHeight="1" x14ac:dyDescent="0.25">
      <c r="A1348" s="56"/>
      <c r="B1348" s="308"/>
      <c r="C1348" s="57">
        <v>8</v>
      </c>
      <c r="D1348" s="58"/>
      <c r="E1348" s="59"/>
      <c r="F1348" s="59">
        <v>1</v>
      </c>
      <c r="G1348" s="210" t="str">
        <f>Z1348</f>
        <v/>
      </c>
      <c r="H1348" s="210" t="str">
        <f>Z1353</f>
        <v/>
      </c>
      <c r="I1348" s="310"/>
      <c r="J1348" s="311"/>
      <c r="K1348" s="60">
        <v>23</v>
      </c>
      <c r="L1348" s="312"/>
      <c r="M1348" s="313"/>
      <c r="N1348" s="270">
        <f>IF(G1348="",0,IF(H1348="",0,(ROUND(((H1348-G1348)/30),0))))</f>
        <v>0</v>
      </c>
      <c r="O1348" s="26"/>
      <c r="P1348" s="215">
        <v>1</v>
      </c>
      <c r="Q1348" s="211">
        <v>1</v>
      </c>
      <c r="R1348" s="211">
        <v>1</v>
      </c>
      <c r="S1348" s="211" t="str">
        <f>VLOOKUP(P1348,'WORKINGS MATRIX'!$B$200:$C$351,2,FALSE)</f>
        <v>Year</v>
      </c>
      <c r="T1348" s="211">
        <f t="shared" si="119"/>
        <v>0</v>
      </c>
      <c r="U1348" s="211">
        <f t="shared" si="119"/>
        <v>0</v>
      </c>
      <c r="V1348" s="211" t="str">
        <f t="shared" si="120"/>
        <v/>
      </c>
      <c r="W1348" s="211" t="str">
        <f t="shared" si="121"/>
        <v/>
      </c>
      <c r="X1348" s="211" t="str">
        <f t="shared" si="121"/>
        <v/>
      </c>
      <c r="Y1348" s="211" t="str">
        <f t="shared" si="122"/>
        <v/>
      </c>
      <c r="Z1348" s="211" t="str">
        <f t="shared" si="123"/>
        <v/>
      </c>
      <c r="AC1348" s="278">
        <f>IF(B1348="",0,1)</f>
        <v>0</v>
      </c>
      <c r="AD1348" s="278">
        <f>IF(B1348="",0,IF(N1348&gt;0,1,IF(N1348&lt;0,2,0)))</f>
        <v>0</v>
      </c>
      <c r="AE1348" s="278">
        <f>IF(AC1348=AD1348,0,IF(AC1348&gt;AD1348,2,1))</f>
        <v>0</v>
      </c>
      <c r="AF1348" s="278">
        <f>IF(B1348="",0,IF(N1348=0,0,H1348-$F$125))</f>
        <v>0</v>
      </c>
      <c r="AG1348" s="278">
        <f>IF(AF1348&gt;0,1,0)</f>
        <v>0</v>
      </c>
    </row>
    <row r="1349" spans="1:33" ht="25.5" customHeight="1" x14ac:dyDescent="0.25">
      <c r="A1349" s="56"/>
      <c r="B1349" s="308"/>
      <c r="C1349" s="57">
        <v>8</v>
      </c>
      <c r="D1349" s="58"/>
      <c r="E1349" s="59"/>
      <c r="F1349" s="59">
        <v>1</v>
      </c>
      <c r="G1349" s="210" t="str">
        <f>Z1349</f>
        <v/>
      </c>
      <c r="H1349" s="210" t="str">
        <f>Z1354</f>
        <v/>
      </c>
      <c r="I1349" s="310"/>
      <c r="J1349" s="311"/>
      <c r="K1349" s="60">
        <v>23</v>
      </c>
      <c r="L1349" s="312"/>
      <c r="M1349" s="313"/>
      <c r="N1349" s="270">
        <f>IF(G1349="",0,IF(H1349="",0,(ROUND(((H1349-G1349)/30),0))))</f>
        <v>0</v>
      </c>
      <c r="O1349" s="26"/>
      <c r="P1349" s="215">
        <v>1</v>
      </c>
      <c r="Q1349" s="211">
        <v>1</v>
      </c>
      <c r="R1349" s="211">
        <v>1</v>
      </c>
      <c r="S1349" s="211" t="str">
        <f>VLOOKUP(P1349,'WORKINGS MATRIX'!$B$200:$C$351,2,FALSE)</f>
        <v>Year</v>
      </c>
      <c r="T1349" s="211">
        <f t="shared" si="119"/>
        <v>0</v>
      </c>
      <c r="U1349" s="211">
        <f t="shared" si="119"/>
        <v>0</v>
      </c>
      <c r="V1349" s="211" t="str">
        <f t="shared" si="120"/>
        <v/>
      </c>
      <c r="W1349" s="211" t="str">
        <f t="shared" si="121"/>
        <v/>
      </c>
      <c r="X1349" s="211" t="str">
        <f t="shared" si="121"/>
        <v/>
      </c>
      <c r="Y1349" s="211" t="str">
        <f t="shared" si="122"/>
        <v/>
      </c>
      <c r="Z1349" s="211" t="str">
        <f t="shared" si="123"/>
        <v/>
      </c>
      <c r="AC1349" s="278">
        <f>IF(B1349="",0,1)</f>
        <v>0</v>
      </c>
      <c r="AD1349" s="278">
        <f>IF(B1349="",0,IF(N1349&gt;0,1,IF(N1349&lt;0,2,0)))</f>
        <v>0</v>
      </c>
      <c r="AE1349" s="278">
        <f>IF(AC1349=AD1349,0,IF(AC1349&gt;AD1349,2,1))</f>
        <v>0</v>
      </c>
      <c r="AF1349" s="278">
        <f>IF(B1349="",0,IF(N1349=0,0,H1349-$F$125))</f>
        <v>0</v>
      </c>
      <c r="AG1349" s="278">
        <f>IF(AF1349&gt;0,1,0)</f>
        <v>0</v>
      </c>
    </row>
    <row r="1350" spans="1:33" ht="25.5" customHeight="1" x14ac:dyDescent="0.25">
      <c r="A1350" s="56"/>
      <c r="B1350" s="380"/>
      <c r="C1350" s="380"/>
      <c r="D1350" s="380"/>
      <c r="E1350" s="380"/>
      <c r="F1350" s="380"/>
      <c r="G1350" s="380"/>
      <c r="H1350" s="380"/>
      <c r="I1350" s="380"/>
      <c r="J1350" s="380"/>
      <c r="K1350" s="380"/>
      <c r="L1350" s="380"/>
      <c r="M1350" s="380"/>
      <c r="N1350" s="270">
        <f>IF(G1350="",0,IF(H1350="",0,(ROUND(((H1350-G1350)/30),0))))</f>
        <v>0</v>
      </c>
      <c r="O1350" s="26"/>
      <c r="P1350" s="215">
        <v>1</v>
      </c>
      <c r="Q1350" s="211">
        <v>1</v>
      </c>
      <c r="R1350" s="211">
        <v>1</v>
      </c>
      <c r="S1350" s="211" t="str">
        <f>VLOOKUP(P1350,'WORKINGS MATRIX'!$B$200:$C$351,2,FALSE)</f>
        <v>Year</v>
      </c>
      <c r="T1350" s="211">
        <f t="shared" si="119"/>
        <v>0</v>
      </c>
      <c r="U1350" s="211">
        <f t="shared" si="119"/>
        <v>0</v>
      </c>
      <c r="V1350" s="211" t="str">
        <f t="shared" si="120"/>
        <v/>
      </c>
      <c r="W1350" s="211" t="str">
        <f t="shared" si="121"/>
        <v/>
      </c>
      <c r="X1350" s="211" t="str">
        <f t="shared" si="121"/>
        <v/>
      </c>
      <c r="Y1350" s="211" t="str">
        <f t="shared" si="122"/>
        <v/>
      </c>
      <c r="Z1350" s="211" t="str">
        <f t="shared" si="123"/>
        <v/>
      </c>
      <c r="AC1350" s="278">
        <f>IF(B1350="",0,1)</f>
        <v>0</v>
      </c>
      <c r="AD1350" s="278">
        <f>IF(B1350="",0,IF(N1350&gt;0,1,IF(N1350&lt;0,2,0)))</f>
        <v>0</v>
      </c>
      <c r="AE1350" s="278">
        <f>IF(AC1350=AD1350,0,IF(AC1350&gt;AD1350,2,1))</f>
        <v>0</v>
      </c>
      <c r="AF1350" s="278">
        <f>IF(B1350="",0,IF(N1350=0,0,H1350-$F$125))</f>
        <v>0</v>
      </c>
      <c r="AG1350" s="278">
        <f>IF(AF1350&gt;0,1,0)</f>
        <v>0</v>
      </c>
    </row>
    <row r="1351" spans="1:33" ht="25.5" customHeight="1" x14ac:dyDescent="0.25">
      <c r="A1351" s="56"/>
      <c r="B1351" s="222"/>
      <c r="C1351" s="222"/>
      <c r="D1351" s="222"/>
      <c r="E1351" s="222"/>
      <c r="F1351" s="222"/>
      <c r="G1351" s="222"/>
      <c r="H1351" s="222"/>
      <c r="I1351" s="222"/>
      <c r="J1351" s="222"/>
      <c r="K1351" s="222"/>
      <c r="L1351" s="222"/>
      <c r="M1351" s="222"/>
      <c r="N1351" s="270">
        <f>IF(G1351="",0,IF(H1351="",0,(ROUND(((H1351-G1351)/30),0))))</f>
        <v>0</v>
      </c>
      <c r="O1351" s="26"/>
      <c r="P1351" s="215">
        <v>1</v>
      </c>
      <c r="Q1351" s="211">
        <v>1</v>
      </c>
      <c r="R1351" s="211">
        <v>1</v>
      </c>
      <c r="S1351" s="211" t="str">
        <f>VLOOKUP(P1351,'WORKINGS MATRIX'!$B$200:$C$351,2,FALSE)</f>
        <v>Year</v>
      </c>
      <c r="T1351" s="211">
        <f t="shared" si="119"/>
        <v>0</v>
      </c>
      <c r="U1351" s="211">
        <f t="shared" si="119"/>
        <v>0</v>
      </c>
      <c r="V1351" s="211" t="str">
        <f t="shared" si="120"/>
        <v/>
      </c>
      <c r="W1351" s="211" t="str">
        <f t="shared" si="121"/>
        <v/>
      </c>
      <c r="X1351" s="211" t="str">
        <f t="shared" si="121"/>
        <v/>
      </c>
      <c r="Y1351" s="211" t="str">
        <f t="shared" si="122"/>
        <v/>
      </c>
      <c r="Z1351" s="211" t="str">
        <f t="shared" si="123"/>
        <v/>
      </c>
      <c r="AC1351" s="278">
        <f>IF(B1351="",0,1)</f>
        <v>0</v>
      </c>
      <c r="AD1351" s="278">
        <f>IF(B1351="",0,IF(N1351&gt;0,1,IF(N1351&lt;0,2,0)))</f>
        <v>0</v>
      </c>
      <c r="AE1351" s="278">
        <f>IF(AC1351=AD1351,0,IF(AC1351&gt;AD1351,2,1))</f>
        <v>0</v>
      </c>
      <c r="AF1351" s="278">
        <f>IF(B1351="",0,IF(N1351=0,0,H1351-$F$125))</f>
        <v>0</v>
      </c>
      <c r="AG1351" s="278">
        <f>IF(AF1351&gt;0,1,0)</f>
        <v>0</v>
      </c>
    </row>
    <row r="1352" spans="1:33" x14ac:dyDescent="0.25">
      <c r="A1352" s="38"/>
      <c r="D1352" s="62"/>
      <c r="H1352" s="63"/>
      <c r="K1352" s="26"/>
      <c r="N1352" s="43"/>
      <c r="O1352" s="63"/>
      <c r="P1352" s="195">
        <v>1</v>
      </c>
      <c r="Q1352" s="211">
        <v>1</v>
      </c>
      <c r="R1352" s="211">
        <v>1</v>
      </c>
      <c r="S1352" s="211" t="str">
        <f>VLOOKUP(P1352,'WORKINGS MATRIX'!$B$200:$C$351,2,FALSE)</f>
        <v>Year</v>
      </c>
      <c r="T1352" s="211">
        <f t="shared" ref="T1352:U1356" si="124">Q1352-1</f>
        <v>0</v>
      </c>
      <c r="U1352" s="211">
        <f t="shared" si="124"/>
        <v>0</v>
      </c>
      <c r="V1352" s="211" t="str">
        <f t="shared" si="120"/>
        <v/>
      </c>
      <c r="W1352" s="211" t="str">
        <f t="shared" ref="W1352:X1356" si="125">IF(T1352=0,"",T1352)</f>
        <v/>
      </c>
      <c r="X1352" s="211" t="str">
        <f t="shared" si="125"/>
        <v/>
      </c>
      <c r="Y1352" s="211" t="str">
        <f t="shared" si="122"/>
        <v/>
      </c>
      <c r="Z1352" s="211" t="str">
        <f t="shared" si="123"/>
        <v/>
      </c>
      <c r="AC1352" s="264"/>
      <c r="AD1352" s="264"/>
      <c r="AE1352" s="264"/>
      <c r="AF1352" s="264"/>
      <c r="AG1352" s="264"/>
    </row>
    <row r="1353" spans="1:33" x14ac:dyDescent="0.25">
      <c r="A1353" s="38"/>
      <c r="B1353" t="s">
        <v>34</v>
      </c>
      <c r="D1353" s="62"/>
      <c r="H1353" s="63"/>
      <c r="K1353" s="26"/>
      <c r="N1353" s="43"/>
      <c r="O1353" s="63"/>
      <c r="P1353" s="211">
        <v>1</v>
      </c>
      <c r="Q1353" s="211">
        <v>1</v>
      </c>
      <c r="R1353" s="211">
        <v>1</v>
      </c>
      <c r="S1353" s="211" t="str">
        <f>VLOOKUP(P1353,'WORKINGS MATRIX'!$B$200:$C$351,2,FALSE)</f>
        <v>Year</v>
      </c>
      <c r="T1353" s="211">
        <f t="shared" si="124"/>
        <v>0</v>
      </c>
      <c r="U1353" s="211">
        <f t="shared" si="124"/>
        <v>0</v>
      </c>
      <c r="V1353" s="211" t="str">
        <f t="shared" si="120"/>
        <v/>
      </c>
      <c r="W1353" s="211" t="str">
        <f t="shared" si="125"/>
        <v/>
      </c>
      <c r="X1353" s="211" t="str">
        <f t="shared" si="125"/>
        <v/>
      </c>
      <c r="Y1353" s="211" t="str">
        <f t="shared" si="122"/>
        <v/>
      </c>
      <c r="Z1353" s="211" t="str">
        <f t="shared" si="123"/>
        <v/>
      </c>
      <c r="AC1353" s="264"/>
      <c r="AD1353" s="264"/>
      <c r="AE1353" s="264"/>
      <c r="AF1353" s="264"/>
      <c r="AG1353" s="264"/>
    </row>
    <row r="1354" spans="1:33" x14ac:dyDescent="0.25">
      <c r="A1354" s="38"/>
      <c r="B1354" s="609"/>
      <c r="C1354" s="610"/>
      <c r="D1354" s="610"/>
      <c r="E1354" s="610"/>
      <c r="F1354" s="610"/>
      <c r="G1354" s="610"/>
      <c r="H1354" s="610"/>
      <c r="I1354" s="610"/>
      <c r="J1354" s="610"/>
      <c r="K1354" s="610"/>
      <c r="L1354" s="610"/>
      <c r="M1354" s="611"/>
      <c r="N1354" s="43"/>
      <c r="O1354" s="63"/>
      <c r="P1354" s="211">
        <v>1</v>
      </c>
      <c r="Q1354" s="211">
        <v>1</v>
      </c>
      <c r="R1354" s="211">
        <v>1</v>
      </c>
      <c r="S1354" s="211" t="str">
        <f>VLOOKUP(P1354,'WORKINGS MATRIX'!$B$200:$C$351,2,FALSE)</f>
        <v>Year</v>
      </c>
      <c r="T1354" s="211">
        <f t="shared" si="124"/>
        <v>0</v>
      </c>
      <c r="U1354" s="211">
        <f t="shared" si="124"/>
        <v>0</v>
      </c>
      <c r="V1354" s="211" t="str">
        <f t="shared" si="120"/>
        <v/>
      </c>
      <c r="W1354" s="211" t="str">
        <f t="shared" si="125"/>
        <v/>
      </c>
      <c r="X1354" s="211" t="str">
        <f t="shared" si="125"/>
        <v/>
      </c>
      <c r="Y1354" s="211" t="str">
        <f t="shared" si="122"/>
        <v/>
      </c>
      <c r="Z1354" s="211" t="str">
        <f t="shared" si="123"/>
        <v/>
      </c>
      <c r="AC1354" s="264"/>
      <c r="AD1354" s="264"/>
      <c r="AE1354" s="264"/>
      <c r="AF1354" s="264"/>
      <c r="AG1354" s="264"/>
    </row>
    <row r="1355" spans="1:33" x14ac:dyDescent="0.25">
      <c r="A1355" s="38"/>
      <c r="B1355" s="612"/>
      <c r="C1355" s="613"/>
      <c r="D1355" s="613"/>
      <c r="E1355" s="613"/>
      <c r="F1355" s="613"/>
      <c r="G1355" s="613"/>
      <c r="H1355" s="613"/>
      <c r="I1355" s="613"/>
      <c r="J1355" s="613"/>
      <c r="K1355" s="613"/>
      <c r="L1355" s="613"/>
      <c r="M1355" s="614"/>
      <c r="N1355" s="43"/>
      <c r="O1355" s="63"/>
      <c r="P1355" s="211">
        <v>1</v>
      </c>
      <c r="Q1355" s="211">
        <v>1</v>
      </c>
      <c r="R1355" s="211">
        <v>1</v>
      </c>
      <c r="S1355" s="211" t="str">
        <f>VLOOKUP(P1355,'WORKINGS MATRIX'!$B$200:$C$351,2,FALSE)</f>
        <v>Year</v>
      </c>
      <c r="T1355" s="211">
        <f t="shared" si="124"/>
        <v>0</v>
      </c>
      <c r="U1355" s="211">
        <f t="shared" si="124"/>
        <v>0</v>
      </c>
      <c r="V1355" s="211" t="str">
        <f t="shared" si="120"/>
        <v/>
      </c>
      <c r="W1355" s="211" t="str">
        <f t="shared" si="125"/>
        <v/>
      </c>
      <c r="X1355" s="211" t="str">
        <f t="shared" si="125"/>
        <v/>
      </c>
      <c r="Y1355" s="211" t="str">
        <f t="shared" si="122"/>
        <v/>
      </c>
      <c r="Z1355" s="211" t="str">
        <f t="shared" si="123"/>
        <v/>
      </c>
      <c r="AC1355" s="264"/>
      <c r="AD1355" s="264"/>
      <c r="AE1355" s="264"/>
      <c r="AF1355" s="264"/>
      <c r="AG1355" s="264"/>
    </row>
    <row r="1356" spans="1:33" x14ac:dyDescent="0.25">
      <c r="A1356" s="38"/>
      <c r="B1356" s="612"/>
      <c r="C1356" s="613"/>
      <c r="D1356" s="613"/>
      <c r="E1356" s="613"/>
      <c r="F1356" s="613"/>
      <c r="G1356" s="613"/>
      <c r="H1356" s="613"/>
      <c r="I1356" s="613"/>
      <c r="J1356" s="613"/>
      <c r="K1356" s="613"/>
      <c r="L1356" s="613"/>
      <c r="M1356" s="614"/>
      <c r="N1356" s="43"/>
      <c r="O1356" s="63"/>
      <c r="P1356" s="211">
        <v>1</v>
      </c>
      <c r="Q1356" s="211">
        <v>1</v>
      </c>
      <c r="R1356" s="211">
        <v>1</v>
      </c>
      <c r="S1356" s="211" t="str">
        <f>VLOOKUP(P1356,'WORKINGS MATRIX'!$B$200:$C$351,2,FALSE)</f>
        <v>Year</v>
      </c>
      <c r="T1356" s="211">
        <f t="shared" si="124"/>
        <v>0</v>
      </c>
      <c r="U1356" s="211">
        <f t="shared" si="124"/>
        <v>0</v>
      </c>
      <c r="V1356" s="211" t="str">
        <f t="shared" si="120"/>
        <v/>
      </c>
      <c r="W1356" s="211" t="str">
        <f t="shared" si="125"/>
        <v/>
      </c>
      <c r="X1356" s="211" t="str">
        <f t="shared" si="125"/>
        <v/>
      </c>
      <c r="Y1356" s="211" t="str">
        <f t="shared" si="122"/>
        <v/>
      </c>
      <c r="Z1356" s="211" t="str">
        <f t="shared" si="123"/>
        <v/>
      </c>
      <c r="AC1356" s="264"/>
      <c r="AD1356" s="264"/>
      <c r="AE1356" s="264"/>
      <c r="AF1356" s="264"/>
      <c r="AG1356" s="264"/>
    </row>
    <row r="1357" spans="1:33" x14ac:dyDescent="0.25">
      <c r="A1357" s="38"/>
      <c r="B1357" s="615"/>
      <c r="C1357" s="616"/>
      <c r="D1357" s="616"/>
      <c r="E1357" s="616"/>
      <c r="F1357" s="616"/>
      <c r="G1357" s="616"/>
      <c r="H1357" s="616"/>
      <c r="I1357" s="616"/>
      <c r="J1357" s="616"/>
      <c r="K1357" s="616"/>
      <c r="L1357" s="616"/>
      <c r="M1357" s="617"/>
      <c r="N1357" s="43"/>
      <c r="O1357" s="63"/>
      <c r="P1357" s="211"/>
      <c r="Q1357" s="211"/>
      <c r="R1357" s="211"/>
      <c r="S1357" s="211"/>
      <c r="T1357" s="211"/>
      <c r="U1357" s="211"/>
      <c r="V1357" s="211"/>
      <c r="W1357" s="211"/>
      <c r="X1357" s="211"/>
      <c r="Y1357" s="211"/>
      <c r="Z1357" s="211"/>
      <c r="AC1357" s="264"/>
      <c r="AD1357" s="264"/>
      <c r="AE1357" s="264"/>
      <c r="AF1357" s="264"/>
      <c r="AG1357" s="264"/>
    </row>
    <row r="1358" spans="1:33" x14ac:dyDescent="0.25">
      <c r="A1358" s="38"/>
      <c r="B1358" s="16" t="s">
        <v>424</v>
      </c>
      <c r="D1358" s="62"/>
      <c r="H1358" s="63"/>
      <c r="K1358" s="26"/>
      <c r="N1358" s="43"/>
      <c r="O1358" s="63"/>
      <c r="P1358" s="211"/>
      <c r="Q1358" s="211"/>
      <c r="R1358" s="211"/>
      <c r="S1358" s="211"/>
      <c r="T1358" s="211"/>
      <c r="U1358" s="211"/>
      <c r="V1358" s="211"/>
      <c r="W1358" s="211"/>
      <c r="X1358" s="211"/>
      <c r="Y1358" s="211"/>
      <c r="Z1358" s="211"/>
      <c r="AC1358" s="264"/>
      <c r="AD1358" s="264"/>
      <c r="AE1358" s="264"/>
      <c r="AF1358" s="264"/>
      <c r="AG1358" s="264"/>
    </row>
    <row r="1359" spans="1:33" x14ac:dyDescent="0.25">
      <c r="A1359" s="38"/>
      <c r="B1359" s="16" t="s">
        <v>425</v>
      </c>
      <c r="D1359" s="62"/>
      <c r="H1359" s="63"/>
      <c r="K1359" s="26"/>
      <c r="N1359" s="43"/>
      <c r="O1359" s="63"/>
      <c r="P1359" s="211"/>
      <c r="Q1359" s="211"/>
      <c r="R1359" s="211"/>
      <c r="S1359" s="211"/>
      <c r="T1359" s="211"/>
      <c r="U1359" s="211"/>
      <c r="V1359" s="211"/>
      <c r="W1359" s="211"/>
      <c r="X1359" s="211"/>
      <c r="Y1359" s="211"/>
      <c r="Z1359" s="211"/>
      <c r="AC1359" s="264"/>
      <c r="AD1359" s="264"/>
      <c r="AE1359" s="264"/>
      <c r="AF1359" s="264"/>
      <c r="AG1359" s="264"/>
    </row>
    <row r="1360" spans="1:33" x14ac:dyDescent="0.25">
      <c r="A1360" s="38"/>
      <c r="D1360" s="62"/>
      <c r="H1360" s="63"/>
      <c r="K1360" s="26"/>
      <c r="N1360" s="43"/>
      <c r="O1360" s="63"/>
      <c r="P1360" s="211"/>
      <c r="Q1360" s="211"/>
      <c r="R1360" s="211"/>
      <c r="S1360" s="211"/>
      <c r="T1360" s="211"/>
      <c r="U1360" s="211"/>
      <c r="V1360" s="211"/>
      <c r="W1360" s="211"/>
      <c r="X1360" s="211"/>
      <c r="Y1360" s="211"/>
      <c r="Z1360" s="211"/>
      <c r="AC1360" s="264"/>
      <c r="AD1360" s="264"/>
      <c r="AE1360" s="264"/>
      <c r="AF1360" s="264"/>
      <c r="AG1360" s="264"/>
    </row>
    <row r="1361" spans="1:33" x14ac:dyDescent="0.25">
      <c r="A1361" s="38"/>
      <c r="D1361" s="62"/>
      <c r="E1361" s="222"/>
      <c r="F1361" s="222"/>
      <c r="G1361" s="222"/>
      <c r="H1361" s="222"/>
      <c r="I1361" s="222"/>
      <c r="K1361" s="26"/>
      <c r="N1361" s="43"/>
      <c r="O1361" s="63"/>
      <c r="P1361" s="211"/>
      <c r="Q1361" s="211"/>
      <c r="R1361" s="211"/>
      <c r="S1361" s="211"/>
      <c r="T1361" s="211"/>
      <c r="U1361" s="211"/>
      <c r="V1361" s="211"/>
      <c r="W1361" s="211"/>
      <c r="X1361" s="211"/>
      <c r="Y1361" s="211"/>
      <c r="Z1361" s="211"/>
      <c r="AC1361" s="264"/>
      <c r="AD1361" s="264"/>
      <c r="AE1361" s="264"/>
      <c r="AF1361" s="264"/>
      <c r="AG1361" s="264"/>
    </row>
    <row r="1362" spans="1:33" x14ac:dyDescent="0.25">
      <c r="A1362" s="38"/>
      <c r="D1362" s="62"/>
      <c r="E1362" s="222"/>
      <c r="F1362" s="222"/>
      <c r="G1362" s="222"/>
      <c r="H1362" s="222"/>
      <c r="I1362" s="222"/>
      <c r="K1362" s="606" t="s">
        <v>334</v>
      </c>
      <c r="L1362" s="606"/>
      <c r="M1362" s="606"/>
      <c r="N1362" s="43"/>
      <c r="O1362" s="63"/>
      <c r="P1362" s="211"/>
      <c r="Q1362" s="211"/>
      <c r="R1362" s="211"/>
      <c r="S1362" s="211"/>
      <c r="T1362" s="211"/>
      <c r="U1362" s="211"/>
      <c r="V1362" s="211"/>
      <c r="W1362" s="211"/>
      <c r="X1362" s="211"/>
      <c r="Y1362" s="211"/>
      <c r="Z1362" s="211"/>
      <c r="AC1362" s="264"/>
      <c r="AD1362" s="264"/>
      <c r="AE1362" s="264"/>
      <c r="AF1362" s="264"/>
      <c r="AG1362" s="264"/>
    </row>
    <row r="1363" spans="1:33" x14ac:dyDescent="0.25">
      <c r="A1363" s="38"/>
      <c r="D1363" s="62"/>
      <c r="H1363" s="63"/>
      <c r="K1363" s="606"/>
      <c r="L1363" s="606"/>
      <c r="M1363" s="606"/>
      <c r="N1363" s="43"/>
      <c r="O1363" s="63"/>
      <c r="P1363" s="211"/>
      <c r="Q1363" s="211"/>
      <c r="R1363" s="211"/>
      <c r="S1363" s="211"/>
      <c r="T1363" s="211"/>
      <c r="U1363" s="211"/>
      <c r="V1363" s="211"/>
      <c r="W1363" s="211"/>
      <c r="X1363" s="211"/>
      <c r="Y1363" s="211"/>
      <c r="Z1363" s="211"/>
      <c r="AC1363" s="264"/>
      <c r="AD1363" s="264"/>
      <c r="AE1363" s="264"/>
      <c r="AF1363" s="264"/>
      <c r="AG1363" s="264"/>
    </row>
    <row r="1364" spans="1:33" x14ac:dyDescent="0.25">
      <c r="A1364" s="38"/>
      <c r="D1364" s="62"/>
      <c r="E1364" s="222"/>
      <c r="F1364" s="222"/>
      <c r="G1364" s="222"/>
      <c r="H1364" s="222"/>
      <c r="I1364" s="222"/>
      <c r="K1364" s="606"/>
      <c r="L1364" s="606"/>
      <c r="M1364" s="606"/>
      <c r="N1364" s="43"/>
      <c r="O1364" s="63"/>
      <c r="P1364" s="211"/>
      <c r="Q1364" s="211"/>
      <c r="R1364" s="211"/>
      <c r="S1364" s="211"/>
      <c r="T1364" s="211"/>
      <c r="U1364" s="211"/>
      <c r="V1364" s="211"/>
      <c r="W1364" s="211"/>
      <c r="X1364" s="211"/>
      <c r="Y1364" s="211"/>
      <c r="Z1364" s="211"/>
      <c r="AC1364" s="264"/>
      <c r="AD1364" s="264"/>
      <c r="AE1364" s="264"/>
      <c r="AF1364" s="264"/>
      <c r="AG1364" s="264"/>
    </row>
    <row r="1365" spans="1:33" x14ac:dyDescent="0.25">
      <c r="A1365" s="38"/>
      <c r="D1365" s="62"/>
      <c r="E1365" s="222"/>
      <c r="F1365" s="222"/>
      <c r="G1365" s="222"/>
      <c r="H1365" s="222"/>
      <c r="I1365" s="222"/>
      <c r="K1365" s="606"/>
      <c r="L1365" s="606"/>
      <c r="M1365" s="606"/>
      <c r="N1365" s="43"/>
      <c r="O1365" s="63"/>
      <c r="P1365" s="211"/>
      <c r="Q1365" s="211"/>
      <c r="R1365" s="211"/>
      <c r="S1365" s="211"/>
      <c r="T1365" s="211"/>
      <c r="U1365" s="211"/>
      <c r="V1365" s="211"/>
      <c r="W1365" s="211"/>
      <c r="X1365" s="211"/>
      <c r="Y1365" s="211"/>
      <c r="Z1365" s="211"/>
      <c r="AC1365" s="264"/>
      <c r="AD1365" s="264"/>
      <c r="AE1365" s="264"/>
      <c r="AF1365" s="264"/>
      <c r="AG1365" s="264"/>
    </row>
    <row r="1366" spans="1:33" ht="13.8" thickBot="1" x14ac:dyDescent="0.3">
      <c r="A1366" s="64"/>
      <c r="B1366" s="65"/>
      <c r="C1366" s="65"/>
      <c r="D1366" s="66"/>
      <c r="E1366" s="65"/>
      <c r="F1366" s="65"/>
      <c r="G1366" s="65"/>
      <c r="H1366" s="67"/>
      <c r="I1366" s="65"/>
      <c r="J1366" s="65"/>
      <c r="K1366" s="68"/>
      <c r="L1366" s="65"/>
      <c r="M1366" s="65"/>
      <c r="N1366" s="69"/>
      <c r="O1366" s="63"/>
      <c r="P1366" s="211"/>
      <c r="Q1366" s="211"/>
      <c r="R1366" s="211"/>
      <c r="S1366" s="211"/>
      <c r="T1366" s="211"/>
      <c r="U1366" s="211"/>
      <c r="V1366" s="211"/>
      <c r="W1366" s="211"/>
      <c r="X1366" s="211"/>
      <c r="Y1366" s="211"/>
      <c r="Z1366" s="211"/>
      <c r="AC1366" s="264"/>
      <c r="AD1366" s="264"/>
      <c r="AE1366" s="264"/>
      <c r="AF1366" s="264"/>
      <c r="AG1366" s="264"/>
    </row>
    <row r="1367" spans="1:33" ht="14.4" thickTop="1" thickBot="1" x14ac:dyDescent="0.3">
      <c r="D1367" s="62"/>
      <c r="H1367" s="63"/>
      <c r="K1367" s="26"/>
      <c r="O1367" s="63"/>
      <c r="P1367" s="211"/>
      <c r="Q1367" s="211"/>
      <c r="R1367" s="211"/>
      <c r="S1367" s="211"/>
      <c r="T1367" s="211"/>
      <c r="U1367" s="211"/>
      <c r="V1367" s="211"/>
      <c r="W1367" s="211"/>
      <c r="X1367" s="211"/>
      <c r="Y1367" s="211"/>
      <c r="Z1367" s="211"/>
      <c r="AC1367" s="264"/>
      <c r="AD1367" s="264"/>
      <c r="AE1367" s="264"/>
      <c r="AF1367" s="264"/>
      <c r="AG1367" s="264"/>
    </row>
    <row r="1368" spans="1:33" ht="13.8" thickTop="1" x14ac:dyDescent="0.25">
      <c r="A1368" s="31"/>
      <c r="B1368" s="32" t="s">
        <v>35</v>
      </c>
      <c r="C1368" s="34"/>
      <c r="D1368" s="33"/>
      <c r="E1368" s="70"/>
      <c r="F1368" s="70"/>
      <c r="G1368" s="70"/>
      <c r="H1368" s="33"/>
      <c r="I1368" s="33"/>
      <c r="J1368" s="33"/>
      <c r="K1368" s="33"/>
      <c r="L1368" s="36" t="s">
        <v>423</v>
      </c>
      <c r="M1368" s="33"/>
      <c r="N1368" s="37"/>
      <c r="P1368" s="211"/>
      <c r="Q1368" s="211"/>
      <c r="R1368" s="211"/>
      <c r="S1368" s="211"/>
      <c r="T1368" s="211"/>
      <c r="U1368" s="211"/>
      <c r="V1368" s="211"/>
      <c r="W1368" s="211"/>
      <c r="X1368" s="211"/>
      <c r="Y1368" s="211"/>
      <c r="Z1368" s="211"/>
      <c r="AC1368" s="264"/>
      <c r="AD1368" s="264"/>
      <c r="AE1368" s="264"/>
      <c r="AF1368" s="264"/>
      <c r="AG1368" s="264"/>
    </row>
    <row r="1369" spans="1:33" x14ac:dyDescent="0.25">
      <c r="A1369" s="38"/>
      <c r="E1369" s="195">
        <v>5</v>
      </c>
      <c r="F1369" s="13"/>
      <c r="N1369" s="43"/>
      <c r="P1369" s="211"/>
      <c r="Q1369" s="211"/>
      <c r="R1369" s="211"/>
      <c r="S1369" s="211"/>
      <c r="T1369" s="211"/>
      <c r="U1369" s="211"/>
      <c r="V1369" s="211"/>
      <c r="W1369" s="211"/>
      <c r="X1369" s="211"/>
      <c r="Y1369" s="211"/>
      <c r="Z1369" s="211"/>
      <c r="AC1369" s="264"/>
      <c r="AD1369" s="264"/>
      <c r="AE1369" s="264"/>
      <c r="AF1369" s="264"/>
      <c r="AG1369" s="264"/>
    </row>
    <row r="1370" spans="1:33" x14ac:dyDescent="0.25">
      <c r="A1370" s="38"/>
      <c r="B1370" t="s">
        <v>26</v>
      </c>
      <c r="L1370" s="608" t="str">
        <f>$L$39</f>
        <v>N.017-050-2022/1</v>
      </c>
      <c r="M1370" s="608"/>
      <c r="N1370" s="43"/>
      <c r="P1370" s="211"/>
      <c r="Q1370" s="211"/>
      <c r="R1370" s="211"/>
      <c r="S1370" s="211"/>
      <c r="T1370" s="211"/>
      <c r="U1370" s="211"/>
      <c r="V1370" s="211"/>
      <c r="W1370" s="211"/>
      <c r="X1370" s="211"/>
      <c r="Y1370" s="211"/>
      <c r="Z1370" s="211"/>
      <c r="AC1370" s="264"/>
      <c r="AD1370" s="264"/>
      <c r="AE1370" s="264"/>
      <c r="AF1370" s="264"/>
      <c r="AG1370" s="264"/>
    </row>
    <row r="1371" spans="1:33" x14ac:dyDescent="0.25">
      <c r="A1371" s="38"/>
      <c r="B1371" s="44" t="s">
        <v>27</v>
      </c>
      <c r="C1371" s="45"/>
      <c r="D1371" s="46"/>
      <c r="E1371" s="651" t="s">
        <v>28</v>
      </c>
      <c r="F1371" s="652"/>
      <c r="G1371" s="651" t="s">
        <v>616</v>
      </c>
      <c r="H1371" s="652"/>
      <c r="L1371" s="608"/>
      <c r="M1371" s="608"/>
      <c r="N1371" s="43"/>
      <c r="P1371" s="211"/>
      <c r="Q1371" s="211"/>
      <c r="R1371" s="211"/>
      <c r="S1371" s="211"/>
      <c r="T1371" s="211"/>
      <c r="U1371" s="211"/>
      <c r="V1371" s="211"/>
      <c r="W1371" s="211"/>
      <c r="X1371" s="211"/>
      <c r="Y1371" s="211"/>
      <c r="Z1371" s="211"/>
      <c r="AC1371" s="264"/>
      <c r="AD1371" s="264"/>
      <c r="AE1371" s="264"/>
      <c r="AF1371" s="264"/>
      <c r="AG1371" s="264"/>
    </row>
    <row r="1372" spans="1:33" ht="18" customHeight="1" x14ac:dyDescent="0.25">
      <c r="A1372" s="38"/>
      <c r="B1372" s="71">
        <f>B1341</f>
        <v>0</v>
      </c>
      <c r="C1372" s="72"/>
      <c r="D1372" s="73"/>
      <c r="E1372" s="603" t="str">
        <f>G1341</f>
        <v>Contracts Engineer</v>
      </c>
      <c r="F1372" s="603"/>
      <c r="G1372" s="47"/>
      <c r="H1372" s="13">
        <v>1</v>
      </c>
      <c r="I1372" s="483" t="s">
        <v>823</v>
      </c>
      <c r="J1372" s="483"/>
      <c r="K1372" s="483"/>
      <c r="L1372" s="483"/>
      <c r="N1372" s="43"/>
      <c r="P1372" s="211"/>
      <c r="Q1372" s="211"/>
      <c r="R1372" s="211"/>
      <c r="S1372" s="211"/>
      <c r="T1372" s="211"/>
      <c r="U1372" s="211"/>
      <c r="V1372" s="211"/>
      <c r="W1372" s="211"/>
      <c r="X1372" s="211"/>
      <c r="Y1372" s="211"/>
      <c r="Z1372" s="211"/>
      <c r="AC1372" s="264"/>
      <c r="AD1372" s="264"/>
      <c r="AE1372" s="264"/>
      <c r="AF1372" s="264"/>
      <c r="AG1372" s="264"/>
    </row>
    <row r="1373" spans="1:33" x14ac:dyDescent="0.25">
      <c r="A1373" s="38"/>
      <c r="N1373" s="43"/>
      <c r="P1373" s="211"/>
      <c r="Q1373" s="211"/>
      <c r="R1373" s="211"/>
      <c r="S1373" s="211"/>
      <c r="T1373" s="211"/>
      <c r="U1373" s="211"/>
      <c r="V1373" s="211"/>
      <c r="W1373" s="211"/>
      <c r="X1373" s="211"/>
      <c r="Y1373" s="211"/>
      <c r="Z1373" s="211"/>
      <c r="AC1373" s="264"/>
      <c r="AD1373" s="264"/>
      <c r="AE1373" s="264"/>
      <c r="AF1373" s="264"/>
      <c r="AG1373" s="264"/>
    </row>
    <row r="1374" spans="1:33" x14ac:dyDescent="0.25">
      <c r="A1374" s="38"/>
      <c r="B1374" t="s">
        <v>36</v>
      </c>
      <c r="N1374" s="43"/>
      <c r="P1374" s="211"/>
      <c r="Q1374" s="211"/>
      <c r="R1374" s="211"/>
      <c r="S1374" s="211"/>
      <c r="T1374" s="211"/>
      <c r="U1374" s="211"/>
      <c r="V1374" s="211"/>
      <c r="W1374" s="211"/>
      <c r="X1374" s="211"/>
      <c r="Y1374" s="211"/>
      <c r="Z1374" s="211"/>
      <c r="AC1374" s="264"/>
      <c r="AD1374" s="264"/>
      <c r="AE1374" s="264"/>
      <c r="AF1374" s="264"/>
      <c r="AG1374" s="264"/>
    </row>
    <row r="1375" spans="1:33" ht="18" customHeight="1" x14ac:dyDescent="0.25">
      <c r="A1375" s="38"/>
      <c r="B1375" s="653" t="s">
        <v>37</v>
      </c>
      <c r="C1375" s="653"/>
      <c r="D1375" s="622" t="s">
        <v>897</v>
      </c>
      <c r="E1375" s="622"/>
      <c r="F1375" s="648" t="s">
        <v>898</v>
      </c>
      <c r="G1375" s="598"/>
      <c r="H1375" s="597" t="s">
        <v>38</v>
      </c>
      <c r="I1375" s="598"/>
      <c r="J1375" s="597" t="s">
        <v>38</v>
      </c>
      <c r="K1375" s="598"/>
      <c r="L1375" s="186" t="s">
        <v>39</v>
      </c>
      <c r="M1375" s="186" t="s">
        <v>40</v>
      </c>
      <c r="N1375" s="43"/>
      <c r="P1375" s="211">
        <v>1</v>
      </c>
      <c r="Q1375" s="211">
        <v>1</v>
      </c>
      <c r="R1375" s="211">
        <v>1</v>
      </c>
      <c r="S1375" s="211" t="str">
        <f>VLOOKUP(P1375,'WORKINGS MATRIX'!$B$200:$C$351,2,FALSE)</f>
        <v>Year</v>
      </c>
      <c r="T1375" s="211">
        <f t="shared" ref="T1375:U1379" si="126">Q1375-1</f>
        <v>0</v>
      </c>
      <c r="U1375" s="211">
        <f t="shared" si="126"/>
        <v>0</v>
      </c>
      <c r="V1375" s="211" t="str">
        <f>IF(S1375="year","",S1375)</f>
        <v/>
      </c>
      <c r="W1375" s="211" t="str">
        <f t="shared" ref="W1375:X1379" si="127">IF(T1375=0,"",T1375)</f>
        <v/>
      </c>
      <c r="X1375" s="211" t="str">
        <f t="shared" si="127"/>
        <v/>
      </c>
      <c r="Y1375" s="211" t="str">
        <f>IF(V1375="","",IF(W1375="",(V1375&amp;"/"&amp;"12"&amp;"/"&amp;"1"),IF(X1375="",(V1375&amp;"/"&amp;W1375&amp;"/"&amp;"1"),(V1375&amp;"/"&amp;W1375&amp;"/"&amp;X1375))))</f>
        <v/>
      </c>
      <c r="Z1375" s="211" t="str">
        <f>IF(Y1375="//","",Y1375)</f>
        <v/>
      </c>
      <c r="AC1375" s="264"/>
      <c r="AD1375" s="264"/>
      <c r="AE1375" s="264"/>
      <c r="AF1375" s="264"/>
      <c r="AG1375" s="264"/>
    </row>
    <row r="1376" spans="1:33" ht="18" customHeight="1" x14ac:dyDescent="0.25">
      <c r="A1376" s="38"/>
      <c r="B1376" s="603" t="s">
        <v>41</v>
      </c>
      <c r="C1376" s="603"/>
      <c r="D1376" s="623">
        <v>10</v>
      </c>
      <c r="E1376" s="624"/>
      <c r="F1376" s="607"/>
      <c r="G1376" s="602"/>
      <c r="H1376" s="599">
        <v>1</v>
      </c>
      <c r="I1376" s="600"/>
      <c r="J1376" s="601"/>
      <c r="K1376" s="602"/>
      <c r="L1376" s="314"/>
      <c r="M1376" s="210" t="str">
        <f>Z1375</f>
        <v/>
      </c>
      <c r="N1376" s="43"/>
      <c r="P1376" s="211">
        <v>1</v>
      </c>
      <c r="Q1376" s="211">
        <v>1</v>
      </c>
      <c r="R1376" s="211">
        <v>1</v>
      </c>
      <c r="S1376" s="211" t="str">
        <f>VLOOKUP(P1376,'WORKINGS MATRIX'!$B$200:$C$351,2,FALSE)</f>
        <v>Year</v>
      </c>
      <c r="T1376" s="211">
        <f t="shared" si="126"/>
        <v>0</v>
      </c>
      <c r="U1376" s="211">
        <f t="shared" si="126"/>
        <v>0</v>
      </c>
      <c r="V1376" s="211" t="str">
        <f>IF(S1376="year","",S1376)</f>
        <v/>
      </c>
      <c r="W1376" s="211" t="str">
        <f t="shared" si="127"/>
        <v/>
      </c>
      <c r="X1376" s="211" t="str">
        <f t="shared" si="127"/>
        <v/>
      </c>
      <c r="Y1376" s="211" t="str">
        <f>IF(V1376="","",IF(W1376="",(V1376&amp;"/"&amp;"12"&amp;"/"&amp;"1"),IF(X1376="",(V1376&amp;"/"&amp;W1376&amp;"/"&amp;"1"),(V1376&amp;"/"&amp;W1376&amp;"/"&amp;X1376))))</f>
        <v/>
      </c>
      <c r="Z1376" s="211" t="str">
        <f>IF(Y1376="//","",Y1376)</f>
        <v/>
      </c>
      <c r="AC1376" s="264"/>
      <c r="AD1376" s="264"/>
      <c r="AE1376" s="264"/>
      <c r="AF1376" s="264"/>
      <c r="AG1376" s="264"/>
    </row>
    <row r="1377" spans="1:33" ht="18" customHeight="1" x14ac:dyDescent="0.25">
      <c r="A1377" s="38"/>
      <c r="B1377" s="603" t="s">
        <v>42</v>
      </c>
      <c r="C1377" s="603"/>
      <c r="D1377" s="607"/>
      <c r="E1377" s="602"/>
      <c r="F1377" s="607"/>
      <c r="G1377" s="602"/>
      <c r="H1377" s="649" t="s">
        <v>394</v>
      </c>
      <c r="I1377" s="650"/>
      <c r="J1377" s="649" t="s">
        <v>362</v>
      </c>
      <c r="K1377" s="650"/>
      <c r="L1377" s="186" t="s">
        <v>39</v>
      </c>
      <c r="M1377" s="186" t="s">
        <v>40</v>
      </c>
      <c r="N1377" s="43"/>
      <c r="P1377" s="211">
        <v>1</v>
      </c>
      <c r="Q1377" s="211">
        <v>1</v>
      </c>
      <c r="R1377" s="211">
        <v>1</v>
      </c>
      <c r="S1377" s="211" t="str">
        <f>VLOOKUP(P1377,'WORKINGS MATRIX'!$B$200:$C$351,2,FALSE)</f>
        <v>Year</v>
      </c>
      <c r="T1377" s="211">
        <f t="shared" si="126"/>
        <v>0</v>
      </c>
      <c r="U1377" s="211">
        <f t="shared" si="126"/>
        <v>0</v>
      </c>
      <c r="V1377" s="211" t="str">
        <f>IF(S1377="year","",S1377)</f>
        <v/>
      </c>
      <c r="W1377" s="211" t="str">
        <f t="shared" si="127"/>
        <v/>
      </c>
      <c r="X1377" s="211" t="str">
        <f t="shared" si="127"/>
        <v/>
      </c>
      <c r="Y1377" s="211" t="str">
        <f>IF(V1377="","",IF(W1377="",(V1377&amp;"/"&amp;"1"&amp;"/"&amp;"1"),IF(X1377="",(V1377&amp;"/"&amp;W1377&amp;"/"&amp;"1"),(V1377&amp;"/"&amp;W1377&amp;"/"&amp;X1377))))</f>
        <v/>
      </c>
      <c r="Z1377" s="211" t="str">
        <f>IF(Y1377="//","",Y1377)</f>
        <v/>
      </c>
      <c r="AC1377" s="264"/>
      <c r="AD1377" s="264"/>
      <c r="AE1377" s="264"/>
      <c r="AF1377" s="264"/>
      <c r="AG1377" s="264"/>
    </row>
    <row r="1378" spans="1:33" ht="18" customHeight="1" x14ac:dyDescent="0.25">
      <c r="A1378" s="38"/>
      <c r="B1378" s="603" t="s">
        <v>82</v>
      </c>
      <c r="C1378" s="603"/>
      <c r="D1378" s="604" t="str">
        <f>Z1377</f>
        <v/>
      </c>
      <c r="E1378" s="605"/>
      <c r="F1378" s="604" t="str">
        <f>Z1378</f>
        <v/>
      </c>
      <c r="G1378" s="605"/>
      <c r="H1378" s="644">
        <v>1</v>
      </c>
      <c r="I1378" s="645"/>
      <c r="J1378" s="601"/>
      <c r="K1378" s="602"/>
      <c r="L1378" s="314"/>
      <c r="M1378" s="210" t="str">
        <f>Z1376</f>
        <v/>
      </c>
      <c r="N1378" s="43"/>
      <c r="P1378" s="211">
        <v>1</v>
      </c>
      <c r="Q1378" s="211">
        <v>1</v>
      </c>
      <c r="R1378" s="211">
        <v>1</v>
      </c>
      <c r="S1378" s="211" t="str">
        <f>VLOOKUP(P1378,'WORKINGS MATRIX'!$B$200:$C$351,2,FALSE)</f>
        <v>Year</v>
      </c>
      <c r="T1378" s="211">
        <f t="shared" si="126"/>
        <v>0</v>
      </c>
      <c r="U1378" s="211">
        <f t="shared" si="126"/>
        <v>0</v>
      </c>
      <c r="V1378" s="211" t="str">
        <f>IF(S1378="year","",S1378)</f>
        <v/>
      </c>
      <c r="W1378" s="211" t="str">
        <f t="shared" si="127"/>
        <v/>
      </c>
      <c r="X1378" s="211" t="str">
        <f t="shared" si="127"/>
        <v/>
      </c>
      <c r="Y1378" s="211" t="str">
        <f>IF(V1378="","",IF(W1378="",(V1378&amp;"/"&amp;"1"&amp;"/"&amp;"1"),IF(X1378="",(V1378&amp;"/"&amp;W1378&amp;"/"&amp;"1"),(V1378&amp;"/"&amp;W1378&amp;"/"&amp;X1378))))</f>
        <v/>
      </c>
      <c r="Z1378" s="211" t="str">
        <f>IF(Y1378="//","",Y1378)</f>
        <v/>
      </c>
      <c r="AC1378" s="264"/>
      <c r="AD1378" s="264"/>
      <c r="AE1378" s="264"/>
      <c r="AF1378" s="264"/>
      <c r="AG1378" s="264"/>
    </row>
    <row r="1379" spans="1:33" x14ac:dyDescent="0.25">
      <c r="A1379" s="38"/>
      <c r="N1379" s="43"/>
      <c r="P1379" s="211">
        <v>1</v>
      </c>
      <c r="Q1379" s="211">
        <v>1</v>
      </c>
      <c r="R1379" s="211">
        <v>1</v>
      </c>
      <c r="S1379" s="211" t="str">
        <f>VLOOKUP(P1379,'WORKINGS MATRIX'!$B$200:$C$351,2,FALSE)</f>
        <v>Year</v>
      </c>
      <c r="T1379" s="211">
        <f t="shared" si="126"/>
        <v>0</v>
      </c>
      <c r="U1379" s="211">
        <f t="shared" si="126"/>
        <v>0</v>
      </c>
      <c r="V1379" s="211" t="str">
        <f>IF(S1379="year","",S1379)</f>
        <v/>
      </c>
      <c r="W1379" s="211" t="str">
        <f t="shared" si="127"/>
        <v/>
      </c>
      <c r="X1379" s="211" t="str">
        <f t="shared" si="127"/>
        <v/>
      </c>
      <c r="Y1379" s="211" t="str">
        <f>IF(V1379="","",IF(W1379="",(V1379&amp;"/"&amp;"1"&amp;"/"&amp;"1"),IF(X1379="",(V1379&amp;"/"&amp;W1379&amp;"/"&amp;"1"),(V1379&amp;"/"&amp;W1379&amp;"/"&amp;X1379))))</f>
        <v/>
      </c>
      <c r="Z1379" s="211" t="str">
        <f>IF(Y1379="//","",Y1379)</f>
        <v/>
      </c>
      <c r="AC1379" s="264"/>
      <c r="AD1379" s="264"/>
      <c r="AE1379" s="264"/>
      <c r="AF1379" s="264"/>
      <c r="AG1379" s="264"/>
    </row>
    <row r="1380" spans="1:33" x14ac:dyDescent="0.25">
      <c r="A1380" s="38"/>
      <c r="M1380" s="330"/>
      <c r="N1380" s="43"/>
      <c r="P1380" s="211"/>
      <c r="Q1380" s="211"/>
      <c r="R1380" s="211"/>
      <c r="S1380" s="211"/>
      <c r="T1380" s="211"/>
      <c r="U1380" s="211"/>
      <c r="V1380" s="211"/>
      <c r="W1380" s="211"/>
      <c r="X1380" s="211"/>
      <c r="Y1380" s="211"/>
      <c r="Z1380" s="211"/>
      <c r="AC1380" s="264"/>
      <c r="AD1380" s="264"/>
      <c r="AE1380" s="264"/>
      <c r="AF1380" s="264"/>
      <c r="AG1380" s="264"/>
    </row>
    <row r="1381" spans="1:33" x14ac:dyDescent="0.25">
      <c r="A1381" s="51"/>
      <c r="B1381" s="26"/>
      <c r="C1381" s="83"/>
      <c r="D1381" s="329"/>
      <c r="E1381" s="26"/>
      <c r="F1381" s="11"/>
      <c r="G1381" s="11"/>
      <c r="H1381" s="11"/>
      <c r="I1381" s="11"/>
      <c r="J1381" s="26"/>
      <c r="K1381" s="26"/>
      <c r="L1381" s="26"/>
      <c r="M1381" s="330"/>
      <c r="N1381" s="74"/>
      <c r="O1381" s="26"/>
      <c r="P1381" s="211"/>
      <c r="Q1381" s="211"/>
      <c r="R1381" s="211"/>
      <c r="S1381" s="212"/>
      <c r="T1381" s="212"/>
      <c r="U1381" s="212"/>
      <c r="V1381" s="212"/>
      <c r="W1381" s="212"/>
      <c r="X1381" s="212"/>
      <c r="Y1381" s="212"/>
      <c r="Z1381" s="212"/>
      <c r="AC1381" s="264"/>
      <c r="AD1381" s="264"/>
      <c r="AE1381" s="264"/>
      <c r="AF1381" s="264"/>
      <c r="AG1381" s="264"/>
    </row>
    <row r="1382" spans="1:33" ht="26.25" customHeight="1" x14ac:dyDescent="0.25">
      <c r="A1382" s="75"/>
      <c r="B1382" s="9" t="s">
        <v>889</v>
      </c>
      <c r="C1382" s="222"/>
      <c r="D1382" s="3"/>
      <c r="E1382" s="222"/>
      <c r="F1382" s="222"/>
      <c r="G1382" s="3"/>
      <c r="H1382" s="222"/>
      <c r="I1382" s="3"/>
      <c r="J1382" s="326"/>
      <c r="K1382" s="327"/>
      <c r="L1382" s="222"/>
      <c r="M1382" s="76"/>
      <c r="N1382" s="77"/>
      <c r="O1382" s="11"/>
      <c r="P1382" s="211"/>
      <c r="Q1382" s="211"/>
      <c r="R1382" s="211"/>
      <c r="S1382" s="211"/>
      <c r="T1382" s="211"/>
      <c r="U1382" s="211"/>
      <c r="V1382" s="211"/>
      <c r="W1382" s="211"/>
      <c r="X1382" s="211"/>
      <c r="Y1382" s="211"/>
      <c r="Z1382" s="211"/>
      <c r="AC1382" s="264"/>
      <c r="AD1382" s="264"/>
      <c r="AE1382" s="264"/>
      <c r="AF1382" s="264"/>
      <c r="AG1382" s="264"/>
    </row>
    <row r="1383" spans="1:33" ht="26.25" customHeight="1" x14ac:dyDescent="0.25">
      <c r="A1383" s="75"/>
      <c r="B1383" s="222"/>
      <c r="C1383" s="222"/>
      <c r="D1383" s="3"/>
      <c r="E1383" s="222"/>
      <c r="F1383" s="222"/>
      <c r="G1383" s="3"/>
      <c r="H1383" s="222"/>
      <c r="I1383" s="3"/>
      <c r="J1383" s="326"/>
      <c r="K1383" s="327"/>
      <c r="L1383" s="222"/>
      <c r="M1383" s="76"/>
      <c r="N1383" s="77"/>
      <c r="O1383" s="11"/>
      <c r="P1383" s="211"/>
      <c r="Q1383" s="211"/>
      <c r="R1383" s="211"/>
      <c r="S1383" s="211"/>
      <c r="T1383" s="211"/>
      <c r="U1383" s="211"/>
      <c r="V1383" s="211"/>
      <c r="W1383" s="211"/>
      <c r="X1383" s="211"/>
      <c r="Y1383" s="211"/>
      <c r="Z1383" s="211"/>
      <c r="AC1383" s="264"/>
      <c r="AD1383" s="264"/>
      <c r="AE1383" s="264"/>
      <c r="AF1383" s="264"/>
      <c r="AG1383" s="264"/>
    </row>
    <row r="1384" spans="1:33" ht="26.25" customHeight="1" x14ac:dyDescent="0.25">
      <c r="A1384" s="75"/>
      <c r="B1384" s="222"/>
      <c r="C1384" s="222"/>
      <c r="D1384" s="3"/>
      <c r="E1384" s="222"/>
      <c r="F1384" s="222"/>
      <c r="G1384" s="3"/>
      <c r="H1384" s="222"/>
      <c r="I1384" s="3"/>
      <c r="J1384" s="326"/>
      <c r="K1384" s="327"/>
      <c r="L1384" s="222"/>
      <c r="M1384" s="76"/>
      <c r="N1384" s="77"/>
      <c r="O1384" s="11"/>
      <c r="P1384" s="211"/>
      <c r="Q1384" s="211"/>
      <c r="R1384" s="211"/>
      <c r="S1384" s="211"/>
      <c r="T1384" s="211"/>
      <c r="U1384" s="211"/>
      <c r="V1384" s="211"/>
      <c r="W1384" s="211"/>
      <c r="X1384" s="211"/>
      <c r="Y1384" s="211"/>
      <c r="Z1384" s="211"/>
      <c r="AC1384" s="264"/>
      <c r="AD1384" s="264"/>
      <c r="AE1384" s="264"/>
      <c r="AF1384" s="264"/>
      <c r="AG1384" s="264"/>
    </row>
    <row r="1385" spans="1:33" ht="26.25" customHeight="1" x14ac:dyDescent="0.25">
      <c r="A1385" s="75"/>
      <c r="B1385" s="222"/>
      <c r="C1385" s="222"/>
      <c r="D1385" s="3"/>
      <c r="E1385" s="222"/>
      <c r="F1385" s="222"/>
      <c r="G1385" s="3"/>
      <c r="H1385" s="222"/>
      <c r="I1385" s="3"/>
      <c r="J1385" s="326"/>
      <c r="K1385" s="327"/>
      <c r="L1385" s="222"/>
      <c r="M1385" s="76"/>
      <c r="N1385" s="77"/>
      <c r="O1385" s="11"/>
      <c r="P1385" s="211"/>
      <c r="Q1385" s="211"/>
      <c r="R1385" s="211"/>
      <c r="S1385" s="211"/>
      <c r="T1385" s="211"/>
      <c r="U1385" s="211"/>
      <c r="V1385" s="211"/>
      <c r="W1385" s="211"/>
      <c r="X1385" s="211"/>
      <c r="Y1385" s="211"/>
      <c r="Z1385" s="211"/>
      <c r="AC1385" s="264"/>
      <c r="AD1385" s="264"/>
      <c r="AE1385" s="264"/>
      <c r="AF1385" s="264"/>
      <c r="AG1385" s="264"/>
    </row>
    <row r="1386" spans="1:33" ht="26.25" customHeight="1" x14ac:dyDescent="0.25">
      <c r="A1386" s="75"/>
      <c r="B1386" s="222"/>
      <c r="C1386" s="222"/>
      <c r="D1386" s="3"/>
      <c r="E1386" s="222"/>
      <c r="F1386" s="222"/>
      <c r="G1386" s="3"/>
      <c r="H1386" s="222"/>
      <c r="I1386" s="3"/>
      <c r="J1386" s="326"/>
      <c r="K1386" s="327"/>
      <c r="L1386" s="222"/>
      <c r="M1386" s="76"/>
      <c r="N1386" s="77"/>
      <c r="O1386" s="11"/>
      <c r="P1386" s="211"/>
      <c r="Q1386" s="211"/>
      <c r="R1386" s="211"/>
      <c r="S1386" s="211"/>
      <c r="T1386" s="211"/>
      <c r="U1386" s="211"/>
      <c r="V1386" s="211"/>
      <c r="W1386" s="211"/>
      <c r="X1386" s="211"/>
      <c r="Y1386" s="211"/>
      <c r="Z1386" s="211"/>
      <c r="AC1386" s="264"/>
      <c r="AD1386" s="264"/>
      <c r="AE1386" s="264"/>
      <c r="AF1386" s="264"/>
      <c r="AG1386" s="264"/>
    </row>
    <row r="1387" spans="1:33" x14ac:dyDescent="0.25">
      <c r="A1387" s="38"/>
      <c r="D1387" s="3"/>
      <c r="G1387" s="3"/>
      <c r="I1387" s="3"/>
      <c r="N1387" s="77"/>
      <c r="P1387" s="211"/>
      <c r="Q1387" s="211"/>
      <c r="R1387" s="211"/>
      <c r="S1387" s="211"/>
      <c r="T1387" s="211"/>
      <c r="U1387" s="211"/>
      <c r="V1387" s="211"/>
      <c r="W1387" s="211"/>
      <c r="X1387" s="211"/>
      <c r="Y1387" s="211"/>
      <c r="Z1387" s="211"/>
      <c r="AC1387" s="264"/>
      <c r="AD1387" s="264"/>
      <c r="AE1387" s="264"/>
      <c r="AF1387" s="264"/>
      <c r="AG1387" s="264"/>
    </row>
    <row r="1388" spans="1:33" x14ac:dyDescent="0.25">
      <c r="A1388" s="38"/>
      <c r="B1388" t="s">
        <v>34</v>
      </c>
      <c r="D1388" s="62"/>
      <c r="H1388" s="63"/>
      <c r="K1388" s="26"/>
      <c r="N1388" s="43"/>
      <c r="P1388" s="211"/>
      <c r="Q1388" s="211"/>
      <c r="R1388" s="211"/>
      <c r="S1388" s="211"/>
      <c r="T1388" s="211"/>
      <c r="U1388" s="211"/>
      <c r="V1388" s="211"/>
      <c r="W1388" s="211"/>
      <c r="X1388" s="211"/>
      <c r="Y1388" s="211"/>
      <c r="Z1388" s="211"/>
      <c r="AC1388" s="264"/>
      <c r="AD1388" s="264"/>
      <c r="AE1388" s="264"/>
      <c r="AF1388" s="264"/>
      <c r="AG1388" s="264"/>
    </row>
    <row r="1389" spans="1:33" x14ac:dyDescent="0.25">
      <c r="A1389" s="38"/>
      <c r="B1389" s="609"/>
      <c r="C1389" s="610"/>
      <c r="D1389" s="610"/>
      <c r="E1389" s="610"/>
      <c r="F1389" s="610"/>
      <c r="G1389" s="610"/>
      <c r="H1389" s="610"/>
      <c r="I1389" s="610"/>
      <c r="J1389" s="610"/>
      <c r="K1389" s="610"/>
      <c r="L1389" s="610"/>
      <c r="M1389" s="611"/>
      <c r="N1389" s="43"/>
      <c r="P1389" s="211"/>
      <c r="Q1389" s="211"/>
      <c r="R1389" s="211"/>
      <c r="S1389" s="211"/>
      <c r="T1389" s="211"/>
      <c r="U1389" s="211"/>
      <c r="V1389" s="211"/>
      <c r="W1389" s="211"/>
      <c r="X1389" s="211"/>
      <c r="Y1389" s="211"/>
      <c r="Z1389" s="211"/>
      <c r="AC1389" s="264"/>
      <c r="AD1389" s="264"/>
      <c r="AE1389" s="264"/>
      <c r="AF1389" s="264"/>
      <c r="AG1389" s="264"/>
    </row>
    <row r="1390" spans="1:33" x14ac:dyDescent="0.25">
      <c r="A1390" s="38"/>
      <c r="B1390" s="612"/>
      <c r="C1390" s="613"/>
      <c r="D1390" s="613"/>
      <c r="E1390" s="613"/>
      <c r="F1390" s="613"/>
      <c r="G1390" s="613"/>
      <c r="H1390" s="613"/>
      <c r="I1390" s="613"/>
      <c r="J1390" s="613"/>
      <c r="K1390" s="613"/>
      <c r="L1390" s="613"/>
      <c r="M1390" s="614"/>
      <c r="N1390" s="43"/>
      <c r="P1390" s="211"/>
      <c r="Q1390" s="211"/>
      <c r="R1390" s="211"/>
      <c r="S1390" s="211"/>
      <c r="T1390" s="211"/>
      <c r="U1390" s="211"/>
      <c r="V1390" s="211"/>
      <c r="W1390" s="211"/>
      <c r="X1390" s="211"/>
      <c r="Y1390" s="211"/>
      <c r="Z1390" s="211"/>
      <c r="AC1390" s="264"/>
      <c r="AD1390" s="264"/>
      <c r="AE1390" s="264"/>
      <c r="AF1390" s="264"/>
      <c r="AG1390" s="264"/>
    </row>
    <row r="1391" spans="1:33" x14ac:dyDescent="0.25">
      <c r="A1391" s="38"/>
      <c r="B1391" s="612"/>
      <c r="C1391" s="613"/>
      <c r="D1391" s="613"/>
      <c r="E1391" s="613"/>
      <c r="F1391" s="613"/>
      <c r="G1391" s="613"/>
      <c r="H1391" s="613"/>
      <c r="I1391" s="613"/>
      <c r="J1391" s="613"/>
      <c r="K1391" s="613"/>
      <c r="L1391" s="613"/>
      <c r="M1391" s="614"/>
      <c r="N1391" s="43"/>
      <c r="P1391" s="211"/>
      <c r="Q1391" s="211"/>
      <c r="R1391" s="211"/>
      <c r="S1391" s="211"/>
      <c r="T1391" s="211"/>
      <c r="U1391" s="211"/>
      <c r="V1391" s="211"/>
      <c r="W1391" s="211"/>
      <c r="X1391" s="211"/>
      <c r="Y1391" s="211"/>
      <c r="Z1391" s="211"/>
      <c r="AC1391" s="264"/>
      <c r="AD1391" s="264"/>
      <c r="AE1391" s="264"/>
      <c r="AF1391" s="264"/>
      <c r="AG1391" s="264"/>
    </row>
    <row r="1392" spans="1:33" x14ac:dyDescent="0.25">
      <c r="A1392" s="38"/>
      <c r="B1392" s="615"/>
      <c r="C1392" s="616"/>
      <c r="D1392" s="616"/>
      <c r="E1392" s="616"/>
      <c r="F1392" s="616"/>
      <c r="G1392" s="616"/>
      <c r="H1392" s="616"/>
      <c r="I1392" s="616"/>
      <c r="J1392" s="616"/>
      <c r="K1392" s="616"/>
      <c r="L1392" s="616"/>
      <c r="M1392" s="617"/>
      <c r="N1392" s="43"/>
      <c r="P1392" s="211"/>
      <c r="Q1392" s="211"/>
      <c r="R1392" s="211"/>
      <c r="S1392" s="211"/>
      <c r="T1392" s="211"/>
      <c r="U1392" s="211"/>
      <c r="V1392" s="211"/>
      <c r="W1392" s="211"/>
      <c r="X1392" s="211"/>
      <c r="Y1392" s="211"/>
      <c r="Z1392" s="211"/>
      <c r="AC1392" s="264"/>
      <c r="AD1392" s="264"/>
      <c r="AE1392" s="264"/>
      <c r="AF1392" s="264"/>
      <c r="AG1392" s="264"/>
    </row>
    <row r="1393" spans="1:33" x14ac:dyDescent="0.25">
      <c r="A1393" s="38"/>
      <c r="B1393" s="16"/>
      <c r="D1393" s="62"/>
      <c r="H1393" s="63"/>
      <c r="K1393" s="26"/>
      <c r="N1393" s="43"/>
      <c r="P1393" s="211"/>
      <c r="Q1393" s="211"/>
      <c r="R1393" s="211"/>
      <c r="S1393" s="211"/>
      <c r="T1393" s="211"/>
      <c r="U1393" s="211"/>
      <c r="V1393" s="211"/>
      <c r="W1393" s="211"/>
      <c r="X1393" s="211"/>
      <c r="Y1393" s="211"/>
      <c r="Z1393" s="211"/>
      <c r="AC1393" s="264"/>
      <c r="AD1393" s="264"/>
      <c r="AE1393" s="264"/>
      <c r="AF1393" s="264"/>
      <c r="AG1393" s="264"/>
    </row>
    <row r="1394" spans="1:33" x14ac:dyDescent="0.25">
      <c r="A1394" s="38"/>
      <c r="D1394" s="62"/>
      <c r="H1394" s="63"/>
      <c r="K1394" s="26"/>
      <c r="N1394" s="43"/>
      <c r="P1394" s="211"/>
      <c r="Q1394" s="211"/>
      <c r="R1394" s="211"/>
      <c r="S1394" s="211"/>
      <c r="T1394" s="211"/>
      <c r="U1394" s="211"/>
      <c r="V1394" s="211"/>
      <c r="W1394" s="211"/>
      <c r="X1394" s="211"/>
      <c r="Y1394" s="211"/>
      <c r="Z1394" s="211"/>
      <c r="AC1394" s="264"/>
      <c r="AD1394" s="264"/>
      <c r="AE1394" s="264"/>
      <c r="AF1394" s="264"/>
      <c r="AG1394" s="264"/>
    </row>
    <row r="1395" spans="1:33" x14ac:dyDescent="0.25">
      <c r="A1395" s="38"/>
      <c r="D1395" s="62"/>
      <c r="H1395" s="63"/>
      <c r="K1395" s="26"/>
      <c r="N1395" s="43"/>
      <c r="P1395" s="211"/>
      <c r="Q1395" s="211"/>
      <c r="R1395" s="211"/>
      <c r="S1395" s="211"/>
      <c r="T1395" s="211"/>
      <c r="U1395" s="211"/>
      <c r="V1395" s="211"/>
      <c r="W1395" s="211"/>
      <c r="X1395" s="211"/>
      <c r="Y1395" s="211"/>
      <c r="Z1395" s="211"/>
      <c r="AC1395" s="264"/>
      <c r="AD1395" s="264"/>
      <c r="AE1395" s="264"/>
      <c r="AF1395" s="264"/>
      <c r="AG1395" s="264"/>
    </row>
    <row r="1396" spans="1:33" x14ac:dyDescent="0.25">
      <c r="A1396" s="38"/>
      <c r="D1396" s="62"/>
      <c r="E1396" s="222"/>
      <c r="F1396" s="222"/>
      <c r="G1396" s="222"/>
      <c r="H1396" s="222"/>
      <c r="I1396" s="222"/>
      <c r="K1396" s="26"/>
      <c r="N1396" s="43"/>
      <c r="P1396" s="211"/>
      <c r="Q1396" s="211"/>
      <c r="R1396" s="211"/>
      <c r="S1396" s="211"/>
      <c r="T1396" s="211"/>
      <c r="U1396" s="211"/>
      <c r="V1396" s="211"/>
      <c r="W1396" s="211"/>
      <c r="X1396" s="211"/>
      <c r="Y1396" s="211"/>
      <c r="Z1396" s="211"/>
      <c r="AC1396" s="264"/>
      <c r="AD1396" s="264"/>
      <c r="AE1396" s="264"/>
      <c r="AF1396" s="264"/>
      <c r="AG1396" s="264"/>
    </row>
    <row r="1397" spans="1:33" x14ac:dyDescent="0.25">
      <c r="A1397" s="38"/>
      <c r="D1397" s="62"/>
      <c r="E1397" s="222"/>
      <c r="F1397" s="222"/>
      <c r="G1397" s="222"/>
      <c r="H1397" s="222"/>
      <c r="I1397" s="222"/>
      <c r="K1397" s="606" t="s">
        <v>334</v>
      </c>
      <c r="L1397" s="606"/>
      <c r="M1397" s="606"/>
      <c r="N1397" s="43"/>
      <c r="P1397" s="211"/>
      <c r="Q1397" s="211"/>
      <c r="R1397" s="211"/>
      <c r="S1397" s="211"/>
      <c r="T1397" s="211"/>
      <c r="U1397" s="211"/>
      <c r="V1397" s="211"/>
      <c r="W1397" s="211"/>
      <c r="X1397" s="211"/>
      <c r="Y1397" s="211"/>
      <c r="Z1397" s="211"/>
      <c r="AC1397" s="264"/>
      <c r="AD1397" s="264"/>
      <c r="AE1397" s="264"/>
      <c r="AF1397" s="264"/>
      <c r="AG1397" s="264"/>
    </row>
    <row r="1398" spans="1:33" x14ac:dyDescent="0.25">
      <c r="A1398" s="38"/>
      <c r="D1398" s="62"/>
      <c r="H1398" s="63"/>
      <c r="K1398" s="606"/>
      <c r="L1398" s="606"/>
      <c r="M1398" s="606"/>
      <c r="N1398" s="43"/>
      <c r="P1398" s="211"/>
      <c r="Q1398" s="211"/>
      <c r="R1398" s="211"/>
      <c r="S1398" s="211"/>
      <c r="T1398" s="211"/>
      <c r="U1398" s="211"/>
      <c r="V1398" s="211"/>
      <c r="W1398" s="211"/>
      <c r="X1398" s="211"/>
      <c r="Y1398" s="211"/>
      <c r="Z1398" s="211"/>
      <c r="AC1398" s="264"/>
      <c r="AD1398" s="264"/>
      <c r="AE1398" s="264"/>
      <c r="AF1398" s="264"/>
      <c r="AG1398" s="264"/>
    </row>
    <row r="1399" spans="1:33" x14ac:dyDescent="0.25">
      <c r="A1399" s="38"/>
      <c r="D1399" s="62"/>
      <c r="E1399" s="222"/>
      <c r="F1399" s="222"/>
      <c r="G1399" s="222"/>
      <c r="H1399" s="222"/>
      <c r="I1399" s="222"/>
      <c r="K1399" s="606"/>
      <c r="L1399" s="606"/>
      <c r="M1399" s="606"/>
      <c r="N1399" s="43"/>
      <c r="P1399" s="211"/>
      <c r="Q1399" s="211"/>
      <c r="R1399" s="211"/>
      <c r="S1399" s="211"/>
      <c r="T1399" s="211"/>
      <c r="U1399" s="211"/>
      <c r="V1399" s="211"/>
      <c r="W1399" s="211"/>
      <c r="X1399" s="211"/>
      <c r="Y1399" s="211"/>
      <c r="Z1399" s="211"/>
      <c r="AC1399" s="264"/>
      <c r="AD1399" s="264"/>
      <c r="AE1399" s="264"/>
      <c r="AF1399" s="264"/>
      <c r="AG1399" s="264"/>
    </row>
    <row r="1400" spans="1:33" x14ac:dyDescent="0.25">
      <c r="A1400" s="38"/>
      <c r="D1400" s="62"/>
      <c r="E1400" s="222"/>
      <c r="F1400" s="222"/>
      <c r="G1400" s="222"/>
      <c r="H1400" s="222"/>
      <c r="I1400" s="222"/>
      <c r="K1400" s="606"/>
      <c r="L1400" s="606"/>
      <c r="M1400" s="606"/>
      <c r="N1400" s="43"/>
      <c r="P1400" s="211"/>
      <c r="Q1400" s="211"/>
      <c r="R1400" s="211"/>
      <c r="S1400" s="211"/>
      <c r="T1400" s="211"/>
      <c r="U1400" s="211"/>
      <c r="V1400" s="211"/>
      <c r="W1400" s="211"/>
      <c r="X1400" s="211"/>
      <c r="Y1400" s="211"/>
      <c r="Z1400" s="211"/>
      <c r="AC1400" s="264"/>
      <c r="AD1400" s="264"/>
      <c r="AE1400" s="264"/>
      <c r="AF1400" s="264"/>
      <c r="AG1400" s="264"/>
    </row>
    <row r="1401" spans="1:33" ht="13.8" thickBot="1" x14ac:dyDescent="0.3">
      <c r="A1401" s="64"/>
      <c r="B1401" s="65"/>
      <c r="C1401" s="65"/>
      <c r="D1401" s="65"/>
      <c r="E1401" s="65"/>
      <c r="F1401" s="65"/>
      <c r="G1401" s="65"/>
      <c r="H1401" s="65"/>
      <c r="I1401" s="65"/>
      <c r="J1401" s="65"/>
      <c r="K1401" s="65"/>
      <c r="L1401" s="65"/>
      <c r="M1401" s="65"/>
      <c r="N1401" s="69"/>
      <c r="P1401" s="211"/>
      <c r="Q1401" s="211"/>
      <c r="R1401" s="211"/>
      <c r="S1401" s="211"/>
      <c r="T1401" s="211"/>
      <c r="U1401" s="211"/>
      <c r="V1401" s="211"/>
      <c r="W1401" s="211"/>
      <c r="X1401" s="211"/>
      <c r="Y1401" s="211"/>
      <c r="Z1401" s="211"/>
      <c r="AC1401" s="264"/>
      <c r="AD1401" s="264"/>
      <c r="AE1401" s="264"/>
      <c r="AF1401" s="264"/>
      <c r="AG1401" s="264"/>
    </row>
    <row r="1402" spans="1:33" ht="13.8" thickTop="1" x14ac:dyDescent="0.25">
      <c r="P1402" s="211"/>
      <c r="Q1402" s="211"/>
      <c r="R1402" s="211"/>
      <c r="S1402" s="211"/>
      <c r="T1402" s="211"/>
      <c r="U1402" s="211"/>
      <c r="V1402" s="211"/>
      <c r="W1402" s="211"/>
      <c r="X1402" s="211"/>
      <c r="Y1402" s="211"/>
      <c r="Z1402" s="211"/>
      <c r="AC1402" s="264"/>
      <c r="AD1402" s="264"/>
      <c r="AE1402" s="264"/>
      <c r="AF1402" s="264"/>
      <c r="AG1402" s="264"/>
    </row>
    <row r="1403" spans="1:33" x14ac:dyDescent="0.25">
      <c r="B1403" s="29" t="s">
        <v>19</v>
      </c>
      <c r="P1403" s="211"/>
      <c r="Q1403" s="211"/>
      <c r="R1403" s="211"/>
      <c r="S1403" s="211"/>
      <c r="T1403" s="211"/>
      <c r="U1403" s="211"/>
      <c r="V1403" s="211"/>
      <c r="W1403" s="211"/>
      <c r="X1403" s="211"/>
      <c r="Y1403" s="211"/>
      <c r="Z1403" s="211"/>
      <c r="AC1403" s="264"/>
      <c r="AD1403" s="264"/>
      <c r="AE1403" s="264"/>
      <c r="AF1403" s="264"/>
      <c r="AG1403" s="264"/>
    </row>
    <row r="1404" spans="1:33" x14ac:dyDescent="0.25">
      <c r="P1404" s="211"/>
      <c r="Q1404" s="211"/>
      <c r="R1404" s="211"/>
      <c r="S1404" s="211"/>
      <c r="T1404" s="211"/>
      <c r="U1404" s="211"/>
      <c r="V1404" s="211"/>
      <c r="W1404" s="211"/>
      <c r="X1404" s="211"/>
      <c r="Y1404" s="211"/>
      <c r="Z1404" s="211"/>
      <c r="AC1404" s="264"/>
      <c r="AD1404" s="264"/>
      <c r="AE1404" s="264"/>
      <c r="AF1404" s="264"/>
      <c r="AG1404" s="264"/>
    </row>
    <row r="1405" spans="1:33" x14ac:dyDescent="0.25">
      <c r="P1405" s="211"/>
      <c r="Q1405" s="211"/>
      <c r="R1405" s="211"/>
      <c r="S1405" s="211"/>
      <c r="T1405" s="211"/>
      <c r="U1405" s="211"/>
      <c r="V1405" s="211"/>
      <c r="W1405" s="211"/>
      <c r="X1405" s="211"/>
      <c r="Y1405" s="211"/>
      <c r="Z1405" s="211"/>
      <c r="AC1405" s="264"/>
      <c r="AD1405" s="264"/>
      <c r="AE1405" s="264"/>
      <c r="AF1405" s="264"/>
      <c r="AG1405" s="264"/>
    </row>
    <row r="1406" spans="1:33" x14ac:dyDescent="0.25">
      <c r="P1406" s="211"/>
      <c r="Q1406" s="211"/>
      <c r="R1406" s="211"/>
      <c r="S1406" s="211"/>
      <c r="T1406" s="211"/>
      <c r="U1406" s="211"/>
      <c r="V1406" s="211"/>
      <c r="W1406" s="211"/>
      <c r="X1406" s="211"/>
      <c r="Y1406" s="211"/>
      <c r="Z1406" s="211"/>
      <c r="AC1406" s="264"/>
      <c r="AD1406" s="264"/>
      <c r="AE1406" s="264"/>
      <c r="AF1406" s="264"/>
      <c r="AG1406" s="264"/>
    </row>
    <row r="1407" spans="1:33" x14ac:dyDescent="0.25">
      <c r="P1407" s="211"/>
      <c r="Q1407" s="211"/>
      <c r="R1407" s="211"/>
      <c r="S1407" s="211"/>
      <c r="T1407" s="211"/>
      <c r="U1407" s="211"/>
      <c r="V1407" s="211"/>
      <c r="W1407" s="211"/>
      <c r="X1407" s="211"/>
      <c r="Y1407" s="211"/>
      <c r="Z1407" s="211"/>
      <c r="AC1407" s="264"/>
      <c r="AD1407" s="264"/>
      <c r="AE1407" s="264"/>
      <c r="AF1407" s="264"/>
      <c r="AG1407" s="264"/>
    </row>
    <row r="1408" spans="1:33" x14ac:dyDescent="0.25">
      <c r="P1408" s="211"/>
      <c r="Q1408" s="211"/>
      <c r="R1408" s="211"/>
      <c r="S1408" s="211"/>
      <c r="T1408" s="211"/>
      <c r="U1408" s="211"/>
      <c r="V1408" s="211"/>
      <c r="W1408" s="211"/>
      <c r="X1408" s="211"/>
      <c r="Y1408" s="211"/>
      <c r="Z1408" s="211"/>
      <c r="AC1408" s="264"/>
      <c r="AD1408" s="264"/>
      <c r="AE1408" s="264"/>
      <c r="AF1408" s="264"/>
      <c r="AG1408" s="264"/>
    </row>
    <row r="1409" spans="16:33" x14ac:dyDescent="0.25">
      <c r="P1409" s="211"/>
      <c r="Q1409" s="211"/>
      <c r="R1409" s="211"/>
      <c r="S1409" s="211"/>
      <c r="T1409" s="211"/>
      <c r="U1409" s="211"/>
      <c r="V1409" s="211"/>
      <c r="W1409" s="211"/>
      <c r="X1409" s="211"/>
      <c r="Y1409" s="211"/>
      <c r="Z1409" s="211"/>
      <c r="AC1409" s="264"/>
      <c r="AD1409" s="264"/>
      <c r="AE1409" s="264"/>
      <c r="AF1409" s="264"/>
      <c r="AG1409" s="264"/>
    </row>
    <row r="1410" spans="16:33" x14ac:dyDescent="0.25">
      <c r="P1410" s="211"/>
      <c r="Q1410" s="211"/>
      <c r="R1410" s="211"/>
      <c r="S1410" s="211"/>
      <c r="T1410" s="211"/>
      <c r="U1410" s="211"/>
      <c r="V1410" s="211"/>
      <c r="W1410" s="211"/>
      <c r="X1410" s="211"/>
      <c r="Y1410" s="211"/>
      <c r="Z1410" s="211"/>
      <c r="AC1410" s="264"/>
      <c r="AD1410" s="264"/>
      <c r="AE1410" s="264"/>
      <c r="AF1410" s="264"/>
      <c r="AG1410" s="264"/>
    </row>
    <row r="1411" spans="16:33" x14ac:dyDescent="0.25">
      <c r="P1411" s="211"/>
      <c r="Q1411" s="211"/>
      <c r="R1411" s="211"/>
      <c r="S1411" s="211"/>
      <c r="T1411" s="211"/>
      <c r="U1411" s="211"/>
      <c r="V1411" s="211"/>
      <c r="W1411" s="211"/>
      <c r="X1411" s="211"/>
      <c r="Y1411" s="211"/>
      <c r="Z1411" s="211"/>
      <c r="AC1411" s="264"/>
      <c r="AD1411" s="264"/>
      <c r="AE1411" s="264"/>
      <c r="AF1411" s="264"/>
      <c r="AG1411" s="264"/>
    </row>
    <row r="1412" spans="16:33" x14ac:dyDescent="0.25">
      <c r="P1412" s="211"/>
      <c r="Q1412" s="211"/>
      <c r="R1412" s="211"/>
      <c r="S1412" s="211"/>
      <c r="T1412" s="211"/>
      <c r="U1412" s="211"/>
      <c r="V1412" s="211"/>
      <c r="W1412" s="211"/>
      <c r="X1412" s="211"/>
      <c r="Y1412" s="211"/>
      <c r="Z1412" s="211"/>
      <c r="AC1412" s="264"/>
      <c r="AD1412" s="264"/>
      <c r="AE1412" s="264"/>
      <c r="AF1412" s="264"/>
      <c r="AG1412" s="264"/>
    </row>
    <row r="1413" spans="16:33" x14ac:dyDescent="0.25">
      <c r="P1413" s="211"/>
      <c r="Q1413" s="211"/>
      <c r="R1413" s="211"/>
      <c r="S1413" s="211"/>
      <c r="T1413" s="211"/>
      <c r="U1413" s="211"/>
      <c r="V1413" s="211"/>
      <c r="W1413" s="211"/>
      <c r="X1413" s="211"/>
      <c r="Y1413" s="211"/>
      <c r="Z1413" s="211"/>
      <c r="AC1413" s="264"/>
      <c r="AD1413" s="264"/>
      <c r="AE1413" s="264"/>
      <c r="AF1413" s="264"/>
      <c r="AG1413" s="264"/>
    </row>
    <row r="1414" spans="16:33" x14ac:dyDescent="0.25">
      <c r="P1414" s="211"/>
      <c r="Q1414" s="211"/>
      <c r="R1414" s="211"/>
      <c r="S1414" s="211"/>
      <c r="T1414" s="211"/>
      <c r="U1414" s="211"/>
      <c r="V1414" s="211"/>
      <c r="W1414" s="211"/>
      <c r="X1414" s="211"/>
      <c r="Y1414" s="211"/>
      <c r="Z1414" s="211"/>
      <c r="AC1414" s="264"/>
      <c r="AD1414" s="264"/>
      <c r="AE1414" s="264"/>
      <c r="AF1414" s="264"/>
      <c r="AG1414" s="264"/>
    </row>
    <row r="1415" spans="16:33" x14ac:dyDescent="0.25">
      <c r="P1415" s="211"/>
      <c r="Q1415" s="211"/>
      <c r="R1415" s="211"/>
      <c r="S1415" s="211"/>
      <c r="T1415" s="211"/>
      <c r="U1415" s="211"/>
      <c r="V1415" s="211"/>
      <c r="W1415" s="211"/>
      <c r="X1415" s="211"/>
      <c r="Y1415" s="211"/>
      <c r="Z1415" s="211"/>
      <c r="AC1415" s="264"/>
      <c r="AD1415" s="264"/>
      <c r="AE1415" s="264"/>
      <c r="AF1415" s="264"/>
      <c r="AG1415" s="264"/>
    </row>
    <row r="1416" spans="16:33" x14ac:dyDescent="0.25">
      <c r="P1416" s="211"/>
      <c r="Q1416" s="211"/>
      <c r="R1416" s="211"/>
      <c r="S1416" s="211"/>
      <c r="T1416" s="211"/>
      <c r="U1416" s="211"/>
      <c r="V1416" s="211"/>
      <c r="W1416" s="211"/>
      <c r="X1416" s="211"/>
      <c r="Y1416" s="211"/>
      <c r="Z1416" s="211"/>
      <c r="AC1416" s="264"/>
      <c r="AD1416" s="264"/>
      <c r="AE1416" s="264"/>
      <c r="AF1416" s="264"/>
      <c r="AG1416" s="264"/>
    </row>
    <row r="1417" spans="16:33" x14ac:dyDescent="0.25">
      <c r="P1417" s="211"/>
      <c r="Q1417" s="211"/>
      <c r="R1417" s="211"/>
      <c r="S1417" s="211"/>
      <c r="T1417" s="211"/>
      <c r="U1417" s="211"/>
      <c r="V1417" s="211"/>
      <c r="W1417" s="211"/>
      <c r="X1417" s="211"/>
      <c r="Y1417" s="211"/>
      <c r="Z1417" s="211"/>
      <c r="AC1417" s="264"/>
      <c r="AD1417" s="264"/>
      <c r="AE1417" s="264"/>
      <c r="AF1417" s="264"/>
      <c r="AG1417" s="264"/>
    </row>
    <row r="1418" spans="16:33" x14ac:dyDescent="0.25">
      <c r="P1418" s="211"/>
      <c r="Q1418" s="211"/>
      <c r="R1418" s="211"/>
      <c r="S1418" s="211"/>
      <c r="T1418" s="211"/>
      <c r="U1418" s="211"/>
      <c r="V1418" s="211"/>
      <c r="W1418" s="211"/>
      <c r="X1418" s="211"/>
      <c r="Y1418" s="211"/>
      <c r="Z1418" s="211"/>
      <c r="AC1418" s="264"/>
      <c r="AD1418" s="264"/>
      <c r="AE1418" s="264"/>
      <c r="AF1418" s="264"/>
      <c r="AG1418" s="264"/>
    </row>
    <row r="1419" spans="16:33" x14ac:dyDescent="0.25">
      <c r="P1419" s="211"/>
      <c r="Q1419" s="211"/>
      <c r="R1419" s="211"/>
      <c r="S1419" s="211"/>
      <c r="T1419" s="211"/>
      <c r="U1419" s="211"/>
      <c r="V1419" s="211"/>
      <c r="W1419" s="211"/>
      <c r="X1419" s="211"/>
      <c r="Y1419" s="211"/>
      <c r="Z1419" s="211"/>
      <c r="AC1419" s="264"/>
      <c r="AD1419" s="264"/>
      <c r="AE1419" s="264"/>
      <c r="AF1419" s="264"/>
      <c r="AG1419" s="264"/>
    </row>
    <row r="1420" spans="16:33" x14ac:dyDescent="0.25">
      <c r="P1420" s="211"/>
      <c r="Q1420" s="211"/>
      <c r="R1420" s="211"/>
      <c r="S1420" s="211"/>
      <c r="T1420" s="211"/>
      <c r="U1420" s="211"/>
      <c r="V1420" s="211"/>
      <c r="W1420" s="211"/>
      <c r="X1420" s="211"/>
      <c r="Y1420" s="211"/>
      <c r="Z1420" s="211"/>
      <c r="AC1420" s="264"/>
      <c r="AD1420" s="264"/>
      <c r="AE1420" s="264"/>
      <c r="AF1420" s="264"/>
      <c r="AG1420" s="264"/>
    </row>
    <row r="1421" spans="16:33" x14ac:dyDescent="0.25">
      <c r="P1421" s="211"/>
      <c r="Q1421" s="211"/>
      <c r="R1421" s="211"/>
      <c r="S1421" s="211"/>
      <c r="T1421" s="211"/>
      <c r="U1421" s="211"/>
      <c r="V1421" s="211"/>
      <c r="W1421" s="211"/>
      <c r="X1421" s="211"/>
      <c r="Y1421" s="211"/>
      <c r="Z1421" s="211"/>
      <c r="AC1421" s="264"/>
      <c r="AD1421" s="264"/>
      <c r="AE1421" s="264"/>
      <c r="AF1421" s="264"/>
      <c r="AG1421" s="264"/>
    </row>
    <row r="1422" spans="16:33" x14ac:dyDescent="0.25">
      <c r="P1422" s="211"/>
      <c r="Q1422" s="211"/>
      <c r="R1422" s="211"/>
      <c r="S1422" s="211"/>
      <c r="T1422" s="211"/>
      <c r="U1422" s="211"/>
      <c r="V1422" s="211"/>
      <c r="W1422" s="211"/>
      <c r="X1422" s="211"/>
      <c r="Y1422" s="211"/>
      <c r="Z1422" s="211"/>
      <c r="AC1422" s="264"/>
      <c r="AD1422" s="264"/>
      <c r="AE1422" s="264"/>
      <c r="AF1422" s="264"/>
      <c r="AG1422" s="264"/>
    </row>
    <row r="1423" spans="16:33" x14ac:dyDescent="0.25">
      <c r="P1423" s="211"/>
      <c r="Q1423" s="211"/>
      <c r="R1423" s="211"/>
      <c r="S1423" s="211"/>
      <c r="T1423" s="211"/>
      <c r="U1423" s="211"/>
      <c r="V1423" s="211"/>
      <c r="W1423" s="211"/>
      <c r="X1423" s="211"/>
      <c r="Y1423" s="211"/>
      <c r="Z1423" s="211"/>
      <c r="AC1423" s="264"/>
      <c r="AD1423" s="264"/>
      <c r="AE1423" s="264"/>
      <c r="AF1423" s="264"/>
      <c r="AG1423" s="264"/>
    </row>
    <row r="1424" spans="16:33" x14ac:dyDescent="0.25">
      <c r="P1424" s="211"/>
      <c r="Q1424" s="211"/>
      <c r="R1424" s="211"/>
      <c r="S1424" s="211"/>
      <c r="T1424" s="211"/>
      <c r="U1424" s="211"/>
      <c r="V1424" s="211"/>
      <c r="W1424" s="211"/>
      <c r="X1424" s="211"/>
      <c r="Y1424" s="211"/>
      <c r="Z1424" s="211"/>
      <c r="AC1424" s="264"/>
      <c r="AD1424" s="264"/>
      <c r="AE1424" s="264"/>
      <c r="AF1424" s="264"/>
      <c r="AG1424" s="264"/>
    </row>
    <row r="1425" spans="1:33" x14ac:dyDescent="0.25">
      <c r="P1425" s="211"/>
      <c r="Q1425" s="211"/>
      <c r="R1425" s="211"/>
      <c r="S1425" s="211"/>
      <c r="T1425" s="211"/>
      <c r="U1425" s="211"/>
      <c r="V1425" s="211"/>
      <c r="W1425" s="211"/>
      <c r="X1425" s="211"/>
      <c r="Y1425" s="211"/>
      <c r="Z1425" s="211"/>
      <c r="AC1425" s="264"/>
      <c r="AD1425" s="264"/>
      <c r="AE1425" s="264"/>
      <c r="AF1425" s="264"/>
      <c r="AG1425" s="264"/>
    </row>
    <row r="1426" spans="1:33" x14ac:dyDescent="0.25">
      <c r="P1426" s="211"/>
      <c r="Q1426" s="211"/>
      <c r="R1426" s="211"/>
      <c r="S1426" s="211"/>
      <c r="T1426" s="211"/>
      <c r="U1426" s="211"/>
      <c r="V1426" s="211"/>
      <c r="W1426" s="211"/>
      <c r="X1426" s="211"/>
      <c r="Y1426" s="211"/>
      <c r="Z1426" s="211"/>
      <c r="AC1426" s="264"/>
      <c r="AD1426" s="264"/>
      <c r="AE1426" s="264"/>
      <c r="AF1426" s="264"/>
      <c r="AG1426" s="264"/>
    </row>
    <row r="1427" spans="1:33" x14ac:dyDescent="0.25">
      <c r="P1427" s="211"/>
      <c r="Q1427" s="211"/>
      <c r="R1427" s="211"/>
      <c r="S1427" s="211"/>
      <c r="T1427" s="211"/>
      <c r="U1427" s="211"/>
      <c r="V1427" s="211"/>
      <c r="W1427" s="211"/>
      <c r="X1427" s="211"/>
      <c r="Y1427" s="211"/>
      <c r="Z1427" s="211"/>
      <c r="AC1427" s="264"/>
      <c r="AD1427" s="264"/>
      <c r="AE1427" s="264"/>
      <c r="AF1427" s="264"/>
      <c r="AG1427" s="264"/>
    </row>
    <row r="1428" spans="1:33" x14ac:dyDescent="0.25">
      <c r="P1428" s="211"/>
      <c r="Q1428" s="211"/>
      <c r="R1428" s="211"/>
      <c r="S1428" s="211"/>
      <c r="T1428" s="211"/>
      <c r="U1428" s="211"/>
      <c r="V1428" s="211"/>
      <c r="W1428" s="211"/>
      <c r="X1428" s="211"/>
      <c r="Y1428" s="211"/>
      <c r="Z1428" s="211"/>
      <c r="AC1428" s="264"/>
      <c r="AD1428" s="264"/>
      <c r="AE1428" s="264"/>
      <c r="AF1428" s="264"/>
      <c r="AG1428" s="264"/>
    </row>
    <row r="1429" spans="1:33" x14ac:dyDescent="0.25">
      <c r="P1429" s="211"/>
      <c r="Q1429" s="211"/>
      <c r="R1429" s="211"/>
      <c r="S1429" s="211"/>
      <c r="T1429" s="211"/>
      <c r="U1429" s="211"/>
      <c r="V1429" s="211"/>
      <c r="W1429" s="211"/>
      <c r="X1429" s="211"/>
      <c r="Y1429" s="211"/>
      <c r="Z1429" s="211"/>
      <c r="AC1429" s="264"/>
      <c r="AD1429" s="264"/>
      <c r="AE1429" s="264"/>
      <c r="AF1429" s="264"/>
      <c r="AG1429" s="264"/>
    </row>
    <row r="1430" spans="1:33" x14ac:dyDescent="0.25">
      <c r="P1430" s="211"/>
      <c r="Q1430" s="211"/>
      <c r="R1430" s="211"/>
      <c r="S1430" s="211"/>
      <c r="T1430" s="211"/>
      <c r="U1430" s="211"/>
      <c r="V1430" s="211"/>
      <c r="W1430" s="211"/>
      <c r="X1430" s="211"/>
      <c r="Y1430" s="211"/>
      <c r="Z1430" s="211"/>
      <c r="AC1430" s="264"/>
      <c r="AD1430" s="264"/>
      <c r="AE1430" s="264"/>
      <c r="AF1430" s="264"/>
      <c r="AG1430" s="264"/>
    </row>
    <row r="1431" spans="1:33" x14ac:dyDescent="0.25">
      <c r="P1431" s="211"/>
      <c r="Q1431" s="211"/>
      <c r="R1431" s="211"/>
      <c r="S1431" s="211"/>
      <c r="T1431" s="211"/>
      <c r="U1431" s="211"/>
      <c r="V1431" s="211"/>
      <c r="W1431" s="211"/>
      <c r="X1431" s="211"/>
      <c r="Y1431" s="211"/>
      <c r="Z1431" s="211"/>
      <c r="AC1431" s="264"/>
      <c r="AD1431" s="264"/>
      <c r="AE1431" s="264"/>
      <c r="AF1431" s="264"/>
      <c r="AG1431" s="264"/>
    </row>
    <row r="1432" spans="1:33" x14ac:dyDescent="0.25">
      <c r="P1432" s="211"/>
      <c r="Q1432" s="211"/>
      <c r="R1432" s="211"/>
      <c r="S1432" s="211"/>
      <c r="T1432" s="211"/>
      <c r="U1432" s="211"/>
      <c r="V1432" s="211"/>
      <c r="W1432" s="211"/>
      <c r="X1432" s="211"/>
      <c r="Y1432" s="211"/>
      <c r="Z1432" s="211"/>
      <c r="AC1432" s="264"/>
      <c r="AD1432" s="264"/>
      <c r="AE1432" s="264"/>
      <c r="AF1432" s="264"/>
      <c r="AG1432" s="264"/>
    </row>
    <row r="1433" spans="1:33" x14ac:dyDescent="0.25">
      <c r="P1433" s="211"/>
      <c r="Q1433" s="211"/>
      <c r="R1433" s="211"/>
      <c r="S1433" s="211"/>
      <c r="T1433" s="211"/>
      <c r="U1433" s="211"/>
      <c r="V1433" s="211"/>
      <c r="W1433" s="211"/>
      <c r="X1433" s="211"/>
      <c r="Y1433" s="211"/>
      <c r="Z1433" s="211"/>
      <c r="AC1433" s="264"/>
      <c r="AD1433" s="264"/>
      <c r="AE1433" s="264"/>
      <c r="AF1433" s="264"/>
      <c r="AG1433" s="264"/>
    </row>
    <row r="1434" spans="1:33" x14ac:dyDescent="0.25">
      <c r="P1434" s="211"/>
      <c r="Q1434" s="211"/>
      <c r="R1434" s="211"/>
      <c r="S1434" s="211"/>
      <c r="T1434" s="211"/>
      <c r="U1434" s="211"/>
      <c r="V1434" s="211"/>
      <c r="W1434" s="211"/>
      <c r="X1434" s="211"/>
      <c r="Y1434" s="211"/>
      <c r="Z1434" s="211"/>
      <c r="AC1434" s="264"/>
      <c r="AD1434" s="264"/>
      <c r="AE1434" s="264"/>
      <c r="AF1434" s="264"/>
      <c r="AG1434" s="264"/>
    </row>
    <row r="1435" spans="1:33" x14ac:dyDescent="0.25">
      <c r="P1435" s="211"/>
      <c r="Q1435" s="211"/>
      <c r="R1435" s="211"/>
      <c r="S1435" s="211"/>
      <c r="T1435" s="211"/>
      <c r="U1435" s="211"/>
      <c r="V1435" s="211"/>
      <c r="W1435" s="211"/>
      <c r="X1435" s="211"/>
      <c r="Y1435" s="211"/>
      <c r="Z1435" s="211"/>
      <c r="AC1435" s="264"/>
      <c r="AD1435" s="264"/>
      <c r="AE1435" s="264"/>
      <c r="AF1435" s="264"/>
      <c r="AG1435" s="264"/>
    </row>
    <row r="1436" spans="1:33" ht="13.8" thickBot="1" x14ac:dyDescent="0.3">
      <c r="B1436">
        <f>$D$1</f>
        <v>0</v>
      </c>
      <c r="C1436" s="79" t="s">
        <v>19</v>
      </c>
      <c r="D1436" s="30" t="s">
        <v>20</v>
      </c>
      <c r="P1436" s="211"/>
      <c r="Q1436" s="211"/>
      <c r="R1436" s="211"/>
      <c r="S1436" s="211"/>
      <c r="T1436" s="211"/>
      <c r="U1436" s="211"/>
      <c r="V1436" s="211"/>
      <c r="W1436" s="211"/>
      <c r="X1436" s="211"/>
      <c r="Y1436" s="211"/>
      <c r="Z1436" s="211"/>
      <c r="AC1436" s="264"/>
      <c r="AD1436" s="264"/>
      <c r="AE1436" s="264"/>
      <c r="AF1436" s="264"/>
      <c r="AG1436" s="264"/>
    </row>
    <row r="1437" spans="1:33" ht="13.8" thickTop="1" x14ac:dyDescent="0.25">
      <c r="A1437" s="31"/>
      <c r="B1437" s="32" t="s">
        <v>21</v>
      </c>
      <c r="C1437" s="33"/>
      <c r="D1437" s="34" t="s">
        <v>22</v>
      </c>
      <c r="E1437" s="32" t="str">
        <f>J124</f>
        <v/>
      </c>
      <c r="F1437" s="35" t="str">
        <f>IF(L124=0,"NOT REQUIRED", IF(L124="Man","MANAGERIAL POSITION","NON-MANAGERIAL POSITION"))</f>
        <v>NON-MANAGERIAL POSITION</v>
      </c>
      <c r="G1437" s="33"/>
      <c r="H1437" s="433" t="s">
        <v>768</v>
      </c>
      <c r="I1437" s="36"/>
      <c r="J1437" s="32"/>
      <c r="K1437" s="33"/>
      <c r="L1437" s="36" t="s">
        <v>25</v>
      </c>
      <c r="M1437" s="33"/>
      <c r="N1437" s="37"/>
      <c r="P1437" s="211"/>
      <c r="Q1437" s="211"/>
      <c r="R1437" s="211"/>
      <c r="S1437" s="211"/>
      <c r="T1437" s="211"/>
      <c r="U1437" s="211"/>
      <c r="V1437" s="211"/>
      <c r="W1437" s="211"/>
      <c r="X1437" s="211"/>
      <c r="Y1437" s="211"/>
      <c r="Z1437" s="211"/>
      <c r="AC1437" s="264"/>
      <c r="AD1437" s="264"/>
      <c r="AE1437" s="264"/>
      <c r="AF1437" s="264"/>
      <c r="AG1437" s="264"/>
    </row>
    <row r="1438" spans="1:33" x14ac:dyDescent="0.25">
      <c r="A1438" s="38"/>
      <c r="E1438" s="39"/>
      <c r="F1438" s="40"/>
      <c r="G1438" s="41"/>
      <c r="I1438" s="11"/>
      <c r="J1438" s="42"/>
      <c r="N1438" s="43"/>
      <c r="P1438" s="211"/>
      <c r="Q1438" s="211"/>
      <c r="R1438" s="211"/>
      <c r="S1438" s="211"/>
      <c r="T1438" s="211"/>
      <c r="U1438" s="211"/>
      <c r="V1438" s="211"/>
      <c r="W1438" s="211"/>
      <c r="X1438" s="211"/>
      <c r="Y1438" s="211"/>
      <c r="Z1438" s="211"/>
      <c r="AC1438" s="264"/>
      <c r="AD1438" s="264"/>
      <c r="AE1438" s="264"/>
      <c r="AF1438" s="264"/>
      <c r="AG1438" s="264"/>
    </row>
    <row r="1439" spans="1:33" x14ac:dyDescent="0.25">
      <c r="A1439" s="38"/>
      <c r="B1439" t="s">
        <v>26</v>
      </c>
      <c r="L1439" s="608" t="str">
        <f>$L$39</f>
        <v>N.017-050-2022/1</v>
      </c>
      <c r="M1439" s="608"/>
      <c r="N1439" s="43"/>
      <c r="P1439" s="211"/>
      <c r="Q1439" s="211"/>
      <c r="R1439" s="211"/>
      <c r="S1439" s="211"/>
      <c r="T1439" s="211"/>
      <c r="U1439" s="211"/>
      <c r="V1439" s="211"/>
      <c r="W1439" s="211"/>
      <c r="X1439" s="211"/>
      <c r="Y1439" s="211"/>
      <c r="Z1439" s="211"/>
      <c r="AC1439" s="264"/>
      <c r="AD1439" s="264"/>
      <c r="AE1439" s="264"/>
      <c r="AF1439" s="264"/>
      <c r="AG1439" s="264"/>
    </row>
    <row r="1440" spans="1:33" ht="24.75" customHeight="1" x14ac:dyDescent="0.25">
      <c r="A1440" s="38"/>
      <c r="B1440" s="44" t="s">
        <v>27</v>
      </c>
      <c r="C1440" s="45"/>
      <c r="D1440" s="46"/>
      <c r="E1440" s="620" t="s">
        <v>781</v>
      </c>
      <c r="F1440" s="621"/>
      <c r="G1440" s="44" t="s">
        <v>28</v>
      </c>
      <c r="H1440" s="46"/>
      <c r="I1440" s="44" t="s">
        <v>29</v>
      </c>
      <c r="J1440" s="46"/>
      <c r="K1440" s="47"/>
      <c r="L1440" s="608"/>
      <c r="M1440" s="608"/>
      <c r="N1440" s="43"/>
      <c r="P1440" s="211"/>
      <c r="Q1440" s="211"/>
      <c r="R1440" s="211"/>
      <c r="S1440" s="211"/>
      <c r="T1440" s="211"/>
      <c r="U1440" s="211"/>
      <c r="V1440" s="211"/>
      <c r="W1440" s="211"/>
      <c r="X1440" s="211"/>
      <c r="Y1440" s="211"/>
      <c r="Z1440" s="211"/>
      <c r="AC1440" s="264"/>
      <c r="AD1440" s="264"/>
      <c r="AE1440" s="264"/>
      <c r="AF1440" s="264"/>
      <c r="AG1440" s="264"/>
    </row>
    <row r="1441" spans="1:33" ht="18" customHeight="1" x14ac:dyDescent="0.25">
      <c r="A1441" s="38"/>
      <c r="B1441" s="302"/>
      <c r="C1441" s="303"/>
      <c r="D1441" s="304"/>
      <c r="E1441" s="646"/>
      <c r="F1441" s="647"/>
      <c r="G1441" s="265" t="str">
        <f>K124</f>
        <v/>
      </c>
      <c r="H1441" s="49"/>
      <c r="I1441" s="305"/>
      <c r="J1441" s="306"/>
      <c r="K1441" s="50"/>
      <c r="N1441" s="43"/>
      <c r="P1441" s="211">
        <v>1</v>
      </c>
      <c r="Q1441" s="211">
        <v>1</v>
      </c>
      <c r="R1441" s="211">
        <v>1</v>
      </c>
      <c r="S1441" s="211" t="str">
        <f>VLOOKUP(P1441,'WORKINGS MATRIX'!$H$200:$I$351,2,FALSE)</f>
        <v>Year</v>
      </c>
      <c r="T1441" s="211">
        <f>Q1441-1</f>
        <v>0</v>
      </c>
      <c r="U1441" s="211">
        <f>R1441-1</f>
        <v>0</v>
      </c>
      <c r="V1441" s="211" t="str">
        <f>IF(S1441="year","",S1441)</f>
        <v/>
      </c>
      <c r="W1441" s="211" t="str">
        <f>IF(T1441=0,"",T1441)</f>
        <v/>
      </c>
      <c r="X1441" s="211" t="str">
        <f>IF(U1441=0,"",U1441)</f>
        <v/>
      </c>
      <c r="Y1441" s="211" t="str">
        <f>IF(V1441="","",IF(W1441="",(V1441&amp;"/"&amp;"1"&amp;"/"&amp;"1"),IF(X1441="",(V1441&amp;"/"&amp;W1441&amp;"/"&amp;"1"),(V1441&amp;"/"&amp;W1441&amp;"/"&amp;X1441))))</f>
        <v/>
      </c>
      <c r="Z1441" s="211" t="str">
        <f>IF(Y1441="//","",Y1441)</f>
        <v/>
      </c>
      <c r="AC1441" s="264"/>
      <c r="AD1441" s="264"/>
      <c r="AE1441" s="264"/>
      <c r="AF1441" s="264"/>
      <c r="AG1441" s="264"/>
    </row>
    <row r="1442" spans="1:33" x14ac:dyDescent="0.25">
      <c r="A1442" s="38"/>
      <c r="E1442" t="str">
        <f>IF(E1441="","",IF(LEN(E1441)=13,"","ID NUMBER SHOULD BE 13 DIGITS"))</f>
        <v/>
      </c>
      <c r="N1442" s="43"/>
      <c r="P1442" s="211"/>
      <c r="Q1442" s="211"/>
      <c r="R1442" s="211"/>
      <c r="S1442" s="211"/>
      <c r="T1442" s="211"/>
      <c r="U1442" s="211"/>
      <c r="V1442" s="211"/>
      <c r="W1442" s="211"/>
      <c r="X1442" s="211"/>
      <c r="Y1442" s="211"/>
      <c r="Z1442" s="211"/>
      <c r="AC1442" s="264"/>
      <c r="AD1442" s="264"/>
      <c r="AE1442" s="264"/>
      <c r="AF1442" s="264"/>
      <c r="AG1442" s="264"/>
    </row>
    <row r="1443" spans="1:33" x14ac:dyDescent="0.25">
      <c r="A1443" s="38"/>
      <c r="G1443" s="276" t="str">
        <f>IF(AG1446=0,"","DATES BEYOND TENDER CLOSING DATE - PLEASE CHECK")</f>
        <v/>
      </c>
      <c r="N1443" s="43"/>
      <c r="P1443" s="211"/>
      <c r="Q1443" s="211"/>
      <c r="R1443" s="211"/>
      <c r="S1443" s="211"/>
      <c r="T1443" s="211"/>
      <c r="U1443" s="211"/>
      <c r="V1443" s="211"/>
      <c r="W1443" s="211"/>
      <c r="X1443" s="211"/>
      <c r="Y1443" s="211"/>
      <c r="Z1443" s="211"/>
      <c r="AC1443" s="264"/>
      <c r="AD1443" s="264"/>
      <c r="AE1443" s="264"/>
      <c r="AF1443" s="264"/>
      <c r="AG1443" s="264"/>
    </row>
    <row r="1444" spans="1:33" x14ac:dyDescent="0.25">
      <c r="A1444" s="38"/>
      <c r="B1444" t="s">
        <v>30</v>
      </c>
      <c r="G1444" s="276" t="str">
        <f>IF(AE1446=0,"","DATES INCORRECT OR INCOMPLETE - PLEASE CHECK")</f>
        <v/>
      </c>
      <c r="N1444" s="43"/>
      <c r="P1444" s="211"/>
      <c r="Q1444" s="211"/>
      <c r="R1444" s="211"/>
      <c r="S1444" s="211"/>
      <c r="T1444" s="211"/>
      <c r="U1444" s="211"/>
      <c r="V1444" s="211"/>
      <c r="W1444" s="211"/>
      <c r="X1444" s="211"/>
      <c r="Y1444" s="211"/>
      <c r="Z1444" s="211"/>
      <c r="AC1444" s="264"/>
      <c r="AD1444" s="264"/>
      <c r="AE1444" s="264"/>
      <c r="AF1444" s="264"/>
      <c r="AG1444" s="264"/>
    </row>
    <row r="1445" spans="1:33" x14ac:dyDescent="0.25">
      <c r="A1445" s="38"/>
      <c r="B1445" s="16" t="s">
        <v>612</v>
      </c>
      <c r="N1445" s="43"/>
      <c r="P1445" s="211"/>
      <c r="Q1445" s="211"/>
      <c r="R1445" s="211"/>
      <c r="S1445" s="211"/>
      <c r="T1445" s="211"/>
      <c r="U1445" s="211"/>
      <c r="V1445" s="211"/>
      <c r="W1445" s="211"/>
      <c r="X1445" s="211"/>
      <c r="Y1445" s="211"/>
      <c r="Z1445" s="211"/>
      <c r="AC1445" s="264"/>
      <c r="AD1445" s="264"/>
      <c r="AE1445" s="264"/>
      <c r="AF1445" s="264"/>
      <c r="AG1445" s="264"/>
    </row>
    <row r="1446" spans="1:33" ht="66" x14ac:dyDescent="0.25">
      <c r="A1446" s="51"/>
      <c r="B1446" s="559" t="s">
        <v>890</v>
      </c>
      <c r="C1446" s="558" t="s">
        <v>31</v>
      </c>
      <c r="D1446" s="49"/>
      <c r="E1446" s="618" t="s">
        <v>891</v>
      </c>
      <c r="F1446" s="619"/>
      <c r="G1446" s="263" t="s">
        <v>892</v>
      </c>
      <c r="H1446" s="263" t="s">
        <v>893</v>
      </c>
      <c r="I1446" s="560" t="s">
        <v>894</v>
      </c>
      <c r="J1446" s="560" t="s">
        <v>895</v>
      </c>
      <c r="K1446" s="53" t="s">
        <v>32</v>
      </c>
      <c r="L1446" s="560" t="s">
        <v>896</v>
      </c>
      <c r="M1446" s="52" t="s">
        <v>33</v>
      </c>
      <c r="N1446" s="54"/>
      <c r="O1446" s="55"/>
      <c r="P1446" s="214"/>
      <c r="Q1446" s="211"/>
      <c r="R1446" s="211"/>
      <c r="S1446" s="212"/>
      <c r="T1446" s="212"/>
      <c r="U1446" s="212"/>
      <c r="V1446" s="212"/>
      <c r="W1446" s="212"/>
      <c r="X1446" s="212"/>
      <c r="Y1446" s="212"/>
      <c r="Z1446" s="212"/>
      <c r="AC1446" s="271"/>
      <c r="AD1446" s="271"/>
      <c r="AE1446" s="271">
        <f>SUM(AE1447:AE1451)</f>
        <v>0</v>
      </c>
      <c r="AF1446" s="271"/>
      <c r="AG1446" s="271">
        <f>SUM(AG1447:AG1451)</f>
        <v>0</v>
      </c>
    </row>
    <row r="1447" spans="1:33" ht="25.5" customHeight="1" x14ac:dyDescent="0.25">
      <c r="A1447" s="56"/>
      <c r="B1447" s="308"/>
      <c r="C1447" s="57">
        <v>8</v>
      </c>
      <c r="D1447" s="58"/>
      <c r="E1447" s="59"/>
      <c r="F1447" s="59">
        <v>1</v>
      </c>
      <c r="G1447" s="210" t="str">
        <f>Z1447</f>
        <v/>
      </c>
      <c r="H1447" s="210" t="str">
        <f>Z1452</f>
        <v/>
      </c>
      <c r="I1447" s="310"/>
      <c r="J1447" s="311"/>
      <c r="K1447" s="60">
        <v>23</v>
      </c>
      <c r="L1447" s="312"/>
      <c r="M1447" s="313"/>
      <c r="N1447" s="270">
        <f>IF(G1447="",0,IF(H1447="",0,(ROUND(((H1447-G1447)/30),0))))</f>
        <v>0</v>
      </c>
      <c r="O1447" s="26"/>
      <c r="P1447" s="215">
        <v>1</v>
      </c>
      <c r="Q1447" s="211">
        <v>1</v>
      </c>
      <c r="R1447" s="211">
        <v>1</v>
      </c>
      <c r="S1447" s="211" t="str">
        <f>VLOOKUP(P1447,'WORKINGS MATRIX'!$B$200:$C$351,2,FALSE)</f>
        <v>Year</v>
      </c>
      <c r="T1447" s="211">
        <f t="shared" ref="T1447:U1451" si="128">Q1447-1</f>
        <v>0</v>
      </c>
      <c r="U1447" s="211">
        <f t="shared" si="128"/>
        <v>0</v>
      </c>
      <c r="V1447" s="211" t="str">
        <f t="shared" ref="V1447:V1456" si="129">IF(S1447="year","",S1447)</f>
        <v/>
      </c>
      <c r="W1447" s="211" t="str">
        <f t="shared" ref="W1447:X1451" si="130">IF(T1447=0,"",T1447)</f>
        <v/>
      </c>
      <c r="X1447" s="211" t="str">
        <f t="shared" si="130"/>
        <v/>
      </c>
      <c r="Y1447" s="211" t="str">
        <f t="shared" ref="Y1447:Y1456" si="131">IF(V1447="","",IF(W1447="",(V1447&amp;"/"&amp;"1"&amp;"/"&amp;"1"),IF(X1447="",(V1447&amp;"/"&amp;W1447&amp;"/"&amp;"1"),(V1447&amp;"/"&amp;W1447&amp;"/"&amp;X1447))))</f>
        <v/>
      </c>
      <c r="Z1447" s="211" t="str">
        <f t="shared" ref="Z1447:Z1456" si="132">IF(Y1447="//","",Y1447)</f>
        <v/>
      </c>
      <c r="AC1447" s="278">
        <f>IF(B1447="",0,1)</f>
        <v>0</v>
      </c>
      <c r="AD1447" s="278">
        <f>IF(B1447="",0,IF(N1447&gt;0,1,IF(N1447&lt;0,2,0)))</f>
        <v>0</v>
      </c>
      <c r="AE1447" s="278">
        <f>IF(AC1447=AD1447,0,IF(AC1447&gt;AD1447,2,1))</f>
        <v>0</v>
      </c>
      <c r="AF1447" s="278">
        <f>IF(B1447="",0,IF(N1447=0,0,H1447-$F$125))</f>
        <v>0</v>
      </c>
      <c r="AG1447" s="278">
        <f>IF(AF1447&gt;0,1,0)</f>
        <v>0</v>
      </c>
    </row>
    <row r="1448" spans="1:33" ht="25.5" customHeight="1" x14ac:dyDescent="0.25">
      <c r="A1448" s="56"/>
      <c r="B1448" s="308"/>
      <c r="C1448" s="57">
        <v>8</v>
      </c>
      <c r="D1448" s="58"/>
      <c r="E1448" s="59"/>
      <c r="F1448" s="59">
        <v>1</v>
      </c>
      <c r="G1448" s="210" t="str">
        <f>Z1448</f>
        <v/>
      </c>
      <c r="H1448" s="210" t="str">
        <f>Z1453</f>
        <v/>
      </c>
      <c r="I1448" s="310"/>
      <c r="J1448" s="311"/>
      <c r="K1448" s="60">
        <v>23</v>
      </c>
      <c r="L1448" s="312"/>
      <c r="M1448" s="313"/>
      <c r="N1448" s="270">
        <f>IF(G1448="",0,IF(H1448="",0,(ROUND(((H1448-G1448)/30),0))))</f>
        <v>0</v>
      </c>
      <c r="O1448" s="26"/>
      <c r="P1448" s="215">
        <v>1</v>
      </c>
      <c r="Q1448" s="211">
        <v>1</v>
      </c>
      <c r="R1448" s="211">
        <v>1</v>
      </c>
      <c r="S1448" s="211" t="str">
        <f>VLOOKUP(P1448,'WORKINGS MATRIX'!$B$200:$C$351,2,FALSE)</f>
        <v>Year</v>
      </c>
      <c r="T1448" s="211">
        <f t="shared" si="128"/>
        <v>0</v>
      </c>
      <c r="U1448" s="211">
        <f t="shared" si="128"/>
        <v>0</v>
      </c>
      <c r="V1448" s="211" t="str">
        <f t="shared" si="129"/>
        <v/>
      </c>
      <c r="W1448" s="211" t="str">
        <f t="shared" si="130"/>
        <v/>
      </c>
      <c r="X1448" s="211" t="str">
        <f t="shared" si="130"/>
        <v/>
      </c>
      <c r="Y1448" s="211" t="str">
        <f t="shared" si="131"/>
        <v/>
      </c>
      <c r="Z1448" s="211" t="str">
        <f t="shared" si="132"/>
        <v/>
      </c>
      <c r="AC1448" s="278">
        <f>IF(B1448="",0,1)</f>
        <v>0</v>
      </c>
      <c r="AD1448" s="278">
        <f>IF(B1448="",0,IF(N1448&gt;0,1,IF(N1448&lt;0,2,0)))</f>
        <v>0</v>
      </c>
      <c r="AE1448" s="278">
        <f>IF(AC1448=AD1448,0,IF(AC1448&gt;AD1448,2,1))</f>
        <v>0</v>
      </c>
      <c r="AF1448" s="278">
        <f>IF(B1448="",0,IF(N1448=0,0,H1448-$F$125))</f>
        <v>0</v>
      </c>
      <c r="AG1448" s="278">
        <f>IF(AF1448&gt;0,1,0)</f>
        <v>0</v>
      </c>
    </row>
    <row r="1449" spans="1:33" ht="25.5" customHeight="1" x14ac:dyDescent="0.25">
      <c r="A1449" s="56"/>
      <c r="B1449" s="308"/>
      <c r="C1449" s="57">
        <v>8</v>
      </c>
      <c r="D1449" s="58"/>
      <c r="E1449" s="59"/>
      <c r="F1449" s="59">
        <v>1</v>
      </c>
      <c r="G1449" s="210" t="str">
        <f>Z1449</f>
        <v/>
      </c>
      <c r="H1449" s="210" t="str">
        <f>Z1454</f>
        <v/>
      </c>
      <c r="I1449" s="310"/>
      <c r="J1449" s="311"/>
      <c r="K1449" s="60">
        <v>23</v>
      </c>
      <c r="L1449" s="312"/>
      <c r="M1449" s="313"/>
      <c r="N1449" s="270">
        <f>IF(G1449="",0,IF(H1449="",0,(ROUND(((H1449-G1449)/30),0))))</f>
        <v>0</v>
      </c>
      <c r="O1449" s="26"/>
      <c r="P1449" s="215">
        <v>1</v>
      </c>
      <c r="Q1449" s="211">
        <v>1</v>
      </c>
      <c r="R1449" s="211">
        <v>1</v>
      </c>
      <c r="S1449" s="211" t="str">
        <f>VLOOKUP(P1449,'WORKINGS MATRIX'!$B$200:$C$351,2,FALSE)</f>
        <v>Year</v>
      </c>
      <c r="T1449" s="211">
        <f t="shared" si="128"/>
        <v>0</v>
      </c>
      <c r="U1449" s="211">
        <f t="shared" si="128"/>
        <v>0</v>
      </c>
      <c r="V1449" s="211" t="str">
        <f t="shared" si="129"/>
        <v/>
      </c>
      <c r="W1449" s="211" t="str">
        <f t="shared" si="130"/>
        <v/>
      </c>
      <c r="X1449" s="211" t="str">
        <f t="shared" si="130"/>
        <v/>
      </c>
      <c r="Y1449" s="211" t="str">
        <f t="shared" si="131"/>
        <v/>
      </c>
      <c r="Z1449" s="211" t="str">
        <f t="shared" si="132"/>
        <v/>
      </c>
      <c r="AC1449" s="278">
        <f>IF(B1449="",0,1)</f>
        <v>0</v>
      </c>
      <c r="AD1449" s="278">
        <f>IF(B1449="",0,IF(N1449&gt;0,1,IF(N1449&lt;0,2,0)))</f>
        <v>0</v>
      </c>
      <c r="AE1449" s="278">
        <f>IF(AC1449=AD1449,0,IF(AC1449&gt;AD1449,2,1))</f>
        <v>0</v>
      </c>
      <c r="AF1449" s="278">
        <f>IF(B1449="",0,IF(N1449=0,0,H1449-$F$125))</f>
        <v>0</v>
      </c>
      <c r="AG1449" s="278">
        <f>IF(AF1449&gt;0,1,0)</f>
        <v>0</v>
      </c>
    </row>
    <row r="1450" spans="1:33" ht="25.5" customHeight="1" x14ac:dyDescent="0.25">
      <c r="A1450" s="56"/>
      <c r="B1450" s="380"/>
      <c r="C1450" s="380"/>
      <c r="D1450" s="380"/>
      <c r="E1450" s="380"/>
      <c r="F1450" s="380"/>
      <c r="G1450" s="380"/>
      <c r="H1450" s="380"/>
      <c r="I1450" s="380"/>
      <c r="J1450" s="380"/>
      <c r="K1450" s="380"/>
      <c r="L1450" s="380"/>
      <c r="M1450" s="380"/>
      <c r="N1450" s="270">
        <f>IF(G1450="",0,IF(H1450="",0,(ROUND(((H1450-G1450)/30),0))))</f>
        <v>0</v>
      </c>
      <c r="O1450" s="26"/>
      <c r="P1450" s="215">
        <v>1</v>
      </c>
      <c r="Q1450" s="211">
        <v>1</v>
      </c>
      <c r="R1450" s="211">
        <v>1</v>
      </c>
      <c r="S1450" s="211" t="str">
        <f>VLOOKUP(P1450,'WORKINGS MATRIX'!$B$200:$C$351,2,FALSE)</f>
        <v>Year</v>
      </c>
      <c r="T1450" s="211">
        <f t="shared" si="128"/>
        <v>0</v>
      </c>
      <c r="U1450" s="211">
        <f t="shared" si="128"/>
        <v>0</v>
      </c>
      <c r="V1450" s="211" t="str">
        <f t="shared" si="129"/>
        <v/>
      </c>
      <c r="W1450" s="211" t="str">
        <f t="shared" si="130"/>
        <v/>
      </c>
      <c r="X1450" s="211" t="str">
        <f t="shared" si="130"/>
        <v/>
      </c>
      <c r="Y1450" s="211" t="str">
        <f t="shared" si="131"/>
        <v/>
      </c>
      <c r="Z1450" s="211" t="str">
        <f t="shared" si="132"/>
        <v/>
      </c>
      <c r="AC1450" s="278">
        <f>IF(B1450="",0,1)</f>
        <v>0</v>
      </c>
      <c r="AD1450" s="278">
        <f>IF(B1450="",0,IF(N1450&gt;0,1,IF(N1450&lt;0,2,0)))</f>
        <v>0</v>
      </c>
      <c r="AE1450" s="278">
        <f>IF(AC1450=AD1450,0,IF(AC1450&gt;AD1450,2,1))</f>
        <v>0</v>
      </c>
      <c r="AF1450" s="278">
        <f>IF(B1450="",0,IF(N1450=0,0,H1450-$F$125))</f>
        <v>0</v>
      </c>
      <c r="AG1450" s="278">
        <f>IF(AF1450&gt;0,1,0)</f>
        <v>0</v>
      </c>
    </row>
    <row r="1451" spans="1:33" ht="25.5" customHeight="1" x14ac:dyDescent="0.25">
      <c r="A1451" s="56"/>
      <c r="B1451" s="222"/>
      <c r="C1451" s="222"/>
      <c r="D1451" s="222"/>
      <c r="E1451" s="222"/>
      <c r="F1451" s="222"/>
      <c r="G1451" s="222"/>
      <c r="H1451" s="222"/>
      <c r="I1451" s="222"/>
      <c r="J1451" s="222"/>
      <c r="K1451" s="222"/>
      <c r="L1451" s="222"/>
      <c r="M1451" s="222"/>
      <c r="N1451" s="270">
        <f>IF(G1451="",0,IF(H1451="",0,(ROUND(((H1451-G1451)/30),0))))</f>
        <v>0</v>
      </c>
      <c r="O1451" s="26"/>
      <c r="P1451" s="215">
        <v>1</v>
      </c>
      <c r="Q1451" s="211">
        <v>1</v>
      </c>
      <c r="R1451" s="211">
        <v>1</v>
      </c>
      <c r="S1451" s="211" t="str">
        <f>VLOOKUP(P1451,'WORKINGS MATRIX'!$B$200:$C$351,2,FALSE)</f>
        <v>Year</v>
      </c>
      <c r="T1451" s="211">
        <f t="shared" si="128"/>
        <v>0</v>
      </c>
      <c r="U1451" s="211">
        <f t="shared" si="128"/>
        <v>0</v>
      </c>
      <c r="V1451" s="211" t="str">
        <f t="shared" si="129"/>
        <v/>
      </c>
      <c r="W1451" s="211" t="str">
        <f t="shared" si="130"/>
        <v/>
      </c>
      <c r="X1451" s="211" t="str">
        <f t="shared" si="130"/>
        <v/>
      </c>
      <c r="Y1451" s="211" t="str">
        <f t="shared" si="131"/>
        <v/>
      </c>
      <c r="Z1451" s="211" t="str">
        <f t="shared" si="132"/>
        <v/>
      </c>
      <c r="AC1451" s="278">
        <f>IF(B1451="",0,1)</f>
        <v>0</v>
      </c>
      <c r="AD1451" s="278">
        <f>IF(B1451="",0,IF(N1451&gt;0,1,IF(N1451&lt;0,2,0)))</f>
        <v>0</v>
      </c>
      <c r="AE1451" s="278">
        <f>IF(AC1451=AD1451,0,IF(AC1451&gt;AD1451,2,1))</f>
        <v>0</v>
      </c>
      <c r="AF1451" s="278">
        <f>IF(B1451="",0,IF(N1451=0,0,H1451-$F$125))</f>
        <v>0</v>
      </c>
      <c r="AG1451" s="278">
        <f>IF(AF1451&gt;0,1,0)</f>
        <v>0</v>
      </c>
    </row>
    <row r="1452" spans="1:33" x14ac:dyDescent="0.25">
      <c r="A1452" s="38"/>
      <c r="D1452" s="62"/>
      <c r="H1452" s="63"/>
      <c r="K1452" s="26"/>
      <c r="N1452" s="43"/>
      <c r="O1452" s="63"/>
      <c r="P1452" s="195">
        <v>1</v>
      </c>
      <c r="Q1452" s="211">
        <v>1</v>
      </c>
      <c r="R1452" s="211">
        <v>1</v>
      </c>
      <c r="S1452" s="211" t="str">
        <f>VLOOKUP(P1452,'WORKINGS MATRIX'!$B$200:$C$351,2,FALSE)</f>
        <v>Year</v>
      </c>
      <c r="T1452" s="211">
        <f t="shared" ref="T1452:U1456" si="133">Q1452-1</f>
        <v>0</v>
      </c>
      <c r="U1452" s="211">
        <f t="shared" si="133"/>
        <v>0</v>
      </c>
      <c r="V1452" s="211" t="str">
        <f t="shared" si="129"/>
        <v/>
      </c>
      <c r="W1452" s="211" t="str">
        <f t="shared" ref="W1452:X1456" si="134">IF(T1452=0,"",T1452)</f>
        <v/>
      </c>
      <c r="X1452" s="211" t="str">
        <f t="shared" si="134"/>
        <v/>
      </c>
      <c r="Y1452" s="211" t="str">
        <f t="shared" si="131"/>
        <v/>
      </c>
      <c r="Z1452" s="211" t="str">
        <f t="shared" si="132"/>
        <v/>
      </c>
      <c r="AC1452" s="264"/>
      <c r="AD1452" s="264"/>
      <c r="AE1452" s="264"/>
      <c r="AF1452" s="264"/>
      <c r="AG1452" s="264"/>
    </row>
    <row r="1453" spans="1:33" x14ac:dyDescent="0.25">
      <c r="A1453" s="38"/>
      <c r="B1453" t="s">
        <v>34</v>
      </c>
      <c r="D1453" s="62"/>
      <c r="H1453" s="63"/>
      <c r="K1453" s="26"/>
      <c r="N1453" s="43"/>
      <c r="O1453" s="63"/>
      <c r="P1453" s="211">
        <v>1</v>
      </c>
      <c r="Q1453" s="211">
        <v>1</v>
      </c>
      <c r="R1453" s="211">
        <v>1</v>
      </c>
      <c r="S1453" s="211" t="str">
        <f>VLOOKUP(P1453,'WORKINGS MATRIX'!$B$200:$C$351,2,FALSE)</f>
        <v>Year</v>
      </c>
      <c r="T1453" s="211">
        <f t="shared" si="133"/>
        <v>0</v>
      </c>
      <c r="U1453" s="211">
        <f t="shared" si="133"/>
        <v>0</v>
      </c>
      <c r="V1453" s="211" t="str">
        <f t="shared" si="129"/>
        <v/>
      </c>
      <c r="W1453" s="211" t="str">
        <f t="shared" si="134"/>
        <v/>
      </c>
      <c r="X1453" s="211" t="str">
        <f t="shared" si="134"/>
        <v/>
      </c>
      <c r="Y1453" s="211" t="str">
        <f t="shared" si="131"/>
        <v/>
      </c>
      <c r="Z1453" s="211" t="str">
        <f t="shared" si="132"/>
        <v/>
      </c>
      <c r="AC1453" s="264"/>
      <c r="AD1453" s="264"/>
      <c r="AE1453" s="264"/>
      <c r="AF1453" s="264"/>
      <c r="AG1453" s="264"/>
    </row>
    <row r="1454" spans="1:33" x14ac:dyDescent="0.25">
      <c r="A1454" s="38"/>
      <c r="B1454" s="609"/>
      <c r="C1454" s="610"/>
      <c r="D1454" s="610"/>
      <c r="E1454" s="610"/>
      <c r="F1454" s="610"/>
      <c r="G1454" s="610"/>
      <c r="H1454" s="610"/>
      <c r="I1454" s="610"/>
      <c r="J1454" s="610"/>
      <c r="K1454" s="610"/>
      <c r="L1454" s="610"/>
      <c r="M1454" s="611"/>
      <c r="N1454" s="43"/>
      <c r="O1454" s="63"/>
      <c r="P1454" s="211">
        <v>1</v>
      </c>
      <c r="Q1454" s="211">
        <v>1</v>
      </c>
      <c r="R1454" s="211">
        <v>1</v>
      </c>
      <c r="S1454" s="211" t="str">
        <f>VLOOKUP(P1454,'WORKINGS MATRIX'!$B$200:$C$351,2,FALSE)</f>
        <v>Year</v>
      </c>
      <c r="T1454" s="211">
        <f t="shared" si="133"/>
        <v>0</v>
      </c>
      <c r="U1454" s="211">
        <f t="shared" si="133"/>
        <v>0</v>
      </c>
      <c r="V1454" s="211" t="str">
        <f t="shared" si="129"/>
        <v/>
      </c>
      <c r="W1454" s="211" t="str">
        <f t="shared" si="134"/>
        <v/>
      </c>
      <c r="X1454" s="211" t="str">
        <f t="shared" si="134"/>
        <v/>
      </c>
      <c r="Y1454" s="211" t="str">
        <f t="shared" si="131"/>
        <v/>
      </c>
      <c r="Z1454" s="211" t="str">
        <f t="shared" si="132"/>
        <v/>
      </c>
      <c r="AC1454" s="264"/>
      <c r="AD1454" s="264"/>
      <c r="AE1454" s="264"/>
      <c r="AF1454" s="264"/>
      <c r="AG1454" s="264"/>
    </row>
    <row r="1455" spans="1:33" x14ac:dyDescent="0.25">
      <c r="A1455" s="38"/>
      <c r="B1455" s="612"/>
      <c r="C1455" s="613"/>
      <c r="D1455" s="613"/>
      <c r="E1455" s="613"/>
      <c r="F1455" s="613"/>
      <c r="G1455" s="613"/>
      <c r="H1455" s="613"/>
      <c r="I1455" s="613"/>
      <c r="J1455" s="613"/>
      <c r="K1455" s="613"/>
      <c r="L1455" s="613"/>
      <c r="M1455" s="614"/>
      <c r="N1455" s="43"/>
      <c r="O1455" s="63"/>
      <c r="P1455" s="211">
        <v>1</v>
      </c>
      <c r="Q1455" s="211">
        <v>1</v>
      </c>
      <c r="R1455" s="211">
        <v>1</v>
      </c>
      <c r="S1455" s="211" t="str">
        <f>VLOOKUP(P1455,'WORKINGS MATRIX'!$B$200:$C$351,2,FALSE)</f>
        <v>Year</v>
      </c>
      <c r="T1455" s="211">
        <f t="shared" si="133"/>
        <v>0</v>
      </c>
      <c r="U1455" s="211">
        <f t="shared" si="133"/>
        <v>0</v>
      </c>
      <c r="V1455" s="211" t="str">
        <f t="shared" si="129"/>
        <v/>
      </c>
      <c r="W1455" s="211" t="str">
        <f t="shared" si="134"/>
        <v/>
      </c>
      <c r="X1455" s="211" t="str">
        <f t="shared" si="134"/>
        <v/>
      </c>
      <c r="Y1455" s="211" t="str">
        <f t="shared" si="131"/>
        <v/>
      </c>
      <c r="Z1455" s="211" t="str">
        <f t="shared" si="132"/>
        <v/>
      </c>
      <c r="AC1455" s="264"/>
      <c r="AD1455" s="264"/>
      <c r="AE1455" s="264"/>
      <c r="AF1455" s="264"/>
      <c r="AG1455" s="264"/>
    </row>
    <row r="1456" spans="1:33" x14ac:dyDescent="0.25">
      <c r="A1456" s="38"/>
      <c r="B1456" s="612"/>
      <c r="C1456" s="613"/>
      <c r="D1456" s="613"/>
      <c r="E1456" s="613"/>
      <c r="F1456" s="613"/>
      <c r="G1456" s="613"/>
      <c r="H1456" s="613"/>
      <c r="I1456" s="613"/>
      <c r="J1456" s="613"/>
      <c r="K1456" s="613"/>
      <c r="L1456" s="613"/>
      <c r="M1456" s="614"/>
      <c r="N1456" s="43"/>
      <c r="O1456" s="63"/>
      <c r="P1456" s="211">
        <v>1</v>
      </c>
      <c r="Q1456" s="211">
        <v>1</v>
      </c>
      <c r="R1456" s="211">
        <v>1</v>
      </c>
      <c r="S1456" s="211" t="str">
        <f>VLOOKUP(P1456,'WORKINGS MATRIX'!$B$200:$C$351,2,FALSE)</f>
        <v>Year</v>
      </c>
      <c r="T1456" s="211">
        <f t="shared" si="133"/>
        <v>0</v>
      </c>
      <c r="U1456" s="211">
        <f t="shared" si="133"/>
        <v>0</v>
      </c>
      <c r="V1456" s="211" t="str">
        <f t="shared" si="129"/>
        <v/>
      </c>
      <c r="W1456" s="211" t="str">
        <f t="shared" si="134"/>
        <v/>
      </c>
      <c r="X1456" s="211" t="str">
        <f t="shared" si="134"/>
        <v/>
      </c>
      <c r="Y1456" s="211" t="str">
        <f t="shared" si="131"/>
        <v/>
      </c>
      <c r="Z1456" s="211" t="str">
        <f t="shared" si="132"/>
        <v/>
      </c>
      <c r="AC1456" s="264"/>
      <c r="AD1456" s="264"/>
      <c r="AE1456" s="264"/>
      <c r="AF1456" s="264"/>
      <c r="AG1456" s="264"/>
    </row>
    <row r="1457" spans="1:33" x14ac:dyDescent="0.25">
      <c r="A1457" s="38"/>
      <c r="B1457" s="615"/>
      <c r="C1457" s="616"/>
      <c r="D1457" s="616"/>
      <c r="E1457" s="616"/>
      <c r="F1457" s="616"/>
      <c r="G1457" s="616"/>
      <c r="H1457" s="616"/>
      <c r="I1457" s="616"/>
      <c r="J1457" s="616"/>
      <c r="K1457" s="616"/>
      <c r="L1457" s="616"/>
      <c r="M1457" s="617"/>
      <c r="N1457" s="43"/>
      <c r="O1457" s="63"/>
      <c r="P1457" s="211"/>
      <c r="Q1457" s="211"/>
      <c r="R1457" s="211"/>
      <c r="S1457" s="211"/>
      <c r="T1457" s="211"/>
      <c r="U1457" s="211"/>
      <c r="V1457" s="211"/>
      <c r="W1457" s="211"/>
      <c r="X1457" s="211"/>
      <c r="Y1457" s="211"/>
      <c r="Z1457" s="211"/>
      <c r="AC1457" s="264"/>
      <c r="AD1457" s="264"/>
      <c r="AE1457" s="264"/>
      <c r="AF1457" s="264"/>
      <c r="AG1457" s="264"/>
    </row>
    <row r="1458" spans="1:33" x14ac:dyDescent="0.25">
      <c r="A1458" s="38"/>
      <c r="B1458" s="16" t="s">
        <v>424</v>
      </c>
      <c r="D1458" s="62"/>
      <c r="H1458" s="63"/>
      <c r="K1458" s="26"/>
      <c r="N1458" s="43"/>
      <c r="O1458" s="63"/>
      <c r="P1458" s="211"/>
      <c r="Q1458" s="211"/>
      <c r="R1458" s="211"/>
      <c r="S1458" s="211"/>
      <c r="T1458" s="211"/>
      <c r="U1458" s="211"/>
      <c r="V1458" s="211"/>
      <c r="W1458" s="211"/>
      <c r="X1458" s="211"/>
      <c r="Y1458" s="211"/>
      <c r="Z1458" s="211"/>
      <c r="AC1458" s="264"/>
      <c r="AD1458" s="264"/>
      <c r="AE1458" s="264"/>
      <c r="AF1458" s="264"/>
      <c r="AG1458" s="264"/>
    </row>
    <row r="1459" spans="1:33" x14ac:dyDescent="0.25">
      <c r="A1459" s="38"/>
      <c r="B1459" s="16" t="s">
        <v>425</v>
      </c>
      <c r="D1459" s="62"/>
      <c r="H1459" s="63"/>
      <c r="K1459" s="26"/>
      <c r="N1459" s="43"/>
      <c r="O1459" s="63"/>
      <c r="P1459" s="211"/>
      <c r="Q1459" s="211"/>
      <c r="R1459" s="211"/>
      <c r="S1459" s="211"/>
      <c r="T1459" s="211"/>
      <c r="U1459" s="211"/>
      <c r="V1459" s="211"/>
      <c r="W1459" s="211"/>
      <c r="X1459" s="211"/>
      <c r="Y1459" s="211"/>
      <c r="Z1459" s="211"/>
      <c r="AC1459" s="264"/>
      <c r="AD1459" s="264"/>
      <c r="AE1459" s="264"/>
      <c r="AF1459" s="264"/>
      <c r="AG1459" s="264"/>
    </row>
    <row r="1460" spans="1:33" x14ac:dyDescent="0.25">
      <c r="A1460" s="38"/>
      <c r="D1460" s="62"/>
      <c r="H1460" s="63"/>
      <c r="K1460" s="26"/>
      <c r="N1460" s="43"/>
      <c r="O1460" s="63"/>
      <c r="P1460" s="211"/>
      <c r="Q1460" s="211"/>
      <c r="R1460" s="211"/>
      <c r="S1460" s="211"/>
      <c r="T1460" s="211"/>
      <c r="U1460" s="211"/>
      <c r="V1460" s="211"/>
      <c r="W1460" s="211"/>
      <c r="X1460" s="211"/>
      <c r="Y1460" s="211"/>
      <c r="Z1460" s="211"/>
      <c r="AC1460" s="264"/>
      <c r="AD1460" s="264"/>
      <c r="AE1460" s="264"/>
      <c r="AF1460" s="264"/>
      <c r="AG1460" s="264"/>
    </row>
    <row r="1461" spans="1:33" x14ac:dyDescent="0.25">
      <c r="A1461" s="38"/>
      <c r="D1461" s="62"/>
      <c r="E1461" s="222"/>
      <c r="F1461" s="222"/>
      <c r="G1461" s="222"/>
      <c r="H1461" s="222"/>
      <c r="I1461" s="222"/>
      <c r="K1461" s="26"/>
      <c r="N1461" s="43"/>
      <c r="O1461" s="63"/>
      <c r="P1461" s="211"/>
      <c r="Q1461" s="211"/>
      <c r="R1461" s="211"/>
      <c r="S1461" s="211"/>
      <c r="T1461" s="211"/>
      <c r="U1461" s="211"/>
      <c r="V1461" s="211"/>
      <c r="W1461" s="211"/>
      <c r="X1461" s="211"/>
      <c r="Y1461" s="211"/>
      <c r="Z1461" s="211"/>
      <c r="AC1461" s="264"/>
      <c r="AD1461" s="264"/>
      <c r="AE1461" s="264"/>
      <c r="AF1461" s="264"/>
      <c r="AG1461" s="264"/>
    </row>
    <row r="1462" spans="1:33" x14ac:dyDescent="0.25">
      <c r="A1462" s="38"/>
      <c r="D1462" s="62"/>
      <c r="E1462" s="222"/>
      <c r="F1462" s="222"/>
      <c r="G1462" s="222"/>
      <c r="H1462" s="222"/>
      <c r="I1462" s="222"/>
      <c r="K1462" s="606" t="s">
        <v>334</v>
      </c>
      <c r="L1462" s="606"/>
      <c r="M1462" s="606"/>
      <c r="N1462" s="43"/>
      <c r="O1462" s="63"/>
      <c r="P1462" s="211"/>
      <c r="Q1462" s="211"/>
      <c r="R1462" s="211"/>
      <c r="S1462" s="211"/>
      <c r="T1462" s="211"/>
      <c r="U1462" s="211"/>
      <c r="V1462" s="211"/>
      <c r="W1462" s="211"/>
      <c r="X1462" s="211"/>
      <c r="Y1462" s="211"/>
      <c r="Z1462" s="211"/>
      <c r="AC1462" s="264"/>
      <c r="AD1462" s="264"/>
      <c r="AE1462" s="264"/>
      <c r="AF1462" s="264"/>
      <c r="AG1462" s="264"/>
    </row>
    <row r="1463" spans="1:33" x14ac:dyDescent="0.25">
      <c r="A1463" s="38"/>
      <c r="D1463" s="62"/>
      <c r="H1463" s="63"/>
      <c r="K1463" s="606"/>
      <c r="L1463" s="606"/>
      <c r="M1463" s="606"/>
      <c r="N1463" s="43"/>
      <c r="O1463" s="63"/>
      <c r="P1463" s="211"/>
      <c r="Q1463" s="211"/>
      <c r="R1463" s="211"/>
      <c r="S1463" s="211"/>
      <c r="T1463" s="211"/>
      <c r="U1463" s="211"/>
      <c r="V1463" s="211"/>
      <c r="W1463" s="211"/>
      <c r="X1463" s="211"/>
      <c r="Y1463" s="211"/>
      <c r="Z1463" s="211"/>
      <c r="AC1463" s="264"/>
      <c r="AD1463" s="264"/>
      <c r="AE1463" s="264"/>
      <c r="AF1463" s="264"/>
      <c r="AG1463" s="264"/>
    </row>
    <row r="1464" spans="1:33" x14ac:dyDescent="0.25">
      <c r="A1464" s="38"/>
      <c r="D1464" s="62"/>
      <c r="E1464" s="222"/>
      <c r="F1464" s="222"/>
      <c r="G1464" s="222"/>
      <c r="H1464" s="222"/>
      <c r="I1464" s="222"/>
      <c r="K1464" s="606"/>
      <c r="L1464" s="606"/>
      <c r="M1464" s="606"/>
      <c r="N1464" s="43"/>
      <c r="O1464" s="63"/>
      <c r="P1464" s="211"/>
      <c r="Q1464" s="211"/>
      <c r="R1464" s="211"/>
      <c r="S1464" s="211"/>
      <c r="T1464" s="211"/>
      <c r="U1464" s="211"/>
      <c r="V1464" s="211"/>
      <c r="W1464" s="211"/>
      <c r="X1464" s="211"/>
      <c r="Y1464" s="211"/>
      <c r="Z1464" s="211"/>
      <c r="AC1464" s="264"/>
      <c r="AD1464" s="264"/>
      <c r="AE1464" s="264"/>
      <c r="AF1464" s="264"/>
      <c r="AG1464" s="264"/>
    </row>
    <row r="1465" spans="1:33" x14ac:dyDescent="0.25">
      <c r="A1465" s="38"/>
      <c r="D1465" s="62"/>
      <c r="E1465" s="222"/>
      <c r="F1465" s="222"/>
      <c r="G1465" s="222"/>
      <c r="H1465" s="222"/>
      <c r="I1465" s="222"/>
      <c r="K1465" s="606"/>
      <c r="L1465" s="606"/>
      <c r="M1465" s="606"/>
      <c r="N1465" s="43"/>
      <c r="O1465" s="63"/>
      <c r="P1465" s="211"/>
      <c r="Q1465" s="211"/>
      <c r="R1465" s="211"/>
      <c r="S1465" s="211"/>
      <c r="T1465" s="211"/>
      <c r="U1465" s="211"/>
      <c r="V1465" s="211"/>
      <c r="W1465" s="211"/>
      <c r="X1465" s="211"/>
      <c r="Y1465" s="211"/>
      <c r="Z1465" s="211"/>
      <c r="AC1465" s="264"/>
      <c r="AD1465" s="264"/>
      <c r="AE1465" s="264"/>
      <c r="AF1465" s="264"/>
      <c r="AG1465" s="264"/>
    </row>
    <row r="1466" spans="1:33" ht="13.8" thickBot="1" x14ac:dyDescent="0.3">
      <c r="A1466" s="64"/>
      <c r="B1466" s="65"/>
      <c r="C1466" s="65"/>
      <c r="D1466" s="66"/>
      <c r="E1466" s="65"/>
      <c r="F1466" s="65"/>
      <c r="G1466" s="65"/>
      <c r="H1466" s="67"/>
      <c r="I1466" s="65"/>
      <c r="J1466" s="65"/>
      <c r="K1466" s="68"/>
      <c r="L1466" s="65"/>
      <c r="M1466" s="65"/>
      <c r="N1466" s="69"/>
      <c r="O1466" s="63"/>
      <c r="P1466" s="211"/>
      <c r="Q1466" s="211"/>
      <c r="R1466" s="211"/>
      <c r="S1466" s="211"/>
      <c r="T1466" s="211"/>
      <c r="U1466" s="211"/>
      <c r="V1466" s="211"/>
      <c r="W1466" s="211"/>
      <c r="X1466" s="211"/>
      <c r="Y1466" s="211"/>
      <c r="Z1466" s="211"/>
      <c r="AC1466" s="264"/>
      <c r="AD1466" s="264"/>
      <c r="AE1466" s="264"/>
      <c r="AF1466" s="264"/>
      <c r="AG1466" s="264"/>
    </row>
    <row r="1467" spans="1:33" ht="14.4" thickTop="1" thickBot="1" x14ac:dyDescent="0.3">
      <c r="D1467" s="62"/>
      <c r="H1467" s="63"/>
      <c r="K1467" s="26"/>
      <c r="O1467" s="63"/>
      <c r="P1467" s="211"/>
      <c r="Q1467" s="211"/>
      <c r="R1467" s="211"/>
      <c r="S1467" s="211"/>
      <c r="T1467" s="211"/>
      <c r="U1467" s="211"/>
      <c r="V1467" s="211"/>
      <c r="W1467" s="211"/>
      <c r="X1467" s="211"/>
      <c r="Y1467" s="211"/>
      <c r="Z1467" s="211"/>
      <c r="AC1467" s="264"/>
      <c r="AD1467" s="264"/>
      <c r="AE1467" s="264"/>
      <c r="AF1467" s="264"/>
      <c r="AG1467" s="264"/>
    </row>
    <row r="1468" spans="1:33" ht="13.8" thickTop="1" x14ac:dyDescent="0.25">
      <c r="A1468" s="31"/>
      <c r="B1468" s="32" t="s">
        <v>35</v>
      </c>
      <c r="C1468" s="34"/>
      <c r="D1468" s="33"/>
      <c r="E1468" s="70"/>
      <c r="F1468" s="70"/>
      <c r="G1468" s="70"/>
      <c r="H1468" s="33"/>
      <c r="I1468" s="33"/>
      <c r="J1468" s="33"/>
      <c r="K1468" s="33"/>
      <c r="L1468" s="36" t="s">
        <v>423</v>
      </c>
      <c r="M1468" s="33"/>
      <c r="N1468" s="37"/>
      <c r="P1468" s="211"/>
      <c r="Q1468" s="211"/>
      <c r="R1468" s="211"/>
      <c r="S1468" s="211"/>
      <c r="T1468" s="211"/>
      <c r="U1468" s="211"/>
      <c r="V1468" s="211"/>
      <c r="W1468" s="211"/>
      <c r="X1468" s="211"/>
      <c r="Y1468" s="211"/>
      <c r="Z1468" s="211"/>
      <c r="AC1468" s="264"/>
      <c r="AD1468" s="264"/>
      <c r="AE1468" s="264"/>
      <c r="AF1468" s="264"/>
      <c r="AG1468" s="264"/>
    </row>
    <row r="1469" spans="1:33" x14ac:dyDescent="0.25">
      <c r="A1469" s="38"/>
      <c r="E1469" s="195">
        <v>5</v>
      </c>
      <c r="F1469" s="13"/>
      <c r="N1469" s="43"/>
      <c r="P1469" s="211"/>
      <c r="Q1469" s="211"/>
      <c r="R1469" s="211"/>
      <c r="S1469" s="211"/>
      <c r="T1469" s="211"/>
      <c r="U1469" s="211"/>
      <c r="V1469" s="211"/>
      <c r="W1469" s="211"/>
      <c r="X1469" s="211"/>
      <c r="Y1469" s="211"/>
      <c r="Z1469" s="211"/>
      <c r="AC1469" s="264"/>
      <c r="AD1469" s="264"/>
      <c r="AE1469" s="264"/>
      <c r="AF1469" s="264"/>
      <c r="AG1469" s="264"/>
    </row>
    <row r="1470" spans="1:33" x14ac:dyDescent="0.25">
      <c r="A1470" s="38"/>
      <c r="B1470" t="s">
        <v>26</v>
      </c>
      <c r="L1470" s="608" t="str">
        <f>$L$39</f>
        <v>N.017-050-2022/1</v>
      </c>
      <c r="M1470" s="608"/>
      <c r="N1470" s="43"/>
      <c r="P1470" s="211"/>
      <c r="Q1470" s="211"/>
      <c r="R1470" s="211"/>
      <c r="S1470" s="211"/>
      <c r="T1470" s="211"/>
      <c r="U1470" s="211"/>
      <c r="V1470" s="211"/>
      <c r="W1470" s="211"/>
      <c r="X1470" s="211"/>
      <c r="Y1470" s="211"/>
      <c r="Z1470" s="211"/>
      <c r="AC1470" s="264"/>
      <c r="AD1470" s="264"/>
      <c r="AE1470" s="264"/>
      <c r="AF1470" s="264"/>
      <c r="AG1470" s="264"/>
    </row>
    <row r="1471" spans="1:33" x14ac:dyDescent="0.25">
      <c r="A1471" s="38"/>
      <c r="B1471" s="44" t="s">
        <v>27</v>
      </c>
      <c r="C1471" s="45"/>
      <c r="D1471" s="46"/>
      <c r="E1471" s="651" t="s">
        <v>28</v>
      </c>
      <c r="F1471" s="652"/>
      <c r="G1471" s="651" t="s">
        <v>616</v>
      </c>
      <c r="H1471" s="652"/>
      <c r="L1471" s="608"/>
      <c r="M1471" s="608"/>
      <c r="N1471" s="43"/>
      <c r="P1471" s="211"/>
      <c r="Q1471" s="211"/>
      <c r="R1471" s="211"/>
      <c r="S1471" s="211"/>
      <c r="T1471" s="211"/>
      <c r="U1471" s="211"/>
      <c r="V1471" s="211"/>
      <c r="W1471" s="211"/>
      <c r="X1471" s="211"/>
      <c r="Y1471" s="211"/>
      <c r="Z1471" s="211"/>
      <c r="AC1471" s="264"/>
      <c r="AD1471" s="264"/>
      <c r="AE1471" s="264"/>
      <c r="AF1471" s="264"/>
      <c r="AG1471" s="264"/>
    </row>
    <row r="1472" spans="1:33" ht="18" customHeight="1" x14ac:dyDescent="0.25">
      <c r="A1472" s="38"/>
      <c r="B1472" s="71">
        <f>B1441</f>
        <v>0</v>
      </c>
      <c r="C1472" s="72"/>
      <c r="D1472" s="73"/>
      <c r="E1472" s="603" t="str">
        <f>G1441</f>
        <v/>
      </c>
      <c r="F1472" s="603"/>
      <c r="G1472" s="47"/>
      <c r="H1472" s="13">
        <v>1</v>
      </c>
      <c r="I1472" s="483" t="s">
        <v>823</v>
      </c>
      <c r="J1472" s="483"/>
      <c r="K1472" s="483"/>
      <c r="L1472" s="483"/>
      <c r="N1472" s="43"/>
      <c r="P1472" s="211"/>
      <c r="Q1472" s="211"/>
      <c r="R1472" s="211"/>
      <c r="S1472" s="211"/>
      <c r="T1472" s="211"/>
      <c r="U1472" s="211"/>
      <c r="V1472" s="211"/>
      <c r="W1472" s="211"/>
      <c r="X1472" s="211"/>
      <c r="Y1472" s="211"/>
      <c r="Z1472" s="211"/>
      <c r="AC1472" s="264"/>
      <c r="AD1472" s="264"/>
      <c r="AE1472" s="264"/>
      <c r="AF1472" s="264"/>
      <c r="AG1472" s="264"/>
    </row>
    <row r="1473" spans="1:33" x14ac:dyDescent="0.25">
      <c r="A1473" s="38"/>
      <c r="N1473" s="43"/>
      <c r="P1473" s="211"/>
      <c r="Q1473" s="211"/>
      <c r="R1473" s="211"/>
      <c r="S1473" s="211"/>
      <c r="T1473" s="211"/>
      <c r="U1473" s="211"/>
      <c r="V1473" s="211"/>
      <c r="W1473" s="211"/>
      <c r="X1473" s="211"/>
      <c r="Y1473" s="211"/>
      <c r="Z1473" s="211"/>
      <c r="AC1473" s="264"/>
      <c r="AD1473" s="264"/>
      <c r="AE1473" s="264"/>
      <c r="AF1473" s="264"/>
      <c r="AG1473" s="264"/>
    </row>
    <row r="1474" spans="1:33" x14ac:dyDescent="0.25">
      <c r="A1474" s="38"/>
      <c r="B1474" t="s">
        <v>36</v>
      </c>
      <c r="N1474" s="43"/>
      <c r="P1474" s="211"/>
      <c r="Q1474" s="211"/>
      <c r="R1474" s="211"/>
      <c r="S1474" s="211"/>
      <c r="T1474" s="211"/>
      <c r="U1474" s="211"/>
      <c r="V1474" s="211"/>
      <c r="W1474" s="211"/>
      <c r="X1474" s="211"/>
      <c r="Y1474" s="211"/>
      <c r="Z1474" s="211"/>
      <c r="AC1474" s="264"/>
      <c r="AD1474" s="264"/>
      <c r="AE1474" s="264"/>
      <c r="AF1474" s="264"/>
      <c r="AG1474" s="264"/>
    </row>
    <row r="1475" spans="1:33" ht="18" customHeight="1" x14ac:dyDescent="0.25">
      <c r="A1475" s="38"/>
      <c r="B1475" s="653" t="s">
        <v>37</v>
      </c>
      <c r="C1475" s="653"/>
      <c r="D1475" s="622" t="s">
        <v>897</v>
      </c>
      <c r="E1475" s="622"/>
      <c r="F1475" s="648" t="s">
        <v>898</v>
      </c>
      <c r="G1475" s="598"/>
      <c r="H1475" s="597" t="s">
        <v>38</v>
      </c>
      <c r="I1475" s="598"/>
      <c r="J1475" s="597" t="s">
        <v>38</v>
      </c>
      <c r="K1475" s="598"/>
      <c r="L1475" s="186" t="s">
        <v>39</v>
      </c>
      <c r="M1475" s="186" t="s">
        <v>40</v>
      </c>
      <c r="N1475" s="43"/>
      <c r="P1475" s="211">
        <v>1</v>
      </c>
      <c r="Q1475" s="211">
        <v>1</v>
      </c>
      <c r="R1475" s="211">
        <v>1</v>
      </c>
      <c r="S1475" s="211" t="str">
        <f>VLOOKUP(P1475,'WORKINGS MATRIX'!$B$200:$C$351,2,FALSE)</f>
        <v>Year</v>
      </c>
      <c r="T1475" s="211">
        <f t="shared" ref="T1475:U1479" si="135">Q1475-1</f>
        <v>0</v>
      </c>
      <c r="U1475" s="211">
        <f t="shared" si="135"/>
        <v>0</v>
      </c>
      <c r="V1475" s="211" t="str">
        <f>IF(S1475="year","",S1475)</f>
        <v/>
      </c>
      <c r="W1475" s="211" t="str">
        <f t="shared" ref="W1475:X1479" si="136">IF(T1475=0,"",T1475)</f>
        <v/>
      </c>
      <c r="X1475" s="211" t="str">
        <f t="shared" si="136"/>
        <v/>
      </c>
      <c r="Y1475" s="211" t="str">
        <f>IF(V1475="","",IF(W1475="",(V1475&amp;"/"&amp;"12"&amp;"/"&amp;"1"),IF(X1475="",(V1475&amp;"/"&amp;W1475&amp;"/"&amp;"1"),(V1475&amp;"/"&amp;W1475&amp;"/"&amp;X1475))))</f>
        <v/>
      </c>
      <c r="Z1475" s="211" t="str">
        <f>IF(Y1475="//","",Y1475)</f>
        <v/>
      </c>
      <c r="AC1475" s="264"/>
      <c r="AD1475" s="264"/>
      <c r="AE1475" s="264"/>
      <c r="AF1475" s="264"/>
      <c r="AG1475" s="264"/>
    </row>
    <row r="1476" spans="1:33" ht="18" customHeight="1" x14ac:dyDescent="0.25">
      <c r="A1476" s="38"/>
      <c r="B1476" s="603" t="s">
        <v>41</v>
      </c>
      <c r="C1476" s="603"/>
      <c r="D1476" s="623">
        <v>10</v>
      </c>
      <c r="E1476" s="624"/>
      <c r="F1476" s="607"/>
      <c r="G1476" s="602"/>
      <c r="H1476" s="599">
        <v>1</v>
      </c>
      <c r="I1476" s="600"/>
      <c r="J1476" s="601"/>
      <c r="K1476" s="602"/>
      <c r="L1476" s="314"/>
      <c r="M1476" s="210" t="str">
        <f>Z1475</f>
        <v/>
      </c>
      <c r="N1476" s="43"/>
      <c r="P1476" s="211">
        <v>1</v>
      </c>
      <c r="Q1476" s="211">
        <v>1</v>
      </c>
      <c r="R1476" s="211">
        <v>1</v>
      </c>
      <c r="S1476" s="211" t="str">
        <f>VLOOKUP(P1476,'WORKINGS MATRIX'!$B$200:$C$351,2,FALSE)</f>
        <v>Year</v>
      </c>
      <c r="T1476" s="211">
        <f t="shared" si="135"/>
        <v>0</v>
      </c>
      <c r="U1476" s="211">
        <f t="shared" si="135"/>
        <v>0</v>
      </c>
      <c r="V1476" s="211" t="str">
        <f>IF(S1476="year","",S1476)</f>
        <v/>
      </c>
      <c r="W1476" s="211" t="str">
        <f t="shared" si="136"/>
        <v/>
      </c>
      <c r="X1476" s="211" t="str">
        <f t="shared" si="136"/>
        <v/>
      </c>
      <c r="Y1476" s="211" t="str">
        <f>IF(V1476="","",IF(W1476="",(V1476&amp;"/"&amp;"12"&amp;"/"&amp;"1"),IF(X1476="",(V1476&amp;"/"&amp;W1476&amp;"/"&amp;"1"),(V1476&amp;"/"&amp;W1476&amp;"/"&amp;X1476))))</f>
        <v/>
      </c>
      <c r="Z1476" s="211" t="str">
        <f>IF(Y1476="//","",Y1476)</f>
        <v/>
      </c>
      <c r="AC1476" s="264"/>
      <c r="AD1476" s="264"/>
      <c r="AE1476" s="264"/>
      <c r="AF1476" s="264"/>
      <c r="AG1476" s="264"/>
    </row>
    <row r="1477" spans="1:33" ht="18" customHeight="1" x14ac:dyDescent="0.25">
      <c r="A1477" s="38"/>
      <c r="B1477" s="603" t="s">
        <v>42</v>
      </c>
      <c r="C1477" s="603"/>
      <c r="D1477" s="607"/>
      <c r="E1477" s="602"/>
      <c r="F1477" s="607"/>
      <c r="G1477" s="602"/>
      <c r="H1477" s="649" t="s">
        <v>394</v>
      </c>
      <c r="I1477" s="650"/>
      <c r="J1477" s="649" t="s">
        <v>362</v>
      </c>
      <c r="K1477" s="650"/>
      <c r="L1477" s="186" t="s">
        <v>39</v>
      </c>
      <c r="M1477" s="186" t="s">
        <v>40</v>
      </c>
      <c r="N1477" s="43"/>
      <c r="P1477" s="211">
        <v>1</v>
      </c>
      <c r="Q1477" s="211">
        <v>1</v>
      </c>
      <c r="R1477" s="211">
        <v>1</v>
      </c>
      <c r="S1477" s="211" t="str">
        <f>VLOOKUP(P1477,'WORKINGS MATRIX'!$B$200:$C$351,2,FALSE)</f>
        <v>Year</v>
      </c>
      <c r="T1477" s="211">
        <f t="shared" si="135"/>
        <v>0</v>
      </c>
      <c r="U1477" s="211">
        <f t="shared" si="135"/>
        <v>0</v>
      </c>
      <c r="V1477" s="211" t="str">
        <f>IF(S1477="year","",S1477)</f>
        <v/>
      </c>
      <c r="W1477" s="211" t="str">
        <f t="shared" si="136"/>
        <v/>
      </c>
      <c r="X1477" s="211" t="str">
        <f t="shared" si="136"/>
        <v/>
      </c>
      <c r="Y1477" s="211" t="str">
        <f>IF(V1477="","",IF(W1477="",(V1477&amp;"/"&amp;"1"&amp;"/"&amp;"1"),IF(X1477="",(V1477&amp;"/"&amp;W1477&amp;"/"&amp;"1"),(V1477&amp;"/"&amp;W1477&amp;"/"&amp;X1477))))</f>
        <v/>
      </c>
      <c r="Z1477" s="211" t="str">
        <f>IF(Y1477="//","",Y1477)</f>
        <v/>
      </c>
      <c r="AC1477" s="264"/>
      <c r="AD1477" s="264"/>
      <c r="AE1477" s="264"/>
      <c r="AF1477" s="264"/>
      <c r="AG1477" s="264"/>
    </row>
    <row r="1478" spans="1:33" ht="18" customHeight="1" x14ac:dyDescent="0.25">
      <c r="A1478" s="38"/>
      <c r="B1478" s="603" t="s">
        <v>82</v>
      </c>
      <c r="C1478" s="603"/>
      <c r="D1478" s="604" t="str">
        <f>Z1477</f>
        <v/>
      </c>
      <c r="E1478" s="605"/>
      <c r="F1478" s="604" t="str">
        <f>Z1478</f>
        <v/>
      </c>
      <c r="G1478" s="605"/>
      <c r="H1478" s="644">
        <v>1</v>
      </c>
      <c r="I1478" s="645"/>
      <c r="J1478" s="601"/>
      <c r="K1478" s="602"/>
      <c r="L1478" s="314"/>
      <c r="M1478" s="210" t="str">
        <f>Z1476</f>
        <v/>
      </c>
      <c r="N1478" s="43"/>
      <c r="P1478" s="211">
        <v>1</v>
      </c>
      <c r="Q1478" s="211">
        <v>1</v>
      </c>
      <c r="R1478" s="211">
        <v>1</v>
      </c>
      <c r="S1478" s="211" t="str">
        <f>VLOOKUP(P1478,'WORKINGS MATRIX'!$B$200:$C$351,2,FALSE)</f>
        <v>Year</v>
      </c>
      <c r="T1478" s="211">
        <f t="shared" si="135"/>
        <v>0</v>
      </c>
      <c r="U1478" s="211">
        <f t="shared" si="135"/>
        <v>0</v>
      </c>
      <c r="V1478" s="211" t="str">
        <f>IF(S1478="year","",S1478)</f>
        <v/>
      </c>
      <c r="W1478" s="211" t="str">
        <f t="shared" si="136"/>
        <v/>
      </c>
      <c r="X1478" s="211" t="str">
        <f t="shared" si="136"/>
        <v/>
      </c>
      <c r="Y1478" s="211" t="str">
        <f>IF(V1478="","",IF(W1478="",(V1478&amp;"/"&amp;"1"&amp;"/"&amp;"1"),IF(X1478="",(V1478&amp;"/"&amp;W1478&amp;"/"&amp;"1"),(V1478&amp;"/"&amp;W1478&amp;"/"&amp;X1478))))</f>
        <v/>
      </c>
      <c r="Z1478" s="211" t="str">
        <f>IF(Y1478="//","",Y1478)</f>
        <v/>
      </c>
      <c r="AC1478" s="264"/>
      <c r="AD1478" s="264"/>
      <c r="AE1478" s="264"/>
      <c r="AF1478" s="264"/>
      <c r="AG1478" s="264"/>
    </row>
    <row r="1479" spans="1:33" x14ac:dyDescent="0.25">
      <c r="A1479" s="38"/>
      <c r="N1479" s="43"/>
      <c r="P1479" s="211">
        <v>1</v>
      </c>
      <c r="Q1479" s="211">
        <v>1</v>
      </c>
      <c r="R1479" s="211">
        <v>1</v>
      </c>
      <c r="S1479" s="211" t="str">
        <f>VLOOKUP(P1479,'WORKINGS MATRIX'!$B$200:$C$351,2,FALSE)</f>
        <v>Year</v>
      </c>
      <c r="T1479" s="211">
        <f t="shared" si="135"/>
        <v>0</v>
      </c>
      <c r="U1479" s="211">
        <f t="shared" si="135"/>
        <v>0</v>
      </c>
      <c r="V1479" s="211" t="str">
        <f>IF(S1479="year","",S1479)</f>
        <v/>
      </c>
      <c r="W1479" s="211" t="str">
        <f t="shared" si="136"/>
        <v/>
      </c>
      <c r="X1479" s="211" t="str">
        <f t="shared" si="136"/>
        <v/>
      </c>
      <c r="Y1479" s="211" t="str">
        <f>IF(V1479="","",IF(W1479="",(V1479&amp;"/"&amp;"1"&amp;"/"&amp;"1"),IF(X1479="",(V1479&amp;"/"&amp;W1479&amp;"/"&amp;"1"),(V1479&amp;"/"&amp;W1479&amp;"/"&amp;X1479))))</f>
        <v/>
      </c>
      <c r="Z1479" s="211" t="str">
        <f>IF(Y1479="//","",Y1479)</f>
        <v/>
      </c>
      <c r="AC1479" s="264"/>
      <c r="AD1479" s="264"/>
      <c r="AE1479" s="264"/>
      <c r="AF1479" s="264"/>
      <c r="AG1479" s="264"/>
    </row>
    <row r="1480" spans="1:33" x14ac:dyDescent="0.25">
      <c r="A1480" s="38"/>
      <c r="M1480" s="330"/>
      <c r="N1480" s="43"/>
      <c r="P1480" s="211"/>
      <c r="Q1480" s="211"/>
      <c r="R1480" s="211"/>
      <c r="S1480" s="211"/>
      <c r="T1480" s="211"/>
      <c r="U1480" s="211"/>
      <c r="V1480" s="211"/>
      <c r="W1480" s="211"/>
      <c r="X1480" s="211"/>
      <c r="Y1480" s="211"/>
      <c r="Z1480" s="211"/>
      <c r="AC1480" s="264"/>
      <c r="AD1480" s="264"/>
      <c r="AE1480" s="264"/>
      <c r="AF1480" s="264"/>
      <c r="AG1480" s="264"/>
    </row>
    <row r="1481" spans="1:33" x14ac:dyDescent="0.25">
      <c r="A1481" s="51"/>
      <c r="B1481" s="26"/>
      <c r="C1481" s="83"/>
      <c r="D1481" s="329"/>
      <c r="E1481" s="26"/>
      <c r="F1481" s="11"/>
      <c r="G1481" s="11"/>
      <c r="H1481" s="11"/>
      <c r="I1481" s="11"/>
      <c r="J1481" s="26"/>
      <c r="K1481" s="26"/>
      <c r="L1481" s="26"/>
      <c r="M1481" s="330"/>
      <c r="N1481" s="74"/>
      <c r="O1481" s="26"/>
      <c r="P1481" s="211"/>
      <c r="Q1481" s="211"/>
      <c r="R1481" s="211"/>
      <c r="S1481" s="212"/>
      <c r="T1481" s="212"/>
      <c r="U1481" s="212"/>
      <c r="V1481" s="212"/>
      <c r="W1481" s="212"/>
      <c r="X1481" s="212"/>
      <c r="Y1481" s="212"/>
      <c r="Z1481" s="212"/>
      <c r="AC1481" s="264"/>
      <c r="AD1481" s="264"/>
      <c r="AE1481" s="264"/>
      <c r="AF1481" s="264"/>
      <c r="AG1481" s="264"/>
    </row>
    <row r="1482" spans="1:33" ht="26.25" customHeight="1" x14ac:dyDescent="0.25">
      <c r="A1482" s="75"/>
      <c r="B1482" s="9" t="s">
        <v>889</v>
      </c>
      <c r="C1482" s="222"/>
      <c r="D1482" s="3"/>
      <c r="E1482" s="222"/>
      <c r="F1482" s="222"/>
      <c r="G1482" s="3"/>
      <c r="H1482" s="222"/>
      <c r="I1482" s="3"/>
      <c r="J1482" s="326"/>
      <c r="K1482" s="327"/>
      <c r="L1482" s="222"/>
      <c r="M1482" s="76"/>
      <c r="N1482" s="77"/>
      <c r="O1482" s="11"/>
      <c r="P1482" s="211"/>
      <c r="Q1482" s="211"/>
      <c r="R1482" s="211"/>
      <c r="S1482" s="211"/>
      <c r="T1482" s="211"/>
      <c r="U1482" s="211"/>
      <c r="V1482" s="211"/>
      <c r="W1482" s="211"/>
      <c r="X1482" s="211"/>
      <c r="Y1482" s="211"/>
      <c r="Z1482" s="211"/>
      <c r="AC1482" s="264"/>
      <c r="AD1482" s="264"/>
      <c r="AE1482" s="264"/>
      <c r="AF1482" s="264"/>
      <c r="AG1482" s="264"/>
    </row>
    <row r="1483" spans="1:33" ht="26.25" customHeight="1" x14ac:dyDescent="0.25">
      <c r="A1483" s="75"/>
      <c r="B1483" s="222"/>
      <c r="C1483" s="222"/>
      <c r="D1483" s="3"/>
      <c r="E1483" s="222"/>
      <c r="F1483" s="222"/>
      <c r="G1483" s="3"/>
      <c r="H1483" s="222"/>
      <c r="I1483" s="3"/>
      <c r="J1483" s="326"/>
      <c r="K1483" s="327"/>
      <c r="L1483" s="222"/>
      <c r="M1483" s="76"/>
      <c r="N1483" s="77"/>
      <c r="O1483" s="11"/>
      <c r="P1483" s="211"/>
      <c r="Q1483" s="211"/>
      <c r="R1483" s="211"/>
      <c r="S1483" s="211"/>
      <c r="T1483" s="211"/>
      <c r="U1483" s="211"/>
      <c r="V1483" s="211"/>
      <c r="W1483" s="211"/>
      <c r="X1483" s="211"/>
      <c r="Y1483" s="211"/>
      <c r="Z1483" s="211"/>
      <c r="AC1483" s="264"/>
      <c r="AD1483" s="264"/>
      <c r="AE1483" s="264"/>
      <c r="AF1483" s="264"/>
      <c r="AG1483" s="264"/>
    </row>
    <row r="1484" spans="1:33" ht="26.25" customHeight="1" x14ac:dyDescent="0.25">
      <c r="A1484" s="75"/>
      <c r="B1484" s="222"/>
      <c r="C1484" s="222"/>
      <c r="D1484" s="3"/>
      <c r="E1484" s="222"/>
      <c r="F1484" s="222"/>
      <c r="G1484" s="3"/>
      <c r="H1484" s="222"/>
      <c r="I1484" s="3"/>
      <c r="J1484" s="326"/>
      <c r="K1484" s="327"/>
      <c r="L1484" s="222"/>
      <c r="M1484" s="76"/>
      <c r="N1484" s="77"/>
      <c r="O1484" s="11"/>
      <c r="P1484" s="211"/>
      <c r="Q1484" s="211"/>
      <c r="R1484" s="211"/>
      <c r="S1484" s="211"/>
      <c r="T1484" s="211"/>
      <c r="U1484" s="211"/>
      <c r="V1484" s="211"/>
      <c r="W1484" s="211"/>
      <c r="X1484" s="211"/>
      <c r="Y1484" s="211"/>
      <c r="Z1484" s="211"/>
      <c r="AC1484" s="264"/>
      <c r="AD1484" s="264"/>
      <c r="AE1484" s="264"/>
      <c r="AF1484" s="264"/>
      <c r="AG1484" s="264"/>
    </row>
    <row r="1485" spans="1:33" ht="26.25" customHeight="1" x14ac:dyDescent="0.25">
      <c r="A1485" s="75"/>
      <c r="B1485" s="222"/>
      <c r="C1485" s="222"/>
      <c r="D1485" s="3"/>
      <c r="E1485" s="222"/>
      <c r="F1485" s="222"/>
      <c r="G1485" s="3"/>
      <c r="H1485" s="222"/>
      <c r="I1485" s="3"/>
      <c r="J1485" s="326"/>
      <c r="K1485" s="327"/>
      <c r="L1485" s="222"/>
      <c r="M1485" s="76"/>
      <c r="N1485" s="77"/>
      <c r="O1485" s="11"/>
      <c r="P1485" s="211"/>
      <c r="Q1485" s="211"/>
      <c r="R1485" s="211"/>
      <c r="S1485" s="211"/>
      <c r="T1485" s="211"/>
      <c r="U1485" s="211"/>
      <c r="V1485" s="211"/>
      <c r="W1485" s="211"/>
      <c r="X1485" s="211"/>
      <c r="Y1485" s="211"/>
      <c r="Z1485" s="211"/>
      <c r="AC1485" s="264"/>
      <c r="AD1485" s="264"/>
      <c r="AE1485" s="264"/>
      <c r="AF1485" s="264"/>
      <c r="AG1485" s="264"/>
    </row>
    <row r="1486" spans="1:33" ht="26.25" customHeight="1" x14ac:dyDescent="0.25">
      <c r="A1486" s="75"/>
      <c r="B1486" s="222"/>
      <c r="C1486" s="222"/>
      <c r="D1486" s="3"/>
      <c r="E1486" s="222"/>
      <c r="F1486" s="222"/>
      <c r="G1486" s="3"/>
      <c r="H1486" s="222"/>
      <c r="I1486" s="3"/>
      <c r="J1486" s="326"/>
      <c r="K1486" s="327"/>
      <c r="L1486" s="222"/>
      <c r="M1486" s="76"/>
      <c r="N1486" s="77"/>
      <c r="O1486" s="11"/>
      <c r="P1486" s="211"/>
      <c r="Q1486" s="211"/>
      <c r="R1486" s="211"/>
      <c r="S1486" s="211"/>
      <c r="T1486" s="211"/>
      <c r="U1486" s="211"/>
      <c r="V1486" s="211"/>
      <c r="W1486" s="211"/>
      <c r="X1486" s="211"/>
      <c r="Y1486" s="211"/>
      <c r="Z1486" s="211"/>
      <c r="AC1486" s="264"/>
      <c r="AD1486" s="264"/>
      <c r="AE1486" s="264"/>
      <c r="AF1486" s="264"/>
      <c r="AG1486" s="264"/>
    </row>
    <row r="1487" spans="1:33" x14ac:dyDescent="0.25">
      <c r="A1487" s="38"/>
      <c r="D1487" s="3"/>
      <c r="G1487" s="3"/>
      <c r="I1487" s="3"/>
      <c r="N1487" s="77"/>
      <c r="P1487" s="211"/>
      <c r="Q1487" s="211"/>
      <c r="R1487" s="211"/>
      <c r="S1487" s="211"/>
      <c r="T1487" s="211"/>
      <c r="U1487" s="211"/>
      <c r="V1487" s="211"/>
      <c r="W1487" s="211"/>
      <c r="X1487" s="211"/>
      <c r="Y1487" s="211"/>
      <c r="Z1487" s="211"/>
      <c r="AC1487" s="264"/>
      <c r="AD1487" s="264"/>
      <c r="AE1487" s="264"/>
      <c r="AF1487" s="264"/>
      <c r="AG1487" s="264"/>
    </row>
    <row r="1488" spans="1:33" x14ac:dyDescent="0.25">
      <c r="A1488" s="38"/>
      <c r="B1488" t="s">
        <v>34</v>
      </c>
      <c r="D1488" s="62"/>
      <c r="H1488" s="63"/>
      <c r="K1488" s="26"/>
      <c r="N1488" s="43"/>
      <c r="P1488" s="211"/>
      <c r="Q1488" s="211"/>
      <c r="R1488" s="211"/>
      <c r="S1488" s="211"/>
      <c r="T1488" s="211"/>
      <c r="U1488" s="211"/>
      <c r="V1488" s="211"/>
      <c r="W1488" s="211"/>
      <c r="X1488" s="211"/>
      <c r="Y1488" s="211"/>
      <c r="Z1488" s="211"/>
      <c r="AC1488" s="264"/>
      <c r="AD1488" s="264"/>
      <c r="AE1488" s="264"/>
      <c r="AF1488" s="264"/>
      <c r="AG1488" s="264"/>
    </row>
    <row r="1489" spans="1:33" x14ac:dyDescent="0.25">
      <c r="A1489" s="38"/>
      <c r="B1489" s="609"/>
      <c r="C1489" s="610"/>
      <c r="D1489" s="610"/>
      <c r="E1489" s="610"/>
      <c r="F1489" s="610"/>
      <c r="G1489" s="610"/>
      <c r="H1489" s="610"/>
      <c r="I1489" s="610"/>
      <c r="J1489" s="610"/>
      <c r="K1489" s="610"/>
      <c r="L1489" s="610"/>
      <c r="M1489" s="611"/>
      <c r="N1489" s="43"/>
      <c r="P1489" s="211"/>
      <c r="Q1489" s="211"/>
      <c r="R1489" s="211"/>
      <c r="S1489" s="211"/>
      <c r="T1489" s="211"/>
      <c r="U1489" s="211"/>
      <c r="V1489" s="211"/>
      <c r="W1489" s="211"/>
      <c r="X1489" s="211"/>
      <c r="Y1489" s="211"/>
      <c r="Z1489" s="211"/>
      <c r="AC1489" s="264"/>
      <c r="AD1489" s="264"/>
      <c r="AE1489" s="264"/>
      <c r="AF1489" s="264"/>
      <c r="AG1489" s="264"/>
    </row>
    <row r="1490" spans="1:33" x14ac:dyDescent="0.25">
      <c r="A1490" s="38"/>
      <c r="B1490" s="612"/>
      <c r="C1490" s="613"/>
      <c r="D1490" s="613"/>
      <c r="E1490" s="613"/>
      <c r="F1490" s="613"/>
      <c r="G1490" s="613"/>
      <c r="H1490" s="613"/>
      <c r="I1490" s="613"/>
      <c r="J1490" s="613"/>
      <c r="K1490" s="613"/>
      <c r="L1490" s="613"/>
      <c r="M1490" s="614"/>
      <c r="N1490" s="43"/>
      <c r="P1490" s="211"/>
      <c r="Q1490" s="211"/>
      <c r="R1490" s="211"/>
      <c r="S1490" s="211"/>
      <c r="T1490" s="211"/>
      <c r="U1490" s="211"/>
      <c r="V1490" s="211"/>
      <c r="W1490" s="211"/>
      <c r="X1490" s="211"/>
      <c r="Y1490" s="211"/>
      <c r="Z1490" s="211"/>
      <c r="AC1490" s="264"/>
      <c r="AD1490" s="264"/>
      <c r="AE1490" s="264"/>
      <c r="AF1490" s="264"/>
      <c r="AG1490" s="264"/>
    </row>
    <row r="1491" spans="1:33" x14ac:dyDescent="0.25">
      <c r="A1491" s="38"/>
      <c r="B1491" s="612"/>
      <c r="C1491" s="613"/>
      <c r="D1491" s="613"/>
      <c r="E1491" s="613"/>
      <c r="F1491" s="613"/>
      <c r="G1491" s="613"/>
      <c r="H1491" s="613"/>
      <c r="I1491" s="613"/>
      <c r="J1491" s="613"/>
      <c r="K1491" s="613"/>
      <c r="L1491" s="613"/>
      <c r="M1491" s="614"/>
      <c r="N1491" s="43"/>
      <c r="P1491" s="211"/>
      <c r="Q1491" s="211"/>
      <c r="R1491" s="211"/>
      <c r="S1491" s="211"/>
      <c r="T1491" s="211"/>
      <c r="U1491" s="211"/>
      <c r="V1491" s="211"/>
      <c r="W1491" s="211"/>
      <c r="X1491" s="211"/>
      <c r="Y1491" s="211"/>
      <c r="Z1491" s="211"/>
      <c r="AC1491" s="264"/>
      <c r="AD1491" s="264"/>
      <c r="AE1491" s="264"/>
      <c r="AF1491" s="264"/>
      <c r="AG1491" s="264"/>
    </row>
    <row r="1492" spans="1:33" x14ac:dyDescent="0.25">
      <c r="A1492" s="38"/>
      <c r="B1492" s="615"/>
      <c r="C1492" s="616"/>
      <c r="D1492" s="616"/>
      <c r="E1492" s="616"/>
      <c r="F1492" s="616"/>
      <c r="G1492" s="616"/>
      <c r="H1492" s="616"/>
      <c r="I1492" s="616"/>
      <c r="J1492" s="616"/>
      <c r="K1492" s="616"/>
      <c r="L1492" s="616"/>
      <c r="M1492" s="617"/>
      <c r="N1492" s="43"/>
      <c r="P1492" s="211"/>
      <c r="Q1492" s="211"/>
      <c r="R1492" s="211"/>
      <c r="S1492" s="211"/>
      <c r="T1492" s="211"/>
      <c r="U1492" s="211"/>
      <c r="V1492" s="211"/>
      <c r="W1492" s="211"/>
      <c r="X1492" s="211"/>
      <c r="Y1492" s="211"/>
      <c r="Z1492" s="211"/>
      <c r="AC1492" s="264"/>
      <c r="AD1492" s="264"/>
      <c r="AE1492" s="264"/>
      <c r="AF1492" s="264"/>
      <c r="AG1492" s="264"/>
    </row>
    <row r="1493" spans="1:33" x14ac:dyDescent="0.25">
      <c r="A1493" s="38"/>
      <c r="B1493" s="16"/>
      <c r="D1493" s="62"/>
      <c r="H1493" s="63"/>
      <c r="K1493" s="26"/>
      <c r="N1493" s="43"/>
      <c r="P1493" s="211"/>
      <c r="Q1493" s="211"/>
      <c r="R1493" s="211"/>
      <c r="S1493" s="211"/>
      <c r="T1493" s="211"/>
      <c r="U1493" s="211"/>
      <c r="V1493" s="211"/>
      <c r="W1493" s="211"/>
      <c r="X1493" s="211"/>
      <c r="Y1493" s="211"/>
      <c r="Z1493" s="211"/>
      <c r="AC1493" s="264"/>
      <c r="AD1493" s="264"/>
      <c r="AE1493" s="264"/>
      <c r="AF1493" s="264"/>
      <c r="AG1493" s="264"/>
    </row>
    <row r="1494" spans="1:33" x14ac:dyDescent="0.25">
      <c r="A1494" s="38"/>
      <c r="D1494" s="62"/>
      <c r="H1494" s="63"/>
      <c r="K1494" s="26"/>
      <c r="N1494" s="43"/>
      <c r="P1494" s="211"/>
      <c r="Q1494" s="211"/>
      <c r="R1494" s="211"/>
      <c r="S1494" s="211"/>
      <c r="T1494" s="211"/>
      <c r="U1494" s="211"/>
      <c r="V1494" s="211"/>
      <c r="W1494" s="211"/>
      <c r="X1494" s="211"/>
      <c r="Y1494" s="211"/>
      <c r="Z1494" s="211"/>
      <c r="AC1494" s="264"/>
      <c r="AD1494" s="264"/>
      <c r="AE1494" s="264"/>
      <c r="AF1494" s="264"/>
      <c r="AG1494" s="264"/>
    </row>
    <row r="1495" spans="1:33" x14ac:dyDescent="0.25">
      <c r="A1495" s="38"/>
      <c r="D1495" s="62"/>
      <c r="H1495" s="63"/>
      <c r="K1495" s="26"/>
      <c r="N1495" s="43"/>
      <c r="P1495" s="211"/>
      <c r="Q1495" s="211"/>
      <c r="R1495" s="211"/>
      <c r="S1495" s="211"/>
      <c r="T1495" s="211"/>
      <c r="U1495" s="211"/>
      <c r="V1495" s="211"/>
      <c r="W1495" s="211"/>
      <c r="X1495" s="211"/>
      <c r="Y1495" s="211"/>
      <c r="Z1495" s="211"/>
      <c r="AC1495" s="264"/>
      <c r="AD1495" s="264"/>
      <c r="AE1495" s="264"/>
      <c r="AF1495" s="264"/>
      <c r="AG1495" s="264"/>
    </row>
    <row r="1496" spans="1:33" x14ac:dyDescent="0.25">
      <c r="A1496" s="38"/>
      <c r="D1496" s="62"/>
      <c r="E1496" s="222"/>
      <c r="F1496" s="222"/>
      <c r="G1496" s="222"/>
      <c r="H1496" s="222"/>
      <c r="I1496" s="222"/>
      <c r="K1496" s="26"/>
      <c r="N1496" s="43"/>
      <c r="P1496" s="211"/>
      <c r="Q1496" s="211"/>
      <c r="R1496" s="211"/>
      <c r="S1496" s="211"/>
      <c r="T1496" s="211"/>
      <c r="U1496" s="211"/>
      <c r="V1496" s="211"/>
      <c r="W1496" s="211"/>
      <c r="X1496" s="211"/>
      <c r="Y1496" s="211"/>
      <c r="Z1496" s="211"/>
      <c r="AC1496" s="264"/>
      <c r="AD1496" s="264"/>
      <c r="AE1496" s="264"/>
      <c r="AF1496" s="264"/>
      <c r="AG1496" s="264"/>
    </row>
    <row r="1497" spans="1:33" x14ac:dyDescent="0.25">
      <c r="A1497" s="38"/>
      <c r="D1497" s="62"/>
      <c r="E1497" s="222"/>
      <c r="F1497" s="222"/>
      <c r="G1497" s="222"/>
      <c r="H1497" s="222"/>
      <c r="I1497" s="222"/>
      <c r="K1497" s="606" t="s">
        <v>334</v>
      </c>
      <c r="L1497" s="606"/>
      <c r="M1497" s="606"/>
      <c r="N1497" s="43"/>
      <c r="P1497" s="211"/>
      <c r="Q1497" s="211"/>
      <c r="R1497" s="211"/>
      <c r="S1497" s="211"/>
      <c r="T1497" s="211"/>
      <c r="U1497" s="211"/>
      <c r="V1497" s="211"/>
      <c r="W1497" s="211"/>
      <c r="X1497" s="211"/>
      <c r="Y1497" s="211"/>
      <c r="Z1497" s="211"/>
      <c r="AC1497" s="264"/>
      <c r="AD1497" s="264"/>
      <c r="AE1497" s="264"/>
      <c r="AF1497" s="264"/>
      <c r="AG1497" s="264"/>
    </row>
    <row r="1498" spans="1:33" x14ac:dyDescent="0.25">
      <c r="A1498" s="38"/>
      <c r="D1498" s="62"/>
      <c r="H1498" s="63"/>
      <c r="K1498" s="606"/>
      <c r="L1498" s="606"/>
      <c r="M1498" s="606"/>
      <c r="N1498" s="43"/>
      <c r="P1498" s="211"/>
      <c r="Q1498" s="211"/>
      <c r="R1498" s="211"/>
      <c r="S1498" s="211"/>
      <c r="T1498" s="211"/>
      <c r="U1498" s="211"/>
      <c r="V1498" s="211"/>
      <c r="W1498" s="211"/>
      <c r="X1498" s="211"/>
      <c r="Y1498" s="211"/>
      <c r="Z1498" s="211"/>
      <c r="AC1498" s="264"/>
      <c r="AD1498" s="264"/>
      <c r="AE1498" s="264"/>
      <c r="AF1498" s="264"/>
      <c r="AG1498" s="264"/>
    </row>
    <row r="1499" spans="1:33" x14ac:dyDescent="0.25">
      <c r="A1499" s="38"/>
      <c r="D1499" s="62"/>
      <c r="E1499" s="222"/>
      <c r="F1499" s="222"/>
      <c r="G1499" s="222"/>
      <c r="H1499" s="222"/>
      <c r="I1499" s="222"/>
      <c r="K1499" s="606"/>
      <c r="L1499" s="606"/>
      <c r="M1499" s="606"/>
      <c r="N1499" s="43"/>
      <c r="P1499" s="211"/>
      <c r="Q1499" s="211"/>
      <c r="R1499" s="211"/>
      <c r="S1499" s="211"/>
      <c r="T1499" s="211"/>
      <c r="U1499" s="211"/>
      <c r="V1499" s="211"/>
      <c r="W1499" s="211"/>
      <c r="X1499" s="211"/>
      <c r="Y1499" s="211"/>
      <c r="Z1499" s="211"/>
      <c r="AC1499" s="264"/>
      <c r="AD1499" s="264"/>
      <c r="AE1499" s="264"/>
      <c r="AF1499" s="264"/>
      <c r="AG1499" s="264"/>
    </row>
    <row r="1500" spans="1:33" x14ac:dyDescent="0.25">
      <c r="A1500" s="38"/>
      <c r="D1500" s="62"/>
      <c r="E1500" s="222"/>
      <c r="F1500" s="222"/>
      <c r="G1500" s="222"/>
      <c r="H1500" s="222"/>
      <c r="I1500" s="222"/>
      <c r="K1500" s="606"/>
      <c r="L1500" s="606"/>
      <c r="M1500" s="606"/>
      <c r="N1500" s="43"/>
      <c r="P1500" s="211"/>
      <c r="Q1500" s="211"/>
      <c r="R1500" s="211"/>
      <c r="S1500" s="211"/>
      <c r="T1500" s="211"/>
      <c r="U1500" s="211"/>
      <c r="V1500" s="211"/>
      <c r="W1500" s="211"/>
      <c r="X1500" s="211"/>
      <c r="Y1500" s="211"/>
      <c r="Z1500" s="211"/>
      <c r="AC1500" s="264"/>
      <c r="AD1500" s="264"/>
      <c r="AE1500" s="264"/>
      <c r="AF1500" s="264"/>
      <c r="AG1500" s="264"/>
    </row>
    <row r="1501" spans="1:33" ht="13.8" thickBot="1" x14ac:dyDescent="0.3">
      <c r="A1501" s="64"/>
      <c r="B1501" s="65"/>
      <c r="C1501" s="65"/>
      <c r="D1501" s="65"/>
      <c r="E1501" s="65"/>
      <c r="F1501" s="65"/>
      <c r="G1501" s="65"/>
      <c r="H1501" s="65"/>
      <c r="I1501" s="65"/>
      <c r="J1501" s="65"/>
      <c r="K1501" s="65"/>
      <c r="L1501" s="65"/>
      <c r="M1501" s="65"/>
      <c r="N1501" s="69"/>
      <c r="P1501" s="211"/>
      <c r="Q1501" s="211"/>
      <c r="R1501" s="211"/>
      <c r="S1501" s="211"/>
      <c r="T1501" s="211"/>
      <c r="U1501" s="211"/>
      <c r="V1501" s="211"/>
      <c r="W1501" s="211"/>
      <c r="X1501" s="211"/>
      <c r="Y1501" s="211"/>
      <c r="Z1501" s="211"/>
      <c r="AC1501" s="264"/>
      <c r="AD1501" s="264"/>
      <c r="AE1501" s="264"/>
      <c r="AF1501" s="264"/>
      <c r="AG1501" s="264"/>
    </row>
    <row r="1502" spans="1:33" ht="13.8" thickTop="1" x14ac:dyDescent="0.25">
      <c r="P1502" s="211"/>
      <c r="Q1502" s="211"/>
      <c r="R1502" s="211"/>
      <c r="S1502" s="211"/>
      <c r="T1502" s="211"/>
      <c r="U1502" s="211"/>
      <c r="V1502" s="211"/>
      <c r="W1502" s="211"/>
      <c r="X1502" s="211"/>
      <c r="Y1502" s="211"/>
      <c r="Z1502" s="211"/>
      <c r="AC1502" s="264"/>
      <c r="AD1502" s="264"/>
      <c r="AE1502" s="264"/>
      <c r="AF1502" s="264"/>
      <c r="AG1502" s="264"/>
    </row>
    <row r="1503" spans="1:33" x14ac:dyDescent="0.25">
      <c r="B1503" s="29" t="s">
        <v>19</v>
      </c>
      <c r="P1503" s="211"/>
      <c r="Q1503" s="211"/>
      <c r="R1503" s="211"/>
      <c r="S1503" s="211"/>
      <c r="T1503" s="211"/>
      <c r="U1503" s="211"/>
      <c r="V1503" s="211"/>
      <c r="W1503" s="211"/>
      <c r="X1503" s="211"/>
      <c r="Y1503" s="211"/>
      <c r="Z1503" s="211"/>
      <c r="AC1503" s="264"/>
      <c r="AD1503" s="264"/>
      <c r="AE1503" s="264"/>
      <c r="AF1503" s="264"/>
      <c r="AG1503" s="264"/>
    </row>
    <row r="1504" spans="1:33" x14ac:dyDescent="0.25">
      <c r="P1504" s="211"/>
      <c r="Q1504" s="211"/>
      <c r="R1504" s="211"/>
      <c r="S1504" s="211"/>
      <c r="T1504" s="211"/>
      <c r="U1504" s="211"/>
      <c r="V1504" s="211"/>
      <c r="W1504" s="211"/>
      <c r="X1504" s="211"/>
      <c r="Y1504" s="211"/>
      <c r="Z1504" s="211"/>
      <c r="AC1504" s="264"/>
      <c r="AD1504" s="264"/>
      <c r="AE1504" s="264"/>
      <c r="AF1504" s="264"/>
      <c r="AG1504" s="264"/>
    </row>
    <row r="1505" spans="16:33" x14ac:dyDescent="0.25">
      <c r="P1505" s="211"/>
      <c r="Q1505" s="211"/>
      <c r="R1505" s="211"/>
      <c r="S1505" s="211"/>
      <c r="T1505" s="211"/>
      <c r="U1505" s="211"/>
      <c r="V1505" s="211"/>
      <c r="W1505" s="211"/>
      <c r="X1505" s="211"/>
      <c r="Y1505" s="211"/>
      <c r="Z1505" s="211"/>
      <c r="AC1505" s="264"/>
      <c r="AD1505" s="264"/>
      <c r="AE1505" s="264"/>
      <c r="AF1505" s="264"/>
      <c r="AG1505" s="264"/>
    </row>
    <row r="1506" spans="16:33" x14ac:dyDescent="0.25">
      <c r="P1506" s="211"/>
      <c r="Q1506" s="211"/>
      <c r="R1506" s="211"/>
      <c r="S1506" s="211"/>
      <c r="T1506" s="211"/>
      <c r="U1506" s="211"/>
      <c r="V1506" s="211"/>
      <c r="W1506" s="211"/>
      <c r="X1506" s="211"/>
      <c r="Y1506" s="211"/>
      <c r="Z1506" s="211"/>
      <c r="AC1506" s="264"/>
      <c r="AD1506" s="264"/>
      <c r="AE1506" s="264"/>
      <c r="AF1506" s="264"/>
      <c r="AG1506" s="264"/>
    </row>
    <row r="1507" spans="16:33" x14ac:dyDescent="0.25">
      <c r="P1507" s="211"/>
      <c r="Q1507" s="211"/>
      <c r="R1507" s="211"/>
      <c r="S1507" s="211"/>
      <c r="T1507" s="211"/>
      <c r="U1507" s="211"/>
      <c r="V1507" s="211"/>
      <c r="W1507" s="211"/>
      <c r="X1507" s="211"/>
      <c r="Y1507" s="211"/>
      <c r="Z1507" s="211"/>
      <c r="AC1507" s="264"/>
      <c r="AD1507" s="264"/>
      <c r="AE1507" s="264"/>
      <c r="AF1507" s="264"/>
      <c r="AG1507" s="264"/>
    </row>
    <row r="1508" spans="16:33" x14ac:dyDescent="0.25">
      <c r="P1508" s="211"/>
      <c r="Q1508" s="211"/>
      <c r="R1508" s="211"/>
      <c r="S1508" s="211"/>
      <c r="T1508" s="211"/>
      <c r="U1508" s="211"/>
      <c r="V1508" s="211"/>
      <c r="W1508" s="211"/>
      <c r="X1508" s="211"/>
      <c r="Y1508" s="211"/>
      <c r="Z1508" s="211"/>
      <c r="AC1508" s="264"/>
      <c r="AD1508" s="264"/>
      <c r="AE1508" s="264"/>
      <c r="AF1508" s="264"/>
      <c r="AG1508" s="264"/>
    </row>
    <row r="1509" spans="16:33" x14ac:dyDescent="0.25">
      <c r="P1509" s="211"/>
      <c r="Q1509" s="211"/>
      <c r="R1509" s="211"/>
      <c r="S1509" s="211"/>
      <c r="T1509" s="211"/>
      <c r="U1509" s="211"/>
      <c r="V1509" s="211"/>
      <c r="W1509" s="211"/>
      <c r="X1509" s="211"/>
      <c r="Y1509" s="211"/>
      <c r="Z1509" s="211"/>
      <c r="AC1509" s="264"/>
      <c r="AD1509" s="264"/>
      <c r="AE1509" s="264"/>
      <c r="AF1509" s="264"/>
      <c r="AG1509" s="264"/>
    </row>
    <row r="1510" spans="16:33" x14ac:dyDescent="0.25">
      <c r="P1510" s="211"/>
      <c r="Q1510" s="211"/>
      <c r="R1510" s="211"/>
      <c r="S1510" s="211"/>
      <c r="T1510" s="211"/>
      <c r="U1510" s="211"/>
      <c r="V1510" s="211"/>
      <c r="W1510" s="211"/>
      <c r="X1510" s="211"/>
      <c r="Y1510" s="211"/>
      <c r="Z1510" s="211"/>
      <c r="AC1510" s="264"/>
      <c r="AD1510" s="264"/>
      <c r="AE1510" s="264"/>
      <c r="AF1510" s="264"/>
      <c r="AG1510" s="264"/>
    </row>
    <row r="1511" spans="16:33" x14ac:dyDescent="0.25">
      <c r="P1511" s="211"/>
      <c r="Q1511" s="211"/>
      <c r="R1511" s="211"/>
      <c r="S1511" s="211"/>
      <c r="T1511" s="211"/>
      <c r="U1511" s="211"/>
      <c r="V1511" s="211"/>
      <c r="W1511" s="211"/>
      <c r="X1511" s="211"/>
      <c r="Y1511" s="211"/>
      <c r="Z1511" s="211"/>
      <c r="AC1511" s="264"/>
      <c r="AD1511" s="264"/>
      <c r="AE1511" s="264"/>
      <c r="AF1511" s="264"/>
      <c r="AG1511" s="264"/>
    </row>
    <row r="1512" spans="16:33" x14ac:dyDescent="0.25">
      <c r="P1512" s="211"/>
      <c r="Q1512" s="211"/>
      <c r="R1512" s="211"/>
      <c r="S1512" s="211"/>
      <c r="T1512" s="211"/>
      <c r="U1512" s="211"/>
      <c r="V1512" s="211"/>
      <c r="W1512" s="211"/>
      <c r="X1512" s="211"/>
      <c r="Y1512" s="211"/>
      <c r="Z1512" s="211"/>
      <c r="AC1512" s="264"/>
      <c r="AD1512" s="264"/>
      <c r="AE1512" s="264"/>
      <c r="AF1512" s="264"/>
      <c r="AG1512" s="264"/>
    </row>
    <row r="1513" spans="16:33" x14ac:dyDescent="0.25">
      <c r="P1513" s="211"/>
      <c r="Q1513" s="211"/>
      <c r="R1513" s="211"/>
      <c r="S1513" s="211"/>
      <c r="T1513" s="211"/>
      <c r="U1513" s="211"/>
      <c r="V1513" s="211"/>
      <c r="W1513" s="211"/>
      <c r="X1513" s="211"/>
      <c r="Y1513" s="211"/>
      <c r="Z1513" s="211"/>
      <c r="AC1513" s="264"/>
      <c r="AD1513" s="264"/>
      <c r="AE1513" s="264"/>
      <c r="AF1513" s="264"/>
      <c r="AG1513" s="264"/>
    </row>
    <row r="1514" spans="16:33" x14ac:dyDescent="0.25">
      <c r="P1514" s="211"/>
      <c r="Q1514" s="211"/>
      <c r="R1514" s="211"/>
      <c r="S1514" s="211"/>
      <c r="T1514" s="211"/>
      <c r="U1514" s="211"/>
      <c r="V1514" s="211"/>
      <c r="W1514" s="211"/>
      <c r="X1514" s="211"/>
      <c r="Y1514" s="211"/>
      <c r="Z1514" s="211"/>
      <c r="AC1514" s="264"/>
      <c r="AD1514" s="264"/>
      <c r="AE1514" s="264"/>
      <c r="AF1514" s="264"/>
      <c r="AG1514" s="264"/>
    </row>
    <row r="1515" spans="16:33" x14ac:dyDescent="0.25">
      <c r="P1515" s="211"/>
      <c r="Q1515" s="211"/>
      <c r="R1515" s="211"/>
      <c r="S1515" s="211"/>
      <c r="T1515" s="211"/>
      <c r="U1515" s="211"/>
      <c r="V1515" s="211"/>
      <c r="W1515" s="211"/>
      <c r="X1515" s="211"/>
      <c r="Y1515" s="211"/>
      <c r="Z1515" s="211"/>
      <c r="AC1515" s="264"/>
      <c r="AD1515" s="264"/>
      <c r="AE1515" s="264"/>
      <c r="AF1515" s="264"/>
      <c r="AG1515" s="264"/>
    </row>
    <row r="1516" spans="16:33" x14ac:dyDescent="0.25">
      <c r="P1516" s="211"/>
      <c r="Q1516" s="211"/>
      <c r="R1516" s="211"/>
      <c r="S1516" s="211"/>
      <c r="T1516" s="211"/>
      <c r="U1516" s="211"/>
      <c r="V1516" s="211"/>
      <c r="W1516" s="211"/>
      <c r="X1516" s="211"/>
      <c r="Y1516" s="211"/>
      <c r="Z1516" s="211"/>
      <c r="AC1516" s="264"/>
      <c r="AD1516" s="264"/>
      <c r="AE1516" s="264"/>
      <c r="AF1516" s="264"/>
      <c r="AG1516" s="264"/>
    </row>
    <row r="1517" spans="16:33" x14ac:dyDescent="0.25">
      <c r="P1517" s="211"/>
      <c r="Q1517" s="211"/>
      <c r="R1517" s="211"/>
      <c r="S1517" s="211"/>
      <c r="T1517" s="211"/>
      <c r="U1517" s="211"/>
      <c r="V1517" s="211"/>
      <c r="W1517" s="211"/>
      <c r="X1517" s="211"/>
      <c r="Y1517" s="211"/>
      <c r="Z1517" s="211"/>
      <c r="AC1517" s="264"/>
      <c r="AD1517" s="264"/>
      <c r="AE1517" s="264"/>
      <c r="AF1517" s="264"/>
      <c r="AG1517" s="264"/>
    </row>
    <row r="1518" spans="16:33" x14ac:dyDescent="0.25">
      <c r="P1518" s="211"/>
      <c r="Q1518" s="211"/>
      <c r="R1518" s="211"/>
      <c r="S1518" s="211"/>
      <c r="T1518" s="211"/>
      <c r="U1518" s="211"/>
      <c r="V1518" s="211"/>
      <c r="W1518" s="211"/>
      <c r="X1518" s="211"/>
      <c r="Y1518" s="211"/>
      <c r="Z1518" s="211"/>
      <c r="AC1518" s="264"/>
      <c r="AD1518" s="264"/>
      <c r="AE1518" s="264"/>
      <c r="AF1518" s="264"/>
      <c r="AG1518" s="264"/>
    </row>
    <row r="1519" spans="16:33" x14ac:dyDescent="0.25">
      <c r="P1519" s="211"/>
      <c r="Q1519" s="211"/>
      <c r="R1519" s="211"/>
      <c r="S1519" s="211"/>
      <c r="T1519" s="211"/>
      <c r="U1519" s="211"/>
      <c r="V1519" s="211"/>
      <c r="W1519" s="211"/>
      <c r="X1519" s="211"/>
      <c r="Y1519" s="211"/>
      <c r="Z1519" s="211"/>
      <c r="AC1519" s="264"/>
      <c r="AD1519" s="264"/>
      <c r="AE1519" s="264"/>
      <c r="AF1519" s="264"/>
      <c r="AG1519" s="264"/>
    </row>
    <row r="1520" spans="16:33" x14ac:dyDescent="0.25">
      <c r="P1520" s="211"/>
      <c r="Q1520" s="211"/>
      <c r="R1520" s="211"/>
      <c r="S1520" s="211"/>
      <c r="T1520" s="211"/>
      <c r="U1520" s="211"/>
      <c r="V1520" s="211"/>
      <c r="W1520" s="211"/>
      <c r="X1520" s="211"/>
      <c r="Y1520" s="211"/>
      <c r="Z1520" s="211"/>
      <c r="AC1520" s="264"/>
      <c r="AD1520" s="264"/>
      <c r="AE1520" s="264"/>
      <c r="AF1520" s="264"/>
      <c r="AG1520" s="264"/>
    </row>
    <row r="1521" spans="2:33" x14ac:dyDescent="0.25">
      <c r="P1521" s="211"/>
      <c r="Q1521" s="211"/>
      <c r="R1521" s="211"/>
      <c r="S1521" s="211"/>
      <c r="T1521" s="211"/>
      <c r="U1521" s="211"/>
      <c r="V1521" s="211"/>
      <c r="W1521" s="211"/>
      <c r="X1521" s="211"/>
      <c r="Y1521" s="211"/>
      <c r="Z1521" s="211"/>
      <c r="AC1521" s="264"/>
      <c r="AD1521" s="264"/>
      <c r="AE1521" s="264"/>
      <c r="AF1521" s="264"/>
      <c r="AG1521" s="264"/>
    </row>
    <row r="1522" spans="2:33" x14ac:dyDescent="0.25">
      <c r="P1522" s="211"/>
      <c r="Q1522" s="211"/>
      <c r="R1522" s="211"/>
      <c r="S1522" s="211"/>
      <c r="T1522" s="211"/>
      <c r="U1522" s="211"/>
      <c r="V1522" s="211"/>
      <c r="W1522" s="211"/>
      <c r="X1522" s="211"/>
      <c r="Y1522" s="211"/>
      <c r="Z1522" s="211"/>
      <c r="AC1522" s="264"/>
      <c r="AD1522" s="264"/>
      <c r="AE1522" s="264"/>
      <c r="AF1522" s="264"/>
      <c r="AG1522" s="264"/>
    </row>
    <row r="1523" spans="2:33" x14ac:dyDescent="0.25">
      <c r="P1523" s="211"/>
      <c r="Q1523" s="211"/>
      <c r="R1523" s="211"/>
      <c r="S1523" s="211"/>
      <c r="T1523" s="211"/>
      <c r="U1523" s="211"/>
      <c r="V1523" s="211"/>
      <c r="W1523" s="211"/>
      <c r="X1523" s="211"/>
      <c r="Y1523" s="211"/>
      <c r="Z1523" s="211"/>
      <c r="AC1523" s="264"/>
      <c r="AD1523" s="264"/>
      <c r="AE1523" s="264"/>
      <c r="AF1523" s="264"/>
      <c r="AG1523" s="264"/>
    </row>
    <row r="1524" spans="2:33" x14ac:dyDescent="0.25">
      <c r="P1524" s="211"/>
      <c r="Q1524" s="211"/>
      <c r="R1524" s="211"/>
      <c r="S1524" s="211"/>
      <c r="T1524" s="211"/>
      <c r="U1524" s="211"/>
      <c r="V1524" s="211"/>
      <c r="W1524" s="211"/>
      <c r="X1524" s="211"/>
      <c r="Y1524" s="211"/>
      <c r="Z1524" s="211"/>
      <c r="AC1524" s="264"/>
      <c r="AD1524" s="264"/>
      <c r="AE1524" s="264"/>
      <c r="AF1524" s="264"/>
      <c r="AG1524" s="264"/>
    </row>
    <row r="1525" spans="2:33" x14ac:dyDescent="0.25">
      <c r="P1525" s="211"/>
      <c r="Q1525" s="211"/>
      <c r="R1525" s="211"/>
      <c r="S1525" s="211"/>
      <c r="T1525" s="211"/>
      <c r="U1525" s="211"/>
      <c r="V1525" s="211"/>
      <c r="W1525" s="211"/>
      <c r="X1525" s="211"/>
      <c r="Y1525" s="211"/>
      <c r="Z1525" s="211"/>
      <c r="AC1525" s="264"/>
      <c r="AD1525" s="264"/>
      <c r="AE1525" s="264"/>
      <c r="AF1525" s="264"/>
      <c r="AG1525" s="264"/>
    </row>
    <row r="1526" spans="2:33" x14ac:dyDescent="0.25">
      <c r="P1526" s="211"/>
      <c r="Q1526" s="211"/>
      <c r="R1526" s="211"/>
      <c r="S1526" s="211"/>
      <c r="T1526" s="211"/>
      <c r="U1526" s="211"/>
      <c r="V1526" s="211"/>
      <c r="W1526" s="211"/>
      <c r="X1526" s="211"/>
      <c r="Y1526" s="211"/>
      <c r="Z1526" s="211"/>
      <c r="AC1526" s="264"/>
      <c r="AD1526" s="264"/>
      <c r="AE1526" s="264"/>
      <c r="AF1526" s="264"/>
      <c r="AG1526" s="264"/>
    </row>
    <row r="1527" spans="2:33" x14ac:dyDescent="0.25">
      <c r="P1527" s="211"/>
      <c r="Q1527" s="211"/>
      <c r="R1527" s="211"/>
      <c r="S1527" s="211"/>
      <c r="T1527" s="211"/>
      <c r="U1527" s="211"/>
      <c r="V1527" s="211"/>
      <c r="W1527" s="211"/>
      <c r="X1527" s="211"/>
      <c r="Y1527" s="211"/>
      <c r="Z1527" s="211"/>
      <c r="AC1527" s="264"/>
      <c r="AD1527" s="264"/>
      <c r="AE1527" s="264"/>
      <c r="AF1527" s="264"/>
      <c r="AG1527" s="264"/>
    </row>
    <row r="1528" spans="2:33" x14ac:dyDescent="0.25">
      <c r="P1528" s="211"/>
      <c r="Q1528" s="211"/>
      <c r="R1528" s="211"/>
      <c r="S1528" s="211"/>
      <c r="T1528" s="211"/>
      <c r="U1528" s="211"/>
      <c r="V1528" s="211"/>
      <c r="W1528" s="211"/>
      <c r="X1528" s="211"/>
      <c r="Y1528" s="211"/>
      <c r="Z1528" s="211"/>
      <c r="AC1528" s="264"/>
      <c r="AD1528" s="264"/>
      <c r="AE1528" s="264"/>
      <c r="AF1528" s="264"/>
      <c r="AG1528" s="264"/>
    </row>
    <row r="1529" spans="2:33" x14ac:dyDescent="0.25">
      <c r="P1529" s="211"/>
      <c r="Q1529" s="211"/>
      <c r="R1529" s="211"/>
      <c r="S1529" s="211"/>
      <c r="T1529" s="211"/>
      <c r="U1529" s="211"/>
      <c r="V1529" s="211"/>
      <c r="W1529" s="211"/>
      <c r="X1529" s="211"/>
      <c r="Y1529" s="211"/>
      <c r="Z1529" s="211"/>
      <c r="AC1529" s="264"/>
      <c r="AD1529" s="264"/>
      <c r="AE1529" s="264"/>
      <c r="AF1529" s="264"/>
      <c r="AG1529" s="264"/>
    </row>
    <row r="1530" spans="2:33" x14ac:dyDescent="0.25">
      <c r="P1530" s="211"/>
      <c r="Q1530" s="211"/>
      <c r="R1530" s="211"/>
      <c r="S1530" s="211"/>
      <c r="T1530" s="211"/>
      <c r="U1530" s="211"/>
      <c r="V1530" s="211"/>
      <c r="W1530" s="211"/>
      <c r="X1530" s="211"/>
      <c r="Y1530" s="211"/>
      <c r="Z1530" s="211"/>
      <c r="AC1530" s="264"/>
      <c r="AD1530" s="264"/>
      <c r="AE1530" s="264"/>
      <c r="AF1530" s="264"/>
      <c r="AG1530" s="264"/>
    </row>
    <row r="1531" spans="2:33" x14ac:dyDescent="0.25">
      <c r="P1531" s="211"/>
      <c r="Q1531" s="211"/>
      <c r="R1531" s="211"/>
      <c r="S1531" s="211"/>
      <c r="T1531" s="211"/>
      <c r="U1531" s="211"/>
      <c r="V1531" s="211"/>
      <c r="W1531" s="211"/>
      <c r="X1531" s="211"/>
      <c r="Y1531" s="211"/>
      <c r="Z1531" s="211"/>
      <c r="AC1531" s="264"/>
      <c r="AD1531" s="264"/>
      <c r="AE1531" s="264"/>
      <c r="AF1531" s="264"/>
      <c r="AG1531" s="264"/>
    </row>
    <row r="1532" spans="2:33" x14ac:dyDescent="0.25">
      <c r="P1532" s="211"/>
      <c r="Q1532" s="211"/>
      <c r="R1532" s="211"/>
      <c r="S1532" s="211"/>
      <c r="T1532" s="211"/>
      <c r="U1532" s="211"/>
      <c r="V1532" s="211"/>
      <c r="W1532" s="211"/>
      <c r="X1532" s="211"/>
      <c r="Y1532" s="211"/>
      <c r="Z1532" s="211"/>
      <c r="AC1532" s="264"/>
      <c r="AD1532" s="264"/>
      <c r="AE1532" s="264"/>
      <c r="AF1532" s="264"/>
      <c r="AG1532" s="264"/>
    </row>
    <row r="1533" spans="2:33" x14ac:dyDescent="0.25">
      <c r="P1533" s="211"/>
      <c r="Q1533" s="211"/>
      <c r="R1533" s="211"/>
      <c r="S1533" s="211"/>
      <c r="T1533" s="211"/>
      <c r="U1533" s="211"/>
      <c r="V1533" s="211"/>
      <c r="W1533" s="211"/>
      <c r="X1533" s="211"/>
      <c r="Y1533" s="211"/>
      <c r="Z1533" s="211"/>
      <c r="AC1533" s="264"/>
      <c r="AD1533" s="264"/>
      <c r="AE1533" s="264"/>
      <c r="AF1533" s="264"/>
      <c r="AG1533" s="264"/>
    </row>
    <row r="1534" spans="2:33" x14ac:dyDescent="0.25">
      <c r="P1534" s="211"/>
      <c r="Q1534" s="211"/>
      <c r="R1534" s="211"/>
      <c r="S1534" s="211"/>
      <c r="T1534" s="211"/>
      <c r="U1534" s="211"/>
      <c r="V1534" s="211"/>
      <c r="W1534" s="211"/>
      <c r="X1534" s="211"/>
      <c r="Y1534" s="211"/>
      <c r="Z1534" s="211"/>
      <c r="AC1534" s="264"/>
      <c r="AD1534" s="264"/>
      <c r="AE1534" s="264"/>
      <c r="AF1534" s="264"/>
      <c r="AG1534" s="264"/>
    </row>
    <row r="1535" spans="2:33" x14ac:dyDescent="0.25">
      <c r="P1535" s="211"/>
      <c r="Q1535" s="211"/>
      <c r="R1535" s="211"/>
      <c r="S1535" s="211"/>
      <c r="T1535" s="211"/>
      <c r="U1535" s="211"/>
      <c r="V1535" s="211"/>
      <c r="W1535" s="211"/>
      <c r="X1535" s="211"/>
      <c r="Y1535" s="211"/>
      <c r="Z1535" s="211"/>
      <c r="AC1535" s="264"/>
      <c r="AD1535" s="264"/>
      <c r="AE1535" s="264"/>
      <c r="AF1535" s="264"/>
      <c r="AG1535" s="264"/>
    </row>
    <row r="1536" spans="2:33" ht="13.8" thickBot="1" x14ac:dyDescent="0.3">
      <c r="B1536">
        <f>$D$1</f>
        <v>0</v>
      </c>
      <c r="C1536" s="79" t="s">
        <v>19</v>
      </c>
      <c r="D1536" s="30" t="s">
        <v>20</v>
      </c>
      <c r="P1536" s="211"/>
      <c r="Q1536" s="211"/>
      <c r="R1536" s="211"/>
      <c r="S1536" s="211"/>
      <c r="T1536" s="211"/>
      <c r="U1536" s="211"/>
      <c r="V1536" s="211"/>
      <c r="W1536" s="211"/>
      <c r="X1536" s="211"/>
      <c r="Y1536" s="211"/>
      <c r="Z1536" s="211"/>
      <c r="AC1536" s="264"/>
      <c r="AD1536" s="264"/>
      <c r="AE1536" s="264"/>
      <c r="AF1536" s="264"/>
      <c r="AG1536" s="264"/>
    </row>
    <row r="1537" spans="1:33" ht="13.8" thickTop="1" x14ac:dyDescent="0.25">
      <c r="A1537" s="31"/>
      <c r="B1537" s="32" t="s">
        <v>21</v>
      </c>
      <c r="C1537" s="33"/>
      <c r="D1537" s="34" t="s">
        <v>22</v>
      </c>
      <c r="E1537" s="32" t="str">
        <f>J125</f>
        <v/>
      </c>
      <c r="F1537" s="35" t="str">
        <f>IF(L125=0,"NOT REQUIRED", IF(L125="Man","MANAGERIAL POSITION","NON-MANAGERIAL POSITION"))</f>
        <v>NON-MANAGERIAL POSITION</v>
      </c>
      <c r="G1537" s="33"/>
      <c r="H1537" s="433" t="s">
        <v>768</v>
      </c>
      <c r="I1537" s="36"/>
      <c r="J1537" s="32"/>
      <c r="K1537" s="33"/>
      <c r="L1537" s="36" t="s">
        <v>25</v>
      </c>
      <c r="M1537" s="33"/>
      <c r="N1537" s="37"/>
      <c r="P1537" s="211"/>
      <c r="Q1537" s="211"/>
      <c r="R1537" s="211"/>
      <c r="S1537" s="211"/>
      <c r="T1537" s="211"/>
      <c r="U1537" s="211"/>
      <c r="V1537" s="211"/>
      <c r="W1537" s="211"/>
      <c r="X1537" s="211"/>
      <c r="Y1537" s="211"/>
      <c r="Z1537" s="211"/>
      <c r="AC1537" s="264"/>
      <c r="AD1537" s="264"/>
      <c r="AE1537" s="264"/>
      <c r="AF1537" s="264"/>
      <c r="AG1537" s="264"/>
    </row>
    <row r="1538" spans="1:33" x14ac:dyDescent="0.25">
      <c r="A1538" s="38"/>
      <c r="E1538" s="39"/>
      <c r="F1538" s="40"/>
      <c r="G1538" s="41"/>
      <c r="I1538" s="11"/>
      <c r="J1538" s="42"/>
      <c r="N1538" s="43"/>
      <c r="P1538" s="211"/>
      <c r="Q1538" s="211"/>
      <c r="R1538" s="211"/>
      <c r="S1538" s="211"/>
      <c r="T1538" s="211"/>
      <c r="U1538" s="211"/>
      <c r="V1538" s="211"/>
      <c r="W1538" s="211"/>
      <c r="X1538" s="211"/>
      <c r="Y1538" s="211"/>
      <c r="Z1538" s="211"/>
      <c r="AC1538" s="264"/>
      <c r="AD1538" s="264"/>
      <c r="AE1538" s="264"/>
      <c r="AF1538" s="264"/>
      <c r="AG1538" s="264"/>
    </row>
    <row r="1539" spans="1:33" x14ac:dyDescent="0.25">
      <c r="A1539" s="38"/>
      <c r="B1539" t="s">
        <v>26</v>
      </c>
      <c r="L1539" s="608" t="str">
        <f>$L$39</f>
        <v>N.017-050-2022/1</v>
      </c>
      <c r="M1539" s="608"/>
      <c r="N1539" s="43"/>
      <c r="P1539" s="211"/>
      <c r="Q1539" s="211"/>
      <c r="R1539" s="211"/>
      <c r="S1539" s="211"/>
      <c r="T1539" s="211"/>
      <c r="U1539" s="211"/>
      <c r="V1539" s="211"/>
      <c r="W1539" s="211"/>
      <c r="X1539" s="211"/>
      <c r="Y1539" s="211"/>
      <c r="Z1539" s="211"/>
      <c r="AC1539" s="264"/>
      <c r="AD1539" s="264"/>
      <c r="AE1539" s="264"/>
      <c r="AF1539" s="264"/>
      <c r="AG1539" s="264"/>
    </row>
    <row r="1540" spans="1:33" ht="24.75" customHeight="1" x14ac:dyDescent="0.25">
      <c r="A1540" s="38"/>
      <c r="B1540" s="44" t="s">
        <v>27</v>
      </c>
      <c r="C1540" s="45"/>
      <c r="D1540" s="46"/>
      <c r="E1540" s="620" t="s">
        <v>781</v>
      </c>
      <c r="F1540" s="621"/>
      <c r="G1540" s="44" t="s">
        <v>28</v>
      </c>
      <c r="H1540" s="46"/>
      <c r="I1540" s="44" t="s">
        <v>29</v>
      </c>
      <c r="J1540" s="46"/>
      <c r="K1540" s="47"/>
      <c r="L1540" s="608"/>
      <c r="M1540" s="608"/>
      <c r="N1540" s="43"/>
      <c r="P1540" s="211"/>
      <c r="Q1540" s="211"/>
      <c r="R1540" s="211"/>
      <c r="S1540" s="211"/>
      <c r="T1540" s="211"/>
      <c r="U1540" s="211"/>
      <c r="V1540" s="211"/>
      <c r="W1540" s="211"/>
      <c r="X1540" s="211"/>
      <c r="Y1540" s="211"/>
      <c r="Z1540" s="211"/>
      <c r="AC1540" s="264"/>
      <c r="AD1540" s="264"/>
      <c r="AE1540" s="264"/>
      <c r="AF1540" s="264"/>
      <c r="AG1540" s="264"/>
    </row>
    <row r="1541" spans="1:33" ht="18" customHeight="1" x14ac:dyDescent="0.25">
      <c r="A1541" s="38"/>
      <c r="B1541" s="302"/>
      <c r="C1541" s="303"/>
      <c r="D1541" s="304"/>
      <c r="E1541" s="646"/>
      <c r="F1541" s="647"/>
      <c r="G1541" s="48" t="str">
        <f>K125</f>
        <v/>
      </c>
      <c r="H1541" s="49"/>
      <c r="I1541" s="305"/>
      <c r="J1541" s="306"/>
      <c r="K1541" s="50"/>
      <c r="N1541" s="43"/>
      <c r="P1541" s="211">
        <v>1</v>
      </c>
      <c r="Q1541" s="211">
        <v>1</v>
      </c>
      <c r="R1541" s="211">
        <v>1</v>
      </c>
      <c r="S1541" s="211" t="str">
        <f>VLOOKUP(P1541,'WORKINGS MATRIX'!$H$200:$I$351,2,FALSE)</f>
        <v>Year</v>
      </c>
      <c r="T1541" s="211">
        <f>Q1541-1</f>
        <v>0</v>
      </c>
      <c r="U1541" s="211">
        <f>R1541-1</f>
        <v>0</v>
      </c>
      <c r="V1541" s="211" t="str">
        <f>IF(S1541="year","",S1541)</f>
        <v/>
      </c>
      <c r="W1541" s="211" t="str">
        <f>IF(T1541=0,"",T1541)</f>
        <v/>
      </c>
      <c r="X1541" s="211" t="str">
        <f>IF(U1541=0,"",U1541)</f>
        <v/>
      </c>
      <c r="Y1541" s="211" t="str">
        <f>IF(V1541="","",IF(W1541="",(V1541&amp;"/"&amp;"1"&amp;"/"&amp;"1"),IF(X1541="",(V1541&amp;"/"&amp;W1541&amp;"/"&amp;"1"),(V1541&amp;"/"&amp;W1541&amp;"/"&amp;X1541))))</f>
        <v/>
      </c>
      <c r="Z1541" s="211" t="str">
        <f>IF(Y1541="//","",Y1541)</f>
        <v/>
      </c>
      <c r="AC1541" s="264"/>
      <c r="AD1541" s="264"/>
      <c r="AE1541" s="264"/>
      <c r="AF1541" s="264"/>
      <c r="AG1541" s="264"/>
    </row>
    <row r="1542" spans="1:33" x14ac:dyDescent="0.25">
      <c r="A1542" s="38"/>
      <c r="E1542" t="str">
        <f>IF(E1541="","",IF(LEN(E1541)=13,"","ID NUMBER SHOULD BE 13 DIGITS"))</f>
        <v/>
      </c>
      <c r="N1542" s="43"/>
      <c r="P1542" s="211"/>
      <c r="Q1542" s="211"/>
      <c r="R1542" s="211"/>
      <c r="S1542" s="211"/>
      <c r="T1542" s="211"/>
      <c r="U1542" s="211"/>
      <c r="V1542" s="211"/>
      <c r="W1542" s="211"/>
      <c r="X1542" s="211"/>
      <c r="Y1542" s="211"/>
      <c r="Z1542" s="211"/>
      <c r="AC1542" s="264"/>
      <c r="AD1542" s="264"/>
      <c r="AE1542" s="264"/>
      <c r="AF1542" s="264"/>
      <c r="AG1542" s="264"/>
    </row>
    <row r="1543" spans="1:33" x14ac:dyDescent="0.25">
      <c r="A1543" s="38"/>
      <c r="G1543" s="276" t="str">
        <f>IF(AG1546=0,"","DATES BEYOND TENDER CLOSING DATE - PLEASE CHECK")</f>
        <v/>
      </c>
      <c r="N1543" s="43"/>
      <c r="P1543" s="211"/>
      <c r="Q1543" s="211"/>
      <c r="R1543" s="211"/>
      <c r="S1543" s="211"/>
      <c r="T1543" s="211"/>
      <c r="U1543" s="211"/>
      <c r="V1543" s="211"/>
      <c r="W1543" s="211"/>
      <c r="X1543" s="211"/>
      <c r="Y1543" s="211"/>
      <c r="Z1543" s="211"/>
      <c r="AC1543" s="264"/>
      <c r="AD1543" s="264"/>
      <c r="AE1543" s="264"/>
      <c r="AF1543" s="264"/>
      <c r="AG1543" s="264"/>
    </row>
    <row r="1544" spans="1:33" x14ac:dyDescent="0.25">
      <c r="A1544" s="38"/>
      <c r="B1544" t="s">
        <v>30</v>
      </c>
      <c r="G1544" s="276" t="str">
        <f>IF(AE1546=0,"","DATES INCORRECT OR INCOMPLETE - PLEASE CHECK")</f>
        <v/>
      </c>
      <c r="N1544" s="43"/>
      <c r="P1544" s="211"/>
      <c r="Q1544" s="211"/>
      <c r="R1544" s="211"/>
      <c r="S1544" s="211"/>
      <c r="T1544" s="211"/>
      <c r="U1544" s="211"/>
      <c r="V1544" s="211"/>
      <c r="W1544" s="211"/>
      <c r="X1544" s="211"/>
      <c r="Y1544" s="211"/>
      <c r="Z1544" s="211"/>
      <c r="AC1544" s="264"/>
      <c r="AD1544" s="264"/>
      <c r="AE1544" s="264"/>
      <c r="AF1544" s="264"/>
      <c r="AG1544" s="264"/>
    </row>
    <row r="1545" spans="1:33" x14ac:dyDescent="0.25">
      <c r="A1545" s="38"/>
      <c r="B1545" s="16" t="s">
        <v>612</v>
      </c>
      <c r="N1545" s="43"/>
      <c r="P1545" s="211"/>
      <c r="Q1545" s="211"/>
      <c r="R1545" s="211"/>
      <c r="S1545" s="211"/>
      <c r="T1545" s="211"/>
      <c r="U1545" s="211"/>
      <c r="V1545" s="211"/>
      <c r="W1545" s="211"/>
      <c r="X1545" s="211"/>
      <c r="Y1545" s="211"/>
      <c r="Z1545" s="211"/>
      <c r="AC1545" s="264"/>
      <c r="AD1545" s="264"/>
      <c r="AE1545" s="264"/>
      <c r="AF1545" s="264"/>
      <c r="AG1545" s="264"/>
    </row>
    <row r="1546" spans="1:33" ht="66" x14ac:dyDescent="0.25">
      <c r="A1546" s="51"/>
      <c r="B1546" s="559" t="s">
        <v>890</v>
      </c>
      <c r="C1546" s="558" t="s">
        <v>31</v>
      </c>
      <c r="D1546" s="49"/>
      <c r="E1546" s="618" t="s">
        <v>891</v>
      </c>
      <c r="F1546" s="619"/>
      <c r="G1546" s="263" t="s">
        <v>892</v>
      </c>
      <c r="H1546" s="263" t="s">
        <v>893</v>
      </c>
      <c r="I1546" s="560" t="s">
        <v>894</v>
      </c>
      <c r="J1546" s="560" t="s">
        <v>895</v>
      </c>
      <c r="K1546" s="53" t="s">
        <v>32</v>
      </c>
      <c r="L1546" s="560" t="s">
        <v>896</v>
      </c>
      <c r="M1546" s="52" t="s">
        <v>33</v>
      </c>
      <c r="N1546" s="54"/>
      <c r="O1546" s="55"/>
      <c r="P1546" s="214"/>
      <c r="Q1546" s="211"/>
      <c r="R1546" s="211"/>
      <c r="S1546" s="212"/>
      <c r="T1546" s="212"/>
      <c r="U1546" s="212"/>
      <c r="V1546" s="212"/>
      <c r="W1546" s="212"/>
      <c r="X1546" s="212"/>
      <c r="Y1546" s="212"/>
      <c r="Z1546" s="212"/>
      <c r="AC1546" s="271"/>
      <c r="AD1546" s="271"/>
      <c r="AE1546" s="271">
        <f>SUM(AE1547:AE1551)</f>
        <v>0</v>
      </c>
      <c r="AF1546" s="271"/>
      <c r="AG1546" s="271">
        <f>SUM(AG1547:AG1551)</f>
        <v>0</v>
      </c>
    </row>
    <row r="1547" spans="1:33" ht="25.5" customHeight="1" x14ac:dyDescent="0.25">
      <c r="A1547" s="56"/>
      <c r="B1547" s="308"/>
      <c r="C1547" s="57">
        <v>8</v>
      </c>
      <c r="D1547" s="58"/>
      <c r="E1547" s="59"/>
      <c r="F1547" s="59">
        <v>1</v>
      </c>
      <c r="G1547" s="210" t="str">
        <f>Z1547</f>
        <v/>
      </c>
      <c r="H1547" s="210" t="str">
        <f>Z1552</f>
        <v/>
      </c>
      <c r="I1547" s="310"/>
      <c r="J1547" s="311"/>
      <c r="K1547" s="60">
        <v>23</v>
      </c>
      <c r="L1547" s="312"/>
      <c r="M1547" s="313"/>
      <c r="N1547" s="270">
        <f>IF(G1547="",0,IF(H1547="",0,(ROUND(((H1547-G1547)/30),0))))</f>
        <v>0</v>
      </c>
      <c r="O1547" s="26"/>
      <c r="P1547" s="272">
        <v>1</v>
      </c>
      <c r="Q1547" s="272">
        <v>1</v>
      </c>
      <c r="R1547" s="272">
        <v>1</v>
      </c>
      <c r="S1547" s="272" t="str">
        <f>VLOOKUP(P1547,'WORKINGS MATRIX'!$B$200:$C$351,2,FALSE)</f>
        <v>Year</v>
      </c>
      <c r="T1547" s="272">
        <f t="shared" ref="T1547:U1551" si="137">Q1547-1</f>
        <v>0</v>
      </c>
      <c r="U1547" s="272">
        <f t="shared" si="137"/>
        <v>0</v>
      </c>
      <c r="V1547" s="272" t="str">
        <f t="shared" ref="V1547:V1556" si="138">IF(S1547="year","",S1547)</f>
        <v/>
      </c>
      <c r="W1547" s="272" t="str">
        <f t="shared" ref="W1547:X1551" si="139">IF(T1547=0,"",T1547)</f>
        <v/>
      </c>
      <c r="X1547" s="272" t="str">
        <f t="shared" si="139"/>
        <v/>
      </c>
      <c r="Y1547" s="272" t="str">
        <f t="shared" ref="Y1547:Y1556" si="140">IF(V1547="","",IF(W1547="",(V1547&amp;"/"&amp;"1"&amp;"/"&amp;"1"),IF(X1547="",(V1547&amp;"/"&amp;W1547&amp;"/"&amp;"1"),(V1547&amp;"/"&amp;W1547&amp;"/"&amp;X1547))))</f>
        <v/>
      </c>
      <c r="Z1547" s="272" t="str">
        <f t="shared" ref="Z1547:Z1556" si="141">IF(Y1547="//","",Y1547)</f>
        <v/>
      </c>
      <c r="AC1547" s="278">
        <f>IF(B1547="",0,1)</f>
        <v>0</v>
      </c>
      <c r="AD1547" s="278">
        <f>IF(B1547="",0,IF(N1547&gt;0,1,IF(N1547&lt;0,2,0)))</f>
        <v>0</v>
      </c>
      <c r="AE1547" s="278">
        <f>IF(AC1547=AD1547,0,IF(AC1547&gt;AD1547,2,1))</f>
        <v>0</v>
      </c>
      <c r="AF1547" s="278">
        <f>IF(B1547="",0,IF(N1547=0,0,H1547-$F$125))</f>
        <v>0</v>
      </c>
      <c r="AG1547" s="278">
        <f>IF(AF1547&gt;0,1,0)</f>
        <v>0</v>
      </c>
    </row>
    <row r="1548" spans="1:33" ht="25.5" customHeight="1" x14ac:dyDescent="0.25">
      <c r="A1548" s="56"/>
      <c r="B1548" s="308"/>
      <c r="C1548" s="57">
        <v>8</v>
      </c>
      <c r="D1548" s="58"/>
      <c r="E1548" s="59"/>
      <c r="F1548" s="59">
        <v>1</v>
      </c>
      <c r="G1548" s="210" t="str">
        <f>Z1548</f>
        <v/>
      </c>
      <c r="H1548" s="210" t="str">
        <f>Z1553</f>
        <v/>
      </c>
      <c r="I1548" s="310"/>
      <c r="J1548" s="311"/>
      <c r="K1548" s="60">
        <v>23</v>
      </c>
      <c r="L1548" s="312"/>
      <c r="M1548" s="313"/>
      <c r="N1548" s="270">
        <f>IF(G1548="",0,IF(H1548="",0,(ROUND(((H1548-G1548)/30),0))))</f>
        <v>0</v>
      </c>
      <c r="O1548" s="26"/>
      <c r="P1548" s="272">
        <v>1</v>
      </c>
      <c r="Q1548" s="272">
        <v>1</v>
      </c>
      <c r="R1548" s="272">
        <v>1</v>
      </c>
      <c r="S1548" s="272" t="str">
        <f>VLOOKUP(P1548,'WORKINGS MATRIX'!$B$200:$C$351,2,FALSE)</f>
        <v>Year</v>
      </c>
      <c r="T1548" s="272">
        <f t="shared" si="137"/>
        <v>0</v>
      </c>
      <c r="U1548" s="272">
        <f t="shared" si="137"/>
        <v>0</v>
      </c>
      <c r="V1548" s="272" t="str">
        <f t="shared" si="138"/>
        <v/>
      </c>
      <c r="W1548" s="272" t="str">
        <f t="shared" si="139"/>
        <v/>
      </c>
      <c r="X1548" s="272" t="str">
        <f t="shared" si="139"/>
        <v/>
      </c>
      <c r="Y1548" s="272" t="str">
        <f t="shared" si="140"/>
        <v/>
      </c>
      <c r="Z1548" s="272" t="str">
        <f t="shared" si="141"/>
        <v/>
      </c>
      <c r="AC1548" s="278">
        <f>IF(B1548="",0,1)</f>
        <v>0</v>
      </c>
      <c r="AD1548" s="278">
        <f>IF(B1548="",0,IF(N1548&gt;0,1,IF(N1548&lt;0,2,0)))</f>
        <v>0</v>
      </c>
      <c r="AE1548" s="278">
        <f>IF(AC1548=AD1548,0,IF(AC1548&gt;AD1548,2,1))</f>
        <v>0</v>
      </c>
      <c r="AF1548" s="278">
        <f>IF(B1548="",0,IF(N1548=0,0,H1548-$F$125))</f>
        <v>0</v>
      </c>
      <c r="AG1548" s="278">
        <f>IF(AF1548&gt;0,1,0)</f>
        <v>0</v>
      </c>
    </row>
    <row r="1549" spans="1:33" ht="25.5" customHeight="1" x14ac:dyDescent="0.25">
      <c r="A1549" s="56"/>
      <c r="B1549" s="308"/>
      <c r="C1549" s="57">
        <v>8</v>
      </c>
      <c r="D1549" s="58"/>
      <c r="E1549" s="59"/>
      <c r="F1549" s="59">
        <v>1</v>
      </c>
      <c r="G1549" s="210" t="str">
        <f>Z1549</f>
        <v/>
      </c>
      <c r="H1549" s="210" t="str">
        <f>Z1554</f>
        <v/>
      </c>
      <c r="I1549" s="310"/>
      <c r="J1549" s="311"/>
      <c r="K1549" s="60">
        <v>23</v>
      </c>
      <c r="L1549" s="312"/>
      <c r="M1549" s="313"/>
      <c r="N1549" s="270">
        <f>IF(G1549="",0,IF(H1549="",0,(ROUND(((H1549-G1549)/30),0))))</f>
        <v>0</v>
      </c>
      <c r="O1549" s="26"/>
      <c r="P1549" s="272">
        <v>1</v>
      </c>
      <c r="Q1549" s="272">
        <v>1</v>
      </c>
      <c r="R1549" s="272">
        <v>1</v>
      </c>
      <c r="S1549" s="272" t="str">
        <f>VLOOKUP(P1549,'WORKINGS MATRIX'!$B$200:$C$351,2,FALSE)</f>
        <v>Year</v>
      </c>
      <c r="T1549" s="272">
        <f t="shared" si="137"/>
        <v>0</v>
      </c>
      <c r="U1549" s="272">
        <f t="shared" si="137"/>
        <v>0</v>
      </c>
      <c r="V1549" s="272" t="str">
        <f t="shared" si="138"/>
        <v/>
      </c>
      <c r="W1549" s="272" t="str">
        <f t="shared" si="139"/>
        <v/>
      </c>
      <c r="X1549" s="272" t="str">
        <f t="shared" si="139"/>
        <v/>
      </c>
      <c r="Y1549" s="272" t="str">
        <f t="shared" si="140"/>
        <v/>
      </c>
      <c r="Z1549" s="272" t="str">
        <f t="shared" si="141"/>
        <v/>
      </c>
      <c r="AC1549" s="278">
        <f>IF(B1549="",0,1)</f>
        <v>0</v>
      </c>
      <c r="AD1549" s="278">
        <f>IF(B1549="",0,IF(N1549&gt;0,1,IF(N1549&lt;0,2,0)))</f>
        <v>0</v>
      </c>
      <c r="AE1549" s="278">
        <f>IF(AC1549=AD1549,0,IF(AC1549&gt;AD1549,2,1))</f>
        <v>0</v>
      </c>
      <c r="AF1549" s="278">
        <f>IF(B1549="",0,IF(N1549=0,0,H1549-$F$125))</f>
        <v>0</v>
      </c>
      <c r="AG1549" s="278">
        <f>IF(AF1549&gt;0,1,0)</f>
        <v>0</v>
      </c>
    </row>
    <row r="1550" spans="1:33" ht="25.5" customHeight="1" x14ac:dyDescent="0.25">
      <c r="A1550" s="56"/>
      <c r="B1550" s="380"/>
      <c r="C1550" s="380"/>
      <c r="D1550" s="380"/>
      <c r="E1550" s="380"/>
      <c r="F1550" s="380"/>
      <c r="G1550" s="380"/>
      <c r="H1550" s="380"/>
      <c r="I1550" s="380"/>
      <c r="J1550" s="380"/>
      <c r="K1550" s="380"/>
      <c r="L1550" s="380"/>
      <c r="M1550" s="380"/>
      <c r="N1550" s="270">
        <f>IF(G1550="",0,IF(H1550="",0,(ROUND(((H1550-G1550)/30),0))))</f>
        <v>0</v>
      </c>
      <c r="O1550" s="26"/>
      <c r="P1550" s="272">
        <v>1</v>
      </c>
      <c r="Q1550" s="272">
        <v>1</v>
      </c>
      <c r="R1550" s="272">
        <v>1</v>
      </c>
      <c r="S1550" s="272" t="str">
        <f>VLOOKUP(P1550,'WORKINGS MATRIX'!$B$200:$C$351,2,FALSE)</f>
        <v>Year</v>
      </c>
      <c r="T1550" s="272">
        <f t="shared" si="137"/>
        <v>0</v>
      </c>
      <c r="U1550" s="272">
        <f t="shared" si="137"/>
        <v>0</v>
      </c>
      <c r="V1550" s="272" t="str">
        <f t="shared" si="138"/>
        <v/>
      </c>
      <c r="W1550" s="272" t="str">
        <f t="shared" si="139"/>
        <v/>
      </c>
      <c r="X1550" s="272" t="str">
        <f t="shared" si="139"/>
        <v/>
      </c>
      <c r="Y1550" s="272" t="str">
        <f t="shared" si="140"/>
        <v/>
      </c>
      <c r="Z1550" s="272" t="str">
        <f t="shared" si="141"/>
        <v/>
      </c>
      <c r="AC1550" s="278">
        <f>IF(B1550="",0,1)</f>
        <v>0</v>
      </c>
      <c r="AD1550" s="278">
        <f>IF(B1550="",0,IF(N1550&gt;0,1,IF(N1550&lt;0,2,0)))</f>
        <v>0</v>
      </c>
      <c r="AE1550" s="278">
        <f>IF(AC1550=AD1550,0,IF(AC1550&gt;AD1550,2,1))</f>
        <v>0</v>
      </c>
      <c r="AF1550" s="278">
        <f>IF(B1550="",0,IF(N1550=0,0,H1550-$F$125))</f>
        <v>0</v>
      </c>
      <c r="AG1550" s="278">
        <f>IF(AF1550&gt;0,1,0)</f>
        <v>0</v>
      </c>
    </row>
    <row r="1551" spans="1:33" ht="25.5" customHeight="1" x14ac:dyDescent="0.25">
      <c r="A1551" s="56"/>
      <c r="B1551" s="222"/>
      <c r="C1551" s="222"/>
      <c r="D1551" s="222"/>
      <c r="E1551" s="222"/>
      <c r="F1551" s="222"/>
      <c r="G1551" s="222"/>
      <c r="H1551" s="222"/>
      <c r="I1551" s="222"/>
      <c r="J1551" s="222"/>
      <c r="K1551" s="222"/>
      <c r="L1551" s="222"/>
      <c r="M1551" s="222"/>
      <c r="N1551" s="270">
        <f>IF(G1551="",0,IF(H1551="",0,(ROUND(((H1551-G1551)/30),0))))</f>
        <v>0</v>
      </c>
      <c r="O1551" s="26"/>
      <c r="P1551" s="272">
        <v>1</v>
      </c>
      <c r="Q1551" s="272">
        <v>1</v>
      </c>
      <c r="R1551" s="272">
        <v>1</v>
      </c>
      <c r="S1551" s="272" t="str">
        <f>VLOOKUP(P1551,'WORKINGS MATRIX'!$B$200:$C$351,2,FALSE)</f>
        <v>Year</v>
      </c>
      <c r="T1551" s="272">
        <f t="shared" si="137"/>
        <v>0</v>
      </c>
      <c r="U1551" s="272">
        <f t="shared" si="137"/>
        <v>0</v>
      </c>
      <c r="V1551" s="272" t="str">
        <f t="shared" si="138"/>
        <v/>
      </c>
      <c r="W1551" s="272" t="str">
        <f t="shared" si="139"/>
        <v/>
      </c>
      <c r="X1551" s="272" t="str">
        <f t="shared" si="139"/>
        <v/>
      </c>
      <c r="Y1551" s="272" t="str">
        <f t="shared" si="140"/>
        <v/>
      </c>
      <c r="Z1551" s="272" t="str">
        <f t="shared" si="141"/>
        <v/>
      </c>
      <c r="AC1551" s="278">
        <f>IF(B1551="",0,1)</f>
        <v>0</v>
      </c>
      <c r="AD1551" s="278">
        <f>IF(B1551="",0,IF(N1551&gt;0,1,IF(N1551&lt;0,2,0)))</f>
        <v>0</v>
      </c>
      <c r="AE1551" s="278">
        <f>IF(AC1551=AD1551,0,IF(AC1551&gt;AD1551,2,1))</f>
        <v>0</v>
      </c>
      <c r="AF1551" s="278">
        <f>IF(B1551="",0,IF(N1551=0,0,H1551-$F$125))</f>
        <v>0</v>
      </c>
      <c r="AG1551" s="278">
        <f>IF(AF1551&gt;0,1,0)</f>
        <v>0</v>
      </c>
    </row>
    <row r="1552" spans="1:33" x14ac:dyDescent="0.25">
      <c r="A1552" s="38"/>
      <c r="D1552" s="62"/>
      <c r="H1552" s="63"/>
      <c r="K1552" s="26"/>
      <c r="N1552" s="43"/>
      <c r="O1552" s="63"/>
      <c r="P1552" s="272">
        <v>1</v>
      </c>
      <c r="Q1552" s="272">
        <v>1</v>
      </c>
      <c r="R1552" s="272">
        <v>1</v>
      </c>
      <c r="S1552" s="272" t="str">
        <f>VLOOKUP(P1552,'WORKINGS MATRIX'!$B$200:$C$351,2,FALSE)</f>
        <v>Year</v>
      </c>
      <c r="T1552" s="272">
        <f t="shared" ref="T1552:U1556" si="142">Q1552-1</f>
        <v>0</v>
      </c>
      <c r="U1552" s="272">
        <f t="shared" si="142"/>
        <v>0</v>
      </c>
      <c r="V1552" s="272" t="str">
        <f t="shared" si="138"/>
        <v/>
      </c>
      <c r="W1552" s="272" t="str">
        <f t="shared" ref="W1552:X1556" si="143">IF(T1552=0,"",T1552)</f>
        <v/>
      </c>
      <c r="X1552" s="272" t="str">
        <f t="shared" si="143"/>
        <v/>
      </c>
      <c r="Y1552" s="272" t="str">
        <f t="shared" si="140"/>
        <v/>
      </c>
      <c r="Z1552" s="272" t="str">
        <f t="shared" si="141"/>
        <v/>
      </c>
      <c r="AC1552" s="264"/>
      <c r="AD1552" s="264"/>
      <c r="AE1552" s="264"/>
      <c r="AF1552" s="264"/>
      <c r="AG1552" s="264"/>
    </row>
    <row r="1553" spans="1:33" x14ac:dyDescent="0.25">
      <c r="A1553" s="38"/>
      <c r="B1553" t="s">
        <v>34</v>
      </c>
      <c r="D1553" s="62"/>
      <c r="H1553" s="63"/>
      <c r="K1553" s="26"/>
      <c r="N1553" s="43"/>
      <c r="O1553" s="63"/>
      <c r="P1553" s="272">
        <v>1</v>
      </c>
      <c r="Q1553" s="272">
        <v>1</v>
      </c>
      <c r="R1553" s="272">
        <v>1</v>
      </c>
      <c r="S1553" s="272" t="str">
        <f>VLOOKUP(P1553,'WORKINGS MATRIX'!$B$200:$C$351,2,FALSE)</f>
        <v>Year</v>
      </c>
      <c r="T1553" s="272">
        <f t="shared" si="142"/>
        <v>0</v>
      </c>
      <c r="U1553" s="272">
        <f t="shared" si="142"/>
        <v>0</v>
      </c>
      <c r="V1553" s="272" t="str">
        <f t="shared" si="138"/>
        <v/>
      </c>
      <c r="W1553" s="272" t="str">
        <f t="shared" si="143"/>
        <v/>
      </c>
      <c r="X1553" s="272" t="str">
        <f t="shared" si="143"/>
        <v/>
      </c>
      <c r="Y1553" s="272" t="str">
        <f t="shared" si="140"/>
        <v/>
      </c>
      <c r="Z1553" s="272" t="str">
        <f t="shared" si="141"/>
        <v/>
      </c>
      <c r="AC1553" s="264"/>
      <c r="AD1553" s="264"/>
      <c r="AE1553" s="264"/>
      <c r="AF1553" s="264"/>
      <c r="AG1553" s="264"/>
    </row>
    <row r="1554" spans="1:33" x14ac:dyDescent="0.25">
      <c r="A1554" s="38"/>
      <c r="B1554" s="609"/>
      <c r="C1554" s="610"/>
      <c r="D1554" s="610"/>
      <c r="E1554" s="610"/>
      <c r="F1554" s="610"/>
      <c r="G1554" s="610"/>
      <c r="H1554" s="610"/>
      <c r="I1554" s="610"/>
      <c r="J1554" s="610"/>
      <c r="K1554" s="610"/>
      <c r="L1554" s="610"/>
      <c r="M1554" s="611"/>
      <c r="N1554" s="43"/>
      <c r="O1554" s="63"/>
      <c r="P1554" s="272">
        <v>1</v>
      </c>
      <c r="Q1554" s="272">
        <v>1</v>
      </c>
      <c r="R1554" s="272">
        <v>1</v>
      </c>
      <c r="S1554" s="272" t="str">
        <f>VLOOKUP(P1554,'WORKINGS MATRIX'!$B$200:$C$351,2,FALSE)</f>
        <v>Year</v>
      </c>
      <c r="T1554" s="272">
        <f t="shared" si="142"/>
        <v>0</v>
      </c>
      <c r="U1554" s="272">
        <f t="shared" si="142"/>
        <v>0</v>
      </c>
      <c r="V1554" s="272" t="str">
        <f t="shared" si="138"/>
        <v/>
      </c>
      <c r="W1554" s="272" t="str">
        <f t="shared" si="143"/>
        <v/>
      </c>
      <c r="X1554" s="272" t="str">
        <f t="shared" si="143"/>
        <v/>
      </c>
      <c r="Y1554" s="272" t="str">
        <f t="shared" si="140"/>
        <v/>
      </c>
      <c r="Z1554" s="272" t="str">
        <f t="shared" si="141"/>
        <v/>
      </c>
      <c r="AC1554" s="264"/>
      <c r="AD1554" s="264"/>
      <c r="AE1554" s="264"/>
      <c r="AF1554" s="264"/>
      <c r="AG1554" s="264"/>
    </row>
    <row r="1555" spans="1:33" x14ac:dyDescent="0.25">
      <c r="A1555" s="38"/>
      <c r="B1555" s="612"/>
      <c r="C1555" s="613"/>
      <c r="D1555" s="613"/>
      <c r="E1555" s="613"/>
      <c r="F1555" s="613"/>
      <c r="G1555" s="613"/>
      <c r="H1555" s="613"/>
      <c r="I1555" s="613"/>
      <c r="J1555" s="613"/>
      <c r="K1555" s="613"/>
      <c r="L1555" s="613"/>
      <c r="M1555" s="614"/>
      <c r="N1555" s="43"/>
      <c r="O1555" s="63"/>
      <c r="P1555" s="272">
        <v>1</v>
      </c>
      <c r="Q1555" s="272">
        <v>1</v>
      </c>
      <c r="R1555" s="272">
        <v>1</v>
      </c>
      <c r="S1555" s="272" t="str">
        <f>VLOOKUP(P1555,'WORKINGS MATRIX'!$B$200:$C$351,2,FALSE)</f>
        <v>Year</v>
      </c>
      <c r="T1555" s="272">
        <f t="shared" si="142"/>
        <v>0</v>
      </c>
      <c r="U1555" s="272">
        <f t="shared" si="142"/>
        <v>0</v>
      </c>
      <c r="V1555" s="272" t="str">
        <f t="shared" si="138"/>
        <v/>
      </c>
      <c r="W1555" s="272" t="str">
        <f t="shared" si="143"/>
        <v/>
      </c>
      <c r="X1555" s="272" t="str">
        <f t="shared" si="143"/>
        <v/>
      </c>
      <c r="Y1555" s="272" t="str">
        <f t="shared" si="140"/>
        <v/>
      </c>
      <c r="Z1555" s="272" t="str">
        <f t="shared" si="141"/>
        <v/>
      </c>
      <c r="AC1555" s="264"/>
      <c r="AD1555" s="264"/>
      <c r="AE1555" s="264"/>
      <c r="AF1555" s="264"/>
      <c r="AG1555" s="264"/>
    </row>
    <row r="1556" spans="1:33" x14ac:dyDescent="0.25">
      <c r="A1556" s="38"/>
      <c r="B1556" s="612"/>
      <c r="C1556" s="613"/>
      <c r="D1556" s="613"/>
      <c r="E1556" s="613"/>
      <c r="F1556" s="613"/>
      <c r="G1556" s="613"/>
      <c r="H1556" s="613"/>
      <c r="I1556" s="613"/>
      <c r="J1556" s="613"/>
      <c r="K1556" s="613"/>
      <c r="L1556" s="613"/>
      <c r="M1556" s="614"/>
      <c r="N1556" s="43"/>
      <c r="O1556" s="63"/>
      <c r="P1556" s="272">
        <v>1</v>
      </c>
      <c r="Q1556" s="272">
        <v>1</v>
      </c>
      <c r="R1556" s="272">
        <v>1</v>
      </c>
      <c r="S1556" s="272" t="str">
        <f>VLOOKUP(P1556,'WORKINGS MATRIX'!$B$200:$C$351,2,FALSE)</f>
        <v>Year</v>
      </c>
      <c r="T1556" s="272">
        <f t="shared" si="142"/>
        <v>0</v>
      </c>
      <c r="U1556" s="272">
        <f t="shared" si="142"/>
        <v>0</v>
      </c>
      <c r="V1556" s="272" t="str">
        <f t="shared" si="138"/>
        <v/>
      </c>
      <c r="W1556" s="272" t="str">
        <f t="shared" si="143"/>
        <v/>
      </c>
      <c r="X1556" s="272" t="str">
        <f t="shared" si="143"/>
        <v/>
      </c>
      <c r="Y1556" s="272" t="str">
        <f t="shared" si="140"/>
        <v/>
      </c>
      <c r="Z1556" s="272" t="str">
        <f t="shared" si="141"/>
        <v/>
      </c>
      <c r="AC1556" s="264"/>
      <c r="AD1556" s="264"/>
      <c r="AE1556" s="264"/>
      <c r="AF1556" s="264"/>
      <c r="AG1556" s="264"/>
    </row>
    <row r="1557" spans="1:33" x14ac:dyDescent="0.25">
      <c r="A1557" s="38"/>
      <c r="B1557" s="615"/>
      <c r="C1557" s="616"/>
      <c r="D1557" s="616"/>
      <c r="E1557" s="616"/>
      <c r="F1557" s="616"/>
      <c r="G1557" s="616"/>
      <c r="H1557" s="616"/>
      <c r="I1557" s="616"/>
      <c r="J1557" s="616"/>
      <c r="K1557" s="616"/>
      <c r="L1557" s="616"/>
      <c r="M1557" s="617"/>
      <c r="N1557" s="43"/>
      <c r="O1557" s="63"/>
      <c r="P1557" s="275"/>
      <c r="Q1557" s="275"/>
      <c r="R1557" s="275"/>
      <c r="S1557" s="275"/>
      <c r="T1557" s="275"/>
      <c r="U1557" s="275"/>
      <c r="V1557" s="275"/>
      <c r="W1557" s="275"/>
      <c r="X1557" s="275"/>
      <c r="Y1557" s="275"/>
      <c r="Z1557" s="275"/>
      <c r="AC1557" s="264"/>
      <c r="AD1557" s="264"/>
      <c r="AE1557" s="264"/>
      <c r="AF1557" s="264"/>
      <c r="AG1557" s="264"/>
    </row>
    <row r="1558" spans="1:33" x14ac:dyDescent="0.25">
      <c r="A1558" s="38"/>
      <c r="B1558" s="16" t="s">
        <v>424</v>
      </c>
      <c r="D1558" s="62"/>
      <c r="H1558" s="63"/>
      <c r="K1558" s="26"/>
      <c r="N1558" s="43"/>
      <c r="O1558" s="63"/>
      <c r="P1558" s="211"/>
      <c r="Q1558" s="211"/>
      <c r="R1558" s="211"/>
      <c r="S1558" s="211"/>
      <c r="T1558" s="211"/>
      <c r="U1558" s="211"/>
      <c r="V1558" s="211"/>
      <c r="W1558" s="211"/>
      <c r="X1558" s="211"/>
      <c r="Y1558" s="211"/>
      <c r="Z1558" s="211"/>
      <c r="AC1558" s="264"/>
      <c r="AD1558" s="264"/>
      <c r="AE1558" s="264"/>
      <c r="AF1558" s="264"/>
      <c r="AG1558" s="264"/>
    </row>
    <row r="1559" spans="1:33" x14ac:dyDescent="0.25">
      <c r="A1559" s="38"/>
      <c r="B1559" s="16" t="s">
        <v>425</v>
      </c>
      <c r="D1559" s="62"/>
      <c r="H1559" s="63"/>
      <c r="K1559" s="26"/>
      <c r="N1559" s="43"/>
      <c r="O1559" s="63"/>
      <c r="P1559" s="211"/>
      <c r="Q1559" s="211"/>
      <c r="R1559" s="211"/>
      <c r="S1559" s="211"/>
      <c r="T1559" s="211"/>
      <c r="U1559" s="211"/>
      <c r="V1559" s="211"/>
      <c r="W1559" s="211"/>
      <c r="X1559" s="211"/>
      <c r="Y1559" s="211"/>
      <c r="Z1559" s="211"/>
      <c r="AC1559" s="264"/>
      <c r="AD1559" s="264"/>
      <c r="AE1559" s="264"/>
      <c r="AF1559" s="264"/>
      <c r="AG1559" s="264"/>
    </row>
    <row r="1560" spans="1:33" x14ac:dyDescent="0.25">
      <c r="A1560" s="38"/>
      <c r="D1560" s="62"/>
      <c r="H1560" s="63"/>
      <c r="K1560" s="26"/>
      <c r="N1560" s="43"/>
      <c r="O1560" s="63"/>
      <c r="P1560" s="211"/>
      <c r="Q1560" s="211"/>
      <c r="R1560" s="211"/>
      <c r="S1560" s="211"/>
      <c r="T1560" s="211"/>
      <c r="U1560" s="211"/>
      <c r="V1560" s="211"/>
      <c r="W1560" s="211"/>
      <c r="X1560" s="211"/>
      <c r="Y1560" s="211"/>
      <c r="Z1560" s="211"/>
      <c r="AC1560" s="264"/>
      <c r="AD1560" s="264"/>
      <c r="AE1560" s="264"/>
      <c r="AF1560" s="264"/>
      <c r="AG1560" s="264"/>
    </row>
    <row r="1561" spans="1:33" x14ac:dyDescent="0.25">
      <c r="A1561" s="38"/>
      <c r="D1561" s="62"/>
      <c r="E1561" s="222"/>
      <c r="F1561" s="222"/>
      <c r="G1561" s="222"/>
      <c r="H1561" s="222"/>
      <c r="I1561" s="222"/>
      <c r="K1561" s="26"/>
      <c r="N1561" s="43"/>
      <c r="O1561" s="63"/>
      <c r="P1561" s="211"/>
      <c r="Q1561" s="211"/>
      <c r="R1561" s="211"/>
      <c r="S1561" s="211"/>
      <c r="T1561" s="211"/>
      <c r="U1561" s="211"/>
      <c r="V1561" s="211"/>
      <c r="W1561" s="211"/>
      <c r="X1561" s="211"/>
      <c r="Y1561" s="211"/>
      <c r="Z1561" s="211"/>
      <c r="AC1561" s="264"/>
      <c r="AD1561" s="264"/>
      <c r="AE1561" s="264"/>
      <c r="AF1561" s="264"/>
      <c r="AG1561" s="264"/>
    </row>
    <row r="1562" spans="1:33" x14ac:dyDescent="0.25">
      <c r="A1562" s="38"/>
      <c r="D1562" s="62"/>
      <c r="E1562" s="222"/>
      <c r="F1562" s="222"/>
      <c r="G1562" s="222"/>
      <c r="H1562" s="222"/>
      <c r="I1562" s="222"/>
      <c r="K1562" s="606" t="s">
        <v>334</v>
      </c>
      <c r="L1562" s="606"/>
      <c r="M1562" s="606"/>
      <c r="N1562" s="43"/>
      <c r="O1562" s="63"/>
      <c r="P1562" s="211"/>
      <c r="Q1562" s="211"/>
      <c r="R1562" s="211"/>
      <c r="S1562" s="211"/>
      <c r="T1562" s="211"/>
      <c r="U1562" s="211"/>
      <c r="V1562" s="211"/>
      <c r="W1562" s="211"/>
      <c r="X1562" s="211"/>
      <c r="Y1562" s="211"/>
      <c r="Z1562" s="211"/>
      <c r="AC1562" s="264"/>
      <c r="AD1562" s="264"/>
      <c r="AE1562" s="264"/>
      <c r="AF1562" s="264"/>
      <c r="AG1562" s="264"/>
    </row>
    <row r="1563" spans="1:33" x14ac:dyDescent="0.25">
      <c r="A1563" s="38"/>
      <c r="D1563" s="62"/>
      <c r="H1563" s="63"/>
      <c r="K1563" s="606"/>
      <c r="L1563" s="606"/>
      <c r="M1563" s="606"/>
      <c r="N1563" s="43"/>
      <c r="O1563" s="63"/>
      <c r="P1563" s="211"/>
      <c r="Q1563" s="211"/>
      <c r="R1563" s="211"/>
      <c r="S1563" s="211"/>
      <c r="T1563" s="211"/>
      <c r="U1563" s="211"/>
      <c r="V1563" s="211"/>
      <c r="W1563" s="211"/>
      <c r="X1563" s="211"/>
      <c r="Y1563" s="211"/>
      <c r="Z1563" s="211"/>
      <c r="AC1563" s="264"/>
      <c r="AD1563" s="264"/>
      <c r="AE1563" s="264"/>
      <c r="AF1563" s="264"/>
      <c r="AG1563" s="264"/>
    </row>
    <row r="1564" spans="1:33" x14ac:dyDescent="0.25">
      <c r="A1564" s="38"/>
      <c r="D1564" s="62"/>
      <c r="E1564" s="222"/>
      <c r="F1564" s="222"/>
      <c r="G1564" s="222"/>
      <c r="H1564" s="222"/>
      <c r="I1564" s="222"/>
      <c r="K1564" s="606"/>
      <c r="L1564" s="606"/>
      <c r="M1564" s="606"/>
      <c r="N1564" s="43"/>
      <c r="O1564" s="63"/>
      <c r="P1564" s="211"/>
      <c r="Q1564" s="211"/>
      <c r="R1564" s="211"/>
      <c r="S1564" s="211"/>
      <c r="T1564" s="211"/>
      <c r="U1564" s="211"/>
      <c r="V1564" s="211"/>
      <c r="W1564" s="211"/>
      <c r="X1564" s="211"/>
      <c r="Y1564" s="211"/>
      <c r="Z1564" s="211"/>
      <c r="AC1564" s="264"/>
      <c r="AD1564" s="264"/>
      <c r="AE1564" s="264"/>
      <c r="AF1564" s="264"/>
      <c r="AG1564" s="264"/>
    </row>
    <row r="1565" spans="1:33" x14ac:dyDescent="0.25">
      <c r="A1565" s="38"/>
      <c r="D1565" s="62"/>
      <c r="E1565" s="222"/>
      <c r="F1565" s="222"/>
      <c r="G1565" s="222"/>
      <c r="H1565" s="222"/>
      <c r="I1565" s="222"/>
      <c r="K1565" s="606"/>
      <c r="L1565" s="606"/>
      <c r="M1565" s="606"/>
      <c r="N1565" s="43"/>
      <c r="O1565" s="63"/>
      <c r="P1565" s="211"/>
      <c r="Q1565" s="211"/>
      <c r="R1565" s="211"/>
      <c r="S1565" s="211"/>
      <c r="T1565" s="211"/>
      <c r="U1565" s="211"/>
      <c r="V1565" s="211"/>
      <c r="W1565" s="211"/>
      <c r="X1565" s="211"/>
      <c r="Y1565" s="211"/>
      <c r="Z1565" s="211"/>
      <c r="AC1565" s="264"/>
      <c r="AD1565" s="264"/>
      <c r="AE1565" s="264"/>
      <c r="AF1565" s="264"/>
      <c r="AG1565" s="264"/>
    </row>
    <row r="1566" spans="1:33" ht="13.8" thickBot="1" x14ac:dyDescent="0.3">
      <c r="A1566" s="64"/>
      <c r="B1566" s="65"/>
      <c r="C1566" s="65"/>
      <c r="D1566" s="66"/>
      <c r="E1566" s="65"/>
      <c r="F1566" s="65"/>
      <c r="G1566" s="65"/>
      <c r="H1566" s="67"/>
      <c r="I1566" s="65"/>
      <c r="J1566" s="65"/>
      <c r="K1566" s="68"/>
      <c r="L1566" s="65"/>
      <c r="M1566" s="65"/>
      <c r="N1566" s="69"/>
      <c r="O1566" s="63"/>
      <c r="P1566" s="211"/>
      <c r="Q1566" s="211"/>
      <c r="R1566" s="211"/>
      <c r="S1566" s="211"/>
      <c r="T1566" s="211"/>
      <c r="U1566" s="211"/>
      <c r="V1566" s="211"/>
      <c r="W1566" s="211"/>
      <c r="X1566" s="211"/>
      <c r="Y1566" s="211"/>
      <c r="Z1566" s="211"/>
      <c r="AC1566" s="264"/>
      <c r="AD1566" s="264"/>
      <c r="AE1566" s="264"/>
      <c r="AF1566" s="264"/>
      <c r="AG1566" s="264"/>
    </row>
    <row r="1567" spans="1:33" ht="14.4" thickTop="1" thickBot="1" x14ac:dyDescent="0.3">
      <c r="D1567" s="62"/>
      <c r="H1567" s="63"/>
      <c r="K1567" s="26"/>
      <c r="O1567" s="63"/>
      <c r="P1567" s="211"/>
      <c r="Q1567" s="211"/>
      <c r="R1567" s="211"/>
      <c r="S1567" s="211"/>
      <c r="T1567" s="211"/>
      <c r="U1567" s="211"/>
      <c r="V1567" s="211"/>
      <c r="W1567" s="211"/>
      <c r="X1567" s="211"/>
      <c r="Y1567" s="211"/>
      <c r="Z1567" s="211"/>
      <c r="AC1567" s="264"/>
      <c r="AD1567" s="264"/>
      <c r="AE1567" s="264"/>
      <c r="AF1567" s="264"/>
      <c r="AG1567" s="264"/>
    </row>
    <row r="1568" spans="1:33" ht="13.8" thickTop="1" x14ac:dyDescent="0.25">
      <c r="A1568" s="31"/>
      <c r="B1568" s="32" t="s">
        <v>35</v>
      </c>
      <c r="C1568" s="34"/>
      <c r="D1568" s="33"/>
      <c r="E1568" s="70"/>
      <c r="F1568" s="70"/>
      <c r="G1568" s="70"/>
      <c r="H1568" s="33"/>
      <c r="I1568" s="33"/>
      <c r="J1568" s="33"/>
      <c r="K1568" s="33"/>
      <c r="L1568" s="36" t="s">
        <v>423</v>
      </c>
      <c r="M1568" s="33"/>
      <c r="N1568" s="37"/>
      <c r="P1568" s="211"/>
      <c r="Q1568" s="211"/>
      <c r="R1568" s="211"/>
      <c r="S1568" s="211"/>
      <c r="T1568" s="211"/>
      <c r="U1568" s="211"/>
      <c r="V1568" s="211"/>
      <c r="W1568" s="211"/>
      <c r="X1568" s="211"/>
      <c r="Y1568" s="211"/>
      <c r="Z1568" s="211"/>
      <c r="AC1568" s="264"/>
      <c r="AD1568" s="264"/>
      <c r="AE1568" s="264"/>
      <c r="AF1568" s="264"/>
      <c r="AG1568" s="264"/>
    </row>
    <row r="1569" spans="1:33" x14ac:dyDescent="0.25">
      <c r="A1569" s="38"/>
      <c r="E1569" s="195">
        <v>5</v>
      </c>
      <c r="F1569" s="13"/>
      <c r="N1569" s="43"/>
      <c r="P1569" s="211"/>
      <c r="Q1569" s="211"/>
      <c r="R1569" s="211"/>
      <c r="S1569" s="211"/>
      <c r="T1569" s="211"/>
      <c r="U1569" s="211"/>
      <c r="V1569" s="211"/>
      <c r="W1569" s="211"/>
      <c r="X1569" s="211"/>
      <c r="Y1569" s="211"/>
      <c r="Z1569" s="211"/>
      <c r="AC1569" s="264"/>
      <c r="AD1569" s="264"/>
      <c r="AE1569" s="264"/>
      <c r="AF1569" s="264"/>
      <c r="AG1569" s="264"/>
    </row>
    <row r="1570" spans="1:33" x14ac:dyDescent="0.25">
      <c r="A1570" s="38"/>
      <c r="B1570" t="s">
        <v>26</v>
      </c>
      <c r="L1570" s="608" t="str">
        <f>$L$39</f>
        <v>N.017-050-2022/1</v>
      </c>
      <c r="M1570" s="608"/>
      <c r="N1570" s="43"/>
      <c r="P1570" s="211"/>
      <c r="Q1570" s="211"/>
      <c r="R1570" s="211"/>
      <c r="S1570" s="211"/>
      <c r="T1570" s="211"/>
      <c r="U1570" s="211"/>
      <c r="V1570" s="211"/>
      <c r="W1570" s="211"/>
      <c r="X1570" s="211"/>
      <c r="Y1570" s="211"/>
      <c r="Z1570" s="211"/>
      <c r="AC1570" s="264"/>
      <c r="AD1570" s="264"/>
      <c r="AE1570" s="264"/>
      <c r="AF1570" s="264"/>
      <c r="AG1570" s="264"/>
    </row>
    <row r="1571" spans="1:33" x14ac:dyDescent="0.25">
      <c r="A1571" s="38"/>
      <c r="B1571" s="44" t="s">
        <v>27</v>
      </c>
      <c r="C1571" s="45"/>
      <c r="D1571" s="46"/>
      <c r="E1571" s="651" t="s">
        <v>28</v>
      </c>
      <c r="F1571" s="652"/>
      <c r="G1571" s="651" t="s">
        <v>616</v>
      </c>
      <c r="H1571" s="652"/>
      <c r="L1571" s="608"/>
      <c r="M1571" s="608"/>
      <c r="N1571" s="43"/>
      <c r="P1571" s="211"/>
      <c r="Q1571" s="211"/>
      <c r="R1571" s="211"/>
      <c r="S1571" s="211"/>
      <c r="T1571" s="211"/>
      <c r="U1571" s="211"/>
      <c r="V1571" s="211"/>
      <c r="W1571" s="211"/>
      <c r="X1571" s="211"/>
      <c r="Y1571" s="211"/>
      <c r="Z1571" s="211"/>
      <c r="AC1571" s="264"/>
      <c r="AD1571" s="264"/>
      <c r="AE1571" s="264"/>
      <c r="AF1571" s="264"/>
      <c r="AG1571" s="264"/>
    </row>
    <row r="1572" spans="1:33" ht="18" customHeight="1" x14ac:dyDescent="0.25">
      <c r="A1572" s="38"/>
      <c r="B1572" s="71">
        <f>B1541</f>
        <v>0</v>
      </c>
      <c r="C1572" s="72"/>
      <c r="D1572" s="73"/>
      <c r="E1572" s="603" t="str">
        <f>G1541</f>
        <v/>
      </c>
      <c r="F1572" s="603"/>
      <c r="G1572" s="47"/>
      <c r="H1572" s="13">
        <v>1</v>
      </c>
      <c r="I1572" s="483" t="s">
        <v>823</v>
      </c>
      <c r="J1572" s="483"/>
      <c r="K1572" s="483"/>
      <c r="L1572" s="483"/>
      <c r="N1572" s="43"/>
      <c r="P1572" s="211"/>
      <c r="Q1572" s="211"/>
      <c r="R1572" s="211"/>
      <c r="S1572" s="211"/>
      <c r="T1572" s="211"/>
      <c r="U1572" s="211"/>
      <c r="V1572" s="211"/>
      <c r="W1572" s="211"/>
      <c r="X1572" s="211"/>
      <c r="Y1572" s="211"/>
      <c r="Z1572" s="211"/>
      <c r="AC1572" s="264"/>
      <c r="AD1572" s="264"/>
      <c r="AE1572" s="264"/>
      <c r="AF1572" s="264"/>
      <c r="AG1572" s="264"/>
    </row>
    <row r="1573" spans="1:33" x14ac:dyDescent="0.25">
      <c r="A1573" s="38"/>
      <c r="N1573" s="43"/>
      <c r="P1573" s="211"/>
      <c r="Q1573" s="211"/>
      <c r="R1573" s="211"/>
      <c r="S1573" s="211"/>
      <c r="T1573" s="211"/>
      <c r="U1573" s="211"/>
      <c r="V1573" s="211"/>
      <c r="W1573" s="211"/>
      <c r="X1573" s="211"/>
      <c r="Y1573" s="211"/>
      <c r="Z1573" s="211"/>
      <c r="AC1573" s="264"/>
      <c r="AD1573" s="264"/>
      <c r="AE1573" s="264"/>
      <c r="AF1573" s="264"/>
      <c r="AG1573" s="264"/>
    </row>
    <row r="1574" spans="1:33" x14ac:dyDescent="0.25">
      <c r="A1574" s="38"/>
      <c r="B1574" t="s">
        <v>36</v>
      </c>
      <c r="N1574" s="43"/>
      <c r="P1574" s="211"/>
      <c r="Q1574" s="211"/>
      <c r="R1574" s="211"/>
      <c r="S1574" s="211"/>
      <c r="T1574" s="211"/>
      <c r="U1574" s="211"/>
      <c r="V1574" s="211"/>
      <c r="W1574" s="211"/>
      <c r="X1574" s="211"/>
      <c r="Y1574" s="211"/>
      <c r="Z1574" s="211"/>
      <c r="AC1574" s="264"/>
      <c r="AD1574" s="264"/>
      <c r="AE1574" s="264"/>
      <c r="AF1574" s="264"/>
      <c r="AG1574" s="264"/>
    </row>
    <row r="1575" spans="1:33" ht="18" customHeight="1" x14ac:dyDescent="0.25">
      <c r="A1575" s="38"/>
      <c r="B1575" s="653" t="s">
        <v>37</v>
      </c>
      <c r="C1575" s="653"/>
      <c r="D1575" s="622" t="s">
        <v>897</v>
      </c>
      <c r="E1575" s="622"/>
      <c r="F1575" s="648" t="s">
        <v>898</v>
      </c>
      <c r="G1575" s="598"/>
      <c r="H1575" s="597" t="s">
        <v>38</v>
      </c>
      <c r="I1575" s="598"/>
      <c r="J1575" s="597" t="s">
        <v>38</v>
      </c>
      <c r="K1575" s="598"/>
      <c r="L1575" s="186" t="s">
        <v>39</v>
      </c>
      <c r="M1575" s="186" t="s">
        <v>40</v>
      </c>
      <c r="N1575" s="43"/>
      <c r="P1575" s="211">
        <v>1</v>
      </c>
      <c r="Q1575" s="211">
        <v>1</v>
      </c>
      <c r="R1575" s="211">
        <v>1</v>
      </c>
      <c r="S1575" s="211" t="str">
        <f>VLOOKUP(P1575,'WORKINGS MATRIX'!$B$200:$C$351,2,FALSE)</f>
        <v>Year</v>
      </c>
      <c r="T1575" s="211">
        <f t="shared" ref="T1575:U1579" si="144">Q1575-1</f>
        <v>0</v>
      </c>
      <c r="U1575" s="211">
        <f t="shared" si="144"/>
        <v>0</v>
      </c>
      <c r="V1575" s="211" t="str">
        <f>IF(S1575="year","",S1575)</f>
        <v/>
      </c>
      <c r="W1575" s="211" t="str">
        <f t="shared" ref="W1575:X1579" si="145">IF(T1575=0,"",T1575)</f>
        <v/>
      </c>
      <c r="X1575" s="211" t="str">
        <f t="shared" si="145"/>
        <v/>
      </c>
      <c r="Y1575" s="211" t="str">
        <f>IF(V1575="","",IF(W1575="",(V1575&amp;"/"&amp;"12"&amp;"/"&amp;"1"),IF(X1575="",(V1575&amp;"/"&amp;W1575&amp;"/"&amp;"1"),(V1575&amp;"/"&amp;W1575&amp;"/"&amp;X1575))))</f>
        <v/>
      </c>
      <c r="Z1575" s="211" t="str">
        <f>IF(Y1575="//","",Y1575)</f>
        <v/>
      </c>
      <c r="AC1575" s="264"/>
      <c r="AD1575" s="264"/>
      <c r="AE1575" s="264"/>
      <c r="AF1575" s="264"/>
      <c r="AG1575" s="264"/>
    </row>
    <row r="1576" spans="1:33" ht="18" customHeight="1" x14ac:dyDescent="0.25">
      <c r="A1576" s="38"/>
      <c r="B1576" s="603" t="s">
        <v>41</v>
      </c>
      <c r="C1576" s="603"/>
      <c r="D1576" s="623">
        <v>10</v>
      </c>
      <c r="E1576" s="624"/>
      <c r="F1576" s="607"/>
      <c r="G1576" s="602"/>
      <c r="H1576" s="599">
        <v>1</v>
      </c>
      <c r="I1576" s="600"/>
      <c r="J1576" s="601"/>
      <c r="K1576" s="602"/>
      <c r="L1576" s="314"/>
      <c r="M1576" s="210" t="str">
        <f>Z1575</f>
        <v/>
      </c>
      <c r="N1576" s="43"/>
      <c r="P1576" s="211">
        <v>1</v>
      </c>
      <c r="Q1576" s="211">
        <v>1</v>
      </c>
      <c r="R1576" s="211">
        <v>1</v>
      </c>
      <c r="S1576" s="211" t="str">
        <f>VLOOKUP(P1576,'WORKINGS MATRIX'!$B$200:$C$351,2,FALSE)</f>
        <v>Year</v>
      </c>
      <c r="T1576" s="211">
        <f t="shared" si="144"/>
        <v>0</v>
      </c>
      <c r="U1576" s="211">
        <f t="shared" si="144"/>
        <v>0</v>
      </c>
      <c r="V1576" s="211" t="str">
        <f>IF(S1576="year","",S1576)</f>
        <v/>
      </c>
      <c r="W1576" s="211" t="str">
        <f t="shared" si="145"/>
        <v/>
      </c>
      <c r="X1576" s="211" t="str">
        <f t="shared" si="145"/>
        <v/>
      </c>
      <c r="Y1576" s="211" t="str">
        <f>IF(V1576="","",IF(W1576="",(V1576&amp;"/"&amp;"12"&amp;"/"&amp;"1"),IF(X1576="",(V1576&amp;"/"&amp;W1576&amp;"/"&amp;"1"),(V1576&amp;"/"&amp;W1576&amp;"/"&amp;X1576))))</f>
        <v/>
      </c>
      <c r="Z1576" s="211" t="str">
        <f>IF(Y1576="//","",Y1576)</f>
        <v/>
      </c>
      <c r="AC1576" s="264"/>
      <c r="AD1576" s="264"/>
      <c r="AE1576" s="264"/>
      <c r="AF1576" s="264"/>
      <c r="AG1576" s="264"/>
    </row>
    <row r="1577" spans="1:33" ht="18" customHeight="1" x14ac:dyDescent="0.25">
      <c r="A1577" s="38"/>
      <c r="B1577" s="603" t="s">
        <v>42</v>
      </c>
      <c r="C1577" s="603"/>
      <c r="D1577" s="607"/>
      <c r="E1577" s="602"/>
      <c r="F1577" s="607"/>
      <c r="G1577" s="602"/>
      <c r="H1577" s="649" t="s">
        <v>394</v>
      </c>
      <c r="I1577" s="650"/>
      <c r="J1577" s="649" t="s">
        <v>362</v>
      </c>
      <c r="K1577" s="650"/>
      <c r="L1577" s="186" t="s">
        <v>39</v>
      </c>
      <c r="M1577" s="186" t="s">
        <v>40</v>
      </c>
      <c r="N1577" s="43"/>
      <c r="P1577" s="211">
        <v>1</v>
      </c>
      <c r="Q1577" s="211">
        <v>1</v>
      </c>
      <c r="R1577" s="211">
        <v>1</v>
      </c>
      <c r="S1577" s="211" t="str">
        <f>VLOOKUP(P1577,'WORKINGS MATRIX'!$B$200:$C$351,2,FALSE)</f>
        <v>Year</v>
      </c>
      <c r="T1577" s="211">
        <f t="shared" si="144"/>
        <v>0</v>
      </c>
      <c r="U1577" s="211">
        <f t="shared" si="144"/>
        <v>0</v>
      </c>
      <c r="V1577" s="211" t="str">
        <f>IF(S1577="year","",S1577)</f>
        <v/>
      </c>
      <c r="W1577" s="211" t="str">
        <f t="shared" si="145"/>
        <v/>
      </c>
      <c r="X1577" s="211" t="str">
        <f t="shared" si="145"/>
        <v/>
      </c>
      <c r="Y1577" s="211" t="str">
        <f>IF(V1577="","",IF(W1577="",(V1577&amp;"/"&amp;"1"&amp;"/"&amp;"1"),IF(X1577="",(V1577&amp;"/"&amp;W1577&amp;"/"&amp;"1"),(V1577&amp;"/"&amp;W1577&amp;"/"&amp;X1577))))</f>
        <v/>
      </c>
      <c r="Z1577" s="211" t="str">
        <f>IF(Y1577="//","",Y1577)</f>
        <v/>
      </c>
      <c r="AC1577" s="264"/>
      <c r="AD1577" s="264"/>
      <c r="AE1577" s="264"/>
      <c r="AF1577" s="264"/>
      <c r="AG1577" s="264"/>
    </row>
    <row r="1578" spans="1:33" ht="18" customHeight="1" x14ac:dyDescent="0.25">
      <c r="A1578" s="38"/>
      <c r="B1578" s="603" t="s">
        <v>82</v>
      </c>
      <c r="C1578" s="603"/>
      <c r="D1578" s="604" t="str">
        <f>Z1577</f>
        <v/>
      </c>
      <c r="E1578" s="605"/>
      <c r="F1578" s="604" t="str">
        <f>Z1578</f>
        <v/>
      </c>
      <c r="G1578" s="605"/>
      <c r="H1578" s="644">
        <v>1</v>
      </c>
      <c r="I1578" s="645"/>
      <c r="J1578" s="601"/>
      <c r="K1578" s="602"/>
      <c r="L1578" s="314"/>
      <c r="M1578" s="210" t="str">
        <f>Z1576</f>
        <v/>
      </c>
      <c r="N1578" s="43"/>
      <c r="P1578" s="211">
        <v>1</v>
      </c>
      <c r="Q1578" s="211">
        <v>1</v>
      </c>
      <c r="R1578" s="211">
        <v>1</v>
      </c>
      <c r="S1578" s="211" t="str">
        <f>VLOOKUP(P1578,'WORKINGS MATRIX'!$B$200:$C$351,2,FALSE)</f>
        <v>Year</v>
      </c>
      <c r="T1578" s="211">
        <f t="shared" si="144"/>
        <v>0</v>
      </c>
      <c r="U1578" s="211">
        <f t="shared" si="144"/>
        <v>0</v>
      </c>
      <c r="V1578" s="211" t="str">
        <f>IF(S1578="year","",S1578)</f>
        <v/>
      </c>
      <c r="W1578" s="211" t="str">
        <f t="shared" si="145"/>
        <v/>
      </c>
      <c r="X1578" s="211" t="str">
        <f t="shared" si="145"/>
        <v/>
      </c>
      <c r="Y1578" s="211" t="str">
        <f>IF(V1578="","",IF(W1578="",(V1578&amp;"/"&amp;"1"&amp;"/"&amp;"1"),IF(X1578="",(V1578&amp;"/"&amp;W1578&amp;"/"&amp;"1"),(V1578&amp;"/"&amp;W1578&amp;"/"&amp;X1578))))</f>
        <v/>
      </c>
      <c r="Z1578" s="211" t="str">
        <f>IF(Y1578="//","",Y1578)</f>
        <v/>
      </c>
      <c r="AC1578" s="264"/>
      <c r="AD1578" s="264"/>
      <c r="AE1578" s="264"/>
      <c r="AF1578" s="264"/>
      <c r="AG1578" s="264"/>
    </row>
    <row r="1579" spans="1:33" x14ac:dyDescent="0.25">
      <c r="A1579" s="38"/>
      <c r="N1579" s="43"/>
      <c r="P1579" s="211">
        <v>1</v>
      </c>
      <c r="Q1579" s="211">
        <v>1</v>
      </c>
      <c r="R1579" s="211">
        <v>1</v>
      </c>
      <c r="S1579" s="211" t="str">
        <f>VLOOKUP(P1579,'WORKINGS MATRIX'!$B$200:$C$351,2,FALSE)</f>
        <v>Year</v>
      </c>
      <c r="T1579" s="211">
        <f t="shared" si="144"/>
        <v>0</v>
      </c>
      <c r="U1579" s="211">
        <f t="shared" si="144"/>
        <v>0</v>
      </c>
      <c r="V1579" s="211" t="str">
        <f>IF(S1579="year","",S1579)</f>
        <v/>
      </c>
      <c r="W1579" s="211" t="str">
        <f t="shared" si="145"/>
        <v/>
      </c>
      <c r="X1579" s="211" t="str">
        <f t="shared" si="145"/>
        <v/>
      </c>
      <c r="Y1579" s="211" t="str">
        <f>IF(V1579="","",IF(W1579="",(V1579&amp;"/"&amp;"1"&amp;"/"&amp;"1"),IF(X1579="",(V1579&amp;"/"&amp;W1579&amp;"/"&amp;"1"),(V1579&amp;"/"&amp;W1579&amp;"/"&amp;X1579))))</f>
        <v/>
      </c>
      <c r="Z1579" s="211" t="str">
        <f>IF(Y1579="//","",Y1579)</f>
        <v/>
      </c>
      <c r="AC1579" s="264"/>
      <c r="AD1579" s="264"/>
      <c r="AE1579" s="264"/>
      <c r="AF1579" s="264"/>
      <c r="AG1579" s="264"/>
    </row>
    <row r="1580" spans="1:33" x14ac:dyDescent="0.25">
      <c r="A1580" s="38"/>
      <c r="M1580" s="330"/>
      <c r="N1580" s="43"/>
      <c r="P1580" s="211"/>
      <c r="Q1580" s="211"/>
      <c r="R1580" s="211"/>
      <c r="S1580" s="211"/>
      <c r="T1580" s="211"/>
      <c r="U1580" s="211"/>
      <c r="V1580" s="211"/>
      <c r="W1580" s="211"/>
      <c r="X1580" s="211"/>
      <c r="Y1580" s="211"/>
      <c r="Z1580" s="211"/>
      <c r="AC1580" s="264"/>
      <c r="AD1580" s="264"/>
      <c r="AE1580" s="264"/>
      <c r="AF1580" s="264"/>
      <c r="AG1580" s="264"/>
    </row>
    <row r="1581" spans="1:33" x14ac:dyDescent="0.25">
      <c r="A1581" s="51"/>
      <c r="B1581" s="26"/>
      <c r="C1581" s="83"/>
      <c r="D1581" s="329"/>
      <c r="E1581" s="26"/>
      <c r="F1581" s="11"/>
      <c r="G1581" s="11"/>
      <c r="H1581" s="11"/>
      <c r="I1581" s="11"/>
      <c r="J1581" s="26"/>
      <c r="K1581" s="26"/>
      <c r="L1581" s="26"/>
      <c r="M1581" s="330"/>
      <c r="N1581" s="74"/>
      <c r="O1581" s="26"/>
      <c r="P1581" s="211"/>
      <c r="Q1581" s="211"/>
      <c r="R1581" s="211"/>
      <c r="S1581" s="212"/>
      <c r="T1581" s="212"/>
      <c r="U1581" s="212"/>
      <c r="V1581" s="212"/>
      <c r="W1581" s="212"/>
      <c r="X1581" s="212"/>
      <c r="Y1581" s="212"/>
      <c r="Z1581" s="212"/>
      <c r="AC1581" s="264"/>
      <c r="AD1581" s="264"/>
      <c r="AE1581" s="264"/>
      <c r="AF1581" s="264"/>
      <c r="AG1581" s="264"/>
    </row>
    <row r="1582" spans="1:33" ht="26.25" customHeight="1" x14ac:dyDescent="0.25">
      <c r="A1582" s="75"/>
      <c r="B1582" s="9" t="s">
        <v>889</v>
      </c>
      <c r="C1582" s="222"/>
      <c r="D1582" s="3"/>
      <c r="E1582" s="222"/>
      <c r="F1582" s="222"/>
      <c r="G1582" s="3"/>
      <c r="H1582" s="222"/>
      <c r="I1582" s="3"/>
      <c r="J1582" s="326"/>
      <c r="K1582" s="327"/>
      <c r="L1582" s="222"/>
      <c r="M1582" s="76"/>
      <c r="N1582" s="77"/>
      <c r="O1582" s="11"/>
      <c r="P1582" s="211"/>
      <c r="Q1582" s="211"/>
      <c r="R1582" s="211"/>
      <c r="S1582" s="211"/>
      <c r="T1582" s="211"/>
      <c r="U1582" s="211"/>
      <c r="V1582" s="211"/>
      <c r="W1582" s="211"/>
      <c r="X1582" s="211"/>
      <c r="Y1582" s="211"/>
      <c r="Z1582" s="211"/>
      <c r="AC1582" s="264"/>
      <c r="AD1582" s="264"/>
      <c r="AE1582" s="264"/>
      <c r="AF1582" s="264"/>
      <c r="AG1582" s="264"/>
    </row>
    <row r="1583" spans="1:33" ht="26.25" customHeight="1" x14ac:dyDescent="0.25">
      <c r="A1583" s="75"/>
      <c r="B1583" s="222"/>
      <c r="C1583" s="222"/>
      <c r="D1583" s="3"/>
      <c r="E1583" s="222"/>
      <c r="F1583" s="222"/>
      <c r="G1583" s="3"/>
      <c r="H1583" s="222"/>
      <c r="I1583" s="3"/>
      <c r="J1583" s="326"/>
      <c r="K1583" s="327"/>
      <c r="L1583" s="222"/>
      <c r="M1583" s="76"/>
      <c r="N1583" s="77"/>
      <c r="O1583" s="11"/>
      <c r="P1583" s="211"/>
      <c r="Q1583" s="211"/>
      <c r="R1583" s="211"/>
      <c r="S1583" s="211"/>
      <c r="T1583" s="211"/>
      <c r="U1583" s="211"/>
      <c r="V1583" s="211"/>
      <c r="W1583" s="211"/>
      <c r="X1583" s="211"/>
      <c r="Y1583" s="211"/>
      <c r="Z1583" s="211"/>
      <c r="AC1583" s="264"/>
      <c r="AD1583" s="264"/>
      <c r="AE1583" s="264"/>
      <c r="AF1583" s="264"/>
      <c r="AG1583" s="264"/>
    </row>
    <row r="1584" spans="1:33" ht="26.25" customHeight="1" x14ac:dyDescent="0.25">
      <c r="A1584" s="75"/>
      <c r="B1584" s="222"/>
      <c r="C1584" s="222"/>
      <c r="D1584" s="3"/>
      <c r="E1584" s="222"/>
      <c r="F1584" s="222"/>
      <c r="G1584" s="3"/>
      <c r="H1584" s="222"/>
      <c r="I1584" s="3"/>
      <c r="J1584" s="326"/>
      <c r="K1584" s="327"/>
      <c r="L1584" s="222"/>
      <c r="M1584" s="76"/>
      <c r="N1584" s="77"/>
      <c r="O1584" s="11"/>
      <c r="P1584" s="211"/>
      <c r="Q1584" s="211"/>
      <c r="R1584" s="211"/>
      <c r="S1584" s="211"/>
      <c r="T1584" s="211"/>
      <c r="U1584" s="211"/>
      <c r="V1584" s="211"/>
      <c r="W1584" s="211"/>
      <c r="X1584" s="211"/>
      <c r="Y1584" s="211"/>
      <c r="Z1584" s="211"/>
      <c r="AC1584" s="264"/>
      <c r="AD1584" s="264"/>
      <c r="AE1584" s="264"/>
      <c r="AF1584" s="264"/>
      <c r="AG1584" s="264"/>
    </row>
    <row r="1585" spans="1:33" ht="26.25" customHeight="1" x14ac:dyDescent="0.25">
      <c r="A1585" s="75"/>
      <c r="B1585" s="222"/>
      <c r="C1585" s="222"/>
      <c r="D1585" s="3"/>
      <c r="E1585" s="222"/>
      <c r="F1585" s="222"/>
      <c r="G1585" s="3"/>
      <c r="H1585" s="222"/>
      <c r="I1585" s="3"/>
      <c r="J1585" s="326"/>
      <c r="K1585" s="327"/>
      <c r="L1585" s="222"/>
      <c r="M1585" s="76"/>
      <c r="N1585" s="77"/>
      <c r="O1585" s="11"/>
      <c r="P1585" s="211"/>
      <c r="Q1585" s="211"/>
      <c r="R1585" s="211"/>
      <c r="S1585" s="211"/>
      <c r="T1585" s="211"/>
      <c r="U1585" s="211"/>
      <c r="V1585" s="211"/>
      <c r="W1585" s="211"/>
      <c r="X1585" s="211"/>
      <c r="Y1585" s="211"/>
      <c r="Z1585" s="211"/>
      <c r="AC1585" s="264"/>
      <c r="AD1585" s="264"/>
      <c r="AE1585" s="264"/>
      <c r="AF1585" s="264"/>
      <c r="AG1585" s="264"/>
    </row>
    <row r="1586" spans="1:33" ht="26.25" customHeight="1" x14ac:dyDescent="0.25">
      <c r="A1586" s="75"/>
      <c r="B1586" s="222"/>
      <c r="C1586" s="222"/>
      <c r="D1586" s="3"/>
      <c r="E1586" s="222"/>
      <c r="F1586" s="222"/>
      <c r="G1586" s="3"/>
      <c r="H1586" s="222"/>
      <c r="I1586" s="3"/>
      <c r="J1586" s="326"/>
      <c r="K1586" s="327"/>
      <c r="L1586" s="222"/>
      <c r="M1586" s="76"/>
      <c r="N1586" s="77"/>
      <c r="O1586" s="11"/>
      <c r="P1586" s="211"/>
      <c r="Q1586" s="211"/>
      <c r="R1586" s="211"/>
      <c r="S1586" s="211"/>
      <c r="T1586" s="211"/>
      <c r="U1586" s="211"/>
      <c r="V1586" s="211"/>
      <c r="W1586" s="211"/>
      <c r="X1586" s="211"/>
      <c r="Y1586" s="211"/>
      <c r="Z1586" s="211"/>
      <c r="AC1586" s="264"/>
      <c r="AD1586" s="264"/>
      <c r="AE1586" s="264"/>
      <c r="AF1586" s="264"/>
      <c r="AG1586" s="264"/>
    </row>
    <row r="1587" spans="1:33" x14ac:dyDescent="0.25">
      <c r="A1587" s="38"/>
      <c r="D1587" s="3"/>
      <c r="G1587" s="3"/>
      <c r="I1587" s="3"/>
      <c r="N1587" s="77"/>
      <c r="P1587" s="211"/>
      <c r="Q1587" s="211"/>
      <c r="R1587" s="211"/>
      <c r="S1587" s="211"/>
      <c r="T1587" s="211"/>
      <c r="U1587" s="211"/>
      <c r="V1587" s="211"/>
      <c r="W1587" s="211"/>
      <c r="X1587" s="211"/>
      <c r="Y1587" s="211"/>
      <c r="Z1587" s="211"/>
      <c r="AC1587" s="264"/>
      <c r="AD1587" s="264"/>
      <c r="AE1587" s="264"/>
      <c r="AF1587" s="264"/>
      <c r="AG1587" s="264"/>
    </row>
    <row r="1588" spans="1:33" x14ac:dyDescent="0.25">
      <c r="A1588" s="38"/>
      <c r="B1588" t="s">
        <v>34</v>
      </c>
      <c r="D1588" s="62"/>
      <c r="H1588" s="63"/>
      <c r="K1588" s="26"/>
      <c r="N1588" s="43"/>
      <c r="P1588" s="211"/>
      <c r="Q1588" s="211"/>
      <c r="R1588" s="211"/>
      <c r="S1588" s="211"/>
      <c r="T1588" s="211"/>
      <c r="U1588" s="211"/>
      <c r="V1588" s="211"/>
      <c r="W1588" s="211"/>
      <c r="X1588" s="211"/>
      <c r="Y1588" s="211"/>
      <c r="Z1588" s="211"/>
      <c r="AC1588" s="264"/>
      <c r="AD1588" s="264"/>
      <c r="AE1588" s="264"/>
      <c r="AF1588" s="264"/>
      <c r="AG1588" s="264"/>
    </row>
    <row r="1589" spans="1:33" x14ac:dyDescent="0.25">
      <c r="A1589" s="38"/>
      <c r="B1589" s="609"/>
      <c r="C1589" s="610"/>
      <c r="D1589" s="610"/>
      <c r="E1589" s="610"/>
      <c r="F1589" s="610"/>
      <c r="G1589" s="610"/>
      <c r="H1589" s="610"/>
      <c r="I1589" s="610"/>
      <c r="J1589" s="610"/>
      <c r="K1589" s="610"/>
      <c r="L1589" s="610"/>
      <c r="M1589" s="611"/>
      <c r="N1589" s="43"/>
      <c r="P1589" s="211"/>
      <c r="Q1589" s="211"/>
      <c r="R1589" s="211"/>
      <c r="S1589" s="211"/>
      <c r="T1589" s="211"/>
      <c r="U1589" s="211"/>
      <c r="V1589" s="211"/>
      <c r="W1589" s="211"/>
      <c r="X1589" s="211"/>
      <c r="Y1589" s="211"/>
      <c r="Z1589" s="211"/>
      <c r="AC1589" s="264"/>
      <c r="AD1589" s="264"/>
      <c r="AE1589" s="264"/>
      <c r="AF1589" s="264"/>
      <c r="AG1589" s="264"/>
    </row>
    <row r="1590" spans="1:33" x14ac:dyDescent="0.25">
      <c r="A1590" s="38"/>
      <c r="B1590" s="612"/>
      <c r="C1590" s="613"/>
      <c r="D1590" s="613"/>
      <c r="E1590" s="613"/>
      <c r="F1590" s="613"/>
      <c r="G1590" s="613"/>
      <c r="H1590" s="613"/>
      <c r="I1590" s="613"/>
      <c r="J1590" s="613"/>
      <c r="K1590" s="613"/>
      <c r="L1590" s="613"/>
      <c r="M1590" s="614"/>
      <c r="N1590" s="43"/>
      <c r="P1590" s="211"/>
      <c r="Q1590" s="211"/>
      <c r="R1590" s="211"/>
      <c r="S1590" s="211"/>
      <c r="T1590" s="211"/>
      <c r="U1590" s="211"/>
      <c r="V1590" s="211"/>
      <c r="W1590" s="211"/>
      <c r="X1590" s="211"/>
      <c r="Y1590" s="211"/>
      <c r="Z1590" s="211"/>
      <c r="AC1590" s="264"/>
      <c r="AD1590" s="264"/>
      <c r="AE1590" s="264"/>
      <c r="AF1590" s="264"/>
      <c r="AG1590" s="264"/>
    </row>
    <row r="1591" spans="1:33" x14ac:dyDescent="0.25">
      <c r="A1591" s="38"/>
      <c r="B1591" s="612"/>
      <c r="C1591" s="613"/>
      <c r="D1591" s="613"/>
      <c r="E1591" s="613"/>
      <c r="F1591" s="613"/>
      <c r="G1591" s="613"/>
      <c r="H1591" s="613"/>
      <c r="I1591" s="613"/>
      <c r="J1591" s="613"/>
      <c r="K1591" s="613"/>
      <c r="L1591" s="613"/>
      <c r="M1591" s="614"/>
      <c r="N1591" s="43"/>
      <c r="P1591" s="211"/>
      <c r="Q1591" s="211"/>
      <c r="R1591" s="211"/>
      <c r="S1591" s="211"/>
      <c r="T1591" s="211"/>
      <c r="U1591" s="211"/>
      <c r="V1591" s="211"/>
      <c r="W1591" s="211"/>
      <c r="X1591" s="211"/>
      <c r="Y1591" s="211"/>
      <c r="Z1591" s="211"/>
      <c r="AC1591" s="264"/>
      <c r="AD1591" s="264"/>
      <c r="AE1591" s="264"/>
      <c r="AF1591" s="264"/>
      <c r="AG1591" s="264"/>
    </row>
    <row r="1592" spans="1:33" x14ac:dyDescent="0.25">
      <c r="A1592" s="38"/>
      <c r="B1592" s="615"/>
      <c r="C1592" s="616"/>
      <c r="D1592" s="616"/>
      <c r="E1592" s="616"/>
      <c r="F1592" s="616"/>
      <c r="G1592" s="616"/>
      <c r="H1592" s="616"/>
      <c r="I1592" s="616"/>
      <c r="J1592" s="616"/>
      <c r="K1592" s="616"/>
      <c r="L1592" s="616"/>
      <c r="M1592" s="617"/>
      <c r="N1592" s="43"/>
      <c r="P1592" s="211"/>
      <c r="Q1592" s="211"/>
      <c r="R1592" s="211"/>
      <c r="S1592" s="211"/>
      <c r="T1592" s="211"/>
      <c r="U1592" s="211"/>
      <c r="V1592" s="211"/>
      <c r="W1592" s="211"/>
      <c r="X1592" s="211"/>
      <c r="Y1592" s="211"/>
      <c r="Z1592" s="211"/>
      <c r="AC1592" s="264"/>
      <c r="AD1592" s="264"/>
      <c r="AE1592" s="264"/>
      <c r="AF1592" s="264"/>
      <c r="AG1592" s="264"/>
    </row>
    <row r="1593" spans="1:33" x14ac:dyDescent="0.25">
      <c r="A1593" s="38"/>
      <c r="B1593" s="16"/>
      <c r="D1593" s="62"/>
      <c r="H1593" s="63"/>
      <c r="K1593" s="26"/>
      <c r="N1593" s="43"/>
      <c r="P1593" s="211"/>
      <c r="Q1593" s="211"/>
      <c r="R1593" s="211"/>
      <c r="S1593" s="211"/>
      <c r="T1593" s="211"/>
      <c r="U1593" s="211"/>
      <c r="V1593" s="211"/>
      <c r="W1593" s="211"/>
      <c r="X1593" s="211"/>
      <c r="Y1593" s="211"/>
      <c r="Z1593" s="211"/>
      <c r="AC1593" s="264"/>
      <c r="AD1593" s="264"/>
      <c r="AE1593" s="264"/>
      <c r="AF1593" s="264"/>
      <c r="AG1593" s="264"/>
    </row>
    <row r="1594" spans="1:33" x14ac:dyDescent="0.25">
      <c r="A1594" s="38"/>
      <c r="D1594" s="62"/>
      <c r="H1594" s="63"/>
      <c r="K1594" s="26"/>
      <c r="N1594" s="43"/>
      <c r="P1594" s="211"/>
      <c r="Q1594" s="211"/>
      <c r="R1594" s="211"/>
      <c r="S1594" s="211"/>
      <c r="T1594" s="211"/>
      <c r="U1594" s="211"/>
      <c r="V1594" s="211"/>
      <c r="W1594" s="211"/>
      <c r="X1594" s="211"/>
      <c r="Y1594" s="211"/>
      <c r="Z1594" s="211"/>
      <c r="AC1594" s="264"/>
      <c r="AD1594" s="264"/>
      <c r="AE1594" s="264"/>
      <c r="AF1594" s="264"/>
      <c r="AG1594" s="264"/>
    </row>
    <row r="1595" spans="1:33" x14ac:dyDescent="0.25">
      <c r="A1595" s="38"/>
      <c r="D1595" s="62"/>
      <c r="H1595" s="63"/>
      <c r="K1595" s="26"/>
      <c r="N1595" s="43"/>
      <c r="P1595" s="211"/>
      <c r="Q1595" s="211"/>
      <c r="R1595" s="211"/>
      <c r="S1595" s="211"/>
      <c r="T1595" s="211"/>
      <c r="U1595" s="211"/>
      <c r="V1595" s="211"/>
      <c r="W1595" s="211"/>
      <c r="X1595" s="211"/>
      <c r="Y1595" s="211"/>
      <c r="Z1595" s="211"/>
      <c r="AC1595" s="264"/>
      <c r="AD1595" s="264"/>
      <c r="AE1595" s="264"/>
      <c r="AF1595" s="264"/>
      <c r="AG1595" s="264"/>
    </row>
    <row r="1596" spans="1:33" x14ac:dyDescent="0.25">
      <c r="A1596" s="38"/>
      <c r="D1596" s="62"/>
      <c r="E1596" s="222"/>
      <c r="F1596" s="222"/>
      <c r="G1596" s="222"/>
      <c r="H1596" s="222"/>
      <c r="I1596" s="222"/>
      <c r="K1596" s="26"/>
      <c r="N1596" s="43"/>
      <c r="P1596" s="211"/>
      <c r="Q1596" s="211"/>
      <c r="R1596" s="211"/>
      <c r="S1596" s="211"/>
      <c r="T1596" s="211"/>
      <c r="U1596" s="211"/>
      <c r="V1596" s="211"/>
      <c r="W1596" s="211"/>
      <c r="X1596" s="211"/>
      <c r="Y1596" s="211"/>
      <c r="Z1596" s="211"/>
      <c r="AC1596" s="264"/>
      <c r="AD1596" s="264"/>
      <c r="AE1596" s="264"/>
      <c r="AF1596" s="264"/>
      <c r="AG1596" s="264"/>
    </row>
    <row r="1597" spans="1:33" x14ac:dyDescent="0.25">
      <c r="A1597" s="38"/>
      <c r="D1597" s="62"/>
      <c r="E1597" s="222"/>
      <c r="F1597" s="222"/>
      <c r="G1597" s="222"/>
      <c r="H1597" s="222"/>
      <c r="I1597" s="222"/>
      <c r="K1597" s="606" t="s">
        <v>334</v>
      </c>
      <c r="L1597" s="606"/>
      <c r="M1597" s="606"/>
      <c r="N1597" s="43"/>
      <c r="P1597" s="211"/>
      <c r="Q1597" s="211"/>
      <c r="R1597" s="211"/>
      <c r="S1597" s="211"/>
      <c r="T1597" s="211"/>
      <c r="U1597" s="211"/>
      <c r="V1597" s="211"/>
      <c r="W1597" s="211"/>
      <c r="X1597" s="211"/>
      <c r="Y1597" s="211"/>
      <c r="Z1597" s="211"/>
      <c r="AC1597" s="264"/>
      <c r="AD1597" s="264"/>
      <c r="AE1597" s="264"/>
      <c r="AF1597" s="264"/>
      <c r="AG1597" s="264"/>
    </row>
    <row r="1598" spans="1:33" x14ac:dyDescent="0.25">
      <c r="A1598" s="38"/>
      <c r="D1598" s="62"/>
      <c r="H1598" s="63"/>
      <c r="K1598" s="606"/>
      <c r="L1598" s="606"/>
      <c r="M1598" s="606"/>
      <c r="N1598" s="43"/>
      <c r="P1598" s="211"/>
      <c r="Q1598" s="211"/>
      <c r="R1598" s="211"/>
      <c r="S1598" s="211"/>
      <c r="T1598" s="211"/>
      <c r="U1598" s="211"/>
      <c r="V1598" s="211"/>
      <c r="W1598" s="211"/>
      <c r="X1598" s="211"/>
      <c r="Y1598" s="211"/>
      <c r="Z1598" s="211"/>
      <c r="AC1598" s="264"/>
      <c r="AD1598" s="264"/>
      <c r="AE1598" s="264"/>
      <c r="AF1598" s="264"/>
      <c r="AG1598" s="264"/>
    </row>
    <row r="1599" spans="1:33" x14ac:dyDescent="0.25">
      <c r="A1599" s="38"/>
      <c r="D1599" s="62"/>
      <c r="E1599" s="222"/>
      <c r="F1599" s="222"/>
      <c r="G1599" s="222"/>
      <c r="H1599" s="222"/>
      <c r="I1599" s="222"/>
      <c r="K1599" s="606"/>
      <c r="L1599" s="606"/>
      <c r="M1599" s="606"/>
      <c r="N1599" s="43"/>
      <c r="P1599" s="211"/>
      <c r="Q1599" s="211"/>
      <c r="R1599" s="211"/>
      <c r="S1599" s="211"/>
      <c r="T1599" s="211"/>
      <c r="U1599" s="211"/>
      <c r="V1599" s="211"/>
      <c r="W1599" s="211"/>
      <c r="X1599" s="211"/>
      <c r="Y1599" s="211"/>
      <c r="Z1599" s="211"/>
      <c r="AC1599" s="264"/>
      <c r="AD1599" s="264"/>
      <c r="AE1599" s="264"/>
      <c r="AF1599" s="264"/>
      <c r="AG1599" s="264"/>
    </row>
    <row r="1600" spans="1:33" x14ac:dyDescent="0.25">
      <c r="A1600" s="38"/>
      <c r="D1600" s="62"/>
      <c r="E1600" s="222"/>
      <c r="F1600" s="222"/>
      <c r="G1600" s="222"/>
      <c r="H1600" s="222"/>
      <c r="I1600" s="222"/>
      <c r="K1600" s="606"/>
      <c r="L1600" s="606"/>
      <c r="M1600" s="606"/>
      <c r="N1600" s="43"/>
      <c r="P1600" s="211"/>
      <c r="Q1600" s="211"/>
      <c r="R1600" s="211"/>
      <c r="S1600" s="211"/>
      <c r="T1600" s="211"/>
      <c r="U1600" s="211"/>
      <c r="V1600" s="211"/>
      <c r="W1600" s="211"/>
      <c r="X1600" s="211"/>
      <c r="Y1600" s="211"/>
      <c r="Z1600" s="211"/>
      <c r="AC1600" s="264"/>
      <c r="AD1600" s="264"/>
      <c r="AE1600" s="264"/>
      <c r="AF1600" s="264"/>
      <c r="AG1600" s="264"/>
    </row>
    <row r="1601" spans="1:33" ht="13.8" thickBot="1" x14ac:dyDescent="0.3">
      <c r="A1601" s="64"/>
      <c r="B1601" s="65"/>
      <c r="C1601" s="65"/>
      <c r="D1601" s="65"/>
      <c r="E1601" s="65"/>
      <c r="F1601" s="65"/>
      <c r="G1601" s="65"/>
      <c r="H1601" s="65"/>
      <c r="I1601" s="65"/>
      <c r="J1601" s="65"/>
      <c r="K1601" s="65"/>
      <c r="L1601" s="65"/>
      <c r="M1601" s="65"/>
      <c r="N1601" s="69"/>
      <c r="P1601" s="211"/>
      <c r="Q1601" s="211"/>
      <c r="R1601" s="211"/>
      <c r="S1601" s="211"/>
      <c r="T1601" s="211"/>
      <c r="U1601" s="211"/>
      <c r="V1601" s="211"/>
      <c r="W1601" s="211"/>
      <c r="X1601" s="211"/>
      <c r="Y1601" s="211"/>
      <c r="Z1601" s="211"/>
      <c r="AC1601" s="264"/>
      <c r="AD1601" s="264"/>
      <c r="AE1601" s="264"/>
      <c r="AF1601" s="264"/>
      <c r="AG1601" s="264"/>
    </row>
    <row r="1602" spans="1:33" ht="13.8" thickTop="1" x14ac:dyDescent="0.25">
      <c r="P1602" s="211"/>
      <c r="Q1602" s="211"/>
      <c r="R1602" s="211"/>
      <c r="S1602" s="211"/>
      <c r="T1602" s="211"/>
      <c r="U1602" s="211"/>
      <c r="V1602" s="211"/>
      <c r="W1602" s="211"/>
      <c r="X1602" s="211"/>
      <c r="Y1602" s="211"/>
      <c r="Z1602" s="211"/>
      <c r="AC1602" s="264"/>
      <c r="AD1602" s="264"/>
      <c r="AE1602" s="264"/>
      <c r="AF1602" s="264"/>
      <c r="AG1602" s="264"/>
    </row>
    <row r="1603" spans="1:33" x14ac:dyDescent="0.25">
      <c r="B1603" s="29" t="s">
        <v>19</v>
      </c>
      <c r="P1603" s="211"/>
      <c r="Q1603" s="211"/>
      <c r="R1603" s="211"/>
      <c r="S1603" s="211"/>
      <c r="T1603" s="211"/>
      <c r="U1603" s="211"/>
      <c r="V1603" s="211"/>
      <c r="W1603" s="211"/>
      <c r="X1603" s="211"/>
      <c r="Y1603" s="211"/>
      <c r="Z1603" s="211"/>
      <c r="AC1603" s="264"/>
      <c r="AD1603" s="264"/>
      <c r="AE1603" s="264"/>
      <c r="AF1603" s="264"/>
      <c r="AG1603" s="264"/>
    </row>
    <row r="1604" spans="1:33" x14ac:dyDescent="0.25">
      <c r="P1604" s="211"/>
      <c r="Q1604" s="211"/>
      <c r="R1604" s="211"/>
      <c r="S1604" s="211"/>
      <c r="T1604" s="211"/>
      <c r="U1604" s="211"/>
      <c r="V1604" s="211"/>
      <c r="W1604" s="211"/>
      <c r="X1604" s="211"/>
      <c r="Y1604" s="211"/>
      <c r="Z1604" s="211"/>
      <c r="AC1604" s="264"/>
      <c r="AD1604" s="264"/>
      <c r="AE1604" s="264"/>
      <c r="AF1604" s="264"/>
      <c r="AG1604" s="264"/>
    </row>
    <row r="1605" spans="1:33" x14ac:dyDescent="0.25">
      <c r="P1605" s="211"/>
      <c r="Q1605" s="211"/>
      <c r="R1605" s="211"/>
      <c r="S1605" s="211"/>
      <c r="T1605" s="211"/>
      <c r="U1605" s="211"/>
      <c r="V1605" s="211"/>
      <c r="W1605" s="211"/>
      <c r="X1605" s="211"/>
      <c r="Y1605" s="211"/>
      <c r="Z1605" s="211"/>
      <c r="AC1605" s="264"/>
      <c r="AD1605" s="264"/>
      <c r="AE1605" s="264"/>
      <c r="AF1605" s="264"/>
      <c r="AG1605" s="264"/>
    </row>
    <row r="1606" spans="1:33" x14ac:dyDescent="0.25">
      <c r="P1606" s="211"/>
      <c r="Q1606" s="211"/>
      <c r="R1606" s="211"/>
      <c r="S1606" s="211"/>
      <c r="T1606" s="211"/>
      <c r="U1606" s="211"/>
      <c r="V1606" s="211"/>
      <c r="W1606" s="211"/>
      <c r="X1606" s="211"/>
      <c r="Y1606" s="211"/>
      <c r="Z1606" s="211"/>
      <c r="AC1606" s="264"/>
      <c r="AD1606" s="264"/>
      <c r="AE1606" s="264"/>
      <c r="AF1606" s="264"/>
      <c r="AG1606" s="264"/>
    </row>
    <row r="1607" spans="1:33" x14ac:dyDescent="0.25">
      <c r="P1607" s="211"/>
      <c r="Q1607" s="211"/>
      <c r="R1607" s="211"/>
      <c r="S1607" s="211"/>
      <c r="T1607" s="211"/>
      <c r="U1607" s="211"/>
      <c r="V1607" s="211"/>
      <c r="W1607" s="211"/>
      <c r="X1607" s="211"/>
      <c r="Y1607" s="211"/>
      <c r="Z1607" s="211"/>
      <c r="AC1607" s="264"/>
      <c r="AD1607" s="264"/>
      <c r="AE1607" s="264"/>
      <c r="AF1607" s="264"/>
      <c r="AG1607" s="264"/>
    </row>
    <row r="1608" spans="1:33" x14ac:dyDescent="0.25">
      <c r="P1608" s="211"/>
      <c r="Q1608" s="211"/>
      <c r="R1608" s="211"/>
      <c r="S1608" s="211"/>
      <c r="T1608" s="211"/>
      <c r="U1608" s="211"/>
      <c r="V1608" s="211"/>
      <c r="W1608" s="211"/>
      <c r="X1608" s="211"/>
      <c r="Y1608" s="211"/>
      <c r="Z1608" s="211"/>
      <c r="AC1608" s="264"/>
      <c r="AD1608" s="264"/>
      <c r="AE1608" s="264"/>
      <c r="AF1608" s="264"/>
      <c r="AG1608" s="264"/>
    </row>
    <row r="1609" spans="1:33" x14ac:dyDescent="0.25">
      <c r="P1609" s="211"/>
      <c r="Q1609" s="211"/>
      <c r="R1609" s="211"/>
      <c r="S1609" s="211"/>
      <c r="T1609" s="211"/>
      <c r="U1609" s="211"/>
      <c r="V1609" s="211"/>
      <c r="W1609" s="211"/>
      <c r="X1609" s="211"/>
      <c r="Y1609" s="211"/>
      <c r="Z1609" s="211"/>
      <c r="AC1609" s="264"/>
      <c r="AD1609" s="264"/>
      <c r="AE1609" s="264"/>
      <c r="AF1609" s="264"/>
      <c r="AG1609" s="264"/>
    </row>
    <row r="1610" spans="1:33" x14ac:dyDescent="0.25">
      <c r="P1610" s="211"/>
      <c r="Q1610" s="211"/>
      <c r="R1610" s="211"/>
      <c r="S1610" s="211"/>
      <c r="T1610" s="211"/>
      <c r="U1610" s="211"/>
      <c r="V1610" s="211"/>
      <c r="W1610" s="211"/>
      <c r="X1610" s="211"/>
      <c r="Y1610" s="211"/>
      <c r="Z1610" s="211"/>
      <c r="AC1610" s="264"/>
      <c r="AD1610" s="264"/>
      <c r="AE1610" s="264"/>
      <c r="AF1610" s="264"/>
      <c r="AG1610" s="264"/>
    </row>
    <row r="1611" spans="1:33" x14ac:dyDescent="0.25">
      <c r="P1611" s="211"/>
      <c r="Q1611" s="211"/>
      <c r="R1611" s="211"/>
      <c r="S1611" s="211"/>
      <c r="T1611" s="211"/>
      <c r="U1611" s="211"/>
      <c r="V1611" s="211"/>
      <c r="W1611" s="211"/>
      <c r="X1611" s="211"/>
      <c r="Y1611" s="211"/>
      <c r="Z1611" s="211"/>
      <c r="AC1611" s="264"/>
      <c r="AD1611" s="264"/>
      <c r="AE1611" s="264"/>
      <c r="AF1611" s="264"/>
      <c r="AG1611" s="264"/>
    </row>
    <row r="1612" spans="1:33" x14ac:dyDescent="0.25">
      <c r="P1612" s="211"/>
      <c r="Q1612" s="211"/>
      <c r="R1612" s="211"/>
      <c r="S1612" s="211"/>
      <c r="T1612" s="211"/>
      <c r="U1612" s="211"/>
      <c r="V1612" s="211"/>
      <c r="W1612" s="211"/>
      <c r="X1612" s="211"/>
      <c r="Y1612" s="211"/>
      <c r="Z1612" s="211"/>
      <c r="AC1612" s="264"/>
      <c r="AD1612" s="264"/>
      <c r="AE1612" s="264"/>
      <c r="AF1612" s="264"/>
      <c r="AG1612" s="264"/>
    </row>
    <row r="1613" spans="1:33" x14ac:dyDescent="0.25">
      <c r="P1613" s="211"/>
      <c r="Q1613" s="211"/>
      <c r="R1613" s="211"/>
      <c r="S1613" s="211"/>
      <c r="T1613" s="211"/>
      <c r="U1613" s="211"/>
      <c r="V1613" s="211"/>
      <c r="W1613" s="211"/>
      <c r="X1613" s="211"/>
      <c r="Y1613" s="211"/>
      <c r="Z1613" s="211"/>
      <c r="AC1613" s="264"/>
      <c r="AD1613" s="264"/>
      <c r="AE1613" s="264"/>
      <c r="AF1613" s="264"/>
      <c r="AG1613" s="264"/>
    </row>
    <row r="1614" spans="1:33" x14ac:dyDescent="0.25">
      <c r="P1614" s="211"/>
      <c r="Q1614" s="211"/>
      <c r="R1614" s="211"/>
      <c r="S1614" s="211"/>
      <c r="T1614" s="211"/>
      <c r="U1614" s="211"/>
      <c r="V1614" s="211"/>
      <c r="W1614" s="211"/>
      <c r="X1614" s="211"/>
      <c r="Y1614" s="211"/>
      <c r="Z1614" s="211"/>
      <c r="AC1614" s="264"/>
      <c r="AD1614" s="264"/>
      <c r="AE1614" s="264"/>
      <c r="AF1614" s="264"/>
      <c r="AG1614" s="264"/>
    </row>
    <row r="1615" spans="1:33" x14ac:dyDescent="0.25">
      <c r="P1615" s="211"/>
      <c r="Q1615" s="211"/>
      <c r="R1615" s="211"/>
      <c r="S1615" s="211"/>
      <c r="T1615" s="211"/>
      <c r="U1615" s="211"/>
      <c r="V1615" s="211"/>
      <c r="W1615" s="211"/>
      <c r="X1615" s="211"/>
      <c r="Y1615" s="211"/>
      <c r="Z1615" s="211"/>
      <c r="AC1615" s="264"/>
      <c r="AD1615" s="264"/>
      <c r="AE1615" s="264"/>
      <c r="AF1615" s="264"/>
      <c r="AG1615" s="264"/>
    </row>
    <row r="1616" spans="1:33" x14ac:dyDescent="0.25">
      <c r="P1616" s="211"/>
      <c r="Q1616" s="211"/>
      <c r="R1616" s="211"/>
      <c r="S1616" s="211"/>
      <c r="T1616" s="211"/>
      <c r="U1616" s="211"/>
      <c r="V1616" s="211"/>
      <c r="W1616" s="211"/>
      <c r="X1616" s="211"/>
      <c r="Y1616" s="211"/>
      <c r="Z1616" s="211"/>
      <c r="AC1616" s="264"/>
      <c r="AD1616" s="264"/>
      <c r="AE1616" s="264"/>
      <c r="AF1616" s="264"/>
      <c r="AG1616" s="264"/>
    </row>
    <row r="1617" spans="16:33" x14ac:dyDescent="0.25">
      <c r="P1617" s="211"/>
      <c r="Q1617" s="211"/>
      <c r="R1617" s="211"/>
      <c r="S1617" s="211"/>
      <c r="T1617" s="211"/>
      <c r="U1617" s="211"/>
      <c r="V1617" s="211"/>
      <c r="W1617" s="211"/>
      <c r="X1617" s="211"/>
      <c r="Y1617" s="211"/>
      <c r="Z1617" s="211"/>
      <c r="AC1617" s="264"/>
      <c r="AD1617" s="264"/>
      <c r="AE1617" s="264"/>
      <c r="AF1617" s="264"/>
      <c r="AG1617" s="264"/>
    </row>
    <row r="1618" spans="16:33" x14ac:dyDescent="0.25">
      <c r="P1618" s="211"/>
      <c r="Q1618" s="211"/>
      <c r="R1618" s="211"/>
      <c r="S1618" s="211"/>
      <c r="T1618" s="211"/>
      <c r="U1618" s="211"/>
      <c r="V1618" s="211"/>
      <c r="W1618" s="211"/>
      <c r="X1618" s="211"/>
      <c r="Y1618" s="211"/>
      <c r="Z1618" s="211"/>
      <c r="AC1618" s="264"/>
      <c r="AD1618" s="264"/>
      <c r="AE1618" s="264"/>
      <c r="AF1618" s="264"/>
      <c r="AG1618" s="264"/>
    </row>
    <row r="1619" spans="16:33" x14ac:dyDescent="0.25">
      <c r="P1619" s="211"/>
      <c r="Q1619" s="211"/>
      <c r="R1619" s="211"/>
      <c r="S1619" s="211"/>
      <c r="T1619" s="211"/>
      <c r="U1619" s="211"/>
      <c r="V1619" s="211"/>
      <c r="W1619" s="211"/>
      <c r="X1619" s="211"/>
      <c r="Y1619" s="211"/>
      <c r="Z1619" s="211"/>
      <c r="AC1619" s="264"/>
      <c r="AD1619" s="264"/>
      <c r="AE1619" s="264"/>
      <c r="AF1619" s="264"/>
      <c r="AG1619" s="264"/>
    </row>
    <row r="1620" spans="16:33" x14ac:dyDescent="0.25">
      <c r="P1620" s="211"/>
      <c r="Q1620" s="211"/>
      <c r="R1620" s="211"/>
      <c r="S1620" s="211"/>
      <c r="T1620" s="211"/>
      <c r="U1620" s="211"/>
      <c r="V1620" s="211"/>
      <c r="W1620" s="211"/>
      <c r="X1620" s="211"/>
      <c r="Y1620" s="211"/>
      <c r="Z1620" s="211"/>
      <c r="AC1620" s="264"/>
      <c r="AD1620" s="264"/>
      <c r="AE1620" s="264"/>
      <c r="AF1620" s="264"/>
      <c r="AG1620" s="264"/>
    </row>
    <row r="1621" spans="16:33" x14ac:dyDescent="0.25">
      <c r="P1621" s="211"/>
      <c r="Q1621" s="211"/>
      <c r="R1621" s="211"/>
      <c r="S1621" s="211"/>
      <c r="T1621" s="211"/>
      <c r="U1621" s="211"/>
      <c r="V1621" s="211"/>
      <c r="W1621" s="211"/>
      <c r="X1621" s="211"/>
      <c r="Y1621" s="211"/>
      <c r="Z1621" s="211"/>
      <c r="AC1621" s="264"/>
      <c r="AD1621" s="264"/>
      <c r="AE1621" s="264"/>
      <c r="AF1621" s="264"/>
      <c r="AG1621" s="264"/>
    </row>
    <row r="1622" spans="16:33" x14ac:dyDescent="0.25">
      <c r="P1622" s="211"/>
      <c r="Q1622" s="211"/>
      <c r="R1622" s="211"/>
      <c r="S1622" s="211"/>
      <c r="T1622" s="211"/>
      <c r="U1622" s="211"/>
      <c r="V1622" s="211"/>
      <c r="W1622" s="211"/>
      <c r="X1622" s="211"/>
      <c r="Y1622" s="211"/>
      <c r="Z1622" s="211"/>
      <c r="AC1622" s="264"/>
      <c r="AD1622" s="264"/>
      <c r="AE1622" s="264"/>
      <c r="AF1622" s="264"/>
      <c r="AG1622" s="264"/>
    </row>
    <row r="1623" spans="16:33" x14ac:dyDescent="0.25">
      <c r="P1623" s="211"/>
      <c r="Q1623" s="211"/>
      <c r="R1623" s="211"/>
      <c r="S1623" s="211"/>
      <c r="T1623" s="211"/>
      <c r="U1623" s="211"/>
      <c r="V1623" s="211"/>
      <c r="W1623" s="211"/>
      <c r="X1623" s="211"/>
      <c r="Y1623" s="211"/>
      <c r="Z1623" s="211"/>
      <c r="AC1623" s="264"/>
      <c r="AD1623" s="264"/>
      <c r="AE1623" s="264"/>
      <c r="AF1623" s="264"/>
      <c r="AG1623" s="264"/>
    </row>
    <row r="1624" spans="16:33" x14ac:dyDescent="0.25">
      <c r="P1624" s="211"/>
      <c r="Q1624" s="211"/>
      <c r="R1624" s="211"/>
      <c r="S1624" s="211"/>
      <c r="T1624" s="211"/>
      <c r="U1624" s="211"/>
      <c r="V1624" s="211"/>
      <c r="W1624" s="211"/>
      <c r="X1624" s="211"/>
      <c r="Y1624" s="211"/>
      <c r="Z1624" s="211"/>
      <c r="AC1624" s="264"/>
      <c r="AD1624" s="264"/>
      <c r="AE1624" s="264"/>
      <c r="AF1624" s="264"/>
      <c r="AG1624" s="264"/>
    </row>
    <row r="1625" spans="16:33" x14ac:dyDescent="0.25">
      <c r="P1625" s="211"/>
      <c r="Q1625" s="211"/>
      <c r="R1625" s="211"/>
      <c r="S1625" s="211"/>
      <c r="T1625" s="211"/>
      <c r="U1625" s="211"/>
      <c r="V1625" s="211"/>
      <c r="W1625" s="211"/>
      <c r="X1625" s="211"/>
      <c r="Y1625" s="211"/>
      <c r="Z1625" s="211"/>
      <c r="AC1625" s="264"/>
      <c r="AD1625" s="264"/>
      <c r="AE1625" s="264"/>
      <c r="AF1625" s="264"/>
      <c r="AG1625" s="264"/>
    </row>
    <row r="1626" spans="16:33" x14ac:dyDescent="0.25">
      <c r="P1626" s="211"/>
      <c r="Q1626" s="211"/>
      <c r="R1626" s="211"/>
      <c r="S1626" s="211"/>
      <c r="T1626" s="211"/>
      <c r="U1626" s="211"/>
      <c r="V1626" s="211"/>
      <c r="W1626" s="211"/>
      <c r="X1626" s="211"/>
      <c r="Y1626" s="211"/>
      <c r="Z1626" s="211"/>
      <c r="AC1626" s="264"/>
      <c r="AD1626" s="264"/>
      <c r="AE1626" s="264"/>
      <c r="AF1626" s="264"/>
      <c r="AG1626" s="264"/>
    </row>
    <row r="1627" spans="16:33" x14ac:dyDescent="0.25">
      <c r="P1627" s="211"/>
      <c r="Q1627" s="211"/>
      <c r="R1627" s="211"/>
      <c r="S1627" s="211"/>
      <c r="T1627" s="211"/>
      <c r="U1627" s="211"/>
      <c r="V1627" s="211"/>
      <c r="W1627" s="211"/>
      <c r="X1627" s="211"/>
      <c r="Y1627" s="211"/>
      <c r="Z1627" s="211"/>
      <c r="AC1627" s="264"/>
      <c r="AD1627" s="264"/>
      <c r="AE1627" s="264"/>
      <c r="AF1627" s="264"/>
      <c r="AG1627" s="264"/>
    </row>
    <row r="1628" spans="16:33" x14ac:dyDescent="0.25">
      <c r="P1628" s="211"/>
      <c r="Q1628" s="211"/>
      <c r="R1628" s="211"/>
      <c r="S1628" s="211"/>
      <c r="T1628" s="211"/>
      <c r="U1628" s="211"/>
      <c r="V1628" s="211"/>
      <c r="W1628" s="211"/>
      <c r="X1628" s="211"/>
      <c r="Y1628" s="211"/>
      <c r="Z1628" s="211"/>
      <c r="AC1628" s="264"/>
      <c r="AD1628" s="264"/>
      <c r="AE1628" s="264"/>
      <c r="AF1628" s="264"/>
      <c r="AG1628" s="264"/>
    </row>
    <row r="1629" spans="16:33" x14ac:dyDescent="0.25">
      <c r="P1629" s="211"/>
      <c r="Q1629" s="211"/>
      <c r="R1629" s="211"/>
      <c r="S1629" s="211"/>
      <c r="T1629" s="211"/>
      <c r="U1629" s="211"/>
      <c r="V1629" s="211"/>
      <c r="W1629" s="211"/>
      <c r="X1629" s="211"/>
      <c r="Y1629" s="211"/>
      <c r="Z1629" s="211"/>
      <c r="AC1629" s="264"/>
      <c r="AD1629" s="264"/>
      <c r="AE1629" s="264"/>
      <c r="AF1629" s="264"/>
      <c r="AG1629" s="264"/>
    </row>
    <row r="1630" spans="16:33" x14ac:dyDescent="0.25">
      <c r="P1630" s="211"/>
      <c r="Q1630" s="211"/>
      <c r="R1630" s="211"/>
      <c r="S1630" s="211"/>
      <c r="T1630" s="211"/>
      <c r="U1630" s="211"/>
      <c r="V1630" s="211"/>
      <c r="W1630" s="211"/>
      <c r="X1630" s="211"/>
      <c r="Y1630" s="211"/>
      <c r="Z1630" s="211"/>
      <c r="AC1630" s="264"/>
      <c r="AD1630" s="264"/>
      <c r="AE1630" s="264"/>
      <c r="AF1630" s="264"/>
      <c r="AG1630" s="264"/>
    </row>
    <row r="1631" spans="16:33" x14ac:dyDescent="0.25">
      <c r="P1631" s="211"/>
      <c r="Q1631" s="211"/>
      <c r="R1631" s="211"/>
      <c r="S1631" s="211"/>
      <c r="T1631" s="211"/>
      <c r="U1631" s="211"/>
      <c r="V1631" s="211"/>
      <c r="W1631" s="211"/>
      <c r="X1631" s="211"/>
      <c r="Y1631" s="211"/>
      <c r="Z1631" s="211"/>
      <c r="AC1631" s="264"/>
      <c r="AD1631" s="264"/>
      <c r="AE1631" s="264"/>
      <c r="AF1631" s="264"/>
      <c r="AG1631" s="264"/>
    </row>
    <row r="1632" spans="16:33" x14ac:dyDescent="0.25">
      <c r="P1632" s="211"/>
      <c r="Q1632" s="211"/>
      <c r="R1632" s="211"/>
      <c r="S1632" s="211"/>
      <c r="T1632" s="211"/>
      <c r="U1632" s="211"/>
      <c r="V1632" s="211"/>
      <c r="W1632" s="211"/>
      <c r="X1632" s="211"/>
      <c r="Y1632" s="211"/>
      <c r="Z1632" s="211"/>
      <c r="AC1632" s="264"/>
      <c r="AD1632" s="264"/>
      <c r="AE1632" s="264"/>
      <c r="AF1632" s="264"/>
      <c r="AG1632" s="264"/>
    </row>
    <row r="1633" spans="1:33" x14ac:dyDescent="0.25">
      <c r="P1633" s="211"/>
      <c r="Q1633" s="211"/>
      <c r="R1633" s="211"/>
      <c r="S1633" s="211"/>
      <c r="T1633" s="211"/>
      <c r="U1633" s="211"/>
      <c r="V1633" s="211"/>
      <c r="W1633" s="211"/>
      <c r="X1633" s="211"/>
      <c r="Y1633" s="211"/>
      <c r="Z1633" s="211"/>
      <c r="AC1633" s="264"/>
      <c r="AD1633" s="264"/>
      <c r="AE1633" s="264"/>
      <c r="AF1633" s="264"/>
      <c r="AG1633" s="264"/>
    </row>
    <row r="1634" spans="1:33" x14ac:dyDescent="0.25">
      <c r="P1634" s="211"/>
      <c r="Q1634" s="211"/>
      <c r="R1634" s="211"/>
      <c r="S1634" s="211"/>
      <c r="T1634" s="211"/>
      <c r="U1634" s="211"/>
      <c r="V1634" s="211"/>
      <c r="W1634" s="211"/>
      <c r="X1634" s="211"/>
      <c r="Y1634" s="211"/>
      <c r="Z1634" s="211"/>
      <c r="AC1634" s="264"/>
      <c r="AD1634" s="264"/>
      <c r="AE1634" s="264"/>
      <c r="AF1634" s="264"/>
      <c r="AG1634" s="264"/>
    </row>
    <row r="1635" spans="1:33" x14ac:dyDescent="0.25">
      <c r="P1635" s="211"/>
      <c r="Q1635" s="211"/>
      <c r="R1635" s="211"/>
      <c r="S1635" s="211"/>
      <c r="T1635" s="211"/>
      <c r="U1635" s="211"/>
      <c r="V1635" s="211"/>
      <c r="W1635" s="211"/>
      <c r="X1635" s="211"/>
      <c r="Y1635" s="211"/>
      <c r="Z1635" s="211"/>
      <c r="AC1635" s="264"/>
      <c r="AD1635" s="264"/>
      <c r="AE1635" s="264"/>
      <c r="AF1635" s="264"/>
      <c r="AG1635" s="264"/>
    </row>
    <row r="1636" spans="1:33" ht="13.8" thickBot="1" x14ac:dyDescent="0.3">
      <c r="B1636">
        <f>$D$1</f>
        <v>0</v>
      </c>
      <c r="C1636" s="79" t="s">
        <v>19</v>
      </c>
      <c r="D1636" s="30" t="s">
        <v>20</v>
      </c>
      <c r="P1636" s="211"/>
      <c r="Q1636" s="211"/>
      <c r="R1636" s="211"/>
      <c r="S1636" s="211"/>
      <c r="T1636" s="211"/>
      <c r="U1636" s="211"/>
      <c r="V1636" s="211"/>
      <c r="W1636" s="211"/>
      <c r="X1636" s="211"/>
      <c r="Y1636" s="211"/>
      <c r="Z1636" s="211"/>
      <c r="AC1636" s="264"/>
      <c r="AD1636" s="264"/>
      <c r="AE1636" s="264"/>
      <c r="AF1636" s="264"/>
      <c r="AG1636" s="264"/>
    </row>
    <row r="1637" spans="1:33" ht="13.8" thickTop="1" x14ac:dyDescent="0.25">
      <c r="A1637" s="31"/>
      <c r="B1637" s="32" t="s">
        <v>21</v>
      </c>
      <c r="C1637" s="33"/>
      <c r="D1637" s="34" t="s">
        <v>22</v>
      </c>
      <c r="E1637" s="32" t="str">
        <f>J126</f>
        <v/>
      </c>
      <c r="F1637" s="35" t="str">
        <f>IF(L126=0,"NOT REQUIRED", IF(L126="Man","MANAGERIAL POSITION","NON-MANAGERIAL POSITION"))</f>
        <v>NON-MANAGERIAL POSITION</v>
      </c>
      <c r="G1637" s="33"/>
      <c r="H1637" s="433" t="s">
        <v>768</v>
      </c>
      <c r="I1637" s="36"/>
      <c r="J1637" s="32"/>
      <c r="K1637" s="33"/>
      <c r="L1637" s="36" t="s">
        <v>25</v>
      </c>
      <c r="M1637" s="33"/>
      <c r="N1637" s="37"/>
      <c r="P1637" s="211"/>
      <c r="Q1637" s="211"/>
      <c r="R1637" s="211"/>
      <c r="S1637" s="211"/>
      <c r="T1637" s="211"/>
      <c r="U1637" s="211"/>
      <c r="V1637" s="211"/>
      <c r="W1637" s="211"/>
      <c r="X1637" s="211"/>
      <c r="Y1637" s="211"/>
      <c r="Z1637" s="211"/>
      <c r="AC1637" s="264"/>
      <c r="AD1637" s="264"/>
      <c r="AE1637" s="264"/>
      <c r="AF1637" s="264"/>
      <c r="AG1637" s="264"/>
    </row>
    <row r="1638" spans="1:33" x14ac:dyDescent="0.25">
      <c r="A1638" s="38"/>
      <c r="E1638" s="39"/>
      <c r="F1638" s="40"/>
      <c r="G1638" s="41"/>
      <c r="I1638" s="11"/>
      <c r="J1638" s="42"/>
      <c r="N1638" s="43"/>
      <c r="P1638" s="211"/>
      <c r="Q1638" s="211"/>
      <c r="R1638" s="211"/>
      <c r="S1638" s="211"/>
      <c r="T1638" s="211"/>
      <c r="U1638" s="211"/>
      <c r="V1638" s="211"/>
      <c r="W1638" s="211"/>
      <c r="X1638" s="211"/>
      <c r="Y1638" s="211"/>
      <c r="Z1638" s="211"/>
      <c r="AC1638" s="264"/>
      <c r="AD1638" s="264"/>
      <c r="AE1638" s="264"/>
      <c r="AF1638" s="264"/>
      <c r="AG1638" s="264"/>
    </row>
    <row r="1639" spans="1:33" x14ac:dyDescent="0.25">
      <c r="A1639" s="38"/>
      <c r="B1639" t="s">
        <v>26</v>
      </c>
      <c r="L1639" s="608" t="str">
        <f>$L$39</f>
        <v>N.017-050-2022/1</v>
      </c>
      <c r="M1639" s="608"/>
      <c r="N1639" s="43"/>
      <c r="P1639" s="211"/>
      <c r="Q1639" s="211"/>
      <c r="R1639" s="211"/>
      <c r="S1639" s="211"/>
      <c r="T1639" s="211"/>
      <c r="U1639" s="211"/>
      <c r="V1639" s="211"/>
      <c r="W1639" s="211"/>
      <c r="X1639" s="211"/>
      <c r="Y1639" s="211"/>
      <c r="Z1639" s="211"/>
      <c r="AC1639" s="264"/>
      <c r="AD1639" s="264"/>
      <c r="AE1639" s="264"/>
      <c r="AF1639" s="264"/>
      <c r="AG1639" s="264"/>
    </row>
    <row r="1640" spans="1:33" ht="24.75" customHeight="1" x14ac:dyDescent="0.25">
      <c r="A1640" s="38"/>
      <c r="B1640" s="44" t="s">
        <v>27</v>
      </c>
      <c r="C1640" s="45"/>
      <c r="D1640" s="46"/>
      <c r="E1640" s="620" t="s">
        <v>781</v>
      </c>
      <c r="F1640" s="621"/>
      <c r="G1640" s="44" t="s">
        <v>28</v>
      </c>
      <c r="H1640" s="46"/>
      <c r="I1640" s="44" t="s">
        <v>29</v>
      </c>
      <c r="J1640" s="46"/>
      <c r="K1640" s="47"/>
      <c r="L1640" s="608"/>
      <c r="M1640" s="608"/>
      <c r="N1640" s="43"/>
      <c r="P1640" s="211"/>
      <c r="Q1640" s="211"/>
      <c r="R1640" s="211"/>
      <c r="S1640" s="211"/>
      <c r="T1640" s="211"/>
      <c r="U1640" s="211"/>
      <c r="V1640" s="211"/>
      <c r="W1640" s="211"/>
      <c r="X1640" s="211"/>
      <c r="Y1640" s="211"/>
      <c r="Z1640" s="211"/>
      <c r="AC1640" s="264"/>
      <c r="AD1640" s="264"/>
      <c r="AE1640" s="264"/>
      <c r="AF1640" s="264"/>
      <c r="AG1640" s="264"/>
    </row>
    <row r="1641" spans="1:33" ht="18" customHeight="1" x14ac:dyDescent="0.25">
      <c r="A1641" s="38"/>
      <c r="B1641" s="302"/>
      <c r="C1641" s="303"/>
      <c r="D1641" s="304"/>
      <c r="E1641" s="646"/>
      <c r="F1641" s="647"/>
      <c r="G1641" s="48" t="str">
        <f>K126</f>
        <v/>
      </c>
      <c r="H1641" s="49"/>
      <c r="I1641" s="305"/>
      <c r="J1641" s="306"/>
      <c r="K1641" s="50"/>
      <c r="N1641" s="43"/>
      <c r="P1641" s="211">
        <v>1</v>
      </c>
      <c r="Q1641" s="211">
        <v>1</v>
      </c>
      <c r="R1641" s="211">
        <v>1</v>
      </c>
      <c r="S1641" s="211" t="str">
        <f>VLOOKUP(P1641,'WORKINGS MATRIX'!$H$200:$I$351,2,FALSE)</f>
        <v>Year</v>
      </c>
      <c r="T1641" s="211">
        <f>Q1641-1</f>
        <v>0</v>
      </c>
      <c r="U1641" s="211">
        <f>R1641-1</f>
        <v>0</v>
      </c>
      <c r="V1641" s="211" t="str">
        <f>IF(S1641="year","",S1641)</f>
        <v/>
      </c>
      <c r="W1641" s="211" t="str">
        <f>IF(T1641=0,"",T1641)</f>
        <v/>
      </c>
      <c r="X1641" s="211" t="str">
        <f>IF(U1641=0,"",U1641)</f>
        <v/>
      </c>
      <c r="Y1641" s="211" t="str">
        <f>IF(V1641="","",IF(W1641="",(V1641&amp;"/"&amp;"1"&amp;"/"&amp;"1"),IF(X1641="",(V1641&amp;"/"&amp;W1641&amp;"/"&amp;"1"),(V1641&amp;"/"&amp;W1641&amp;"/"&amp;X1641))))</f>
        <v/>
      </c>
      <c r="Z1641" s="211" t="str">
        <f>IF(Y1641="//","",Y1641)</f>
        <v/>
      </c>
      <c r="AC1641" s="264"/>
      <c r="AD1641" s="264"/>
      <c r="AE1641" s="264"/>
      <c r="AF1641" s="264"/>
      <c r="AG1641" s="264"/>
    </row>
    <row r="1642" spans="1:33" x14ac:dyDescent="0.25">
      <c r="A1642" s="38"/>
      <c r="E1642" t="str">
        <f>IF(E1641="","",IF(LEN(E1641)=13,"","ID NUMBER SHOULD BE 13 DIGITS"))</f>
        <v/>
      </c>
      <c r="N1642" s="43"/>
      <c r="P1642" s="211"/>
      <c r="Q1642" s="211"/>
      <c r="R1642" s="211"/>
      <c r="S1642" s="211"/>
      <c r="T1642" s="211"/>
      <c r="U1642" s="211"/>
      <c r="V1642" s="211"/>
      <c r="W1642" s="211"/>
      <c r="X1642" s="211"/>
      <c r="Y1642" s="211"/>
      <c r="Z1642" s="211"/>
      <c r="AC1642" s="264"/>
      <c r="AD1642" s="264"/>
      <c r="AE1642" s="264"/>
      <c r="AF1642" s="264"/>
      <c r="AG1642" s="264"/>
    </row>
    <row r="1643" spans="1:33" x14ac:dyDescent="0.25">
      <c r="A1643" s="38"/>
      <c r="G1643" s="276" t="str">
        <f>IF(AG1646=0,"","DATES BEYOND TENDER CLOSING DATE - PLEASE CHECK")</f>
        <v/>
      </c>
      <c r="N1643" s="43"/>
      <c r="P1643" s="211"/>
      <c r="Q1643" s="211"/>
      <c r="R1643" s="211"/>
      <c r="S1643" s="211"/>
      <c r="T1643" s="211"/>
      <c r="U1643" s="211"/>
      <c r="V1643" s="211"/>
      <c r="W1643" s="211"/>
      <c r="X1643" s="211"/>
      <c r="Y1643" s="211"/>
      <c r="Z1643" s="211"/>
      <c r="AC1643" s="264"/>
      <c r="AD1643" s="264"/>
      <c r="AE1643" s="264"/>
      <c r="AF1643" s="264"/>
      <c r="AG1643" s="264"/>
    </row>
    <row r="1644" spans="1:33" x14ac:dyDescent="0.25">
      <c r="A1644" s="38"/>
      <c r="B1644" t="s">
        <v>30</v>
      </c>
      <c r="G1644" s="276" t="str">
        <f>IF(AE1646=0,"","DATES INCORRECT OR INCOMPLETE - PLEASE CHECK")</f>
        <v/>
      </c>
      <c r="N1644" s="43"/>
      <c r="P1644" s="211"/>
      <c r="Q1644" s="211"/>
      <c r="R1644" s="211"/>
      <c r="S1644" s="211"/>
      <c r="T1644" s="211"/>
      <c r="U1644" s="211"/>
      <c r="V1644" s="211"/>
      <c r="W1644" s="211"/>
      <c r="X1644" s="211"/>
      <c r="Y1644" s="211"/>
      <c r="Z1644" s="211"/>
      <c r="AC1644" s="264"/>
      <c r="AD1644" s="264"/>
      <c r="AE1644" s="264"/>
      <c r="AF1644" s="264"/>
      <c r="AG1644" s="264"/>
    </row>
    <row r="1645" spans="1:33" x14ac:dyDescent="0.25">
      <c r="A1645" s="38"/>
      <c r="B1645" s="16" t="s">
        <v>612</v>
      </c>
      <c r="N1645" s="43"/>
      <c r="P1645" s="211"/>
      <c r="Q1645" s="211"/>
      <c r="R1645" s="211"/>
      <c r="S1645" s="211"/>
      <c r="T1645" s="211"/>
      <c r="U1645" s="211"/>
      <c r="V1645" s="211"/>
      <c r="W1645" s="211"/>
      <c r="X1645" s="211"/>
      <c r="Y1645" s="211"/>
      <c r="Z1645" s="211"/>
      <c r="AC1645" s="264"/>
      <c r="AD1645" s="264"/>
      <c r="AE1645" s="264"/>
      <c r="AF1645" s="264"/>
      <c r="AG1645" s="264"/>
    </row>
    <row r="1646" spans="1:33" ht="66" x14ac:dyDescent="0.25">
      <c r="A1646" s="51"/>
      <c r="B1646" s="559" t="s">
        <v>890</v>
      </c>
      <c r="C1646" s="558" t="s">
        <v>31</v>
      </c>
      <c r="D1646" s="49"/>
      <c r="E1646" s="618" t="s">
        <v>891</v>
      </c>
      <c r="F1646" s="619"/>
      <c r="G1646" s="263" t="s">
        <v>892</v>
      </c>
      <c r="H1646" s="263" t="s">
        <v>893</v>
      </c>
      <c r="I1646" s="560" t="s">
        <v>894</v>
      </c>
      <c r="J1646" s="560" t="s">
        <v>895</v>
      </c>
      <c r="K1646" s="53" t="s">
        <v>32</v>
      </c>
      <c r="L1646" s="560" t="s">
        <v>896</v>
      </c>
      <c r="M1646" s="52" t="s">
        <v>33</v>
      </c>
      <c r="N1646" s="54"/>
      <c r="O1646" s="55"/>
      <c r="P1646" s="214"/>
      <c r="Q1646" s="211"/>
      <c r="R1646" s="211"/>
      <c r="S1646" s="212"/>
      <c r="T1646" s="212"/>
      <c r="U1646" s="212"/>
      <c r="V1646" s="212"/>
      <c r="W1646" s="212"/>
      <c r="X1646" s="212"/>
      <c r="Y1646" s="212"/>
      <c r="Z1646" s="212"/>
      <c r="AC1646" s="271"/>
      <c r="AD1646" s="271"/>
      <c r="AE1646" s="271">
        <f>SUM(AE1647:AE1651)</f>
        <v>0</v>
      </c>
      <c r="AF1646" s="271"/>
      <c r="AG1646" s="271">
        <f>SUM(AG1647:AG1651)</f>
        <v>0</v>
      </c>
    </row>
    <row r="1647" spans="1:33" ht="25.5" customHeight="1" x14ac:dyDescent="0.25">
      <c r="A1647" s="56"/>
      <c r="B1647" s="308"/>
      <c r="C1647" s="57">
        <v>8</v>
      </c>
      <c r="D1647" s="58"/>
      <c r="E1647" s="59"/>
      <c r="F1647" s="59">
        <v>1</v>
      </c>
      <c r="G1647" s="210" t="str">
        <f>Z1647</f>
        <v/>
      </c>
      <c r="H1647" s="210" t="str">
        <f>Z1652</f>
        <v/>
      </c>
      <c r="I1647" s="310"/>
      <c r="J1647" s="311"/>
      <c r="K1647" s="60">
        <v>23</v>
      </c>
      <c r="L1647" s="312"/>
      <c r="M1647" s="313"/>
      <c r="N1647" s="270">
        <f>IF(G1647="",0,IF(H1647="",0,(ROUND(((H1647-G1647)/30),0))))</f>
        <v>0</v>
      </c>
      <c r="O1647" s="26"/>
      <c r="P1647" s="215">
        <v>1</v>
      </c>
      <c r="Q1647" s="211">
        <v>1</v>
      </c>
      <c r="R1647" s="211">
        <v>1</v>
      </c>
      <c r="S1647" s="211" t="str">
        <f>VLOOKUP(P1647,'WORKINGS MATRIX'!$B$200:$C$351,2,FALSE)</f>
        <v>Year</v>
      </c>
      <c r="T1647" s="211">
        <f t="shared" ref="T1647:U1651" si="146">Q1647-1</f>
        <v>0</v>
      </c>
      <c r="U1647" s="211">
        <f t="shared" si="146"/>
        <v>0</v>
      </c>
      <c r="V1647" s="211" t="str">
        <f t="shared" ref="V1647:V1656" si="147">IF(S1647="year","",S1647)</f>
        <v/>
      </c>
      <c r="W1647" s="211" t="str">
        <f t="shared" ref="W1647:X1651" si="148">IF(T1647=0,"",T1647)</f>
        <v/>
      </c>
      <c r="X1647" s="211" t="str">
        <f t="shared" si="148"/>
        <v/>
      </c>
      <c r="Y1647" s="211" t="str">
        <f t="shared" ref="Y1647:Y1656" si="149">IF(V1647="","",IF(W1647="",(V1647&amp;"/"&amp;"1"&amp;"/"&amp;"1"),IF(X1647="",(V1647&amp;"/"&amp;W1647&amp;"/"&amp;"1"),(V1647&amp;"/"&amp;W1647&amp;"/"&amp;X1647))))</f>
        <v/>
      </c>
      <c r="Z1647" s="211" t="str">
        <f t="shared" ref="Z1647:Z1656" si="150">IF(Y1647="//","",Y1647)</f>
        <v/>
      </c>
      <c r="AC1647" s="278">
        <f>IF(B1647="",0,1)</f>
        <v>0</v>
      </c>
      <c r="AD1647" s="278">
        <f>IF(B1647="",0,IF(N1647&gt;0,1,IF(N1647&lt;0,2,0)))</f>
        <v>0</v>
      </c>
      <c r="AE1647" s="278">
        <f>IF(AC1647=AD1647,0,IF(AC1647&gt;AD1647,2,1))</f>
        <v>0</v>
      </c>
      <c r="AF1647" s="278">
        <f>IF(B1647="",0,IF(N1647=0,0,H1647-$F$125))</f>
        <v>0</v>
      </c>
      <c r="AG1647" s="278">
        <f>IF(AF1647&gt;0,1,0)</f>
        <v>0</v>
      </c>
    </row>
    <row r="1648" spans="1:33" ht="25.5" customHeight="1" x14ac:dyDescent="0.25">
      <c r="A1648" s="56"/>
      <c r="B1648" s="308"/>
      <c r="C1648" s="57">
        <v>8</v>
      </c>
      <c r="D1648" s="58"/>
      <c r="E1648" s="59"/>
      <c r="F1648" s="59">
        <v>1</v>
      </c>
      <c r="G1648" s="210" t="str">
        <f>Z1648</f>
        <v/>
      </c>
      <c r="H1648" s="210" t="str">
        <f>Z1653</f>
        <v/>
      </c>
      <c r="I1648" s="310"/>
      <c r="J1648" s="311"/>
      <c r="K1648" s="60">
        <v>23</v>
      </c>
      <c r="L1648" s="312"/>
      <c r="M1648" s="313"/>
      <c r="N1648" s="270">
        <f>IF(G1648="",0,IF(H1648="",0,(ROUND(((H1648-G1648)/30),0))))</f>
        <v>0</v>
      </c>
      <c r="O1648" s="26"/>
      <c r="P1648" s="215">
        <v>1</v>
      </c>
      <c r="Q1648" s="211">
        <v>1</v>
      </c>
      <c r="R1648" s="211">
        <v>1</v>
      </c>
      <c r="S1648" s="211" t="str">
        <f>VLOOKUP(P1648,'WORKINGS MATRIX'!$B$200:$C$351,2,FALSE)</f>
        <v>Year</v>
      </c>
      <c r="T1648" s="211">
        <f t="shared" si="146"/>
        <v>0</v>
      </c>
      <c r="U1648" s="211">
        <f t="shared" si="146"/>
        <v>0</v>
      </c>
      <c r="V1648" s="211" t="str">
        <f t="shared" si="147"/>
        <v/>
      </c>
      <c r="W1648" s="211" t="str">
        <f t="shared" si="148"/>
        <v/>
      </c>
      <c r="X1648" s="211" t="str">
        <f t="shared" si="148"/>
        <v/>
      </c>
      <c r="Y1648" s="211" t="str">
        <f t="shared" si="149"/>
        <v/>
      </c>
      <c r="Z1648" s="211" t="str">
        <f t="shared" si="150"/>
        <v/>
      </c>
      <c r="AC1648" s="278">
        <f>IF(B1648="",0,1)</f>
        <v>0</v>
      </c>
      <c r="AD1648" s="278">
        <f>IF(B1648="",0,IF(N1648&gt;0,1,IF(N1648&lt;0,2,0)))</f>
        <v>0</v>
      </c>
      <c r="AE1648" s="278">
        <f>IF(AC1648=AD1648,0,IF(AC1648&gt;AD1648,2,1))</f>
        <v>0</v>
      </c>
      <c r="AF1648" s="278">
        <f>IF(B1648="",0,IF(N1648=0,0,H1648-$F$125))</f>
        <v>0</v>
      </c>
      <c r="AG1648" s="278">
        <f>IF(AF1648&gt;0,1,0)</f>
        <v>0</v>
      </c>
    </row>
    <row r="1649" spans="1:33" ht="25.5" customHeight="1" x14ac:dyDescent="0.25">
      <c r="A1649" s="56"/>
      <c r="B1649" s="308"/>
      <c r="C1649" s="57">
        <v>8</v>
      </c>
      <c r="D1649" s="58"/>
      <c r="E1649" s="59"/>
      <c r="F1649" s="59">
        <v>1</v>
      </c>
      <c r="G1649" s="210" t="str">
        <f>Z1649</f>
        <v/>
      </c>
      <c r="H1649" s="210" t="str">
        <f>Z1654</f>
        <v/>
      </c>
      <c r="I1649" s="310"/>
      <c r="J1649" s="311"/>
      <c r="K1649" s="60">
        <v>23</v>
      </c>
      <c r="L1649" s="312"/>
      <c r="M1649" s="313"/>
      <c r="N1649" s="270">
        <f>IF(G1649="",0,IF(H1649="",0,(ROUND(((H1649-G1649)/30),0))))</f>
        <v>0</v>
      </c>
      <c r="O1649" s="26"/>
      <c r="P1649" s="215">
        <v>1</v>
      </c>
      <c r="Q1649" s="211">
        <v>1</v>
      </c>
      <c r="R1649" s="211">
        <v>1</v>
      </c>
      <c r="S1649" s="211" t="str">
        <f>VLOOKUP(P1649,'WORKINGS MATRIX'!$B$200:$C$351,2,FALSE)</f>
        <v>Year</v>
      </c>
      <c r="T1649" s="211">
        <f t="shared" si="146"/>
        <v>0</v>
      </c>
      <c r="U1649" s="211">
        <f t="shared" si="146"/>
        <v>0</v>
      </c>
      <c r="V1649" s="211" t="str">
        <f t="shared" si="147"/>
        <v/>
      </c>
      <c r="W1649" s="211" t="str">
        <f t="shared" si="148"/>
        <v/>
      </c>
      <c r="X1649" s="211" t="str">
        <f t="shared" si="148"/>
        <v/>
      </c>
      <c r="Y1649" s="211" t="str">
        <f t="shared" si="149"/>
        <v/>
      </c>
      <c r="Z1649" s="211" t="str">
        <f t="shared" si="150"/>
        <v/>
      </c>
      <c r="AC1649" s="278">
        <f>IF(B1649="",0,1)</f>
        <v>0</v>
      </c>
      <c r="AD1649" s="278">
        <f>IF(B1649="",0,IF(N1649&gt;0,1,IF(N1649&lt;0,2,0)))</f>
        <v>0</v>
      </c>
      <c r="AE1649" s="278">
        <f>IF(AC1649=AD1649,0,IF(AC1649&gt;AD1649,2,1))</f>
        <v>0</v>
      </c>
      <c r="AF1649" s="278">
        <f>IF(B1649="",0,IF(N1649=0,0,H1649-$F$125))</f>
        <v>0</v>
      </c>
      <c r="AG1649" s="278">
        <f>IF(AF1649&gt;0,1,0)</f>
        <v>0</v>
      </c>
    </row>
    <row r="1650" spans="1:33" ht="25.5" customHeight="1" x14ac:dyDescent="0.25">
      <c r="A1650" s="56"/>
      <c r="B1650" s="380"/>
      <c r="C1650" s="380"/>
      <c r="D1650" s="380"/>
      <c r="E1650" s="380"/>
      <c r="F1650" s="380"/>
      <c r="G1650" s="380"/>
      <c r="H1650" s="380"/>
      <c r="I1650" s="380"/>
      <c r="J1650" s="380"/>
      <c r="K1650" s="380"/>
      <c r="L1650" s="380"/>
      <c r="M1650" s="380"/>
      <c r="N1650" s="270">
        <f>IF(G1650="",0,IF(H1650="",0,(ROUND(((H1650-G1650)/30),0))))</f>
        <v>0</v>
      </c>
      <c r="O1650" s="26"/>
      <c r="P1650" s="215">
        <v>1</v>
      </c>
      <c r="Q1650" s="211">
        <v>1</v>
      </c>
      <c r="R1650" s="211">
        <v>1</v>
      </c>
      <c r="S1650" s="211" t="str">
        <f>VLOOKUP(P1650,'WORKINGS MATRIX'!$B$200:$C$351,2,FALSE)</f>
        <v>Year</v>
      </c>
      <c r="T1650" s="211">
        <f t="shared" si="146"/>
        <v>0</v>
      </c>
      <c r="U1650" s="211">
        <f t="shared" si="146"/>
        <v>0</v>
      </c>
      <c r="V1650" s="211" t="str">
        <f t="shared" si="147"/>
        <v/>
      </c>
      <c r="W1650" s="211" t="str">
        <f t="shared" si="148"/>
        <v/>
      </c>
      <c r="X1650" s="211" t="str">
        <f t="shared" si="148"/>
        <v/>
      </c>
      <c r="Y1650" s="211" t="str">
        <f t="shared" si="149"/>
        <v/>
      </c>
      <c r="Z1650" s="211" t="str">
        <f t="shared" si="150"/>
        <v/>
      </c>
      <c r="AC1650" s="278">
        <f>IF(B1650="",0,1)</f>
        <v>0</v>
      </c>
      <c r="AD1650" s="278">
        <f>IF(B1650="",0,IF(N1650&gt;0,1,IF(N1650&lt;0,2,0)))</f>
        <v>0</v>
      </c>
      <c r="AE1650" s="278">
        <f>IF(AC1650=AD1650,0,IF(AC1650&gt;AD1650,2,1))</f>
        <v>0</v>
      </c>
      <c r="AF1650" s="278">
        <f>IF(B1650="",0,IF(N1650=0,0,H1650-$F$125))</f>
        <v>0</v>
      </c>
      <c r="AG1650" s="278">
        <f>IF(AF1650&gt;0,1,0)</f>
        <v>0</v>
      </c>
    </row>
    <row r="1651" spans="1:33" ht="25.5" customHeight="1" x14ac:dyDescent="0.25">
      <c r="A1651" s="56"/>
      <c r="B1651" s="222"/>
      <c r="C1651" s="222"/>
      <c r="D1651" s="222"/>
      <c r="E1651" s="222"/>
      <c r="F1651" s="222"/>
      <c r="G1651" s="222"/>
      <c r="H1651" s="222"/>
      <c r="I1651" s="222"/>
      <c r="J1651" s="222"/>
      <c r="K1651" s="222"/>
      <c r="L1651" s="222"/>
      <c r="M1651" s="222"/>
      <c r="N1651" s="270">
        <f>IF(G1651="",0,IF(H1651="",0,(ROUND(((H1651-G1651)/30),0))))</f>
        <v>0</v>
      </c>
      <c r="O1651" s="26"/>
      <c r="P1651" s="215">
        <v>1</v>
      </c>
      <c r="Q1651" s="211">
        <v>1</v>
      </c>
      <c r="R1651" s="211">
        <v>1</v>
      </c>
      <c r="S1651" s="211" t="str">
        <f>VLOOKUP(P1651,'WORKINGS MATRIX'!$B$200:$C$351,2,FALSE)</f>
        <v>Year</v>
      </c>
      <c r="T1651" s="211">
        <f t="shared" si="146"/>
        <v>0</v>
      </c>
      <c r="U1651" s="211">
        <f t="shared" si="146"/>
        <v>0</v>
      </c>
      <c r="V1651" s="211" t="str">
        <f t="shared" si="147"/>
        <v/>
      </c>
      <c r="W1651" s="211" t="str">
        <f t="shared" si="148"/>
        <v/>
      </c>
      <c r="X1651" s="211" t="str">
        <f t="shared" si="148"/>
        <v/>
      </c>
      <c r="Y1651" s="211" t="str">
        <f t="shared" si="149"/>
        <v/>
      </c>
      <c r="Z1651" s="211" t="str">
        <f t="shared" si="150"/>
        <v/>
      </c>
      <c r="AC1651" s="278">
        <f>IF(B1651="",0,1)</f>
        <v>0</v>
      </c>
      <c r="AD1651" s="278">
        <f>IF(B1651="",0,IF(N1651&gt;0,1,IF(N1651&lt;0,2,0)))</f>
        <v>0</v>
      </c>
      <c r="AE1651" s="278">
        <f>IF(AC1651=AD1651,0,IF(AC1651&gt;AD1651,2,1))</f>
        <v>0</v>
      </c>
      <c r="AF1651" s="278">
        <f>IF(B1651="",0,IF(N1651=0,0,H1651-$F$125))</f>
        <v>0</v>
      </c>
      <c r="AG1651" s="278">
        <f>IF(AF1651&gt;0,1,0)</f>
        <v>0</v>
      </c>
    </row>
    <row r="1652" spans="1:33" x14ac:dyDescent="0.25">
      <c r="A1652" s="38"/>
      <c r="D1652" s="62"/>
      <c r="H1652" s="63"/>
      <c r="K1652" s="26"/>
      <c r="N1652" s="43"/>
      <c r="O1652" s="63"/>
      <c r="P1652" s="195">
        <v>1</v>
      </c>
      <c r="Q1652" s="211">
        <v>1</v>
      </c>
      <c r="R1652" s="211">
        <v>1</v>
      </c>
      <c r="S1652" s="211" t="str">
        <f>VLOOKUP(P1652,'WORKINGS MATRIX'!$B$200:$C$351,2,FALSE)</f>
        <v>Year</v>
      </c>
      <c r="T1652" s="211">
        <f t="shared" ref="T1652:U1656" si="151">Q1652-1</f>
        <v>0</v>
      </c>
      <c r="U1652" s="211">
        <f t="shared" si="151"/>
        <v>0</v>
      </c>
      <c r="V1652" s="211" t="str">
        <f t="shared" si="147"/>
        <v/>
      </c>
      <c r="W1652" s="211" t="str">
        <f t="shared" ref="W1652:X1656" si="152">IF(T1652=0,"",T1652)</f>
        <v/>
      </c>
      <c r="X1652" s="211" t="str">
        <f t="shared" si="152"/>
        <v/>
      </c>
      <c r="Y1652" s="211" t="str">
        <f t="shared" si="149"/>
        <v/>
      </c>
      <c r="Z1652" s="211" t="str">
        <f t="shared" si="150"/>
        <v/>
      </c>
      <c r="AC1652" s="264"/>
      <c r="AD1652" s="264"/>
      <c r="AE1652" s="264"/>
      <c r="AF1652" s="264"/>
      <c r="AG1652" s="264"/>
    </row>
    <row r="1653" spans="1:33" x14ac:dyDescent="0.25">
      <c r="A1653" s="38"/>
      <c r="B1653" t="s">
        <v>34</v>
      </c>
      <c r="D1653" s="62"/>
      <c r="H1653" s="63"/>
      <c r="K1653" s="26"/>
      <c r="N1653" s="43"/>
      <c r="O1653" s="63"/>
      <c r="P1653" s="211">
        <v>1</v>
      </c>
      <c r="Q1653" s="211">
        <v>1</v>
      </c>
      <c r="R1653" s="211">
        <v>1</v>
      </c>
      <c r="S1653" s="211" t="str">
        <f>VLOOKUP(P1653,'WORKINGS MATRIX'!$B$200:$C$351,2,FALSE)</f>
        <v>Year</v>
      </c>
      <c r="T1653" s="211">
        <f t="shared" si="151"/>
        <v>0</v>
      </c>
      <c r="U1653" s="211">
        <f t="shared" si="151"/>
        <v>0</v>
      </c>
      <c r="V1653" s="211" t="str">
        <f t="shared" si="147"/>
        <v/>
      </c>
      <c r="W1653" s="211" t="str">
        <f t="shared" si="152"/>
        <v/>
      </c>
      <c r="X1653" s="211" t="str">
        <f t="shared" si="152"/>
        <v/>
      </c>
      <c r="Y1653" s="211" t="str">
        <f t="shared" si="149"/>
        <v/>
      </c>
      <c r="Z1653" s="211" t="str">
        <f t="shared" si="150"/>
        <v/>
      </c>
      <c r="AC1653" s="264"/>
      <c r="AD1653" s="264"/>
      <c r="AE1653" s="264"/>
      <c r="AF1653" s="264"/>
      <c r="AG1653" s="264"/>
    </row>
    <row r="1654" spans="1:33" x14ac:dyDescent="0.25">
      <c r="A1654" s="38"/>
      <c r="B1654" s="609"/>
      <c r="C1654" s="610"/>
      <c r="D1654" s="610"/>
      <c r="E1654" s="610"/>
      <c r="F1654" s="610"/>
      <c r="G1654" s="610"/>
      <c r="H1654" s="610"/>
      <c r="I1654" s="610"/>
      <c r="J1654" s="610"/>
      <c r="K1654" s="610"/>
      <c r="L1654" s="610"/>
      <c r="M1654" s="611"/>
      <c r="N1654" s="43"/>
      <c r="O1654" s="63"/>
      <c r="P1654" s="211">
        <v>1</v>
      </c>
      <c r="Q1654" s="211">
        <v>1</v>
      </c>
      <c r="R1654" s="211">
        <v>1</v>
      </c>
      <c r="S1654" s="211" t="str">
        <f>VLOOKUP(P1654,'WORKINGS MATRIX'!$B$200:$C$351,2,FALSE)</f>
        <v>Year</v>
      </c>
      <c r="T1654" s="211">
        <f t="shared" si="151"/>
        <v>0</v>
      </c>
      <c r="U1654" s="211">
        <f t="shared" si="151"/>
        <v>0</v>
      </c>
      <c r="V1654" s="211" t="str">
        <f t="shared" si="147"/>
        <v/>
      </c>
      <c r="W1654" s="211" t="str">
        <f t="shared" si="152"/>
        <v/>
      </c>
      <c r="X1654" s="211" t="str">
        <f t="shared" si="152"/>
        <v/>
      </c>
      <c r="Y1654" s="211" t="str">
        <f t="shared" si="149"/>
        <v/>
      </c>
      <c r="Z1654" s="211" t="str">
        <f t="shared" si="150"/>
        <v/>
      </c>
      <c r="AC1654" s="264"/>
      <c r="AD1654" s="264"/>
      <c r="AE1654" s="264"/>
      <c r="AF1654" s="264"/>
      <c r="AG1654" s="264"/>
    </row>
    <row r="1655" spans="1:33" x14ac:dyDescent="0.25">
      <c r="A1655" s="38"/>
      <c r="B1655" s="612"/>
      <c r="C1655" s="613"/>
      <c r="D1655" s="613"/>
      <c r="E1655" s="613"/>
      <c r="F1655" s="613"/>
      <c r="G1655" s="613"/>
      <c r="H1655" s="613"/>
      <c r="I1655" s="613"/>
      <c r="J1655" s="613"/>
      <c r="K1655" s="613"/>
      <c r="L1655" s="613"/>
      <c r="M1655" s="614"/>
      <c r="N1655" s="43"/>
      <c r="O1655" s="63"/>
      <c r="P1655" s="211">
        <v>1</v>
      </c>
      <c r="Q1655" s="211">
        <v>1</v>
      </c>
      <c r="R1655" s="211">
        <v>1</v>
      </c>
      <c r="S1655" s="211" t="str">
        <f>VLOOKUP(P1655,'WORKINGS MATRIX'!$B$200:$C$351,2,FALSE)</f>
        <v>Year</v>
      </c>
      <c r="T1655" s="211">
        <f t="shared" si="151"/>
        <v>0</v>
      </c>
      <c r="U1655" s="211">
        <f t="shared" si="151"/>
        <v>0</v>
      </c>
      <c r="V1655" s="211" t="str">
        <f t="shared" si="147"/>
        <v/>
      </c>
      <c r="W1655" s="211" t="str">
        <f t="shared" si="152"/>
        <v/>
      </c>
      <c r="X1655" s="211" t="str">
        <f t="shared" si="152"/>
        <v/>
      </c>
      <c r="Y1655" s="211" t="str">
        <f t="shared" si="149"/>
        <v/>
      </c>
      <c r="Z1655" s="211" t="str">
        <f t="shared" si="150"/>
        <v/>
      </c>
      <c r="AC1655" s="264"/>
      <c r="AD1655" s="264"/>
      <c r="AE1655" s="264"/>
      <c r="AF1655" s="264"/>
      <c r="AG1655" s="264"/>
    </row>
    <row r="1656" spans="1:33" x14ac:dyDescent="0.25">
      <c r="A1656" s="38"/>
      <c r="B1656" s="612"/>
      <c r="C1656" s="613"/>
      <c r="D1656" s="613"/>
      <c r="E1656" s="613"/>
      <c r="F1656" s="613"/>
      <c r="G1656" s="613"/>
      <c r="H1656" s="613"/>
      <c r="I1656" s="613"/>
      <c r="J1656" s="613"/>
      <c r="K1656" s="613"/>
      <c r="L1656" s="613"/>
      <c r="M1656" s="614"/>
      <c r="N1656" s="43"/>
      <c r="O1656" s="63"/>
      <c r="P1656" s="211">
        <v>1</v>
      </c>
      <c r="Q1656" s="211">
        <v>1</v>
      </c>
      <c r="R1656" s="211">
        <v>1</v>
      </c>
      <c r="S1656" s="211" t="str">
        <f>VLOOKUP(P1656,'WORKINGS MATRIX'!$B$200:$C$351,2,FALSE)</f>
        <v>Year</v>
      </c>
      <c r="T1656" s="211">
        <f t="shared" si="151"/>
        <v>0</v>
      </c>
      <c r="U1656" s="211">
        <f t="shared" si="151"/>
        <v>0</v>
      </c>
      <c r="V1656" s="211" t="str">
        <f t="shared" si="147"/>
        <v/>
      </c>
      <c r="W1656" s="211" t="str">
        <f t="shared" si="152"/>
        <v/>
      </c>
      <c r="X1656" s="211" t="str">
        <f t="shared" si="152"/>
        <v/>
      </c>
      <c r="Y1656" s="211" t="str">
        <f t="shared" si="149"/>
        <v/>
      </c>
      <c r="Z1656" s="211" t="str">
        <f t="shared" si="150"/>
        <v/>
      </c>
      <c r="AC1656" s="264"/>
      <c r="AD1656" s="264"/>
      <c r="AE1656" s="264"/>
      <c r="AF1656" s="264"/>
      <c r="AG1656" s="264"/>
    </row>
    <row r="1657" spans="1:33" x14ac:dyDescent="0.25">
      <c r="A1657" s="38"/>
      <c r="B1657" s="615"/>
      <c r="C1657" s="616"/>
      <c r="D1657" s="616"/>
      <c r="E1657" s="616"/>
      <c r="F1657" s="616"/>
      <c r="G1657" s="616"/>
      <c r="H1657" s="616"/>
      <c r="I1657" s="616"/>
      <c r="J1657" s="616"/>
      <c r="K1657" s="616"/>
      <c r="L1657" s="616"/>
      <c r="M1657" s="617"/>
      <c r="N1657" s="43"/>
      <c r="O1657" s="63"/>
      <c r="P1657" s="211"/>
      <c r="Q1657" s="211"/>
      <c r="R1657" s="211"/>
      <c r="S1657" s="211"/>
      <c r="T1657" s="211"/>
      <c r="U1657" s="211"/>
      <c r="V1657" s="211"/>
      <c r="W1657" s="211"/>
      <c r="X1657" s="211"/>
      <c r="Y1657" s="211"/>
      <c r="Z1657" s="211"/>
      <c r="AC1657" s="264"/>
      <c r="AD1657" s="264"/>
      <c r="AE1657" s="264"/>
      <c r="AF1657" s="264"/>
      <c r="AG1657" s="264"/>
    </row>
    <row r="1658" spans="1:33" x14ac:dyDescent="0.25">
      <c r="A1658" s="38"/>
      <c r="B1658" s="16" t="s">
        <v>424</v>
      </c>
      <c r="D1658" s="62"/>
      <c r="H1658" s="63"/>
      <c r="K1658" s="26"/>
      <c r="N1658" s="43"/>
      <c r="O1658" s="63"/>
      <c r="P1658" s="211"/>
      <c r="Q1658" s="211"/>
      <c r="R1658" s="211"/>
      <c r="S1658" s="211"/>
      <c r="T1658" s="211"/>
      <c r="U1658" s="211"/>
      <c r="V1658" s="211"/>
      <c r="W1658" s="211"/>
      <c r="X1658" s="211"/>
      <c r="Y1658" s="211"/>
      <c r="Z1658" s="211"/>
      <c r="AC1658" s="264"/>
      <c r="AD1658" s="264"/>
      <c r="AE1658" s="264"/>
      <c r="AF1658" s="264"/>
      <c r="AG1658" s="264"/>
    </row>
    <row r="1659" spans="1:33" x14ac:dyDescent="0.25">
      <c r="A1659" s="38"/>
      <c r="B1659" s="16" t="s">
        <v>425</v>
      </c>
      <c r="D1659" s="62"/>
      <c r="H1659" s="63"/>
      <c r="K1659" s="26"/>
      <c r="N1659" s="43"/>
      <c r="O1659" s="63"/>
      <c r="P1659" s="211"/>
      <c r="Q1659" s="211"/>
      <c r="R1659" s="211"/>
      <c r="S1659" s="211"/>
      <c r="T1659" s="211"/>
      <c r="U1659" s="211"/>
      <c r="V1659" s="211"/>
      <c r="W1659" s="211"/>
      <c r="X1659" s="211"/>
      <c r="Y1659" s="211"/>
      <c r="Z1659" s="211"/>
      <c r="AC1659" s="264"/>
      <c r="AD1659" s="264"/>
      <c r="AE1659" s="264"/>
      <c r="AF1659" s="264"/>
      <c r="AG1659" s="264"/>
    </row>
    <row r="1660" spans="1:33" x14ac:dyDescent="0.25">
      <c r="A1660" s="38"/>
      <c r="D1660" s="62"/>
      <c r="H1660" s="63"/>
      <c r="K1660" s="26"/>
      <c r="N1660" s="43"/>
      <c r="O1660" s="63"/>
      <c r="P1660" s="211"/>
      <c r="Q1660" s="211"/>
      <c r="R1660" s="211"/>
      <c r="S1660" s="211"/>
      <c r="T1660" s="211"/>
      <c r="U1660" s="211"/>
      <c r="V1660" s="211"/>
      <c r="W1660" s="211"/>
      <c r="X1660" s="211"/>
      <c r="Y1660" s="211"/>
      <c r="Z1660" s="211"/>
      <c r="AC1660" s="264"/>
      <c r="AD1660" s="264"/>
      <c r="AE1660" s="264"/>
      <c r="AF1660" s="264"/>
      <c r="AG1660" s="264"/>
    </row>
    <row r="1661" spans="1:33" x14ac:dyDescent="0.25">
      <c r="A1661" s="38"/>
      <c r="D1661" s="62"/>
      <c r="E1661" s="222"/>
      <c r="F1661" s="222"/>
      <c r="G1661" s="222"/>
      <c r="H1661" s="222"/>
      <c r="I1661" s="222"/>
      <c r="K1661" s="26"/>
      <c r="N1661" s="43"/>
      <c r="O1661" s="63"/>
      <c r="P1661" s="211"/>
      <c r="Q1661" s="211"/>
      <c r="R1661" s="211"/>
      <c r="S1661" s="211"/>
      <c r="T1661" s="211"/>
      <c r="U1661" s="211"/>
      <c r="V1661" s="211"/>
      <c r="W1661" s="211"/>
      <c r="X1661" s="211"/>
      <c r="Y1661" s="211"/>
      <c r="Z1661" s="211"/>
      <c r="AC1661" s="264"/>
      <c r="AD1661" s="264"/>
      <c r="AE1661" s="264"/>
      <c r="AF1661" s="264"/>
      <c r="AG1661" s="264"/>
    </row>
    <row r="1662" spans="1:33" x14ac:dyDescent="0.25">
      <c r="A1662" s="38"/>
      <c r="D1662" s="62"/>
      <c r="E1662" s="222"/>
      <c r="F1662" s="222"/>
      <c r="G1662" s="222"/>
      <c r="H1662" s="222"/>
      <c r="I1662" s="222"/>
      <c r="K1662" s="606" t="s">
        <v>334</v>
      </c>
      <c r="L1662" s="606"/>
      <c r="M1662" s="606"/>
      <c r="N1662" s="43"/>
      <c r="O1662" s="63"/>
      <c r="P1662" s="211"/>
      <c r="Q1662" s="211"/>
      <c r="R1662" s="211"/>
      <c r="S1662" s="211"/>
      <c r="T1662" s="211"/>
      <c r="U1662" s="211"/>
      <c r="V1662" s="211"/>
      <c r="W1662" s="211"/>
      <c r="X1662" s="211"/>
      <c r="Y1662" s="211"/>
      <c r="Z1662" s="211"/>
      <c r="AC1662" s="264"/>
      <c r="AD1662" s="264"/>
      <c r="AE1662" s="264"/>
      <c r="AF1662" s="264"/>
      <c r="AG1662" s="264"/>
    </row>
    <row r="1663" spans="1:33" x14ac:dyDescent="0.25">
      <c r="A1663" s="38"/>
      <c r="D1663" s="62"/>
      <c r="H1663" s="63"/>
      <c r="K1663" s="606"/>
      <c r="L1663" s="606"/>
      <c r="M1663" s="606"/>
      <c r="N1663" s="43"/>
      <c r="O1663" s="63"/>
      <c r="P1663" s="211"/>
      <c r="Q1663" s="211"/>
      <c r="R1663" s="211"/>
      <c r="S1663" s="211"/>
      <c r="T1663" s="211"/>
      <c r="U1663" s="211"/>
      <c r="V1663" s="211"/>
      <c r="W1663" s="211"/>
      <c r="X1663" s="211"/>
      <c r="Y1663" s="211"/>
      <c r="Z1663" s="211"/>
      <c r="AC1663" s="264"/>
      <c r="AD1663" s="264"/>
      <c r="AE1663" s="264"/>
      <c r="AF1663" s="264"/>
      <c r="AG1663" s="264"/>
    </row>
    <row r="1664" spans="1:33" x14ac:dyDescent="0.25">
      <c r="A1664" s="38"/>
      <c r="D1664" s="62"/>
      <c r="E1664" s="222"/>
      <c r="F1664" s="222"/>
      <c r="G1664" s="222"/>
      <c r="H1664" s="222"/>
      <c r="I1664" s="222"/>
      <c r="K1664" s="606"/>
      <c r="L1664" s="606"/>
      <c r="M1664" s="606"/>
      <c r="N1664" s="43"/>
      <c r="O1664" s="63"/>
      <c r="P1664" s="211"/>
      <c r="Q1664" s="211"/>
      <c r="R1664" s="211"/>
      <c r="S1664" s="211"/>
      <c r="T1664" s="211"/>
      <c r="U1664" s="211"/>
      <c r="V1664" s="211"/>
      <c r="W1664" s="211"/>
      <c r="X1664" s="211"/>
      <c r="Y1664" s="211"/>
      <c r="Z1664" s="211"/>
      <c r="AC1664" s="264"/>
      <c r="AD1664" s="264"/>
      <c r="AE1664" s="264"/>
      <c r="AF1664" s="264"/>
      <c r="AG1664" s="264"/>
    </row>
    <row r="1665" spans="1:33" x14ac:dyDescent="0.25">
      <c r="A1665" s="38"/>
      <c r="D1665" s="62"/>
      <c r="E1665" s="222"/>
      <c r="F1665" s="222"/>
      <c r="G1665" s="222"/>
      <c r="H1665" s="222"/>
      <c r="I1665" s="222"/>
      <c r="K1665" s="606"/>
      <c r="L1665" s="606"/>
      <c r="M1665" s="606"/>
      <c r="N1665" s="43"/>
      <c r="O1665" s="63"/>
      <c r="P1665" s="211"/>
      <c r="Q1665" s="211"/>
      <c r="R1665" s="211"/>
      <c r="S1665" s="211"/>
      <c r="T1665" s="211"/>
      <c r="U1665" s="211"/>
      <c r="V1665" s="211"/>
      <c r="W1665" s="211"/>
      <c r="X1665" s="211"/>
      <c r="Y1665" s="211"/>
      <c r="Z1665" s="211"/>
      <c r="AC1665" s="264"/>
      <c r="AD1665" s="264"/>
      <c r="AE1665" s="264"/>
      <c r="AF1665" s="264"/>
      <c r="AG1665" s="264"/>
    </row>
    <row r="1666" spans="1:33" ht="13.8" thickBot="1" x14ac:dyDescent="0.3">
      <c r="A1666" s="64"/>
      <c r="B1666" s="65"/>
      <c r="C1666" s="65"/>
      <c r="D1666" s="66"/>
      <c r="E1666" s="65"/>
      <c r="F1666" s="65"/>
      <c r="G1666" s="65"/>
      <c r="H1666" s="67"/>
      <c r="I1666" s="65"/>
      <c r="J1666" s="65"/>
      <c r="K1666" s="68"/>
      <c r="L1666" s="65"/>
      <c r="M1666" s="65"/>
      <c r="N1666" s="69"/>
      <c r="O1666" s="63"/>
      <c r="P1666" s="211"/>
      <c r="Q1666" s="211"/>
      <c r="R1666" s="211"/>
      <c r="S1666" s="211"/>
      <c r="T1666" s="211"/>
      <c r="U1666" s="211"/>
      <c r="V1666" s="211"/>
      <c r="W1666" s="211"/>
      <c r="X1666" s="211"/>
      <c r="Y1666" s="211"/>
      <c r="Z1666" s="211"/>
      <c r="AC1666" s="264"/>
      <c r="AD1666" s="264"/>
      <c r="AE1666" s="264"/>
      <c r="AF1666" s="264"/>
      <c r="AG1666" s="264"/>
    </row>
    <row r="1667" spans="1:33" ht="14.4" thickTop="1" thickBot="1" x14ac:dyDescent="0.3">
      <c r="D1667" s="62"/>
      <c r="H1667" s="63"/>
      <c r="K1667" s="26"/>
      <c r="O1667" s="63"/>
      <c r="P1667" s="211"/>
      <c r="Q1667" s="211"/>
      <c r="R1667" s="211"/>
      <c r="S1667" s="211"/>
      <c r="T1667" s="211"/>
      <c r="U1667" s="211"/>
      <c r="V1667" s="211"/>
      <c r="W1667" s="211"/>
      <c r="X1667" s="211"/>
      <c r="Y1667" s="211"/>
      <c r="Z1667" s="211"/>
      <c r="AC1667" s="264"/>
      <c r="AD1667" s="264"/>
      <c r="AE1667" s="264"/>
      <c r="AF1667" s="264"/>
      <c r="AG1667" s="264"/>
    </row>
    <row r="1668" spans="1:33" ht="13.8" thickTop="1" x14ac:dyDescent="0.25">
      <c r="A1668" s="31"/>
      <c r="B1668" s="32" t="s">
        <v>35</v>
      </c>
      <c r="C1668" s="34"/>
      <c r="D1668" s="33"/>
      <c r="E1668" s="70"/>
      <c r="F1668" s="70"/>
      <c r="G1668" s="70"/>
      <c r="H1668" s="33"/>
      <c r="I1668" s="33"/>
      <c r="J1668" s="33"/>
      <c r="K1668" s="33"/>
      <c r="L1668" s="36" t="s">
        <v>423</v>
      </c>
      <c r="M1668" s="33"/>
      <c r="N1668" s="37"/>
      <c r="P1668" s="211"/>
      <c r="Q1668" s="211"/>
      <c r="R1668" s="211"/>
      <c r="S1668" s="211"/>
      <c r="T1668" s="211"/>
      <c r="U1668" s="211"/>
      <c r="V1668" s="211"/>
      <c r="W1668" s="211"/>
      <c r="X1668" s="211"/>
      <c r="Y1668" s="211"/>
      <c r="Z1668" s="211"/>
      <c r="AC1668" s="264"/>
      <c r="AD1668" s="264"/>
      <c r="AE1668" s="264"/>
      <c r="AF1668" s="264"/>
      <c r="AG1668" s="264"/>
    </row>
    <row r="1669" spans="1:33" x14ac:dyDescent="0.25">
      <c r="A1669" s="38"/>
      <c r="E1669" s="195">
        <v>5</v>
      </c>
      <c r="F1669" s="13"/>
      <c r="N1669" s="43"/>
      <c r="P1669" s="211"/>
      <c r="Q1669" s="211"/>
      <c r="R1669" s="211"/>
      <c r="S1669" s="211"/>
      <c r="T1669" s="211"/>
      <c r="U1669" s="211"/>
      <c r="V1669" s="211"/>
      <c r="W1669" s="211"/>
      <c r="X1669" s="211"/>
      <c r="Y1669" s="211"/>
      <c r="Z1669" s="211"/>
      <c r="AC1669" s="264"/>
      <c r="AD1669" s="264"/>
      <c r="AE1669" s="264"/>
      <c r="AF1669" s="264"/>
      <c r="AG1669" s="264"/>
    </row>
    <row r="1670" spans="1:33" x14ac:dyDescent="0.25">
      <c r="A1670" s="38"/>
      <c r="B1670" t="s">
        <v>26</v>
      </c>
      <c r="L1670" s="608" t="str">
        <f>$L$39</f>
        <v>N.017-050-2022/1</v>
      </c>
      <c r="M1670" s="608"/>
      <c r="N1670" s="43"/>
      <c r="P1670" s="211"/>
      <c r="Q1670" s="211"/>
      <c r="R1670" s="211"/>
      <c r="S1670" s="211"/>
      <c r="T1670" s="211"/>
      <c r="U1670" s="211"/>
      <c r="V1670" s="211"/>
      <c r="W1670" s="211"/>
      <c r="X1670" s="211"/>
      <c r="Y1670" s="211"/>
      <c r="Z1670" s="211"/>
      <c r="AC1670" s="264"/>
      <c r="AD1670" s="264"/>
      <c r="AE1670" s="264"/>
      <c r="AF1670" s="264"/>
      <c r="AG1670" s="264"/>
    </row>
    <row r="1671" spans="1:33" x14ac:dyDescent="0.25">
      <c r="A1671" s="38"/>
      <c r="B1671" s="44" t="s">
        <v>27</v>
      </c>
      <c r="C1671" s="45"/>
      <c r="D1671" s="46"/>
      <c r="E1671" s="651" t="s">
        <v>28</v>
      </c>
      <c r="F1671" s="652"/>
      <c r="G1671" s="651" t="s">
        <v>616</v>
      </c>
      <c r="H1671" s="652"/>
      <c r="L1671" s="608"/>
      <c r="M1671" s="608"/>
      <c r="N1671" s="43"/>
      <c r="P1671" s="211"/>
      <c r="Q1671" s="211"/>
      <c r="R1671" s="211"/>
      <c r="S1671" s="211"/>
      <c r="T1671" s="211"/>
      <c r="U1671" s="211"/>
      <c r="V1671" s="211"/>
      <c r="W1671" s="211"/>
      <c r="X1671" s="211"/>
      <c r="Y1671" s="211"/>
      <c r="Z1671" s="211"/>
      <c r="AC1671" s="264"/>
      <c r="AD1671" s="264"/>
      <c r="AE1671" s="264"/>
      <c r="AF1671" s="264"/>
      <c r="AG1671" s="264"/>
    </row>
    <row r="1672" spans="1:33" ht="18" customHeight="1" x14ac:dyDescent="0.25">
      <c r="A1672" s="38"/>
      <c r="B1672" s="71">
        <f>B1641</f>
        <v>0</v>
      </c>
      <c r="C1672" s="72"/>
      <c r="D1672" s="73"/>
      <c r="E1672" s="603" t="str">
        <f>G1641</f>
        <v/>
      </c>
      <c r="F1672" s="603"/>
      <c r="G1672" s="47"/>
      <c r="H1672" s="13">
        <v>1</v>
      </c>
      <c r="I1672" s="483" t="s">
        <v>823</v>
      </c>
      <c r="J1672" s="483"/>
      <c r="K1672" s="483"/>
      <c r="L1672" s="483"/>
      <c r="N1672" s="43"/>
      <c r="P1672" s="211"/>
      <c r="Q1672" s="211"/>
      <c r="R1672" s="211"/>
      <c r="S1672" s="211"/>
      <c r="T1672" s="211"/>
      <c r="U1672" s="211"/>
      <c r="V1672" s="211"/>
      <c r="W1672" s="211"/>
      <c r="X1672" s="211"/>
      <c r="Y1672" s="211"/>
      <c r="Z1672" s="211"/>
      <c r="AC1672" s="264"/>
      <c r="AD1672" s="264"/>
      <c r="AE1672" s="264"/>
      <c r="AF1672" s="264"/>
      <c r="AG1672" s="264"/>
    </row>
    <row r="1673" spans="1:33" x14ac:dyDescent="0.25">
      <c r="A1673" s="38"/>
      <c r="N1673" s="43"/>
      <c r="P1673" s="211"/>
      <c r="Q1673" s="211"/>
      <c r="R1673" s="211"/>
      <c r="S1673" s="211"/>
      <c r="T1673" s="211"/>
      <c r="U1673" s="211"/>
      <c r="V1673" s="211"/>
      <c r="W1673" s="211"/>
      <c r="X1673" s="211"/>
      <c r="Y1673" s="211"/>
      <c r="Z1673" s="211"/>
      <c r="AC1673" s="264"/>
      <c r="AD1673" s="264"/>
      <c r="AE1673" s="264"/>
      <c r="AF1673" s="264"/>
      <c r="AG1673" s="264"/>
    </row>
    <row r="1674" spans="1:33" x14ac:dyDescent="0.25">
      <c r="A1674" s="38"/>
      <c r="B1674" t="s">
        <v>36</v>
      </c>
      <c r="N1674" s="43"/>
      <c r="P1674" s="211"/>
      <c r="Q1674" s="211"/>
      <c r="R1674" s="211"/>
      <c r="S1674" s="211"/>
      <c r="T1674" s="211"/>
      <c r="U1674" s="211"/>
      <c r="V1674" s="211"/>
      <c r="W1674" s="211"/>
      <c r="X1674" s="211"/>
      <c r="Y1674" s="211"/>
      <c r="Z1674" s="211"/>
      <c r="AC1674" s="264"/>
      <c r="AD1674" s="264"/>
      <c r="AE1674" s="264"/>
      <c r="AF1674" s="264"/>
      <c r="AG1674" s="264"/>
    </row>
    <row r="1675" spans="1:33" ht="18" customHeight="1" x14ac:dyDescent="0.25">
      <c r="A1675" s="38"/>
      <c r="B1675" s="653" t="s">
        <v>37</v>
      </c>
      <c r="C1675" s="653"/>
      <c r="D1675" s="622" t="s">
        <v>897</v>
      </c>
      <c r="E1675" s="622"/>
      <c r="F1675" s="648" t="s">
        <v>898</v>
      </c>
      <c r="G1675" s="598"/>
      <c r="H1675" s="597" t="s">
        <v>38</v>
      </c>
      <c r="I1675" s="598"/>
      <c r="J1675" s="597" t="s">
        <v>38</v>
      </c>
      <c r="K1675" s="598"/>
      <c r="L1675" s="186" t="s">
        <v>39</v>
      </c>
      <c r="M1675" s="186" t="s">
        <v>40</v>
      </c>
      <c r="N1675" s="43"/>
      <c r="P1675" s="211">
        <v>1</v>
      </c>
      <c r="Q1675" s="211">
        <v>1</v>
      </c>
      <c r="R1675" s="211">
        <v>1</v>
      </c>
      <c r="S1675" s="211" t="str">
        <f>VLOOKUP(P1675,'WORKINGS MATRIX'!$B$200:$C$351,2,FALSE)</f>
        <v>Year</v>
      </c>
      <c r="T1675" s="211">
        <f t="shared" ref="T1675:U1679" si="153">Q1675-1</f>
        <v>0</v>
      </c>
      <c r="U1675" s="211">
        <f t="shared" si="153"/>
        <v>0</v>
      </c>
      <c r="V1675" s="211" t="str">
        <f>IF(S1675="year","",S1675)</f>
        <v/>
      </c>
      <c r="W1675" s="211" t="str">
        <f t="shared" ref="W1675:X1679" si="154">IF(T1675=0,"",T1675)</f>
        <v/>
      </c>
      <c r="X1675" s="211" t="str">
        <f t="shared" si="154"/>
        <v/>
      </c>
      <c r="Y1675" s="211" t="str">
        <f>IF(V1675="","",IF(W1675="",(V1675&amp;"/"&amp;"12"&amp;"/"&amp;"1"),IF(X1675="",(V1675&amp;"/"&amp;W1675&amp;"/"&amp;"1"),(V1675&amp;"/"&amp;W1675&amp;"/"&amp;X1675))))</f>
        <v/>
      </c>
      <c r="Z1675" s="211" t="str">
        <f>IF(Y1675="//","",Y1675)</f>
        <v/>
      </c>
      <c r="AC1675" s="264"/>
      <c r="AD1675" s="264"/>
      <c r="AE1675" s="264"/>
      <c r="AF1675" s="264"/>
      <c r="AG1675" s="264"/>
    </row>
    <row r="1676" spans="1:33" ht="18" customHeight="1" x14ac:dyDescent="0.25">
      <c r="A1676" s="38"/>
      <c r="B1676" s="603" t="s">
        <v>41</v>
      </c>
      <c r="C1676" s="603"/>
      <c r="D1676" s="623">
        <v>10</v>
      </c>
      <c r="E1676" s="624"/>
      <c r="F1676" s="607"/>
      <c r="G1676" s="602"/>
      <c r="H1676" s="599">
        <v>1</v>
      </c>
      <c r="I1676" s="600"/>
      <c r="J1676" s="601"/>
      <c r="K1676" s="602"/>
      <c r="L1676" s="314"/>
      <c r="M1676" s="210" t="str">
        <f>Z1675</f>
        <v/>
      </c>
      <c r="N1676" s="43"/>
      <c r="P1676" s="211">
        <v>1</v>
      </c>
      <c r="Q1676" s="211">
        <v>1</v>
      </c>
      <c r="R1676" s="211">
        <v>1</v>
      </c>
      <c r="S1676" s="211" t="str">
        <f>VLOOKUP(P1676,'WORKINGS MATRIX'!$B$200:$C$351,2,FALSE)</f>
        <v>Year</v>
      </c>
      <c r="T1676" s="211">
        <f t="shared" si="153"/>
        <v>0</v>
      </c>
      <c r="U1676" s="211">
        <f t="shared" si="153"/>
        <v>0</v>
      </c>
      <c r="V1676" s="211" t="str">
        <f>IF(S1676="year","",S1676)</f>
        <v/>
      </c>
      <c r="W1676" s="211" t="str">
        <f t="shared" si="154"/>
        <v/>
      </c>
      <c r="X1676" s="211" t="str">
        <f t="shared" si="154"/>
        <v/>
      </c>
      <c r="Y1676" s="211" t="str">
        <f>IF(V1676="","",IF(W1676="",(V1676&amp;"/"&amp;"12"&amp;"/"&amp;"1"),IF(X1676="",(V1676&amp;"/"&amp;W1676&amp;"/"&amp;"1"),(V1676&amp;"/"&amp;W1676&amp;"/"&amp;X1676))))</f>
        <v/>
      </c>
      <c r="Z1676" s="211" t="str">
        <f>IF(Y1676="//","",Y1676)</f>
        <v/>
      </c>
      <c r="AC1676" s="264"/>
      <c r="AD1676" s="264"/>
      <c r="AE1676" s="264"/>
      <c r="AF1676" s="264"/>
      <c r="AG1676" s="264"/>
    </row>
    <row r="1677" spans="1:33" ht="18" customHeight="1" x14ac:dyDescent="0.25">
      <c r="A1677" s="38"/>
      <c r="B1677" s="603" t="s">
        <v>42</v>
      </c>
      <c r="C1677" s="603"/>
      <c r="D1677" s="607"/>
      <c r="E1677" s="602"/>
      <c r="F1677" s="607"/>
      <c r="G1677" s="602"/>
      <c r="H1677" s="649" t="s">
        <v>394</v>
      </c>
      <c r="I1677" s="650"/>
      <c r="J1677" s="649" t="s">
        <v>362</v>
      </c>
      <c r="K1677" s="650"/>
      <c r="L1677" s="186" t="s">
        <v>39</v>
      </c>
      <c r="M1677" s="186" t="s">
        <v>40</v>
      </c>
      <c r="N1677" s="43"/>
      <c r="P1677" s="211">
        <v>1</v>
      </c>
      <c r="Q1677" s="211">
        <v>1</v>
      </c>
      <c r="R1677" s="211">
        <v>1</v>
      </c>
      <c r="S1677" s="211" t="str">
        <f>VLOOKUP(P1677,'WORKINGS MATRIX'!$B$200:$C$351,2,FALSE)</f>
        <v>Year</v>
      </c>
      <c r="T1677" s="211">
        <f t="shared" si="153"/>
        <v>0</v>
      </c>
      <c r="U1677" s="211">
        <f t="shared" si="153"/>
        <v>0</v>
      </c>
      <c r="V1677" s="211" t="str">
        <f>IF(S1677="year","",S1677)</f>
        <v/>
      </c>
      <c r="W1677" s="211" t="str">
        <f t="shared" si="154"/>
        <v/>
      </c>
      <c r="X1677" s="211" t="str">
        <f t="shared" si="154"/>
        <v/>
      </c>
      <c r="Y1677" s="211" t="str">
        <f>IF(V1677="","",IF(W1677="",(V1677&amp;"/"&amp;"1"&amp;"/"&amp;"1"),IF(X1677="",(V1677&amp;"/"&amp;W1677&amp;"/"&amp;"1"),(V1677&amp;"/"&amp;W1677&amp;"/"&amp;X1677))))</f>
        <v/>
      </c>
      <c r="Z1677" s="211" t="str">
        <f>IF(Y1677="//","",Y1677)</f>
        <v/>
      </c>
      <c r="AC1677" s="264"/>
      <c r="AD1677" s="264"/>
      <c r="AE1677" s="264"/>
      <c r="AF1677" s="264"/>
      <c r="AG1677" s="264"/>
    </row>
    <row r="1678" spans="1:33" ht="18" customHeight="1" x14ac:dyDescent="0.25">
      <c r="A1678" s="38"/>
      <c r="B1678" s="603" t="s">
        <v>82</v>
      </c>
      <c r="C1678" s="603"/>
      <c r="D1678" s="604" t="str">
        <f>Z1677</f>
        <v/>
      </c>
      <c r="E1678" s="605"/>
      <c r="F1678" s="604" t="str">
        <f>Z1678</f>
        <v/>
      </c>
      <c r="G1678" s="605"/>
      <c r="H1678" s="644">
        <v>1</v>
      </c>
      <c r="I1678" s="645"/>
      <c r="J1678" s="601"/>
      <c r="K1678" s="602"/>
      <c r="L1678" s="314"/>
      <c r="M1678" s="210" t="str">
        <f>Z1676</f>
        <v/>
      </c>
      <c r="N1678" s="43"/>
      <c r="P1678" s="211">
        <v>1</v>
      </c>
      <c r="Q1678" s="211">
        <v>1</v>
      </c>
      <c r="R1678" s="211">
        <v>1</v>
      </c>
      <c r="S1678" s="211" t="str">
        <f>VLOOKUP(P1678,'WORKINGS MATRIX'!$B$200:$C$351,2,FALSE)</f>
        <v>Year</v>
      </c>
      <c r="T1678" s="211">
        <f t="shared" si="153"/>
        <v>0</v>
      </c>
      <c r="U1678" s="211">
        <f t="shared" si="153"/>
        <v>0</v>
      </c>
      <c r="V1678" s="211" t="str">
        <f>IF(S1678="year","",S1678)</f>
        <v/>
      </c>
      <c r="W1678" s="211" t="str">
        <f t="shared" si="154"/>
        <v/>
      </c>
      <c r="X1678" s="211" t="str">
        <f t="shared" si="154"/>
        <v/>
      </c>
      <c r="Y1678" s="211" t="str">
        <f>IF(V1678="","",IF(W1678="",(V1678&amp;"/"&amp;"1"&amp;"/"&amp;"1"),IF(X1678="",(V1678&amp;"/"&amp;W1678&amp;"/"&amp;"1"),(V1678&amp;"/"&amp;W1678&amp;"/"&amp;X1678))))</f>
        <v/>
      </c>
      <c r="Z1678" s="211" t="str">
        <f>IF(Y1678="//","",Y1678)</f>
        <v/>
      </c>
      <c r="AC1678" s="264"/>
      <c r="AD1678" s="264"/>
      <c r="AE1678" s="264"/>
      <c r="AF1678" s="264"/>
      <c r="AG1678" s="264"/>
    </row>
    <row r="1679" spans="1:33" x14ac:dyDescent="0.25">
      <c r="A1679" s="38"/>
      <c r="N1679" s="43"/>
      <c r="P1679" s="211">
        <v>1</v>
      </c>
      <c r="Q1679" s="211">
        <v>1</v>
      </c>
      <c r="R1679" s="211">
        <v>1</v>
      </c>
      <c r="S1679" s="211" t="str">
        <f>VLOOKUP(P1679,'WORKINGS MATRIX'!$B$200:$C$351,2,FALSE)</f>
        <v>Year</v>
      </c>
      <c r="T1679" s="211">
        <f t="shared" si="153"/>
        <v>0</v>
      </c>
      <c r="U1679" s="211">
        <f t="shared" si="153"/>
        <v>0</v>
      </c>
      <c r="V1679" s="211" t="str">
        <f>IF(S1679="year","",S1679)</f>
        <v/>
      </c>
      <c r="W1679" s="211" t="str">
        <f t="shared" si="154"/>
        <v/>
      </c>
      <c r="X1679" s="211" t="str">
        <f t="shared" si="154"/>
        <v/>
      </c>
      <c r="Y1679" s="211" t="str">
        <f>IF(V1679="","",IF(W1679="",(V1679&amp;"/"&amp;"1"&amp;"/"&amp;"1"),IF(X1679="",(V1679&amp;"/"&amp;W1679&amp;"/"&amp;"1"),(V1679&amp;"/"&amp;W1679&amp;"/"&amp;X1679))))</f>
        <v/>
      </c>
      <c r="Z1679" s="211" t="str">
        <f>IF(Y1679="//","",Y1679)</f>
        <v/>
      </c>
      <c r="AC1679" s="264"/>
      <c r="AD1679" s="264"/>
      <c r="AE1679" s="264"/>
      <c r="AF1679" s="264"/>
      <c r="AG1679" s="264"/>
    </row>
    <row r="1680" spans="1:33" x14ac:dyDescent="0.25">
      <c r="A1680" s="38"/>
      <c r="M1680" s="330"/>
      <c r="N1680" s="43"/>
      <c r="P1680" s="211"/>
      <c r="Q1680" s="211"/>
      <c r="R1680" s="211"/>
      <c r="S1680" s="211"/>
      <c r="T1680" s="211"/>
      <c r="U1680" s="211"/>
      <c r="V1680" s="211"/>
      <c r="W1680" s="211"/>
      <c r="X1680" s="211"/>
      <c r="Y1680" s="211"/>
      <c r="Z1680" s="211"/>
      <c r="AC1680" s="264"/>
      <c r="AD1680" s="264"/>
      <c r="AE1680" s="264"/>
      <c r="AF1680" s="264"/>
      <c r="AG1680" s="264"/>
    </row>
    <row r="1681" spans="1:33" x14ac:dyDescent="0.25">
      <c r="A1681" s="51"/>
      <c r="B1681" s="26"/>
      <c r="C1681" s="83"/>
      <c r="D1681" s="329"/>
      <c r="E1681" s="26"/>
      <c r="F1681" s="11"/>
      <c r="G1681" s="11"/>
      <c r="H1681" s="11"/>
      <c r="I1681" s="11"/>
      <c r="J1681" s="26"/>
      <c r="K1681" s="26"/>
      <c r="L1681" s="26"/>
      <c r="M1681" s="330"/>
      <c r="N1681" s="74"/>
      <c r="O1681" s="26"/>
      <c r="P1681" s="211"/>
      <c r="Q1681" s="211"/>
      <c r="R1681" s="211"/>
      <c r="S1681" s="212"/>
      <c r="T1681" s="212"/>
      <c r="U1681" s="212"/>
      <c r="V1681" s="212"/>
      <c r="W1681" s="212"/>
      <c r="X1681" s="212"/>
      <c r="Y1681" s="212"/>
      <c r="Z1681" s="212"/>
      <c r="AC1681" s="264"/>
      <c r="AD1681" s="264"/>
      <c r="AE1681" s="264"/>
      <c r="AF1681" s="264"/>
      <c r="AG1681" s="264"/>
    </row>
    <row r="1682" spans="1:33" ht="26.25" customHeight="1" x14ac:dyDescent="0.25">
      <c r="A1682" s="75"/>
      <c r="B1682" s="9" t="s">
        <v>889</v>
      </c>
      <c r="C1682" s="222"/>
      <c r="D1682" s="3"/>
      <c r="E1682" s="222"/>
      <c r="F1682" s="222"/>
      <c r="G1682" s="3"/>
      <c r="H1682" s="222"/>
      <c r="I1682" s="3"/>
      <c r="J1682" s="326"/>
      <c r="K1682" s="327"/>
      <c r="L1682" s="222"/>
      <c r="M1682" s="76"/>
      <c r="N1682" s="77"/>
      <c r="O1682" s="11"/>
      <c r="P1682" s="211"/>
      <c r="Q1682" s="211"/>
      <c r="R1682" s="211"/>
      <c r="S1682" s="211"/>
      <c r="T1682" s="211"/>
      <c r="U1682" s="211"/>
      <c r="V1682" s="211"/>
      <c r="W1682" s="211"/>
      <c r="X1682" s="211"/>
      <c r="Y1682" s="211"/>
      <c r="Z1682" s="211"/>
      <c r="AC1682" s="264"/>
      <c r="AD1682" s="264"/>
      <c r="AE1682" s="264"/>
      <c r="AF1682" s="264"/>
      <c r="AG1682" s="264"/>
    </row>
    <row r="1683" spans="1:33" ht="26.25" customHeight="1" x14ac:dyDescent="0.25">
      <c r="A1683" s="75"/>
      <c r="B1683" s="222"/>
      <c r="C1683" s="222"/>
      <c r="D1683" s="3"/>
      <c r="E1683" s="222"/>
      <c r="F1683" s="222"/>
      <c r="G1683" s="3"/>
      <c r="H1683" s="222"/>
      <c r="I1683" s="3"/>
      <c r="J1683" s="326"/>
      <c r="K1683" s="327"/>
      <c r="L1683" s="222"/>
      <c r="M1683" s="76"/>
      <c r="N1683" s="77"/>
      <c r="O1683" s="11"/>
      <c r="P1683" s="211"/>
      <c r="Q1683" s="211"/>
      <c r="R1683" s="211"/>
      <c r="S1683" s="211"/>
      <c r="T1683" s="211"/>
      <c r="U1683" s="211"/>
      <c r="V1683" s="211"/>
      <c r="W1683" s="211"/>
      <c r="X1683" s="211"/>
      <c r="Y1683" s="211"/>
      <c r="Z1683" s="211"/>
      <c r="AC1683" s="264"/>
      <c r="AD1683" s="264"/>
      <c r="AE1683" s="264"/>
      <c r="AF1683" s="264"/>
      <c r="AG1683" s="264"/>
    </row>
    <row r="1684" spans="1:33" ht="26.25" customHeight="1" x14ac:dyDescent="0.25">
      <c r="A1684" s="75"/>
      <c r="B1684" s="222"/>
      <c r="C1684" s="222"/>
      <c r="D1684" s="3"/>
      <c r="E1684" s="222"/>
      <c r="F1684" s="222"/>
      <c r="G1684" s="3"/>
      <c r="H1684" s="222"/>
      <c r="I1684" s="3"/>
      <c r="J1684" s="326"/>
      <c r="K1684" s="327"/>
      <c r="L1684" s="222"/>
      <c r="M1684" s="76"/>
      <c r="N1684" s="77"/>
      <c r="O1684" s="11"/>
      <c r="P1684" s="211"/>
      <c r="Q1684" s="211"/>
      <c r="R1684" s="211"/>
      <c r="S1684" s="211"/>
      <c r="T1684" s="211"/>
      <c r="U1684" s="211"/>
      <c r="V1684" s="211"/>
      <c r="W1684" s="211"/>
      <c r="X1684" s="211"/>
      <c r="Y1684" s="211"/>
      <c r="Z1684" s="211"/>
      <c r="AC1684" s="264"/>
      <c r="AD1684" s="264"/>
      <c r="AE1684" s="264"/>
      <c r="AF1684" s="264"/>
      <c r="AG1684" s="264"/>
    </row>
    <row r="1685" spans="1:33" ht="26.25" customHeight="1" x14ac:dyDescent="0.25">
      <c r="A1685" s="75"/>
      <c r="B1685" s="222"/>
      <c r="C1685" s="222"/>
      <c r="D1685" s="3"/>
      <c r="E1685" s="222"/>
      <c r="F1685" s="222"/>
      <c r="G1685" s="3"/>
      <c r="H1685" s="222"/>
      <c r="I1685" s="3"/>
      <c r="J1685" s="326"/>
      <c r="K1685" s="327"/>
      <c r="L1685" s="222"/>
      <c r="M1685" s="76"/>
      <c r="N1685" s="77"/>
      <c r="O1685" s="11"/>
      <c r="P1685" s="211"/>
      <c r="Q1685" s="211"/>
      <c r="R1685" s="211"/>
      <c r="S1685" s="211"/>
      <c r="T1685" s="211"/>
      <c r="U1685" s="211"/>
      <c r="V1685" s="211"/>
      <c r="W1685" s="211"/>
      <c r="X1685" s="211"/>
      <c r="Y1685" s="211"/>
      <c r="Z1685" s="211"/>
      <c r="AC1685" s="264"/>
      <c r="AD1685" s="264"/>
      <c r="AE1685" s="264"/>
      <c r="AF1685" s="264"/>
      <c r="AG1685" s="264"/>
    </row>
    <row r="1686" spans="1:33" ht="26.25" customHeight="1" x14ac:dyDescent="0.25">
      <c r="A1686" s="75"/>
      <c r="B1686" s="222"/>
      <c r="C1686" s="222"/>
      <c r="D1686" s="3"/>
      <c r="E1686" s="222"/>
      <c r="F1686" s="222"/>
      <c r="G1686" s="3"/>
      <c r="H1686" s="222"/>
      <c r="I1686" s="3"/>
      <c r="J1686" s="326"/>
      <c r="K1686" s="327"/>
      <c r="L1686" s="222"/>
      <c r="M1686" s="76"/>
      <c r="N1686" s="77"/>
      <c r="O1686" s="11"/>
      <c r="P1686" s="211"/>
      <c r="Q1686" s="211"/>
      <c r="R1686" s="211"/>
      <c r="S1686" s="211"/>
      <c r="T1686" s="211"/>
      <c r="U1686" s="211"/>
      <c r="V1686" s="211"/>
      <c r="W1686" s="211"/>
      <c r="X1686" s="211"/>
      <c r="Y1686" s="211"/>
      <c r="Z1686" s="211"/>
      <c r="AC1686" s="264"/>
      <c r="AD1686" s="264"/>
      <c r="AE1686" s="264"/>
      <c r="AF1686" s="264"/>
      <c r="AG1686" s="264"/>
    </row>
    <row r="1687" spans="1:33" x14ac:dyDescent="0.25">
      <c r="A1687" s="38"/>
      <c r="D1687" s="3"/>
      <c r="G1687" s="3"/>
      <c r="I1687" s="3"/>
      <c r="N1687" s="77"/>
      <c r="P1687" s="211"/>
      <c r="Q1687" s="211"/>
      <c r="R1687" s="211"/>
      <c r="S1687" s="211"/>
      <c r="T1687" s="211"/>
      <c r="U1687" s="211"/>
      <c r="V1687" s="211"/>
      <c r="W1687" s="211"/>
      <c r="X1687" s="211"/>
      <c r="Y1687" s="211"/>
      <c r="Z1687" s="211"/>
      <c r="AC1687" s="264"/>
      <c r="AD1687" s="264"/>
      <c r="AE1687" s="264"/>
      <c r="AF1687" s="264"/>
      <c r="AG1687" s="264"/>
    </row>
    <row r="1688" spans="1:33" x14ac:dyDescent="0.25">
      <c r="A1688" s="38"/>
      <c r="B1688" t="s">
        <v>34</v>
      </c>
      <c r="D1688" s="62"/>
      <c r="H1688" s="63"/>
      <c r="K1688" s="26"/>
      <c r="N1688" s="43"/>
      <c r="P1688" s="211"/>
      <c r="Q1688" s="211"/>
      <c r="R1688" s="211"/>
      <c r="S1688" s="211"/>
      <c r="T1688" s="211"/>
      <c r="U1688" s="211"/>
      <c r="V1688" s="211"/>
      <c r="W1688" s="211"/>
      <c r="X1688" s="211"/>
      <c r="Y1688" s="211"/>
      <c r="Z1688" s="211"/>
      <c r="AC1688" s="264"/>
      <c r="AD1688" s="264"/>
      <c r="AE1688" s="264"/>
      <c r="AF1688" s="264"/>
      <c r="AG1688" s="264"/>
    </row>
    <row r="1689" spans="1:33" x14ac:dyDescent="0.25">
      <c r="A1689" s="38"/>
      <c r="B1689" s="609"/>
      <c r="C1689" s="610"/>
      <c r="D1689" s="610"/>
      <c r="E1689" s="610"/>
      <c r="F1689" s="610"/>
      <c r="G1689" s="610"/>
      <c r="H1689" s="610"/>
      <c r="I1689" s="610"/>
      <c r="J1689" s="610"/>
      <c r="K1689" s="610"/>
      <c r="L1689" s="610"/>
      <c r="M1689" s="611"/>
      <c r="N1689" s="43"/>
      <c r="P1689" s="211"/>
      <c r="Q1689" s="211"/>
      <c r="R1689" s="211"/>
      <c r="S1689" s="211"/>
      <c r="T1689" s="211"/>
      <c r="U1689" s="211"/>
      <c r="V1689" s="211"/>
      <c r="W1689" s="211"/>
      <c r="X1689" s="211"/>
      <c r="Y1689" s="211"/>
      <c r="Z1689" s="211"/>
      <c r="AC1689" s="264"/>
      <c r="AD1689" s="264"/>
      <c r="AE1689" s="264"/>
      <c r="AF1689" s="264"/>
      <c r="AG1689" s="264"/>
    </row>
    <row r="1690" spans="1:33" x14ac:dyDescent="0.25">
      <c r="A1690" s="38"/>
      <c r="B1690" s="612"/>
      <c r="C1690" s="613"/>
      <c r="D1690" s="613"/>
      <c r="E1690" s="613"/>
      <c r="F1690" s="613"/>
      <c r="G1690" s="613"/>
      <c r="H1690" s="613"/>
      <c r="I1690" s="613"/>
      <c r="J1690" s="613"/>
      <c r="K1690" s="613"/>
      <c r="L1690" s="613"/>
      <c r="M1690" s="614"/>
      <c r="N1690" s="43"/>
      <c r="P1690" s="211"/>
      <c r="Q1690" s="211"/>
      <c r="R1690" s="211"/>
      <c r="S1690" s="211"/>
      <c r="T1690" s="211"/>
      <c r="U1690" s="211"/>
      <c r="V1690" s="211"/>
      <c r="W1690" s="211"/>
      <c r="X1690" s="211"/>
      <c r="Y1690" s="211"/>
      <c r="Z1690" s="211"/>
      <c r="AC1690" s="264"/>
      <c r="AD1690" s="264"/>
      <c r="AE1690" s="264"/>
      <c r="AF1690" s="264"/>
      <c r="AG1690" s="264"/>
    </row>
    <row r="1691" spans="1:33" x14ac:dyDescent="0.25">
      <c r="A1691" s="38"/>
      <c r="B1691" s="612"/>
      <c r="C1691" s="613"/>
      <c r="D1691" s="613"/>
      <c r="E1691" s="613"/>
      <c r="F1691" s="613"/>
      <c r="G1691" s="613"/>
      <c r="H1691" s="613"/>
      <c r="I1691" s="613"/>
      <c r="J1691" s="613"/>
      <c r="K1691" s="613"/>
      <c r="L1691" s="613"/>
      <c r="M1691" s="614"/>
      <c r="N1691" s="43"/>
      <c r="P1691" s="211"/>
      <c r="Q1691" s="211"/>
      <c r="R1691" s="211"/>
      <c r="S1691" s="211"/>
      <c r="T1691" s="211"/>
      <c r="U1691" s="211"/>
      <c r="V1691" s="211"/>
      <c r="W1691" s="211"/>
      <c r="X1691" s="211"/>
      <c r="Y1691" s="211"/>
      <c r="Z1691" s="211"/>
      <c r="AC1691" s="264"/>
      <c r="AD1691" s="264"/>
      <c r="AE1691" s="264"/>
      <c r="AF1691" s="264"/>
      <c r="AG1691" s="264"/>
    </row>
    <row r="1692" spans="1:33" x14ac:dyDescent="0.25">
      <c r="A1692" s="38"/>
      <c r="B1692" s="615"/>
      <c r="C1692" s="616"/>
      <c r="D1692" s="616"/>
      <c r="E1692" s="616"/>
      <c r="F1692" s="616"/>
      <c r="G1692" s="616"/>
      <c r="H1692" s="616"/>
      <c r="I1692" s="616"/>
      <c r="J1692" s="616"/>
      <c r="K1692" s="616"/>
      <c r="L1692" s="616"/>
      <c r="M1692" s="617"/>
      <c r="N1692" s="43"/>
      <c r="P1692" s="211"/>
      <c r="Q1692" s="211"/>
      <c r="R1692" s="211"/>
      <c r="S1692" s="211"/>
      <c r="T1692" s="211"/>
      <c r="U1692" s="211"/>
      <c r="V1692" s="211"/>
      <c r="W1692" s="211"/>
      <c r="X1692" s="211"/>
      <c r="Y1692" s="211"/>
      <c r="Z1692" s="211"/>
      <c r="AC1692" s="264"/>
      <c r="AD1692" s="264"/>
      <c r="AE1692" s="264"/>
      <c r="AF1692" s="264"/>
      <c r="AG1692" s="264"/>
    </row>
    <row r="1693" spans="1:33" x14ac:dyDescent="0.25">
      <c r="A1693" s="38"/>
      <c r="B1693" s="16"/>
      <c r="D1693" s="62"/>
      <c r="H1693" s="63"/>
      <c r="K1693" s="26"/>
      <c r="N1693" s="43"/>
      <c r="P1693" s="211"/>
      <c r="Q1693" s="211"/>
      <c r="R1693" s="211"/>
      <c r="S1693" s="211"/>
      <c r="T1693" s="211"/>
      <c r="U1693" s="211"/>
      <c r="V1693" s="211"/>
      <c r="W1693" s="211"/>
      <c r="X1693" s="211"/>
      <c r="Y1693" s="211"/>
      <c r="Z1693" s="211"/>
      <c r="AC1693" s="264"/>
      <c r="AD1693" s="264"/>
      <c r="AE1693" s="264"/>
      <c r="AF1693" s="264"/>
      <c r="AG1693" s="264"/>
    </row>
    <row r="1694" spans="1:33" x14ac:dyDescent="0.25">
      <c r="A1694" s="38"/>
      <c r="D1694" s="62"/>
      <c r="H1694" s="63"/>
      <c r="K1694" s="26"/>
      <c r="N1694" s="43"/>
      <c r="P1694" s="211"/>
      <c r="Q1694" s="211"/>
      <c r="R1694" s="211"/>
      <c r="S1694" s="211"/>
      <c r="T1694" s="211"/>
      <c r="U1694" s="211"/>
      <c r="V1694" s="211"/>
      <c r="W1694" s="211"/>
      <c r="X1694" s="211"/>
      <c r="Y1694" s="211"/>
      <c r="Z1694" s="211"/>
      <c r="AC1694" s="264"/>
      <c r="AD1694" s="264"/>
      <c r="AE1694" s="264"/>
      <c r="AF1694" s="264"/>
      <c r="AG1694" s="264"/>
    </row>
    <row r="1695" spans="1:33" x14ac:dyDescent="0.25">
      <c r="A1695" s="38"/>
      <c r="D1695" s="62"/>
      <c r="H1695" s="63"/>
      <c r="K1695" s="26"/>
      <c r="N1695" s="43"/>
      <c r="P1695" s="211"/>
      <c r="Q1695" s="211"/>
      <c r="R1695" s="211"/>
      <c r="S1695" s="211"/>
      <c r="T1695" s="211"/>
      <c r="U1695" s="211"/>
      <c r="V1695" s="211"/>
      <c r="W1695" s="211"/>
      <c r="X1695" s="211"/>
      <c r="Y1695" s="211"/>
      <c r="Z1695" s="211"/>
      <c r="AC1695" s="264"/>
      <c r="AD1695" s="264"/>
      <c r="AE1695" s="264"/>
      <c r="AF1695" s="264"/>
      <c r="AG1695" s="264"/>
    </row>
    <row r="1696" spans="1:33" x14ac:dyDescent="0.25">
      <c r="A1696" s="38"/>
      <c r="D1696" s="62"/>
      <c r="E1696" s="222"/>
      <c r="F1696" s="222"/>
      <c r="G1696" s="222"/>
      <c r="H1696" s="222"/>
      <c r="I1696" s="222"/>
      <c r="K1696" s="26"/>
      <c r="N1696" s="43"/>
      <c r="P1696" s="211"/>
      <c r="Q1696" s="211"/>
      <c r="R1696" s="211"/>
      <c r="S1696" s="211"/>
      <c r="T1696" s="211"/>
      <c r="U1696" s="211"/>
      <c r="V1696" s="211"/>
      <c r="W1696" s="211"/>
      <c r="X1696" s="211"/>
      <c r="Y1696" s="211"/>
      <c r="Z1696" s="211"/>
      <c r="AC1696" s="264"/>
      <c r="AD1696" s="264"/>
      <c r="AE1696" s="264"/>
      <c r="AF1696" s="264"/>
      <c r="AG1696" s="264"/>
    </row>
    <row r="1697" spans="1:33" x14ac:dyDescent="0.25">
      <c r="A1697" s="38"/>
      <c r="D1697" s="62"/>
      <c r="E1697" s="222"/>
      <c r="F1697" s="222"/>
      <c r="G1697" s="222"/>
      <c r="H1697" s="222"/>
      <c r="I1697" s="222"/>
      <c r="K1697" s="606" t="s">
        <v>334</v>
      </c>
      <c r="L1697" s="606"/>
      <c r="M1697" s="606"/>
      <c r="N1697" s="43"/>
      <c r="P1697" s="211"/>
      <c r="Q1697" s="211"/>
      <c r="R1697" s="211"/>
      <c r="S1697" s="211"/>
      <c r="T1697" s="211"/>
      <c r="U1697" s="211"/>
      <c r="V1697" s="211"/>
      <c r="W1697" s="211"/>
      <c r="X1697" s="211"/>
      <c r="Y1697" s="211"/>
      <c r="Z1697" s="211"/>
      <c r="AC1697" s="264"/>
      <c r="AD1697" s="264"/>
      <c r="AE1697" s="264"/>
      <c r="AF1697" s="264"/>
      <c r="AG1697" s="264"/>
    </row>
    <row r="1698" spans="1:33" x14ac:dyDescent="0.25">
      <c r="A1698" s="38"/>
      <c r="D1698" s="62"/>
      <c r="H1698" s="63"/>
      <c r="K1698" s="606"/>
      <c r="L1698" s="606"/>
      <c r="M1698" s="606"/>
      <c r="N1698" s="43"/>
      <c r="P1698" s="211"/>
      <c r="Q1698" s="211"/>
      <c r="R1698" s="211"/>
      <c r="S1698" s="211"/>
      <c r="T1698" s="211"/>
      <c r="U1698" s="211"/>
      <c r="V1698" s="211"/>
      <c r="W1698" s="211"/>
      <c r="X1698" s="211"/>
      <c r="Y1698" s="211"/>
      <c r="Z1698" s="211"/>
      <c r="AC1698" s="264"/>
      <c r="AD1698" s="264"/>
      <c r="AE1698" s="264"/>
      <c r="AF1698" s="264"/>
      <c r="AG1698" s="264"/>
    </row>
    <row r="1699" spans="1:33" x14ac:dyDescent="0.25">
      <c r="A1699" s="38"/>
      <c r="D1699" s="62"/>
      <c r="E1699" s="222"/>
      <c r="F1699" s="222"/>
      <c r="G1699" s="222"/>
      <c r="H1699" s="222"/>
      <c r="I1699" s="222"/>
      <c r="K1699" s="606"/>
      <c r="L1699" s="606"/>
      <c r="M1699" s="606"/>
      <c r="N1699" s="43"/>
      <c r="P1699" s="211"/>
      <c r="Q1699" s="211"/>
      <c r="R1699" s="211"/>
      <c r="S1699" s="211"/>
      <c r="T1699" s="211"/>
      <c r="U1699" s="211"/>
      <c r="V1699" s="211"/>
      <c r="W1699" s="211"/>
      <c r="X1699" s="211"/>
      <c r="Y1699" s="211"/>
      <c r="Z1699" s="211"/>
      <c r="AC1699" s="264"/>
      <c r="AD1699" s="264"/>
      <c r="AE1699" s="264"/>
      <c r="AF1699" s="264"/>
      <c r="AG1699" s="264"/>
    </row>
    <row r="1700" spans="1:33" x14ac:dyDescent="0.25">
      <c r="A1700" s="38"/>
      <c r="D1700" s="62"/>
      <c r="E1700" s="222"/>
      <c r="F1700" s="222"/>
      <c r="G1700" s="222"/>
      <c r="H1700" s="222"/>
      <c r="I1700" s="222"/>
      <c r="K1700" s="606"/>
      <c r="L1700" s="606"/>
      <c r="M1700" s="606"/>
      <c r="N1700" s="43"/>
      <c r="P1700" s="211"/>
      <c r="Q1700" s="211"/>
      <c r="R1700" s="211"/>
      <c r="S1700" s="211"/>
      <c r="T1700" s="211"/>
      <c r="U1700" s="211"/>
      <c r="V1700" s="211"/>
      <c r="W1700" s="211"/>
      <c r="X1700" s="211"/>
      <c r="Y1700" s="211"/>
      <c r="Z1700" s="211"/>
      <c r="AC1700" s="264"/>
      <c r="AD1700" s="264"/>
      <c r="AE1700" s="264"/>
      <c r="AF1700" s="264"/>
      <c r="AG1700" s="264"/>
    </row>
    <row r="1701" spans="1:33" ht="13.8" thickBot="1" x14ac:dyDescent="0.3">
      <c r="A1701" s="64"/>
      <c r="B1701" s="65"/>
      <c r="C1701" s="65"/>
      <c r="D1701" s="65"/>
      <c r="E1701" s="65"/>
      <c r="F1701" s="65"/>
      <c r="G1701" s="65"/>
      <c r="H1701" s="65"/>
      <c r="I1701" s="65"/>
      <c r="J1701" s="65"/>
      <c r="K1701" s="65"/>
      <c r="L1701" s="65"/>
      <c r="M1701" s="65"/>
      <c r="N1701" s="69"/>
      <c r="P1701" s="211"/>
      <c r="Q1701" s="211"/>
      <c r="R1701" s="211"/>
      <c r="S1701" s="211"/>
      <c r="T1701" s="211"/>
      <c r="U1701" s="211"/>
      <c r="V1701" s="211"/>
      <c r="W1701" s="211"/>
      <c r="X1701" s="211"/>
      <c r="Y1701" s="211"/>
      <c r="Z1701" s="211"/>
      <c r="AC1701" s="264"/>
      <c r="AD1701" s="264"/>
      <c r="AE1701" s="264"/>
      <c r="AF1701" s="264"/>
      <c r="AG1701" s="264"/>
    </row>
    <row r="1702" spans="1:33" ht="13.8" thickTop="1" x14ac:dyDescent="0.25">
      <c r="P1702" s="211"/>
      <c r="Q1702" s="211"/>
      <c r="R1702" s="211"/>
      <c r="S1702" s="211"/>
      <c r="T1702" s="211"/>
      <c r="U1702" s="211"/>
      <c r="V1702" s="211"/>
      <c r="W1702" s="211"/>
      <c r="X1702" s="211"/>
      <c r="Y1702" s="211"/>
      <c r="Z1702" s="211"/>
      <c r="AC1702" s="264"/>
      <c r="AD1702" s="264"/>
      <c r="AE1702" s="264"/>
      <c r="AF1702" s="264"/>
      <c r="AG1702" s="264"/>
    </row>
    <row r="1703" spans="1:33" x14ac:dyDescent="0.25">
      <c r="B1703" s="29" t="s">
        <v>19</v>
      </c>
      <c r="P1703" s="211"/>
      <c r="Q1703" s="211"/>
      <c r="R1703" s="211"/>
      <c r="S1703" s="211"/>
      <c r="T1703" s="211"/>
      <c r="U1703" s="211"/>
      <c r="V1703" s="211"/>
      <c r="W1703" s="211"/>
      <c r="X1703" s="211"/>
      <c r="Y1703" s="211"/>
      <c r="Z1703" s="211"/>
      <c r="AC1703" s="264"/>
      <c r="AD1703" s="264"/>
      <c r="AE1703" s="264"/>
      <c r="AF1703" s="264"/>
      <c r="AG1703" s="264"/>
    </row>
    <row r="1704" spans="1:33" x14ac:dyDescent="0.25">
      <c r="P1704" s="211"/>
      <c r="Q1704" s="211"/>
      <c r="R1704" s="211"/>
      <c r="S1704" s="211"/>
      <c r="T1704" s="211"/>
      <c r="U1704" s="211"/>
      <c r="V1704" s="211"/>
      <c r="W1704" s="211"/>
      <c r="X1704" s="211"/>
      <c r="Y1704" s="211"/>
      <c r="Z1704" s="211"/>
      <c r="AC1704" s="264"/>
      <c r="AD1704" s="264"/>
      <c r="AE1704" s="264"/>
      <c r="AF1704" s="264"/>
      <c r="AG1704" s="264"/>
    </row>
    <row r="1705" spans="1:33" x14ac:dyDescent="0.25">
      <c r="P1705" s="211"/>
      <c r="Q1705" s="211"/>
      <c r="R1705" s="211"/>
      <c r="S1705" s="211"/>
      <c r="T1705" s="211"/>
      <c r="U1705" s="211"/>
      <c r="V1705" s="211"/>
      <c r="W1705" s="211"/>
      <c r="X1705" s="211"/>
      <c r="Y1705" s="211"/>
      <c r="Z1705" s="211"/>
      <c r="AC1705" s="264"/>
      <c r="AD1705" s="264"/>
      <c r="AE1705" s="264"/>
      <c r="AF1705" s="264"/>
      <c r="AG1705" s="264"/>
    </row>
    <row r="1706" spans="1:33" x14ac:dyDescent="0.25">
      <c r="P1706" s="211"/>
      <c r="Q1706" s="211"/>
      <c r="R1706" s="211"/>
      <c r="S1706" s="211"/>
      <c r="T1706" s="211"/>
      <c r="U1706" s="211"/>
      <c r="V1706" s="211"/>
      <c r="W1706" s="211"/>
      <c r="X1706" s="211"/>
      <c r="Y1706" s="211"/>
      <c r="Z1706" s="211"/>
      <c r="AC1706" s="264"/>
      <c r="AD1706" s="264"/>
      <c r="AE1706" s="264"/>
      <c r="AF1706" s="264"/>
      <c r="AG1706" s="264"/>
    </row>
    <row r="1707" spans="1:33" x14ac:dyDescent="0.25">
      <c r="P1707" s="211"/>
      <c r="Q1707" s="211"/>
      <c r="R1707" s="211"/>
      <c r="S1707" s="211"/>
      <c r="T1707" s="211"/>
      <c r="U1707" s="211"/>
      <c r="V1707" s="211"/>
      <c r="W1707" s="211"/>
      <c r="X1707" s="211"/>
      <c r="Y1707" s="211"/>
      <c r="Z1707" s="211"/>
      <c r="AC1707" s="264"/>
      <c r="AD1707" s="264"/>
      <c r="AE1707" s="264"/>
      <c r="AF1707" s="264"/>
      <c r="AG1707" s="264"/>
    </row>
    <row r="1708" spans="1:33" x14ac:dyDescent="0.25">
      <c r="P1708" s="211"/>
      <c r="Q1708" s="211"/>
      <c r="R1708" s="211"/>
      <c r="S1708" s="211"/>
      <c r="T1708" s="211"/>
      <c r="U1708" s="211"/>
      <c r="V1708" s="211"/>
      <c r="W1708" s="211"/>
      <c r="X1708" s="211"/>
      <c r="Y1708" s="211"/>
      <c r="Z1708" s="211"/>
      <c r="AC1708" s="264"/>
      <c r="AD1708" s="264"/>
      <c r="AE1708" s="264"/>
      <c r="AF1708" s="264"/>
      <c r="AG1708" s="264"/>
    </row>
    <row r="1709" spans="1:33" x14ac:dyDescent="0.25">
      <c r="P1709" s="211"/>
      <c r="Q1709" s="211"/>
      <c r="R1709" s="211"/>
      <c r="S1709" s="211"/>
      <c r="T1709" s="211"/>
      <c r="U1709" s="211"/>
      <c r="V1709" s="211"/>
      <c r="W1709" s="211"/>
      <c r="X1709" s="211"/>
      <c r="Y1709" s="211"/>
      <c r="Z1709" s="211"/>
      <c r="AC1709" s="264"/>
      <c r="AD1709" s="264"/>
      <c r="AE1709" s="264"/>
      <c r="AF1709" s="264"/>
      <c r="AG1709" s="264"/>
    </row>
    <row r="1710" spans="1:33" x14ac:dyDescent="0.25">
      <c r="P1710" s="211"/>
      <c r="Q1710" s="211"/>
      <c r="R1710" s="211"/>
      <c r="S1710" s="211"/>
      <c r="T1710" s="211"/>
      <c r="U1710" s="211"/>
      <c r="V1710" s="211"/>
      <c r="W1710" s="211"/>
      <c r="X1710" s="211"/>
      <c r="Y1710" s="211"/>
      <c r="Z1710" s="211"/>
      <c r="AC1710" s="264"/>
      <c r="AD1710" s="264"/>
      <c r="AE1710" s="264"/>
      <c r="AF1710" s="264"/>
      <c r="AG1710" s="264"/>
    </row>
    <row r="1711" spans="1:33" x14ac:dyDescent="0.25">
      <c r="P1711" s="211"/>
      <c r="Q1711" s="211"/>
      <c r="R1711" s="211"/>
      <c r="S1711" s="211"/>
      <c r="T1711" s="211"/>
      <c r="U1711" s="211"/>
      <c r="V1711" s="211"/>
      <c r="W1711" s="211"/>
      <c r="X1711" s="211"/>
      <c r="Y1711" s="211"/>
      <c r="Z1711" s="211"/>
      <c r="AC1711" s="264"/>
      <c r="AD1711" s="264"/>
      <c r="AE1711" s="264"/>
      <c r="AF1711" s="264"/>
      <c r="AG1711" s="264"/>
    </row>
    <row r="1712" spans="1:33" x14ac:dyDescent="0.25">
      <c r="P1712" s="211"/>
      <c r="Q1712" s="211"/>
      <c r="R1712" s="211"/>
      <c r="S1712" s="211"/>
      <c r="T1712" s="211"/>
      <c r="U1712" s="211"/>
      <c r="V1712" s="211"/>
      <c r="W1712" s="211"/>
      <c r="X1712" s="211"/>
      <c r="Y1712" s="211"/>
      <c r="Z1712" s="211"/>
      <c r="AC1712" s="264"/>
      <c r="AD1712" s="264"/>
      <c r="AE1712" s="264"/>
      <c r="AF1712" s="264"/>
      <c r="AG1712" s="264"/>
    </row>
    <row r="1713" spans="16:33" x14ac:dyDescent="0.25">
      <c r="P1713" s="211"/>
      <c r="Q1713" s="211"/>
      <c r="R1713" s="211"/>
      <c r="S1713" s="211"/>
      <c r="T1713" s="211"/>
      <c r="U1713" s="211"/>
      <c r="V1713" s="211"/>
      <c r="W1713" s="211"/>
      <c r="X1713" s="211"/>
      <c r="Y1713" s="211"/>
      <c r="Z1713" s="211"/>
      <c r="AC1713" s="264"/>
      <c r="AD1713" s="264"/>
      <c r="AE1713" s="264"/>
      <c r="AF1713" s="264"/>
      <c r="AG1713" s="264"/>
    </row>
    <row r="1714" spans="16:33" x14ac:dyDescent="0.25">
      <c r="P1714" s="211"/>
      <c r="Q1714" s="211"/>
      <c r="R1714" s="211"/>
      <c r="S1714" s="211"/>
      <c r="T1714" s="211"/>
      <c r="U1714" s="211"/>
      <c r="V1714" s="211"/>
      <c r="W1714" s="211"/>
      <c r="X1714" s="211"/>
      <c r="Y1714" s="211"/>
      <c r="Z1714" s="211"/>
      <c r="AC1714" s="264"/>
      <c r="AD1714" s="264"/>
      <c r="AE1714" s="264"/>
      <c r="AF1714" s="264"/>
      <c r="AG1714" s="264"/>
    </row>
    <row r="1715" spans="16:33" x14ac:dyDescent="0.25">
      <c r="P1715" s="211"/>
      <c r="Q1715" s="211"/>
      <c r="R1715" s="211"/>
      <c r="S1715" s="211"/>
      <c r="T1715" s="211"/>
      <c r="U1715" s="211"/>
      <c r="V1715" s="211"/>
      <c r="W1715" s="211"/>
      <c r="X1715" s="211"/>
      <c r="Y1715" s="211"/>
      <c r="Z1715" s="211"/>
      <c r="AC1715" s="264"/>
      <c r="AD1715" s="264"/>
      <c r="AE1715" s="264"/>
      <c r="AF1715" s="264"/>
      <c r="AG1715" s="264"/>
    </row>
    <row r="1716" spans="16:33" x14ac:dyDescent="0.25">
      <c r="P1716" s="211"/>
      <c r="Q1716" s="211"/>
      <c r="R1716" s="211"/>
      <c r="S1716" s="211"/>
      <c r="T1716" s="211"/>
      <c r="U1716" s="211"/>
      <c r="V1716" s="211"/>
      <c r="W1716" s="211"/>
      <c r="X1716" s="211"/>
      <c r="Y1716" s="211"/>
      <c r="Z1716" s="211"/>
      <c r="AC1716" s="264"/>
      <c r="AD1716" s="264"/>
      <c r="AE1716" s="264"/>
      <c r="AF1716" s="264"/>
      <c r="AG1716" s="264"/>
    </row>
    <row r="1717" spans="16:33" x14ac:dyDescent="0.25">
      <c r="P1717" s="211"/>
      <c r="Q1717" s="211"/>
      <c r="R1717" s="211"/>
      <c r="S1717" s="211"/>
      <c r="T1717" s="211"/>
      <c r="U1717" s="211"/>
      <c r="V1717" s="211"/>
      <c r="W1717" s="211"/>
      <c r="X1717" s="211"/>
      <c r="Y1717" s="211"/>
      <c r="Z1717" s="211"/>
      <c r="AC1717" s="264"/>
      <c r="AD1717" s="264"/>
      <c r="AE1717" s="264"/>
      <c r="AF1717" s="264"/>
      <c r="AG1717" s="264"/>
    </row>
    <row r="1718" spans="16:33" x14ac:dyDescent="0.25">
      <c r="P1718" s="211"/>
      <c r="Q1718" s="211"/>
      <c r="R1718" s="211"/>
      <c r="S1718" s="211"/>
      <c r="T1718" s="211"/>
      <c r="U1718" s="211"/>
      <c r="V1718" s="211"/>
      <c r="W1718" s="211"/>
      <c r="X1718" s="211"/>
      <c r="Y1718" s="211"/>
      <c r="Z1718" s="211"/>
      <c r="AC1718" s="264"/>
      <c r="AD1718" s="264"/>
      <c r="AE1718" s="264"/>
      <c r="AF1718" s="264"/>
      <c r="AG1718" s="264"/>
    </row>
    <row r="1719" spans="16:33" x14ac:dyDescent="0.25">
      <c r="P1719" s="211"/>
      <c r="Q1719" s="211"/>
      <c r="R1719" s="211"/>
      <c r="S1719" s="211"/>
      <c r="T1719" s="211"/>
      <c r="U1719" s="211"/>
      <c r="V1719" s="211"/>
      <c r="W1719" s="211"/>
      <c r="X1719" s="211"/>
      <c r="Y1719" s="211"/>
      <c r="Z1719" s="211"/>
      <c r="AC1719" s="264"/>
      <c r="AD1719" s="264"/>
      <c r="AE1719" s="264"/>
      <c r="AF1719" s="264"/>
      <c r="AG1719" s="264"/>
    </row>
    <row r="1720" spans="16:33" x14ac:dyDescent="0.25">
      <c r="P1720" s="211"/>
      <c r="Q1720" s="211"/>
      <c r="R1720" s="211"/>
      <c r="S1720" s="211"/>
      <c r="T1720" s="211"/>
      <c r="U1720" s="211"/>
      <c r="V1720" s="211"/>
      <c r="W1720" s="211"/>
      <c r="X1720" s="211"/>
      <c r="Y1720" s="211"/>
      <c r="Z1720" s="211"/>
      <c r="AC1720" s="264"/>
      <c r="AD1720" s="264"/>
      <c r="AE1720" s="264"/>
      <c r="AF1720" s="264"/>
      <c r="AG1720" s="264"/>
    </row>
    <row r="1721" spans="16:33" x14ac:dyDescent="0.25">
      <c r="P1721" s="211"/>
      <c r="Q1721" s="211"/>
      <c r="R1721" s="211"/>
      <c r="S1721" s="211"/>
      <c r="T1721" s="211"/>
      <c r="U1721" s="211"/>
      <c r="V1721" s="211"/>
      <c r="W1721" s="211"/>
      <c r="X1721" s="211"/>
      <c r="Y1721" s="211"/>
      <c r="Z1721" s="211"/>
      <c r="AC1721" s="264"/>
      <c r="AD1721" s="264"/>
      <c r="AE1721" s="264"/>
      <c r="AF1721" s="264"/>
      <c r="AG1721" s="264"/>
    </row>
    <row r="1722" spans="16:33" x14ac:dyDescent="0.25">
      <c r="P1722" s="211"/>
      <c r="Q1722" s="211"/>
      <c r="R1722" s="211"/>
      <c r="S1722" s="211"/>
      <c r="T1722" s="211"/>
      <c r="U1722" s="211"/>
      <c r="V1722" s="211"/>
      <c r="W1722" s="211"/>
      <c r="X1722" s="211"/>
      <c r="Y1722" s="211"/>
      <c r="Z1722" s="211"/>
      <c r="AC1722" s="264"/>
      <c r="AD1722" s="264"/>
      <c r="AE1722" s="264"/>
      <c r="AF1722" s="264"/>
      <c r="AG1722" s="264"/>
    </row>
    <row r="1723" spans="16:33" x14ac:dyDescent="0.25">
      <c r="P1723" s="211"/>
      <c r="Q1723" s="211"/>
      <c r="R1723" s="211"/>
      <c r="S1723" s="211"/>
      <c r="T1723" s="211"/>
      <c r="U1723" s="211"/>
      <c r="V1723" s="211"/>
      <c r="W1723" s="211"/>
      <c r="X1723" s="211"/>
      <c r="Y1723" s="211"/>
      <c r="Z1723" s="211"/>
      <c r="AC1723" s="264"/>
      <c r="AD1723" s="264"/>
      <c r="AE1723" s="264"/>
      <c r="AF1723" s="264"/>
      <c r="AG1723" s="264"/>
    </row>
    <row r="1724" spans="16:33" x14ac:dyDescent="0.25">
      <c r="P1724" s="211"/>
      <c r="Q1724" s="211"/>
      <c r="R1724" s="211"/>
      <c r="S1724" s="211"/>
      <c r="T1724" s="211"/>
      <c r="U1724" s="211"/>
      <c r="V1724" s="211"/>
      <c r="W1724" s="211"/>
      <c r="X1724" s="211"/>
      <c r="Y1724" s="211"/>
      <c r="Z1724" s="211"/>
      <c r="AC1724" s="264"/>
      <c r="AD1724" s="264"/>
      <c r="AE1724" s="264"/>
      <c r="AF1724" s="264"/>
      <c r="AG1724" s="264"/>
    </row>
    <row r="1725" spans="16:33" x14ac:dyDescent="0.25">
      <c r="P1725" s="211"/>
      <c r="Q1725" s="211"/>
      <c r="R1725" s="211"/>
      <c r="S1725" s="211"/>
      <c r="T1725" s="211"/>
      <c r="U1725" s="211"/>
      <c r="V1725" s="211"/>
      <c r="W1725" s="211"/>
      <c r="X1725" s="211"/>
      <c r="Y1725" s="211"/>
      <c r="Z1725" s="211"/>
      <c r="AC1725" s="264"/>
      <c r="AD1725" s="264"/>
      <c r="AE1725" s="264"/>
      <c r="AF1725" s="264"/>
      <c r="AG1725" s="264"/>
    </row>
    <row r="1726" spans="16:33" x14ac:dyDescent="0.25">
      <c r="P1726" s="211"/>
      <c r="Q1726" s="211"/>
      <c r="R1726" s="211"/>
      <c r="S1726" s="211"/>
      <c r="T1726" s="211"/>
      <c r="U1726" s="211"/>
      <c r="V1726" s="211"/>
      <c r="W1726" s="211"/>
      <c r="X1726" s="211"/>
      <c r="Y1726" s="211"/>
      <c r="Z1726" s="211"/>
      <c r="AC1726" s="264"/>
      <c r="AD1726" s="264"/>
      <c r="AE1726" s="264"/>
      <c r="AF1726" s="264"/>
      <c r="AG1726" s="264"/>
    </row>
    <row r="1727" spans="16:33" x14ac:dyDescent="0.25">
      <c r="P1727" s="211"/>
      <c r="Q1727" s="211"/>
      <c r="R1727" s="211"/>
      <c r="S1727" s="211"/>
      <c r="T1727" s="211"/>
      <c r="U1727" s="211"/>
      <c r="V1727" s="211"/>
      <c r="W1727" s="211"/>
      <c r="X1727" s="211"/>
      <c r="Y1727" s="211"/>
      <c r="Z1727" s="211"/>
      <c r="AC1727" s="264"/>
      <c r="AD1727" s="264"/>
      <c r="AE1727" s="264"/>
      <c r="AF1727" s="264"/>
      <c r="AG1727" s="264"/>
    </row>
    <row r="1728" spans="16:33" x14ac:dyDescent="0.25">
      <c r="P1728" s="211"/>
      <c r="Q1728" s="211"/>
      <c r="R1728" s="211"/>
      <c r="S1728" s="211"/>
      <c r="T1728" s="211"/>
      <c r="U1728" s="211"/>
      <c r="V1728" s="211"/>
      <c r="W1728" s="211"/>
      <c r="X1728" s="211"/>
      <c r="Y1728" s="211"/>
      <c r="Z1728" s="211"/>
      <c r="AC1728" s="264"/>
      <c r="AD1728" s="264"/>
      <c r="AE1728" s="264"/>
      <c r="AF1728" s="264"/>
      <c r="AG1728" s="264"/>
    </row>
    <row r="1729" spans="1:33" x14ac:dyDescent="0.25">
      <c r="P1729" s="211"/>
      <c r="Q1729" s="211"/>
      <c r="R1729" s="211"/>
      <c r="S1729" s="211"/>
      <c r="T1729" s="211"/>
      <c r="U1729" s="211"/>
      <c r="V1729" s="211"/>
      <c r="W1729" s="211"/>
      <c r="X1729" s="211"/>
      <c r="Y1729" s="211"/>
      <c r="Z1729" s="211"/>
      <c r="AC1729" s="264"/>
      <c r="AD1729" s="264"/>
      <c r="AE1729" s="264"/>
      <c r="AF1729" s="264"/>
      <c r="AG1729" s="264"/>
    </row>
    <row r="1730" spans="1:33" x14ac:dyDescent="0.25">
      <c r="P1730" s="211"/>
      <c r="Q1730" s="211"/>
      <c r="R1730" s="211"/>
      <c r="S1730" s="211"/>
      <c r="T1730" s="211"/>
      <c r="U1730" s="211"/>
      <c r="V1730" s="211"/>
      <c r="W1730" s="211"/>
      <c r="X1730" s="211"/>
      <c r="Y1730" s="211"/>
      <c r="Z1730" s="211"/>
      <c r="AC1730" s="264"/>
      <c r="AD1730" s="264"/>
      <c r="AE1730" s="264"/>
      <c r="AF1730" s="264"/>
      <c r="AG1730" s="264"/>
    </row>
    <row r="1731" spans="1:33" x14ac:dyDescent="0.25">
      <c r="P1731" s="211"/>
      <c r="Q1731" s="211"/>
      <c r="R1731" s="211"/>
      <c r="S1731" s="211"/>
      <c r="T1731" s="211"/>
      <c r="U1731" s="211"/>
      <c r="V1731" s="211"/>
      <c r="W1731" s="211"/>
      <c r="X1731" s="211"/>
      <c r="Y1731" s="211"/>
      <c r="Z1731" s="211"/>
      <c r="AC1731" s="264"/>
      <c r="AD1731" s="264"/>
      <c r="AE1731" s="264"/>
      <c r="AF1731" s="264"/>
      <c r="AG1731" s="264"/>
    </row>
    <row r="1732" spans="1:33" x14ac:dyDescent="0.25">
      <c r="P1732" s="211"/>
      <c r="Q1732" s="211"/>
      <c r="R1732" s="211"/>
      <c r="S1732" s="211"/>
      <c r="T1732" s="211"/>
      <c r="U1732" s="211"/>
      <c r="V1732" s="211"/>
      <c r="W1732" s="211"/>
      <c r="X1732" s="211"/>
      <c r="Y1732" s="211"/>
      <c r="Z1732" s="211"/>
      <c r="AC1732" s="264"/>
      <c r="AD1732" s="264"/>
      <c r="AE1732" s="264"/>
      <c r="AF1732" s="264"/>
      <c r="AG1732" s="264"/>
    </row>
    <row r="1733" spans="1:33" x14ac:dyDescent="0.25">
      <c r="P1733" s="211"/>
      <c r="Q1733" s="211"/>
      <c r="R1733" s="211"/>
      <c r="S1733" s="211"/>
      <c r="T1733" s="211"/>
      <c r="U1733" s="211"/>
      <c r="V1733" s="211"/>
      <c r="W1733" s="211"/>
      <c r="X1733" s="211"/>
      <c r="Y1733" s="211"/>
      <c r="Z1733" s="211"/>
      <c r="AC1733" s="264"/>
      <c r="AD1733" s="264"/>
      <c r="AE1733" s="264"/>
      <c r="AF1733" s="264"/>
      <c r="AG1733" s="264"/>
    </row>
    <row r="1734" spans="1:33" x14ac:dyDescent="0.25">
      <c r="P1734" s="211"/>
      <c r="Q1734" s="211"/>
      <c r="R1734" s="211"/>
      <c r="S1734" s="211"/>
      <c r="T1734" s="211"/>
      <c r="U1734" s="211"/>
      <c r="V1734" s="211"/>
      <c r="W1734" s="211"/>
      <c r="X1734" s="211"/>
      <c r="Y1734" s="211"/>
      <c r="Z1734" s="211"/>
      <c r="AC1734" s="264"/>
      <c r="AD1734" s="264"/>
      <c r="AE1734" s="264"/>
      <c r="AF1734" s="264"/>
      <c r="AG1734" s="264"/>
    </row>
    <row r="1735" spans="1:33" x14ac:dyDescent="0.25">
      <c r="P1735" s="211"/>
      <c r="Q1735" s="211"/>
      <c r="R1735" s="211"/>
      <c r="S1735" s="211"/>
      <c r="T1735" s="211"/>
      <c r="U1735" s="211"/>
      <c r="V1735" s="211"/>
      <c r="W1735" s="211"/>
      <c r="X1735" s="211"/>
      <c r="Y1735" s="211"/>
      <c r="Z1735" s="211"/>
      <c r="AC1735" s="264"/>
      <c r="AD1735" s="264"/>
      <c r="AE1735" s="264"/>
      <c r="AF1735" s="264"/>
      <c r="AG1735" s="264"/>
    </row>
    <row r="1736" spans="1:33" ht="13.8" thickBot="1" x14ac:dyDescent="0.3">
      <c r="B1736">
        <f>$D$1</f>
        <v>0</v>
      </c>
      <c r="C1736" s="79" t="s">
        <v>19</v>
      </c>
      <c r="D1736" s="30" t="s">
        <v>20</v>
      </c>
      <c r="P1736" s="211"/>
      <c r="Q1736" s="211"/>
      <c r="R1736" s="211"/>
      <c r="S1736" s="211"/>
      <c r="T1736" s="211"/>
      <c r="U1736" s="211"/>
      <c r="V1736" s="211"/>
      <c r="W1736" s="211"/>
      <c r="X1736" s="211"/>
      <c r="Y1736" s="211"/>
      <c r="Z1736" s="211"/>
      <c r="AC1736" s="264"/>
      <c r="AD1736" s="264"/>
      <c r="AE1736" s="264"/>
      <c r="AF1736" s="264"/>
      <c r="AG1736" s="264"/>
    </row>
    <row r="1737" spans="1:33" ht="13.8" thickTop="1" x14ac:dyDescent="0.25">
      <c r="A1737" s="31"/>
      <c r="B1737" s="32" t="s">
        <v>21</v>
      </c>
      <c r="C1737" s="33"/>
      <c r="D1737" s="34" t="s">
        <v>22</v>
      </c>
      <c r="E1737" s="32" t="str">
        <f>J127</f>
        <v/>
      </c>
      <c r="F1737" s="35" t="str">
        <f>IF(L127=0,"NOT REQUIRED", IF(L127="Man","MANAGERIAL POSITION","NON-MANAGERIAL POSITION"))</f>
        <v>NON-MANAGERIAL POSITION</v>
      </c>
      <c r="G1737" s="33"/>
      <c r="H1737" s="433" t="s">
        <v>768</v>
      </c>
      <c r="I1737" s="36"/>
      <c r="J1737" s="32"/>
      <c r="K1737" s="33"/>
      <c r="L1737" s="36" t="s">
        <v>25</v>
      </c>
      <c r="M1737" s="33"/>
      <c r="N1737" s="37"/>
      <c r="P1737" s="211"/>
      <c r="Q1737" s="211"/>
      <c r="R1737" s="211"/>
      <c r="S1737" s="211"/>
      <c r="T1737" s="211"/>
      <c r="U1737" s="211"/>
      <c r="V1737" s="211"/>
      <c r="W1737" s="211"/>
      <c r="X1737" s="211"/>
      <c r="Y1737" s="211"/>
      <c r="Z1737" s="211"/>
      <c r="AC1737" s="264"/>
      <c r="AD1737" s="264"/>
      <c r="AE1737" s="264"/>
      <c r="AF1737" s="264"/>
      <c r="AG1737" s="264"/>
    </row>
    <row r="1738" spans="1:33" x14ac:dyDescent="0.25">
      <c r="A1738" s="38"/>
      <c r="E1738" s="39"/>
      <c r="F1738" s="40"/>
      <c r="G1738" s="41"/>
      <c r="I1738" s="11"/>
      <c r="J1738" s="42"/>
      <c r="N1738" s="43"/>
      <c r="P1738" s="211"/>
      <c r="Q1738" s="211"/>
      <c r="R1738" s="211"/>
      <c r="S1738" s="211"/>
      <c r="T1738" s="211"/>
      <c r="U1738" s="211"/>
      <c r="V1738" s="211"/>
      <c r="W1738" s="211"/>
      <c r="X1738" s="211"/>
      <c r="Y1738" s="211"/>
      <c r="Z1738" s="211"/>
      <c r="AC1738" s="264"/>
      <c r="AD1738" s="264"/>
      <c r="AE1738" s="264"/>
      <c r="AF1738" s="264"/>
      <c r="AG1738" s="264"/>
    </row>
    <row r="1739" spans="1:33" x14ac:dyDescent="0.25">
      <c r="A1739" s="38"/>
      <c r="B1739" t="s">
        <v>26</v>
      </c>
      <c r="L1739" s="608" t="str">
        <f>$L$39</f>
        <v>N.017-050-2022/1</v>
      </c>
      <c r="M1739" s="608"/>
      <c r="N1739" s="43"/>
      <c r="P1739" s="211"/>
      <c r="Q1739" s="211"/>
      <c r="R1739" s="211"/>
      <c r="S1739" s="211"/>
      <c r="T1739" s="211"/>
      <c r="U1739" s="211"/>
      <c r="V1739" s="211"/>
      <c r="W1739" s="211"/>
      <c r="X1739" s="211"/>
      <c r="Y1739" s="211"/>
      <c r="Z1739" s="211"/>
      <c r="AC1739" s="264"/>
      <c r="AD1739" s="264"/>
      <c r="AE1739" s="264"/>
      <c r="AF1739" s="264"/>
      <c r="AG1739" s="264"/>
    </row>
    <row r="1740" spans="1:33" ht="24.75" customHeight="1" x14ac:dyDescent="0.25">
      <c r="A1740" s="38"/>
      <c r="B1740" s="44" t="s">
        <v>27</v>
      </c>
      <c r="C1740" s="45"/>
      <c r="D1740" s="46"/>
      <c r="E1740" s="620" t="s">
        <v>781</v>
      </c>
      <c r="F1740" s="621"/>
      <c r="G1740" s="44" t="s">
        <v>28</v>
      </c>
      <c r="H1740" s="46"/>
      <c r="I1740" s="44" t="s">
        <v>29</v>
      </c>
      <c r="J1740" s="46"/>
      <c r="K1740" s="47"/>
      <c r="L1740" s="608"/>
      <c r="M1740" s="608"/>
      <c r="N1740" s="43"/>
      <c r="P1740" s="211"/>
      <c r="Q1740" s="211"/>
      <c r="R1740" s="211"/>
      <c r="S1740" s="211"/>
      <c r="T1740" s="211"/>
      <c r="U1740" s="211"/>
      <c r="V1740" s="211"/>
      <c r="W1740" s="211"/>
      <c r="X1740" s="211"/>
      <c r="Y1740" s="211"/>
      <c r="Z1740" s="211"/>
      <c r="AC1740" s="264"/>
      <c r="AD1740" s="264"/>
      <c r="AE1740" s="264"/>
      <c r="AF1740" s="264"/>
      <c r="AG1740" s="264"/>
    </row>
    <row r="1741" spans="1:33" ht="18" customHeight="1" x14ac:dyDescent="0.25">
      <c r="A1741" s="38"/>
      <c r="B1741" s="302"/>
      <c r="C1741" s="303"/>
      <c r="D1741" s="304"/>
      <c r="E1741" s="646"/>
      <c r="F1741" s="647"/>
      <c r="G1741" s="265" t="str">
        <f>K127</f>
        <v/>
      </c>
      <c r="H1741" s="49"/>
      <c r="I1741" s="305"/>
      <c r="J1741" s="306"/>
      <c r="K1741" s="50"/>
      <c r="N1741" s="43"/>
      <c r="P1741" s="211">
        <v>1</v>
      </c>
      <c r="Q1741" s="211">
        <v>1</v>
      </c>
      <c r="R1741" s="211">
        <v>1</v>
      </c>
      <c r="S1741" s="211" t="str">
        <f>VLOOKUP(P1741,'WORKINGS MATRIX'!$H$200:$I$351,2,FALSE)</f>
        <v>Year</v>
      </c>
      <c r="T1741" s="211">
        <f>Q1741-1</f>
        <v>0</v>
      </c>
      <c r="U1741" s="211">
        <f>R1741-1</f>
        <v>0</v>
      </c>
      <c r="V1741" s="211" t="str">
        <f>IF(S1741="year","",S1741)</f>
        <v/>
      </c>
      <c r="W1741" s="211" t="str">
        <f>IF(T1741=0,"",T1741)</f>
        <v/>
      </c>
      <c r="X1741" s="211" t="str">
        <f>IF(U1741=0,"",U1741)</f>
        <v/>
      </c>
      <c r="Y1741" s="211" t="str">
        <f>IF(V1741="","",IF(W1741="",(V1741&amp;"/"&amp;"1"&amp;"/"&amp;"1"),IF(X1741="",(V1741&amp;"/"&amp;W1741&amp;"/"&amp;"1"),(V1741&amp;"/"&amp;W1741&amp;"/"&amp;X1741))))</f>
        <v/>
      </c>
      <c r="Z1741" s="211" t="str">
        <f>IF(Y1741="//","",Y1741)</f>
        <v/>
      </c>
      <c r="AC1741" s="264"/>
      <c r="AD1741" s="264"/>
      <c r="AE1741" s="264"/>
      <c r="AF1741" s="264"/>
      <c r="AG1741" s="264"/>
    </row>
    <row r="1742" spans="1:33" x14ac:dyDescent="0.25">
      <c r="A1742" s="38"/>
      <c r="E1742" t="str">
        <f>IF(E1741="","",IF(LEN(E1741)=13,"","ID NUMBER SHOULD BE 13 DIGITS"))</f>
        <v/>
      </c>
      <c r="N1742" s="43"/>
      <c r="P1742" s="211"/>
      <c r="Q1742" s="211"/>
      <c r="R1742" s="211"/>
      <c r="S1742" s="211"/>
      <c r="T1742" s="211"/>
      <c r="U1742" s="211"/>
      <c r="V1742" s="211"/>
      <c r="W1742" s="211"/>
      <c r="X1742" s="211"/>
      <c r="Y1742" s="211"/>
      <c r="Z1742" s="211"/>
      <c r="AC1742" s="264"/>
      <c r="AD1742" s="264"/>
      <c r="AE1742" s="264"/>
      <c r="AF1742" s="264"/>
      <c r="AG1742" s="264"/>
    </row>
    <row r="1743" spans="1:33" x14ac:dyDescent="0.25">
      <c r="A1743" s="38"/>
      <c r="G1743" s="276" t="str">
        <f>IF(AG1746=0,"","DATES BEYOND TENDER CLOSING DATE - PLEASE CHECK")</f>
        <v/>
      </c>
      <c r="N1743" s="43"/>
      <c r="P1743" s="211"/>
      <c r="Q1743" s="211"/>
      <c r="R1743" s="211"/>
      <c r="S1743" s="211"/>
      <c r="T1743" s="211"/>
      <c r="U1743" s="211"/>
      <c r="V1743" s="211"/>
      <c r="W1743" s="211"/>
      <c r="X1743" s="211"/>
      <c r="Y1743" s="211"/>
      <c r="Z1743" s="211"/>
      <c r="AC1743" s="264"/>
      <c r="AD1743" s="264"/>
      <c r="AE1743" s="264"/>
      <c r="AF1743" s="264"/>
      <c r="AG1743" s="264"/>
    </row>
    <row r="1744" spans="1:33" x14ac:dyDescent="0.25">
      <c r="A1744" s="38"/>
      <c r="B1744" t="s">
        <v>30</v>
      </c>
      <c r="G1744" s="276" t="str">
        <f>IF(AE1746=0,"","DATES INCORRECT OR INCOMPLETE - PLEASE CHECK")</f>
        <v/>
      </c>
      <c r="N1744" s="43"/>
      <c r="P1744" s="211"/>
      <c r="Q1744" s="211"/>
      <c r="R1744" s="211"/>
      <c r="S1744" s="211"/>
      <c r="T1744" s="211"/>
      <c r="U1744" s="211"/>
      <c r="V1744" s="211"/>
      <c r="W1744" s="211"/>
      <c r="X1744" s="211"/>
      <c r="Y1744" s="211"/>
      <c r="Z1744" s="211"/>
      <c r="AC1744" s="264"/>
      <c r="AD1744" s="264"/>
      <c r="AE1744" s="264"/>
      <c r="AF1744" s="264"/>
      <c r="AG1744" s="264"/>
    </row>
    <row r="1745" spans="1:33" x14ac:dyDescent="0.25">
      <c r="A1745" s="38"/>
      <c r="B1745" s="16" t="s">
        <v>612</v>
      </c>
      <c r="N1745" s="43"/>
      <c r="P1745" s="211"/>
      <c r="Q1745" s="211"/>
      <c r="R1745" s="211"/>
      <c r="S1745" s="211"/>
      <c r="T1745" s="211"/>
      <c r="U1745" s="211"/>
      <c r="V1745" s="211"/>
      <c r="W1745" s="211"/>
      <c r="X1745" s="211"/>
      <c r="Y1745" s="211"/>
      <c r="Z1745" s="211"/>
      <c r="AC1745" s="264"/>
      <c r="AD1745" s="264"/>
      <c r="AE1745" s="264"/>
      <c r="AF1745" s="264"/>
      <c r="AG1745" s="264"/>
    </row>
    <row r="1746" spans="1:33" ht="66" x14ac:dyDescent="0.25">
      <c r="A1746" s="51"/>
      <c r="B1746" s="559" t="s">
        <v>890</v>
      </c>
      <c r="C1746" s="558" t="s">
        <v>31</v>
      </c>
      <c r="D1746" s="49"/>
      <c r="E1746" s="618" t="s">
        <v>891</v>
      </c>
      <c r="F1746" s="619"/>
      <c r="G1746" s="263" t="s">
        <v>892</v>
      </c>
      <c r="H1746" s="263" t="s">
        <v>893</v>
      </c>
      <c r="I1746" s="560" t="s">
        <v>894</v>
      </c>
      <c r="J1746" s="560" t="s">
        <v>895</v>
      </c>
      <c r="K1746" s="53" t="s">
        <v>32</v>
      </c>
      <c r="L1746" s="560" t="s">
        <v>896</v>
      </c>
      <c r="M1746" s="52" t="s">
        <v>33</v>
      </c>
      <c r="N1746" s="54"/>
      <c r="O1746" s="55"/>
      <c r="P1746" s="214"/>
      <c r="Q1746" s="211"/>
      <c r="R1746" s="211"/>
      <c r="S1746" s="212"/>
      <c r="T1746" s="212"/>
      <c r="U1746" s="212"/>
      <c r="V1746" s="212"/>
      <c r="W1746" s="212"/>
      <c r="X1746" s="212"/>
      <c r="Y1746" s="212"/>
      <c r="Z1746" s="212"/>
      <c r="AC1746" s="271"/>
      <c r="AD1746" s="271"/>
      <c r="AE1746" s="271">
        <f>SUM(AE1747:AE1751)</f>
        <v>0</v>
      </c>
      <c r="AF1746" s="271"/>
      <c r="AG1746" s="271">
        <f>SUM(AG1747:AG1751)</f>
        <v>0</v>
      </c>
    </row>
    <row r="1747" spans="1:33" ht="25.5" customHeight="1" x14ac:dyDescent="0.25">
      <c r="A1747" s="56"/>
      <c r="B1747" s="308"/>
      <c r="C1747" s="57">
        <v>8</v>
      </c>
      <c r="D1747" s="58"/>
      <c r="E1747" s="59"/>
      <c r="F1747" s="59">
        <v>1</v>
      </c>
      <c r="G1747" s="210" t="str">
        <f>Z1747</f>
        <v/>
      </c>
      <c r="H1747" s="210" t="str">
        <f>Z1752</f>
        <v/>
      </c>
      <c r="I1747" s="310"/>
      <c r="J1747" s="311"/>
      <c r="K1747" s="60">
        <v>23</v>
      </c>
      <c r="L1747" s="312"/>
      <c r="M1747" s="313"/>
      <c r="N1747" s="270">
        <f>IF(G1747="",0,IF(H1747="",0,(ROUND(((H1747-G1747)/30),0))))</f>
        <v>0</v>
      </c>
      <c r="O1747" s="26"/>
      <c r="P1747" s="215">
        <v>1</v>
      </c>
      <c r="Q1747" s="211">
        <v>1</v>
      </c>
      <c r="R1747" s="211">
        <v>1</v>
      </c>
      <c r="S1747" s="211" t="str">
        <f>VLOOKUP(P1747,'WORKINGS MATRIX'!$B$200:$C$351,2,FALSE)</f>
        <v>Year</v>
      </c>
      <c r="T1747" s="211">
        <f t="shared" ref="T1747:U1751" si="155">Q1747-1</f>
        <v>0</v>
      </c>
      <c r="U1747" s="211">
        <f t="shared" si="155"/>
        <v>0</v>
      </c>
      <c r="V1747" s="211" t="str">
        <f t="shared" ref="V1747:V1756" si="156">IF(S1747="year","",S1747)</f>
        <v/>
      </c>
      <c r="W1747" s="211" t="str">
        <f t="shared" ref="W1747:X1751" si="157">IF(T1747=0,"",T1747)</f>
        <v/>
      </c>
      <c r="X1747" s="211" t="str">
        <f t="shared" si="157"/>
        <v/>
      </c>
      <c r="Y1747" s="211" t="str">
        <f t="shared" ref="Y1747:Y1756" si="158">IF(V1747="","",IF(W1747="",(V1747&amp;"/"&amp;"1"&amp;"/"&amp;"1"),IF(X1747="",(V1747&amp;"/"&amp;W1747&amp;"/"&amp;"1"),(V1747&amp;"/"&amp;W1747&amp;"/"&amp;X1747))))</f>
        <v/>
      </c>
      <c r="Z1747" s="211" t="str">
        <f t="shared" ref="Z1747:Z1756" si="159">IF(Y1747="//","",Y1747)</f>
        <v/>
      </c>
      <c r="AC1747" s="278">
        <f>IF(B1747="",0,1)</f>
        <v>0</v>
      </c>
      <c r="AD1747" s="278">
        <f>IF(B1747="",0,IF(N1747&gt;0,1,IF(N1747&lt;0,2,0)))</f>
        <v>0</v>
      </c>
      <c r="AE1747" s="278">
        <f>IF(AC1747=AD1747,0,IF(AC1747&gt;AD1747,2,1))</f>
        <v>0</v>
      </c>
      <c r="AF1747" s="278">
        <f>IF(B1747="",0,IF(N1747=0,0,H1747-$F$125))</f>
        <v>0</v>
      </c>
      <c r="AG1747" s="278">
        <f>IF(AF1747&gt;0,1,0)</f>
        <v>0</v>
      </c>
    </row>
    <row r="1748" spans="1:33" ht="25.5" customHeight="1" x14ac:dyDescent="0.25">
      <c r="A1748" s="56"/>
      <c r="B1748" s="308"/>
      <c r="C1748" s="57">
        <v>8</v>
      </c>
      <c r="D1748" s="58"/>
      <c r="E1748" s="59"/>
      <c r="F1748" s="59">
        <v>1</v>
      </c>
      <c r="G1748" s="210" t="str">
        <f>Z1748</f>
        <v/>
      </c>
      <c r="H1748" s="210" t="str">
        <f>Z1753</f>
        <v/>
      </c>
      <c r="I1748" s="310"/>
      <c r="J1748" s="311"/>
      <c r="K1748" s="60">
        <v>23</v>
      </c>
      <c r="L1748" s="312"/>
      <c r="M1748" s="313"/>
      <c r="N1748" s="270">
        <f>IF(G1748="",0,IF(H1748="",0,(ROUND(((H1748-G1748)/30),0))))</f>
        <v>0</v>
      </c>
      <c r="O1748" s="26"/>
      <c r="P1748" s="215">
        <v>1</v>
      </c>
      <c r="Q1748" s="211">
        <v>1</v>
      </c>
      <c r="R1748" s="211">
        <v>1</v>
      </c>
      <c r="S1748" s="211" t="str">
        <f>VLOOKUP(P1748,'WORKINGS MATRIX'!$B$200:$C$351,2,FALSE)</f>
        <v>Year</v>
      </c>
      <c r="T1748" s="211">
        <f t="shared" si="155"/>
        <v>0</v>
      </c>
      <c r="U1748" s="211">
        <f t="shared" si="155"/>
        <v>0</v>
      </c>
      <c r="V1748" s="211" t="str">
        <f t="shared" si="156"/>
        <v/>
      </c>
      <c r="W1748" s="211" t="str">
        <f t="shared" si="157"/>
        <v/>
      </c>
      <c r="X1748" s="211" t="str">
        <f t="shared" si="157"/>
        <v/>
      </c>
      <c r="Y1748" s="211" t="str">
        <f t="shared" si="158"/>
        <v/>
      </c>
      <c r="Z1748" s="211" t="str">
        <f t="shared" si="159"/>
        <v/>
      </c>
      <c r="AC1748" s="278">
        <f>IF(B1748="",0,1)</f>
        <v>0</v>
      </c>
      <c r="AD1748" s="278">
        <f>IF(B1748="",0,IF(N1748&gt;0,1,IF(N1748&lt;0,2,0)))</f>
        <v>0</v>
      </c>
      <c r="AE1748" s="278">
        <f>IF(AC1748=AD1748,0,IF(AC1748&gt;AD1748,2,1))</f>
        <v>0</v>
      </c>
      <c r="AF1748" s="278">
        <f>IF(B1748="",0,IF(N1748=0,0,H1748-$F$125))</f>
        <v>0</v>
      </c>
      <c r="AG1748" s="278">
        <f>IF(AF1748&gt;0,1,0)</f>
        <v>0</v>
      </c>
    </row>
    <row r="1749" spans="1:33" ht="25.5" customHeight="1" x14ac:dyDescent="0.25">
      <c r="A1749" s="56"/>
      <c r="B1749" s="308"/>
      <c r="C1749" s="57">
        <v>8</v>
      </c>
      <c r="D1749" s="58"/>
      <c r="E1749" s="59"/>
      <c r="F1749" s="59">
        <v>1</v>
      </c>
      <c r="G1749" s="210" t="str">
        <f>Z1749</f>
        <v/>
      </c>
      <c r="H1749" s="210" t="str">
        <f>Z1754</f>
        <v/>
      </c>
      <c r="I1749" s="310"/>
      <c r="J1749" s="311"/>
      <c r="K1749" s="60">
        <v>23</v>
      </c>
      <c r="L1749" s="312"/>
      <c r="M1749" s="313"/>
      <c r="N1749" s="270">
        <f>IF(G1749="",0,IF(H1749="",0,(ROUND(((H1749-G1749)/30),0))))</f>
        <v>0</v>
      </c>
      <c r="O1749" s="26"/>
      <c r="P1749" s="215">
        <v>1</v>
      </c>
      <c r="Q1749" s="211">
        <v>1</v>
      </c>
      <c r="R1749" s="211">
        <v>1</v>
      </c>
      <c r="S1749" s="211" t="str">
        <f>VLOOKUP(P1749,'WORKINGS MATRIX'!$B$200:$C$351,2,FALSE)</f>
        <v>Year</v>
      </c>
      <c r="T1749" s="211">
        <f t="shared" si="155"/>
        <v>0</v>
      </c>
      <c r="U1749" s="211">
        <f t="shared" si="155"/>
        <v>0</v>
      </c>
      <c r="V1749" s="211" t="str">
        <f t="shared" si="156"/>
        <v/>
      </c>
      <c r="W1749" s="211" t="str">
        <f t="shared" si="157"/>
        <v/>
      </c>
      <c r="X1749" s="211" t="str">
        <f t="shared" si="157"/>
        <v/>
      </c>
      <c r="Y1749" s="211" t="str">
        <f t="shared" si="158"/>
        <v/>
      </c>
      <c r="Z1749" s="211" t="str">
        <f t="shared" si="159"/>
        <v/>
      </c>
      <c r="AC1749" s="278">
        <f>IF(B1749="",0,1)</f>
        <v>0</v>
      </c>
      <c r="AD1749" s="278">
        <f>IF(B1749="",0,IF(N1749&gt;0,1,IF(N1749&lt;0,2,0)))</f>
        <v>0</v>
      </c>
      <c r="AE1749" s="278">
        <f>IF(AC1749=AD1749,0,IF(AC1749&gt;AD1749,2,1))</f>
        <v>0</v>
      </c>
      <c r="AF1749" s="278">
        <f>IF(B1749="",0,IF(N1749=0,0,H1749-$F$125))</f>
        <v>0</v>
      </c>
      <c r="AG1749" s="278">
        <f>IF(AF1749&gt;0,1,0)</f>
        <v>0</v>
      </c>
    </row>
    <row r="1750" spans="1:33" ht="25.5" customHeight="1" x14ac:dyDescent="0.25">
      <c r="A1750" s="56"/>
      <c r="B1750" s="380"/>
      <c r="C1750" s="380"/>
      <c r="D1750" s="380"/>
      <c r="E1750" s="380"/>
      <c r="F1750" s="380"/>
      <c r="G1750" s="380"/>
      <c r="H1750" s="380"/>
      <c r="I1750" s="380"/>
      <c r="J1750" s="380"/>
      <c r="K1750" s="380"/>
      <c r="L1750" s="380"/>
      <c r="M1750" s="380"/>
      <c r="N1750" s="270">
        <f>IF(G1750="",0,IF(H1750="",0,(ROUND(((H1750-G1750)/30),0))))</f>
        <v>0</v>
      </c>
      <c r="O1750" s="26"/>
      <c r="P1750" s="215">
        <v>1</v>
      </c>
      <c r="Q1750" s="211">
        <v>1</v>
      </c>
      <c r="R1750" s="211">
        <v>1</v>
      </c>
      <c r="S1750" s="211" t="str">
        <f>VLOOKUP(P1750,'WORKINGS MATRIX'!$B$200:$C$351,2,FALSE)</f>
        <v>Year</v>
      </c>
      <c r="T1750" s="211">
        <f t="shared" si="155"/>
        <v>0</v>
      </c>
      <c r="U1750" s="211">
        <f t="shared" si="155"/>
        <v>0</v>
      </c>
      <c r="V1750" s="211" t="str">
        <f t="shared" si="156"/>
        <v/>
      </c>
      <c r="W1750" s="211" t="str">
        <f t="shared" si="157"/>
        <v/>
      </c>
      <c r="X1750" s="211" t="str">
        <f t="shared" si="157"/>
        <v/>
      </c>
      <c r="Y1750" s="211" t="str">
        <f t="shared" si="158"/>
        <v/>
      </c>
      <c r="Z1750" s="211" t="str">
        <f t="shared" si="159"/>
        <v/>
      </c>
      <c r="AC1750" s="278">
        <f>IF(B1750="",0,1)</f>
        <v>0</v>
      </c>
      <c r="AD1750" s="278">
        <f>IF(B1750="",0,IF(N1750&gt;0,1,IF(N1750&lt;0,2,0)))</f>
        <v>0</v>
      </c>
      <c r="AE1750" s="278">
        <f>IF(AC1750=AD1750,0,IF(AC1750&gt;AD1750,2,1))</f>
        <v>0</v>
      </c>
      <c r="AF1750" s="278">
        <f>IF(B1750="",0,IF(N1750=0,0,H1750-$F$125))</f>
        <v>0</v>
      </c>
      <c r="AG1750" s="278">
        <f>IF(AF1750&gt;0,1,0)</f>
        <v>0</v>
      </c>
    </row>
    <row r="1751" spans="1:33" ht="25.5" customHeight="1" x14ac:dyDescent="0.25">
      <c r="A1751" s="56"/>
      <c r="B1751" s="222"/>
      <c r="C1751" s="222"/>
      <c r="D1751" s="222"/>
      <c r="E1751" s="222"/>
      <c r="F1751" s="222"/>
      <c r="G1751" s="222"/>
      <c r="H1751" s="222"/>
      <c r="I1751" s="222"/>
      <c r="J1751" s="222"/>
      <c r="K1751" s="222"/>
      <c r="L1751" s="222"/>
      <c r="M1751" s="222"/>
      <c r="N1751" s="270">
        <f>IF(G1751="",0,IF(H1751="",0,(ROUND(((H1751-G1751)/30),0))))</f>
        <v>0</v>
      </c>
      <c r="O1751" s="26"/>
      <c r="P1751" s="215">
        <v>1</v>
      </c>
      <c r="Q1751" s="211">
        <v>1</v>
      </c>
      <c r="R1751" s="211">
        <v>1</v>
      </c>
      <c r="S1751" s="211" t="str">
        <f>VLOOKUP(P1751,'WORKINGS MATRIX'!$B$200:$C$351,2,FALSE)</f>
        <v>Year</v>
      </c>
      <c r="T1751" s="211">
        <f t="shared" si="155"/>
        <v>0</v>
      </c>
      <c r="U1751" s="211">
        <f t="shared" si="155"/>
        <v>0</v>
      </c>
      <c r="V1751" s="211" t="str">
        <f t="shared" si="156"/>
        <v/>
      </c>
      <c r="W1751" s="211" t="str">
        <f t="shared" si="157"/>
        <v/>
      </c>
      <c r="X1751" s="211" t="str">
        <f t="shared" si="157"/>
        <v/>
      </c>
      <c r="Y1751" s="211" t="str">
        <f t="shared" si="158"/>
        <v/>
      </c>
      <c r="Z1751" s="211" t="str">
        <f t="shared" si="159"/>
        <v/>
      </c>
      <c r="AC1751" s="278">
        <f>IF(B1751="",0,1)</f>
        <v>0</v>
      </c>
      <c r="AD1751" s="278">
        <f>IF(B1751="",0,IF(N1751&gt;0,1,IF(N1751&lt;0,2,0)))</f>
        <v>0</v>
      </c>
      <c r="AE1751" s="278">
        <f>IF(AC1751=AD1751,0,IF(AC1751&gt;AD1751,2,1))</f>
        <v>0</v>
      </c>
      <c r="AF1751" s="278">
        <f>IF(B1751="",0,IF(N1751=0,0,H1751-$F$125))</f>
        <v>0</v>
      </c>
      <c r="AG1751" s="278">
        <f>IF(AF1751&gt;0,1,0)</f>
        <v>0</v>
      </c>
    </row>
    <row r="1752" spans="1:33" x14ac:dyDescent="0.25">
      <c r="A1752" s="38"/>
      <c r="D1752" s="62"/>
      <c r="H1752" s="63"/>
      <c r="K1752" s="26"/>
      <c r="N1752" s="43"/>
      <c r="O1752" s="63"/>
      <c r="P1752" s="195">
        <v>1</v>
      </c>
      <c r="Q1752" s="211">
        <v>1</v>
      </c>
      <c r="R1752" s="211">
        <v>1</v>
      </c>
      <c r="S1752" s="211" t="str">
        <f>VLOOKUP(P1752,'WORKINGS MATRIX'!$B$200:$C$351,2,FALSE)</f>
        <v>Year</v>
      </c>
      <c r="T1752" s="211">
        <f t="shared" ref="T1752:U1756" si="160">Q1752-1</f>
        <v>0</v>
      </c>
      <c r="U1752" s="211">
        <f t="shared" si="160"/>
        <v>0</v>
      </c>
      <c r="V1752" s="211" t="str">
        <f t="shared" si="156"/>
        <v/>
      </c>
      <c r="W1752" s="211" t="str">
        <f t="shared" ref="W1752:X1756" si="161">IF(T1752=0,"",T1752)</f>
        <v/>
      </c>
      <c r="X1752" s="211" t="str">
        <f t="shared" si="161"/>
        <v/>
      </c>
      <c r="Y1752" s="211" t="str">
        <f t="shared" si="158"/>
        <v/>
      </c>
      <c r="Z1752" s="211" t="str">
        <f t="shared" si="159"/>
        <v/>
      </c>
      <c r="AC1752" s="264"/>
      <c r="AD1752" s="264"/>
      <c r="AE1752" s="264"/>
      <c r="AF1752" s="264"/>
      <c r="AG1752" s="264"/>
    </row>
    <row r="1753" spans="1:33" x14ac:dyDescent="0.25">
      <c r="A1753" s="38"/>
      <c r="B1753" t="s">
        <v>34</v>
      </c>
      <c r="D1753" s="62"/>
      <c r="H1753" s="63"/>
      <c r="K1753" s="26"/>
      <c r="N1753" s="43"/>
      <c r="O1753" s="63"/>
      <c r="P1753" s="211">
        <v>1</v>
      </c>
      <c r="Q1753" s="211">
        <v>1</v>
      </c>
      <c r="R1753" s="211">
        <v>1</v>
      </c>
      <c r="S1753" s="211" t="str">
        <f>VLOOKUP(P1753,'WORKINGS MATRIX'!$B$200:$C$351,2,FALSE)</f>
        <v>Year</v>
      </c>
      <c r="T1753" s="211">
        <f t="shared" si="160"/>
        <v>0</v>
      </c>
      <c r="U1753" s="211">
        <f t="shared" si="160"/>
        <v>0</v>
      </c>
      <c r="V1753" s="211" t="str">
        <f t="shared" si="156"/>
        <v/>
      </c>
      <c r="W1753" s="211" t="str">
        <f t="shared" si="161"/>
        <v/>
      </c>
      <c r="X1753" s="211" t="str">
        <f t="shared" si="161"/>
        <v/>
      </c>
      <c r="Y1753" s="211" t="str">
        <f t="shared" si="158"/>
        <v/>
      </c>
      <c r="Z1753" s="211" t="str">
        <f t="shared" si="159"/>
        <v/>
      </c>
      <c r="AC1753" s="264"/>
      <c r="AD1753" s="264"/>
      <c r="AE1753" s="264"/>
      <c r="AF1753" s="264"/>
      <c r="AG1753" s="264"/>
    </row>
    <row r="1754" spans="1:33" x14ac:dyDescent="0.25">
      <c r="A1754" s="38"/>
      <c r="B1754" s="609"/>
      <c r="C1754" s="610"/>
      <c r="D1754" s="610"/>
      <c r="E1754" s="610"/>
      <c r="F1754" s="610"/>
      <c r="G1754" s="610"/>
      <c r="H1754" s="610"/>
      <c r="I1754" s="610"/>
      <c r="J1754" s="610"/>
      <c r="K1754" s="610"/>
      <c r="L1754" s="610"/>
      <c r="M1754" s="611"/>
      <c r="N1754" s="43"/>
      <c r="O1754" s="63"/>
      <c r="P1754" s="211">
        <v>1</v>
      </c>
      <c r="Q1754" s="211">
        <v>1</v>
      </c>
      <c r="R1754" s="211">
        <v>1</v>
      </c>
      <c r="S1754" s="211" t="str">
        <f>VLOOKUP(P1754,'WORKINGS MATRIX'!$B$200:$C$351,2,FALSE)</f>
        <v>Year</v>
      </c>
      <c r="T1754" s="211">
        <f t="shared" si="160"/>
        <v>0</v>
      </c>
      <c r="U1754" s="211">
        <f t="shared" si="160"/>
        <v>0</v>
      </c>
      <c r="V1754" s="211" t="str">
        <f t="shared" si="156"/>
        <v/>
      </c>
      <c r="W1754" s="211" t="str">
        <f t="shared" si="161"/>
        <v/>
      </c>
      <c r="X1754" s="211" t="str">
        <f t="shared" si="161"/>
        <v/>
      </c>
      <c r="Y1754" s="211" t="str">
        <f t="shared" si="158"/>
        <v/>
      </c>
      <c r="Z1754" s="211" t="str">
        <f t="shared" si="159"/>
        <v/>
      </c>
      <c r="AC1754" s="264"/>
      <c r="AD1754" s="264"/>
      <c r="AE1754" s="264"/>
      <c r="AF1754" s="264"/>
      <c r="AG1754" s="264"/>
    </row>
    <row r="1755" spans="1:33" x14ac:dyDescent="0.25">
      <c r="A1755" s="38"/>
      <c r="B1755" s="612"/>
      <c r="C1755" s="613"/>
      <c r="D1755" s="613"/>
      <c r="E1755" s="613"/>
      <c r="F1755" s="613"/>
      <c r="G1755" s="613"/>
      <c r="H1755" s="613"/>
      <c r="I1755" s="613"/>
      <c r="J1755" s="613"/>
      <c r="K1755" s="613"/>
      <c r="L1755" s="613"/>
      <c r="M1755" s="614"/>
      <c r="N1755" s="43"/>
      <c r="O1755" s="63"/>
      <c r="P1755" s="211">
        <v>1</v>
      </c>
      <c r="Q1755" s="211">
        <v>1</v>
      </c>
      <c r="R1755" s="211">
        <v>1</v>
      </c>
      <c r="S1755" s="211" t="str">
        <f>VLOOKUP(P1755,'WORKINGS MATRIX'!$B$200:$C$351,2,FALSE)</f>
        <v>Year</v>
      </c>
      <c r="T1755" s="211">
        <f t="shared" si="160"/>
        <v>0</v>
      </c>
      <c r="U1755" s="211">
        <f t="shared" si="160"/>
        <v>0</v>
      </c>
      <c r="V1755" s="211" t="str">
        <f t="shared" si="156"/>
        <v/>
      </c>
      <c r="W1755" s="211" t="str">
        <f t="shared" si="161"/>
        <v/>
      </c>
      <c r="X1755" s="211" t="str">
        <f t="shared" si="161"/>
        <v/>
      </c>
      <c r="Y1755" s="211" t="str">
        <f t="shared" si="158"/>
        <v/>
      </c>
      <c r="Z1755" s="211" t="str">
        <f t="shared" si="159"/>
        <v/>
      </c>
      <c r="AC1755" s="264"/>
      <c r="AD1755" s="264"/>
      <c r="AE1755" s="264"/>
      <c r="AF1755" s="264"/>
      <c r="AG1755" s="264"/>
    </row>
    <row r="1756" spans="1:33" x14ac:dyDescent="0.25">
      <c r="A1756" s="38"/>
      <c r="B1756" s="612"/>
      <c r="C1756" s="613"/>
      <c r="D1756" s="613"/>
      <c r="E1756" s="613"/>
      <c r="F1756" s="613"/>
      <c r="G1756" s="613"/>
      <c r="H1756" s="613"/>
      <c r="I1756" s="613"/>
      <c r="J1756" s="613"/>
      <c r="K1756" s="613"/>
      <c r="L1756" s="613"/>
      <c r="M1756" s="614"/>
      <c r="N1756" s="43"/>
      <c r="O1756" s="63"/>
      <c r="P1756" s="211">
        <v>1</v>
      </c>
      <c r="Q1756" s="211">
        <v>1</v>
      </c>
      <c r="R1756" s="211">
        <v>1</v>
      </c>
      <c r="S1756" s="211" t="str">
        <f>VLOOKUP(P1756,'WORKINGS MATRIX'!$B$200:$C$351,2,FALSE)</f>
        <v>Year</v>
      </c>
      <c r="T1756" s="211">
        <f t="shared" si="160"/>
        <v>0</v>
      </c>
      <c r="U1756" s="211">
        <f t="shared" si="160"/>
        <v>0</v>
      </c>
      <c r="V1756" s="211" t="str">
        <f t="shared" si="156"/>
        <v/>
      </c>
      <c r="W1756" s="211" t="str">
        <f t="shared" si="161"/>
        <v/>
      </c>
      <c r="X1756" s="211" t="str">
        <f t="shared" si="161"/>
        <v/>
      </c>
      <c r="Y1756" s="211" t="str">
        <f t="shared" si="158"/>
        <v/>
      </c>
      <c r="Z1756" s="211" t="str">
        <f t="shared" si="159"/>
        <v/>
      </c>
      <c r="AC1756" s="264"/>
      <c r="AD1756" s="264"/>
      <c r="AE1756" s="264"/>
      <c r="AF1756" s="264"/>
      <c r="AG1756" s="264"/>
    </row>
    <row r="1757" spans="1:33" x14ac:dyDescent="0.25">
      <c r="A1757" s="38"/>
      <c r="B1757" s="615"/>
      <c r="C1757" s="616"/>
      <c r="D1757" s="616"/>
      <c r="E1757" s="616"/>
      <c r="F1757" s="616"/>
      <c r="G1757" s="616"/>
      <c r="H1757" s="616"/>
      <c r="I1757" s="616"/>
      <c r="J1757" s="616"/>
      <c r="K1757" s="616"/>
      <c r="L1757" s="616"/>
      <c r="M1757" s="617"/>
      <c r="N1757" s="43"/>
      <c r="O1757" s="63"/>
      <c r="P1757" s="211"/>
      <c r="Q1757" s="211"/>
      <c r="R1757" s="211"/>
      <c r="S1757" s="211"/>
      <c r="T1757" s="211"/>
      <c r="U1757" s="211"/>
      <c r="V1757" s="211"/>
      <c r="W1757" s="211"/>
      <c r="X1757" s="211"/>
      <c r="Y1757" s="211"/>
      <c r="Z1757" s="211"/>
      <c r="AC1757" s="264"/>
      <c r="AD1757" s="264"/>
      <c r="AE1757" s="264"/>
      <c r="AF1757" s="264"/>
      <c r="AG1757" s="264"/>
    </row>
    <row r="1758" spans="1:33" x14ac:dyDescent="0.25">
      <c r="A1758" s="38"/>
      <c r="B1758" s="16" t="s">
        <v>424</v>
      </c>
      <c r="D1758" s="62"/>
      <c r="H1758" s="63"/>
      <c r="K1758" s="26"/>
      <c r="N1758" s="43"/>
      <c r="O1758" s="63"/>
      <c r="P1758" s="211"/>
      <c r="Q1758" s="211"/>
      <c r="R1758" s="211"/>
      <c r="S1758" s="211"/>
      <c r="T1758" s="211"/>
      <c r="U1758" s="211"/>
      <c r="V1758" s="211"/>
      <c r="W1758" s="211"/>
      <c r="X1758" s="211"/>
      <c r="Y1758" s="211"/>
      <c r="Z1758" s="211"/>
      <c r="AC1758" s="264"/>
      <c r="AD1758" s="264"/>
      <c r="AE1758" s="264"/>
      <c r="AF1758" s="264"/>
      <c r="AG1758" s="264"/>
    </row>
    <row r="1759" spans="1:33" x14ac:dyDescent="0.25">
      <c r="A1759" s="38"/>
      <c r="B1759" s="16" t="s">
        <v>425</v>
      </c>
      <c r="D1759" s="62"/>
      <c r="H1759" s="63"/>
      <c r="K1759" s="26"/>
      <c r="N1759" s="43"/>
      <c r="O1759" s="63"/>
      <c r="P1759" s="211"/>
      <c r="Q1759" s="211"/>
      <c r="R1759" s="211"/>
      <c r="S1759" s="211"/>
      <c r="T1759" s="211"/>
      <c r="U1759" s="211"/>
      <c r="V1759" s="211"/>
      <c r="W1759" s="211"/>
      <c r="X1759" s="211"/>
      <c r="Y1759" s="211"/>
      <c r="Z1759" s="211"/>
      <c r="AC1759" s="264"/>
      <c r="AD1759" s="264"/>
      <c r="AE1759" s="264"/>
      <c r="AF1759" s="264"/>
      <c r="AG1759" s="264"/>
    </row>
    <row r="1760" spans="1:33" x14ac:dyDescent="0.25">
      <c r="A1760" s="38"/>
      <c r="D1760" s="62"/>
      <c r="H1760" s="63"/>
      <c r="K1760" s="26"/>
      <c r="N1760" s="43"/>
      <c r="O1760" s="63"/>
      <c r="P1760" s="211"/>
      <c r="Q1760" s="211"/>
      <c r="R1760" s="211"/>
      <c r="S1760" s="211"/>
      <c r="T1760" s="211"/>
      <c r="U1760" s="211"/>
      <c r="V1760" s="211"/>
      <c r="W1760" s="211"/>
      <c r="X1760" s="211"/>
      <c r="Y1760" s="211"/>
      <c r="Z1760" s="211"/>
      <c r="AC1760" s="264"/>
      <c r="AD1760" s="264"/>
      <c r="AE1760" s="264"/>
      <c r="AF1760" s="264"/>
      <c r="AG1760" s="264"/>
    </row>
    <row r="1761" spans="1:33" x14ac:dyDescent="0.25">
      <c r="A1761" s="38"/>
      <c r="D1761" s="62"/>
      <c r="E1761" s="222"/>
      <c r="F1761" s="222"/>
      <c r="G1761" s="222"/>
      <c r="H1761" s="222"/>
      <c r="I1761" s="222"/>
      <c r="K1761" s="26"/>
      <c r="N1761" s="43"/>
      <c r="O1761" s="63"/>
      <c r="P1761" s="211"/>
      <c r="Q1761" s="211"/>
      <c r="R1761" s="211"/>
      <c r="S1761" s="211"/>
      <c r="T1761" s="211"/>
      <c r="U1761" s="211"/>
      <c r="V1761" s="211"/>
      <c r="W1761" s="211"/>
      <c r="X1761" s="211"/>
      <c r="Y1761" s="211"/>
      <c r="Z1761" s="211"/>
      <c r="AC1761" s="264"/>
      <c r="AD1761" s="264"/>
      <c r="AE1761" s="264"/>
      <c r="AF1761" s="264"/>
      <c r="AG1761" s="264"/>
    </row>
    <row r="1762" spans="1:33" x14ac:dyDescent="0.25">
      <c r="A1762" s="38"/>
      <c r="D1762" s="62"/>
      <c r="E1762" s="222"/>
      <c r="F1762" s="222"/>
      <c r="G1762" s="222"/>
      <c r="H1762" s="222"/>
      <c r="I1762" s="222"/>
      <c r="K1762" s="606" t="s">
        <v>334</v>
      </c>
      <c r="L1762" s="606"/>
      <c r="M1762" s="606"/>
      <c r="N1762" s="43"/>
      <c r="O1762" s="63"/>
      <c r="P1762" s="211"/>
      <c r="Q1762" s="211"/>
      <c r="R1762" s="211"/>
      <c r="S1762" s="211"/>
      <c r="T1762" s="211"/>
      <c r="U1762" s="211"/>
      <c r="V1762" s="211"/>
      <c r="W1762" s="211"/>
      <c r="X1762" s="211"/>
      <c r="Y1762" s="211"/>
      <c r="Z1762" s="211"/>
      <c r="AC1762" s="264"/>
      <c r="AD1762" s="264"/>
      <c r="AE1762" s="264"/>
      <c r="AF1762" s="264"/>
      <c r="AG1762" s="264"/>
    </row>
    <row r="1763" spans="1:33" x14ac:dyDescent="0.25">
      <c r="A1763" s="38"/>
      <c r="D1763" s="62"/>
      <c r="H1763" s="63"/>
      <c r="K1763" s="606"/>
      <c r="L1763" s="606"/>
      <c r="M1763" s="606"/>
      <c r="N1763" s="43"/>
      <c r="O1763" s="63"/>
      <c r="P1763" s="211"/>
      <c r="Q1763" s="211"/>
      <c r="R1763" s="211"/>
      <c r="S1763" s="211"/>
      <c r="T1763" s="211"/>
      <c r="U1763" s="211"/>
      <c r="V1763" s="211"/>
      <c r="W1763" s="211"/>
      <c r="X1763" s="211"/>
      <c r="Y1763" s="211"/>
      <c r="Z1763" s="211"/>
      <c r="AC1763" s="264"/>
      <c r="AD1763" s="264"/>
      <c r="AE1763" s="264"/>
      <c r="AF1763" s="264"/>
      <c r="AG1763" s="264"/>
    </row>
    <row r="1764" spans="1:33" x14ac:dyDescent="0.25">
      <c r="A1764" s="38"/>
      <c r="D1764" s="62"/>
      <c r="E1764" s="222"/>
      <c r="F1764" s="222"/>
      <c r="G1764" s="222"/>
      <c r="H1764" s="222"/>
      <c r="I1764" s="222"/>
      <c r="K1764" s="606"/>
      <c r="L1764" s="606"/>
      <c r="M1764" s="606"/>
      <c r="N1764" s="43"/>
      <c r="O1764" s="63"/>
      <c r="P1764" s="211"/>
      <c r="Q1764" s="211"/>
      <c r="R1764" s="211"/>
      <c r="S1764" s="211"/>
      <c r="T1764" s="211"/>
      <c r="U1764" s="211"/>
      <c r="V1764" s="211"/>
      <c r="W1764" s="211"/>
      <c r="X1764" s="211"/>
      <c r="Y1764" s="211"/>
      <c r="Z1764" s="211"/>
      <c r="AC1764" s="264"/>
      <c r="AD1764" s="264"/>
      <c r="AE1764" s="264"/>
      <c r="AF1764" s="264"/>
      <c r="AG1764" s="264"/>
    </row>
    <row r="1765" spans="1:33" x14ac:dyDescent="0.25">
      <c r="A1765" s="38"/>
      <c r="D1765" s="62"/>
      <c r="E1765" s="222"/>
      <c r="F1765" s="222"/>
      <c r="G1765" s="222"/>
      <c r="H1765" s="222"/>
      <c r="I1765" s="222"/>
      <c r="K1765" s="606"/>
      <c r="L1765" s="606"/>
      <c r="M1765" s="606"/>
      <c r="N1765" s="43"/>
      <c r="O1765" s="63"/>
      <c r="P1765" s="211"/>
      <c r="Q1765" s="211"/>
      <c r="R1765" s="211"/>
      <c r="S1765" s="211"/>
      <c r="T1765" s="211"/>
      <c r="U1765" s="211"/>
      <c r="V1765" s="211"/>
      <c r="W1765" s="211"/>
      <c r="X1765" s="211"/>
      <c r="Y1765" s="211"/>
      <c r="Z1765" s="211"/>
      <c r="AC1765" s="264"/>
      <c r="AD1765" s="264"/>
      <c r="AE1765" s="264"/>
      <c r="AF1765" s="264"/>
      <c r="AG1765" s="264"/>
    </row>
    <row r="1766" spans="1:33" ht="13.8" thickBot="1" x14ac:dyDescent="0.3">
      <c r="A1766" s="64"/>
      <c r="B1766" s="65"/>
      <c r="C1766" s="65"/>
      <c r="D1766" s="66"/>
      <c r="E1766" s="65"/>
      <c r="F1766" s="65"/>
      <c r="G1766" s="65"/>
      <c r="H1766" s="67"/>
      <c r="I1766" s="65"/>
      <c r="J1766" s="65"/>
      <c r="K1766" s="68"/>
      <c r="L1766" s="65"/>
      <c r="M1766" s="65"/>
      <c r="N1766" s="69"/>
      <c r="O1766" s="63"/>
      <c r="P1766" s="211"/>
      <c r="Q1766" s="211"/>
      <c r="R1766" s="211"/>
      <c r="S1766" s="211"/>
      <c r="T1766" s="211"/>
      <c r="U1766" s="211"/>
      <c r="V1766" s="211"/>
      <c r="W1766" s="211"/>
      <c r="X1766" s="211"/>
      <c r="Y1766" s="211"/>
      <c r="Z1766" s="211"/>
      <c r="AC1766" s="264"/>
      <c r="AD1766" s="264"/>
      <c r="AE1766" s="264"/>
      <c r="AF1766" s="264"/>
      <c r="AG1766" s="264"/>
    </row>
    <row r="1767" spans="1:33" ht="14.4" thickTop="1" thickBot="1" x14ac:dyDescent="0.3">
      <c r="D1767" s="62"/>
      <c r="H1767" s="63"/>
      <c r="K1767" s="26"/>
      <c r="O1767" s="63"/>
      <c r="P1767" s="211"/>
      <c r="Q1767" s="211"/>
      <c r="R1767" s="211"/>
      <c r="S1767" s="211"/>
      <c r="T1767" s="211"/>
      <c r="U1767" s="211"/>
      <c r="V1767" s="211"/>
      <c r="W1767" s="211"/>
      <c r="X1767" s="211"/>
      <c r="Y1767" s="211"/>
      <c r="Z1767" s="211"/>
      <c r="AC1767" s="264"/>
      <c r="AD1767" s="264"/>
      <c r="AE1767" s="264"/>
      <c r="AF1767" s="264"/>
      <c r="AG1767" s="264"/>
    </row>
    <row r="1768" spans="1:33" ht="13.8" thickTop="1" x14ac:dyDescent="0.25">
      <c r="A1768" s="31"/>
      <c r="B1768" s="32" t="s">
        <v>35</v>
      </c>
      <c r="C1768" s="34"/>
      <c r="D1768" s="33"/>
      <c r="E1768" s="70"/>
      <c r="F1768" s="70"/>
      <c r="G1768" s="70"/>
      <c r="H1768" s="33"/>
      <c r="I1768" s="33"/>
      <c r="J1768" s="33"/>
      <c r="K1768" s="33"/>
      <c r="L1768" s="36" t="s">
        <v>423</v>
      </c>
      <c r="M1768" s="33"/>
      <c r="N1768" s="37"/>
      <c r="P1768" s="211"/>
      <c r="Q1768" s="211"/>
      <c r="R1768" s="211"/>
      <c r="S1768" s="211"/>
      <c r="T1768" s="211"/>
      <c r="U1768" s="211"/>
      <c r="V1768" s="211"/>
      <c r="W1768" s="211"/>
      <c r="X1768" s="211"/>
      <c r="Y1768" s="211"/>
      <c r="Z1768" s="211"/>
      <c r="AC1768" s="264"/>
      <c r="AD1768" s="264"/>
      <c r="AE1768" s="264"/>
      <c r="AF1768" s="264"/>
      <c r="AG1768" s="264"/>
    </row>
    <row r="1769" spans="1:33" x14ac:dyDescent="0.25">
      <c r="A1769" s="38"/>
      <c r="E1769" s="195">
        <v>5</v>
      </c>
      <c r="F1769" s="13"/>
      <c r="N1769" s="43"/>
      <c r="P1769" s="211"/>
      <c r="Q1769" s="211"/>
      <c r="R1769" s="211"/>
      <c r="S1769" s="211"/>
      <c r="T1769" s="211"/>
      <c r="U1769" s="211"/>
      <c r="V1769" s="211"/>
      <c r="W1769" s="211"/>
      <c r="X1769" s="211"/>
      <c r="Y1769" s="211"/>
      <c r="Z1769" s="211"/>
      <c r="AC1769" s="264"/>
      <c r="AD1769" s="264"/>
      <c r="AE1769" s="264"/>
      <c r="AF1769" s="264"/>
      <c r="AG1769" s="264"/>
    </row>
    <row r="1770" spans="1:33" x14ac:dyDescent="0.25">
      <c r="A1770" s="38"/>
      <c r="B1770" t="s">
        <v>26</v>
      </c>
      <c r="L1770" s="608" t="str">
        <f>$L$39</f>
        <v>N.017-050-2022/1</v>
      </c>
      <c r="M1770" s="608"/>
      <c r="N1770" s="43"/>
      <c r="P1770" s="211"/>
      <c r="Q1770" s="211"/>
      <c r="R1770" s="211"/>
      <c r="S1770" s="211"/>
      <c r="T1770" s="211"/>
      <c r="U1770" s="211"/>
      <c r="V1770" s="211"/>
      <c r="W1770" s="211"/>
      <c r="X1770" s="211"/>
      <c r="Y1770" s="211"/>
      <c r="Z1770" s="211"/>
      <c r="AC1770" s="264"/>
      <c r="AD1770" s="264"/>
      <c r="AE1770" s="264"/>
      <c r="AF1770" s="264"/>
      <c r="AG1770" s="264"/>
    </row>
    <row r="1771" spans="1:33" x14ac:dyDescent="0.25">
      <c r="A1771" s="38"/>
      <c r="B1771" s="44" t="s">
        <v>27</v>
      </c>
      <c r="C1771" s="45"/>
      <c r="D1771" s="46"/>
      <c r="E1771" s="651" t="s">
        <v>28</v>
      </c>
      <c r="F1771" s="652"/>
      <c r="G1771" s="651" t="s">
        <v>616</v>
      </c>
      <c r="H1771" s="652"/>
      <c r="L1771" s="608"/>
      <c r="M1771" s="608"/>
      <c r="N1771" s="43"/>
      <c r="P1771" s="211"/>
      <c r="Q1771" s="211"/>
      <c r="R1771" s="211"/>
      <c r="S1771" s="211"/>
      <c r="T1771" s="211"/>
      <c r="U1771" s="211"/>
      <c r="V1771" s="211"/>
      <c r="W1771" s="211"/>
      <c r="X1771" s="211"/>
      <c r="Y1771" s="211"/>
      <c r="Z1771" s="211"/>
      <c r="AC1771" s="264"/>
      <c r="AD1771" s="264"/>
      <c r="AE1771" s="264"/>
      <c r="AF1771" s="264"/>
      <c r="AG1771" s="264"/>
    </row>
    <row r="1772" spans="1:33" ht="18" customHeight="1" x14ac:dyDescent="0.25">
      <c r="A1772" s="38"/>
      <c r="B1772" s="71">
        <f>B1741</f>
        <v>0</v>
      </c>
      <c r="C1772" s="72"/>
      <c r="D1772" s="73"/>
      <c r="E1772" s="603" t="str">
        <f>G1741</f>
        <v/>
      </c>
      <c r="F1772" s="603"/>
      <c r="G1772" s="47"/>
      <c r="H1772" s="13">
        <v>1</v>
      </c>
      <c r="I1772" s="483" t="s">
        <v>823</v>
      </c>
      <c r="J1772" s="483"/>
      <c r="K1772" s="483"/>
      <c r="L1772" s="483"/>
      <c r="N1772" s="43"/>
      <c r="P1772" s="211"/>
      <c r="Q1772" s="211"/>
      <c r="R1772" s="211"/>
      <c r="S1772" s="211"/>
      <c r="T1772" s="211"/>
      <c r="U1772" s="211"/>
      <c r="V1772" s="211"/>
      <c r="W1772" s="211"/>
      <c r="X1772" s="211"/>
      <c r="Y1772" s="211"/>
      <c r="Z1772" s="211"/>
      <c r="AC1772" s="264"/>
      <c r="AD1772" s="264"/>
      <c r="AE1772" s="264"/>
      <c r="AF1772" s="264"/>
      <c r="AG1772" s="264"/>
    </row>
    <row r="1773" spans="1:33" x14ac:dyDescent="0.25">
      <c r="A1773" s="38"/>
      <c r="N1773" s="43"/>
      <c r="P1773" s="211"/>
      <c r="Q1773" s="211"/>
      <c r="R1773" s="211"/>
      <c r="S1773" s="211"/>
      <c r="T1773" s="211"/>
      <c r="U1773" s="211"/>
      <c r="V1773" s="211"/>
      <c r="W1773" s="211"/>
      <c r="X1773" s="211"/>
      <c r="Y1773" s="211"/>
      <c r="Z1773" s="211"/>
      <c r="AC1773" s="264"/>
      <c r="AD1773" s="264"/>
      <c r="AE1773" s="264"/>
      <c r="AF1773" s="264"/>
      <c r="AG1773" s="264"/>
    </row>
    <row r="1774" spans="1:33" x14ac:dyDescent="0.25">
      <c r="A1774" s="38"/>
      <c r="B1774" t="s">
        <v>36</v>
      </c>
      <c r="N1774" s="43"/>
      <c r="P1774" s="211"/>
      <c r="Q1774" s="211"/>
      <c r="R1774" s="211"/>
      <c r="S1774" s="211"/>
      <c r="T1774" s="211"/>
      <c r="U1774" s="211"/>
      <c r="V1774" s="211"/>
      <c r="W1774" s="211"/>
      <c r="X1774" s="211"/>
      <c r="Y1774" s="211"/>
      <c r="Z1774" s="211"/>
      <c r="AC1774" s="264"/>
      <c r="AD1774" s="264"/>
      <c r="AE1774" s="264"/>
      <c r="AF1774" s="264"/>
      <c r="AG1774" s="264"/>
    </row>
    <row r="1775" spans="1:33" ht="18" customHeight="1" x14ac:dyDescent="0.25">
      <c r="A1775" s="38"/>
      <c r="B1775" s="653" t="s">
        <v>37</v>
      </c>
      <c r="C1775" s="653"/>
      <c r="D1775" s="622" t="s">
        <v>897</v>
      </c>
      <c r="E1775" s="622"/>
      <c r="F1775" s="648" t="s">
        <v>898</v>
      </c>
      <c r="G1775" s="598"/>
      <c r="H1775" s="597" t="s">
        <v>38</v>
      </c>
      <c r="I1775" s="598"/>
      <c r="J1775" s="597" t="s">
        <v>38</v>
      </c>
      <c r="K1775" s="598"/>
      <c r="L1775" s="186" t="s">
        <v>39</v>
      </c>
      <c r="M1775" s="186" t="s">
        <v>40</v>
      </c>
      <c r="N1775" s="43"/>
      <c r="P1775" s="211">
        <v>1</v>
      </c>
      <c r="Q1775" s="211">
        <v>1</v>
      </c>
      <c r="R1775" s="211">
        <v>1</v>
      </c>
      <c r="S1775" s="211" t="str">
        <f>VLOOKUP(P1775,'WORKINGS MATRIX'!$B$200:$C$351,2,FALSE)</f>
        <v>Year</v>
      </c>
      <c r="T1775" s="211">
        <f t="shared" ref="T1775:U1779" si="162">Q1775-1</f>
        <v>0</v>
      </c>
      <c r="U1775" s="211">
        <f t="shared" si="162"/>
        <v>0</v>
      </c>
      <c r="V1775" s="211" t="str">
        <f>IF(S1775="year","",S1775)</f>
        <v/>
      </c>
      <c r="W1775" s="211" t="str">
        <f t="shared" ref="W1775:X1779" si="163">IF(T1775=0,"",T1775)</f>
        <v/>
      </c>
      <c r="X1775" s="211" t="str">
        <f t="shared" si="163"/>
        <v/>
      </c>
      <c r="Y1775" s="211" t="str">
        <f>IF(V1775="","",IF(W1775="",(V1775&amp;"/"&amp;"12"&amp;"/"&amp;"1"),IF(X1775="",(V1775&amp;"/"&amp;W1775&amp;"/"&amp;"1"),(V1775&amp;"/"&amp;W1775&amp;"/"&amp;X1775))))</f>
        <v/>
      </c>
      <c r="Z1775" s="211" t="str">
        <f>IF(Y1775="//","",Y1775)</f>
        <v/>
      </c>
      <c r="AC1775" s="264"/>
      <c r="AD1775" s="264"/>
      <c r="AE1775" s="264"/>
      <c r="AF1775" s="264"/>
      <c r="AG1775" s="264"/>
    </row>
    <row r="1776" spans="1:33" ht="18" customHeight="1" x14ac:dyDescent="0.25">
      <c r="A1776" s="38"/>
      <c r="B1776" s="603" t="s">
        <v>41</v>
      </c>
      <c r="C1776" s="603"/>
      <c r="D1776" s="623">
        <v>10</v>
      </c>
      <c r="E1776" s="624"/>
      <c r="F1776" s="607"/>
      <c r="G1776" s="602"/>
      <c r="H1776" s="599">
        <v>1</v>
      </c>
      <c r="I1776" s="600"/>
      <c r="J1776" s="601"/>
      <c r="K1776" s="602"/>
      <c r="L1776" s="314"/>
      <c r="M1776" s="210" t="str">
        <f>Z1775</f>
        <v/>
      </c>
      <c r="N1776" s="43"/>
      <c r="P1776" s="211">
        <v>1</v>
      </c>
      <c r="Q1776" s="211">
        <v>1</v>
      </c>
      <c r="R1776" s="211">
        <v>1</v>
      </c>
      <c r="S1776" s="211" t="str">
        <f>VLOOKUP(P1776,'WORKINGS MATRIX'!$B$200:$C$351,2,FALSE)</f>
        <v>Year</v>
      </c>
      <c r="T1776" s="211">
        <f t="shared" si="162"/>
        <v>0</v>
      </c>
      <c r="U1776" s="211">
        <f t="shared" si="162"/>
        <v>0</v>
      </c>
      <c r="V1776" s="211" t="str">
        <f>IF(S1776="year","",S1776)</f>
        <v/>
      </c>
      <c r="W1776" s="211" t="str">
        <f t="shared" si="163"/>
        <v/>
      </c>
      <c r="X1776" s="211" t="str">
        <f t="shared" si="163"/>
        <v/>
      </c>
      <c r="Y1776" s="211" t="str">
        <f>IF(V1776="","",IF(W1776="",(V1776&amp;"/"&amp;"12"&amp;"/"&amp;"1"),IF(X1776="",(V1776&amp;"/"&amp;W1776&amp;"/"&amp;"1"),(V1776&amp;"/"&amp;W1776&amp;"/"&amp;X1776))))</f>
        <v/>
      </c>
      <c r="Z1776" s="211" t="str">
        <f>IF(Y1776="//","",Y1776)</f>
        <v/>
      </c>
      <c r="AC1776" s="264"/>
      <c r="AD1776" s="264"/>
      <c r="AE1776" s="264"/>
      <c r="AF1776" s="264"/>
      <c r="AG1776" s="264"/>
    </row>
    <row r="1777" spans="1:33" ht="18" customHeight="1" x14ac:dyDescent="0.25">
      <c r="A1777" s="38"/>
      <c r="B1777" s="603" t="s">
        <v>42</v>
      </c>
      <c r="C1777" s="603"/>
      <c r="D1777" s="607"/>
      <c r="E1777" s="602"/>
      <c r="F1777" s="607"/>
      <c r="G1777" s="602"/>
      <c r="H1777" s="649" t="s">
        <v>394</v>
      </c>
      <c r="I1777" s="650"/>
      <c r="J1777" s="649" t="s">
        <v>362</v>
      </c>
      <c r="K1777" s="650"/>
      <c r="L1777" s="186" t="s">
        <v>39</v>
      </c>
      <c r="M1777" s="186" t="s">
        <v>40</v>
      </c>
      <c r="N1777" s="43"/>
      <c r="P1777" s="211">
        <v>1</v>
      </c>
      <c r="Q1777" s="211">
        <v>1</v>
      </c>
      <c r="R1777" s="211">
        <v>1</v>
      </c>
      <c r="S1777" s="211" t="str">
        <f>VLOOKUP(P1777,'WORKINGS MATRIX'!$B$200:$C$351,2,FALSE)</f>
        <v>Year</v>
      </c>
      <c r="T1777" s="211">
        <f t="shared" si="162"/>
        <v>0</v>
      </c>
      <c r="U1777" s="211">
        <f t="shared" si="162"/>
        <v>0</v>
      </c>
      <c r="V1777" s="211" t="str">
        <f>IF(S1777="year","",S1777)</f>
        <v/>
      </c>
      <c r="W1777" s="211" t="str">
        <f t="shared" si="163"/>
        <v/>
      </c>
      <c r="X1777" s="211" t="str">
        <f t="shared" si="163"/>
        <v/>
      </c>
      <c r="Y1777" s="211" t="str">
        <f>IF(V1777="","",IF(W1777="",(V1777&amp;"/"&amp;"1"&amp;"/"&amp;"1"),IF(X1777="",(V1777&amp;"/"&amp;W1777&amp;"/"&amp;"1"),(V1777&amp;"/"&amp;W1777&amp;"/"&amp;X1777))))</f>
        <v/>
      </c>
      <c r="Z1777" s="211" t="str">
        <f>IF(Y1777="//","",Y1777)</f>
        <v/>
      </c>
      <c r="AC1777" s="264"/>
      <c r="AD1777" s="264"/>
      <c r="AE1777" s="264"/>
      <c r="AF1777" s="264"/>
      <c r="AG1777" s="264"/>
    </row>
    <row r="1778" spans="1:33" ht="18" customHeight="1" x14ac:dyDescent="0.25">
      <c r="A1778" s="38"/>
      <c r="B1778" s="603" t="s">
        <v>82</v>
      </c>
      <c r="C1778" s="603"/>
      <c r="D1778" s="604" t="str">
        <f>Z1777</f>
        <v/>
      </c>
      <c r="E1778" s="605"/>
      <c r="F1778" s="604" t="str">
        <f>Z1778</f>
        <v/>
      </c>
      <c r="G1778" s="605"/>
      <c r="H1778" s="644">
        <v>1</v>
      </c>
      <c r="I1778" s="645"/>
      <c r="J1778" s="601"/>
      <c r="K1778" s="602"/>
      <c r="L1778" s="314"/>
      <c r="M1778" s="210" t="str">
        <f>Z1776</f>
        <v/>
      </c>
      <c r="N1778" s="43"/>
      <c r="P1778" s="211">
        <v>1</v>
      </c>
      <c r="Q1778" s="211">
        <v>1</v>
      </c>
      <c r="R1778" s="211">
        <v>1</v>
      </c>
      <c r="S1778" s="211" t="str">
        <f>VLOOKUP(P1778,'WORKINGS MATRIX'!$B$200:$C$351,2,FALSE)</f>
        <v>Year</v>
      </c>
      <c r="T1778" s="211">
        <f t="shared" si="162"/>
        <v>0</v>
      </c>
      <c r="U1778" s="211">
        <f t="shared" si="162"/>
        <v>0</v>
      </c>
      <c r="V1778" s="211" t="str">
        <f>IF(S1778="year","",S1778)</f>
        <v/>
      </c>
      <c r="W1778" s="211" t="str">
        <f t="shared" si="163"/>
        <v/>
      </c>
      <c r="X1778" s="211" t="str">
        <f t="shared" si="163"/>
        <v/>
      </c>
      <c r="Y1778" s="211" t="str">
        <f>IF(V1778="","",IF(W1778="",(V1778&amp;"/"&amp;"1"&amp;"/"&amp;"1"),IF(X1778="",(V1778&amp;"/"&amp;W1778&amp;"/"&amp;"1"),(V1778&amp;"/"&amp;W1778&amp;"/"&amp;X1778))))</f>
        <v/>
      </c>
      <c r="Z1778" s="211" t="str">
        <f>IF(Y1778="//","",Y1778)</f>
        <v/>
      </c>
      <c r="AC1778" s="264"/>
      <c r="AD1778" s="264"/>
      <c r="AE1778" s="264"/>
      <c r="AF1778" s="264"/>
      <c r="AG1778" s="264"/>
    </row>
    <row r="1779" spans="1:33" x14ac:dyDescent="0.25">
      <c r="A1779" s="38"/>
      <c r="N1779" s="43"/>
      <c r="P1779" s="211">
        <v>1</v>
      </c>
      <c r="Q1779" s="211">
        <v>1</v>
      </c>
      <c r="R1779" s="211">
        <v>1</v>
      </c>
      <c r="S1779" s="211" t="str">
        <f>VLOOKUP(P1779,'WORKINGS MATRIX'!$B$200:$C$351,2,FALSE)</f>
        <v>Year</v>
      </c>
      <c r="T1779" s="211">
        <f t="shared" si="162"/>
        <v>0</v>
      </c>
      <c r="U1779" s="211">
        <f t="shared" si="162"/>
        <v>0</v>
      </c>
      <c r="V1779" s="211" t="str">
        <f>IF(S1779="year","",S1779)</f>
        <v/>
      </c>
      <c r="W1779" s="211" t="str">
        <f t="shared" si="163"/>
        <v/>
      </c>
      <c r="X1779" s="211" t="str">
        <f t="shared" si="163"/>
        <v/>
      </c>
      <c r="Y1779" s="211" t="str">
        <f>IF(V1779="","",IF(W1779="",(V1779&amp;"/"&amp;"1"&amp;"/"&amp;"1"),IF(X1779="",(V1779&amp;"/"&amp;W1779&amp;"/"&amp;"1"),(V1779&amp;"/"&amp;W1779&amp;"/"&amp;X1779))))</f>
        <v/>
      </c>
      <c r="Z1779" s="211" t="str">
        <f>IF(Y1779="//","",Y1779)</f>
        <v/>
      </c>
      <c r="AC1779" s="264"/>
      <c r="AD1779" s="264"/>
      <c r="AE1779" s="264"/>
      <c r="AF1779" s="264"/>
      <c r="AG1779" s="264"/>
    </row>
    <row r="1780" spans="1:33" x14ac:dyDescent="0.25">
      <c r="A1780" s="38"/>
      <c r="M1780" s="330"/>
      <c r="N1780" s="43"/>
      <c r="P1780" s="211"/>
      <c r="Q1780" s="211"/>
      <c r="R1780" s="211"/>
      <c r="S1780" s="211"/>
      <c r="T1780" s="211"/>
      <c r="U1780" s="211"/>
      <c r="V1780" s="211"/>
      <c r="W1780" s="211"/>
      <c r="X1780" s="211"/>
      <c r="Y1780" s="211"/>
      <c r="Z1780" s="211"/>
      <c r="AC1780" s="264"/>
      <c r="AD1780" s="264"/>
      <c r="AE1780" s="264"/>
      <c r="AF1780" s="264"/>
      <c r="AG1780" s="264"/>
    </row>
    <row r="1781" spans="1:33" x14ac:dyDescent="0.25">
      <c r="A1781" s="51"/>
      <c r="B1781" s="26"/>
      <c r="C1781" s="83"/>
      <c r="D1781" s="329"/>
      <c r="E1781" s="26"/>
      <c r="F1781" s="11"/>
      <c r="G1781" s="11"/>
      <c r="H1781" s="11"/>
      <c r="I1781" s="11"/>
      <c r="J1781" s="26"/>
      <c r="K1781" s="26"/>
      <c r="L1781" s="26"/>
      <c r="M1781" s="330"/>
      <c r="N1781" s="74"/>
      <c r="O1781" s="26"/>
      <c r="P1781" s="211"/>
      <c r="Q1781" s="211"/>
      <c r="R1781" s="211"/>
      <c r="S1781" s="212"/>
      <c r="T1781" s="212"/>
      <c r="U1781" s="212"/>
      <c r="V1781" s="212"/>
      <c r="W1781" s="212"/>
      <c r="X1781" s="212"/>
      <c r="Y1781" s="212"/>
      <c r="Z1781" s="212"/>
      <c r="AC1781" s="264"/>
      <c r="AD1781" s="264"/>
      <c r="AE1781" s="264"/>
      <c r="AF1781" s="264"/>
      <c r="AG1781" s="264"/>
    </row>
    <row r="1782" spans="1:33" ht="26.25" customHeight="1" x14ac:dyDescent="0.25">
      <c r="A1782" s="75"/>
      <c r="B1782" s="9" t="s">
        <v>889</v>
      </c>
      <c r="C1782" s="222"/>
      <c r="D1782" s="3"/>
      <c r="E1782" s="222"/>
      <c r="F1782" s="222"/>
      <c r="G1782" s="3"/>
      <c r="H1782" s="222"/>
      <c r="I1782" s="3"/>
      <c r="J1782" s="326"/>
      <c r="K1782" s="327"/>
      <c r="L1782" s="222"/>
      <c r="M1782" s="76"/>
      <c r="N1782" s="77"/>
      <c r="O1782" s="11"/>
      <c r="P1782" s="211"/>
      <c r="Q1782" s="211"/>
      <c r="R1782" s="211"/>
      <c r="S1782" s="211"/>
      <c r="T1782" s="211"/>
      <c r="U1782" s="211"/>
      <c r="V1782" s="211"/>
      <c r="W1782" s="211"/>
      <c r="X1782" s="211"/>
      <c r="Y1782" s="211"/>
      <c r="Z1782" s="211"/>
      <c r="AC1782" s="264"/>
      <c r="AD1782" s="264"/>
      <c r="AE1782" s="264"/>
      <c r="AF1782" s="264"/>
      <c r="AG1782" s="264"/>
    </row>
    <row r="1783" spans="1:33" ht="26.25" customHeight="1" x14ac:dyDescent="0.25">
      <c r="A1783" s="75"/>
      <c r="B1783" s="222"/>
      <c r="C1783" s="222"/>
      <c r="D1783" s="3"/>
      <c r="E1783" s="222"/>
      <c r="F1783" s="222"/>
      <c r="G1783" s="3"/>
      <c r="H1783" s="222"/>
      <c r="I1783" s="3"/>
      <c r="J1783" s="326"/>
      <c r="K1783" s="327"/>
      <c r="L1783" s="222"/>
      <c r="M1783" s="76"/>
      <c r="N1783" s="77"/>
      <c r="O1783" s="11"/>
      <c r="P1783" s="211"/>
      <c r="Q1783" s="211"/>
      <c r="R1783" s="211"/>
      <c r="S1783" s="211"/>
      <c r="T1783" s="211"/>
      <c r="U1783" s="211"/>
      <c r="V1783" s="211"/>
      <c r="W1783" s="211"/>
      <c r="X1783" s="211"/>
      <c r="Y1783" s="211"/>
      <c r="Z1783" s="211"/>
      <c r="AC1783" s="264"/>
      <c r="AD1783" s="264"/>
      <c r="AE1783" s="264"/>
      <c r="AF1783" s="264"/>
      <c r="AG1783" s="264"/>
    </row>
    <row r="1784" spans="1:33" ht="26.25" customHeight="1" x14ac:dyDescent="0.25">
      <c r="A1784" s="75"/>
      <c r="B1784" s="222"/>
      <c r="C1784" s="222"/>
      <c r="D1784" s="3"/>
      <c r="E1784" s="222"/>
      <c r="F1784" s="222"/>
      <c r="G1784" s="3"/>
      <c r="H1784" s="222"/>
      <c r="I1784" s="3"/>
      <c r="J1784" s="326"/>
      <c r="K1784" s="327"/>
      <c r="L1784" s="222"/>
      <c r="M1784" s="76"/>
      <c r="N1784" s="77"/>
      <c r="O1784" s="11"/>
      <c r="P1784" s="211"/>
      <c r="Q1784" s="211"/>
      <c r="R1784" s="211"/>
      <c r="S1784" s="211"/>
      <c r="T1784" s="211"/>
      <c r="U1784" s="211"/>
      <c r="V1784" s="211"/>
      <c r="W1784" s="211"/>
      <c r="X1784" s="211"/>
      <c r="Y1784" s="211"/>
      <c r="Z1784" s="211"/>
      <c r="AC1784" s="264"/>
      <c r="AD1784" s="264"/>
      <c r="AE1784" s="264"/>
      <c r="AF1784" s="264"/>
      <c r="AG1784" s="264"/>
    </row>
    <row r="1785" spans="1:33" ht="26.25" customHeight="1" x14ac:dyDescent="0.25">
      <c r="A1785" s="75"/>
      <c r="B1785" s="222"/>
      <c r="C1785" s="222"/>
      <c r="D1785" s="3"/>
      <c r="E1785" s="222"/>
      <c r="F1785" s="222"/>
      <c r="G1785" s="3"/>
      <c r="H1785" s="222"/>
      <c r="I1785" s="3"/>
      <c r="J1785" s="326"/>
      <c r="K1785" s="327"/>
      <c r="L1785" s="222"/>
      <c r="M1785" s="76"/>
      <c r="N1785" s="77"/>
      <c r="O1785" s="11"/>
      <c r="P1785" s="211"/>
      <c r="Q1785" s="211"/>
      <c r="R1785" s="211"/>
      <c r="S1785" s="211"/>
      <c r="T1785" s="211"/>
      <c r="U1785" s="211"/>
      <c r="V1785" s="211"/>
      <c r="W1785" s="211"/>
      <c r="X1785" s="211"/>
      <c r="Y1785" s="211"/>
      <c r="Z1785" s="211"/>
      <c r="AC1785" s="264"/>
      <c r="AD1785" s="264"/>
      <c r="AE1785" s="264"/>
      <c r="AF1785" s="264"/>
      <c r="AG1785" s="264"/>
    </row>
    <row r="1786" spans="1:33" ht="26.25" customHeight="1" x14ac:dyDescent="0.25">
      <c r="A1786" s="75"/>
      <c r="B1786" s="222"/>
      <c r="C1786" s="222"/>
      <c r="D1786" s="3"/>
      <c r="E1786" s="222"/>
      <c r="F1786" s="222"/>
      <c r="G1786" s="3"/>
      <c r="H1786" s="222"/>
      <c r="I1786" s="3"/>
      <c r="J1786" s="326"/>
      <c r="K1786" s="327"/>
      <c r="L1786" s="222"/>
      <c r="M1786" s="76"/>
      <c r="N1786" s="77"/>
      <c r="O1786" s="11"/>
      <c r="P1786" s="211"/>
      <c r="Q1786" s="211"/>
      <c r="R1786" s="211"/>
      <c r="S1786" s="211"/>
      <c r="T1786" s="211"/>
      <c r="U1786" s="211"/>
      <c r="V1786" s="211"/>
      <c r="W1786" s="211"/>
      <c r="X1786" s="211"/>
      <c r="Y1786" s="211"/>
      <c r="Z1786" s="211"/>
      <c r="AC1786" s="264"/>
      <c r="AD1786" s="264"/>
      <c r="AE1786" s="264"/>
      <c r="AF1786" s="264"/>
      <c r="AG1786" s="264"/>
    </row>
    <row r="1787" spans="1:33" x14ac:dyDescent="0.25">
      <c r="A1787" s="38"/>
      <c r="D1787" s="3"/>
      <c r="G1787" s="3"/>
      <c r="I1787" s="3"/>
      <c r="N1787" s="77"/>
      <c r="P1787" s="211"/>
      <c r="Q1787" s="211"/>
      <c r="R1787" s="211"/>
      <c r="S1787" s="211"/>
      <c r="T1787" s="211"/>
      <c r="U1787" s="211"/>
      <c r="V1787" s="211"/>
      <c r="W1787" s="211"/>
      <c r="X1787" s="211"/>
      <c r="Y1787" s="211"/>
      <c r="Z1787" s="211"/>
      <c r="AC1787" s="264"/>
      <c r="AD1787" s="264"/>
      <c r="AE1787" s="264"/>
      <c r="AF1787" s="264"/>
      <c r="AG1787" s="264"/>
    </row>
    <row r="1788" spans="1:33" x14ac:dyDescent="0.25">
      <c r="A1788" s="38"/>
      <c r="B1788" t="s">
        <v>34</v>
      </c>
      <c r="D1788" s="62"/>
      <c r="H1788" s="63"/>
      <c r="K1788" s="26"/>
      <c r="N1788" s="43"/>
      <c r="P1788" s="211"/>
      <c r="Q1788" s="211"/>
      <c r="R1788" s="211"/>
      <c r="S1788" s="211"/>
      <c r="T1788" s="211"/>
      <c r="U1788" s="211"/>
      <c r="V1788" s="211"/>
      <c r="W1788" s="211"/>
      <c r="X1788" s="211"/>
      <c r="Y1788" s="211"/>
      <c r="Z1788" s="211"/>
      <c r="AC1788" s="264"/>
      <c r="AD1788" s="264"/>
      <c r="AE1788" s="264"/>
      <c r="AF1788" s="264"/>
      <c r="AG1788" s="264"/>
    </row>
    <row r="1789" spans="1:33" x14ac:dyDescent="0.25">
      <c r="A1789" s="38"/>
      <c r="B1789" s="609"/>
      <c r="C1789" s="610"/>
      <c r="D1789" s="610"/>
      <c r="E1789" s="610"/>
      <c r="F1789" s="610"/>
      <c r="G1789" s="610"/>
      <c r="H1789" s="610"/>
      <c r="I1789" s="610"/>
      <c r="J1789" s="610"/>
      <c r="K1789" s="610"/>
      <c r="L1789" s="610"/>
      <c r="M1789" s="611"/>
      <c r="N1789" s="43"/>
      <c r="P1789" s="211"/>
      <c r="Q1789" s="211"/>
      <c r="R1789" s="211"/>
      <c r="S1789" s="211"/>
      <c r="T1789" s="211"/>
      <c r="U1789" s="211"/>
      <c r="V1789" s="211"/>
      <c r="W1789" s="211"/>
      <c r="X1789" s="211"/>
      <c r="Y1789" s="211"/>
      <c r="Z1789" s="211"/>
      <c r="AC1789" s="264"/>
      <c r="AD1789" s="264"/>
      <c r="AE1789" s="264"/>
      <c r="AF1789" s="264"/>
      <c r="AG1789" s="264"/>
    </row>
    <row r="1790" spans="1:33" x14ac:dyDescent="0.25">
      <c r="A1790" s="38"/>
      <c r="B1790" s="612"/>
      <c r="C1790" s="613"/>
      <c r="D1790" s="613"/>
      <c r="E1790" s="613"/>
      <c r="F1790" s="613"/>
      <c r="G1790" s="613"/>
      <c r="H1790" s="613"/>
      <c r="I1790" s="613"/>
      <c r="J1790" s="613"/>
      <c r="K1790" s="613"/>
      <c r="L1790" s="613"/>
      <c r="M1790" s="614"/>
      <c r="N1790" s="43"/>
      <c r="P1790" s="211"/>
      <c r="Q1790" s="211"/>
      <c r="R1790" s="211"/>
      <c r="S1790" s="211"/>
      <c r="T1790" s="211"/>
      <c r="U1790" s="211"/>
      <c r="V1790" s="211"/>
      <c r="W1790" s="211"/>
      <c r="X1790" s="211"/>
      <c r="Y1790" s="211"/>
      <c r="Z1790" s="211"/>
      <c r="AC1790" s="264"/>
      <c r="AD1790" s="264"/>
      <c r="AE1790" s="264"/>
      <c r="AF1790" s="264"/>
      <c r="AG1790" s="264"/>
    </row>
    <row r="1791" spans="1:33" x14ac:dyDescent="0.25">
      <c r="A1791" s="38"/>
      <c r="B1791" s="612"/>
      <c r="C1791" s="613"/>
      <c r="D1791" s="613"/>
      <c r="E1791" s="613"/>
      <c r="F1791" s="613"/>
      <c r="G1791" s="613"/>
      <c r="H1791" s="613"/>
      <c r="I1791" s="613"/>
      <c r="J1791" s="613"/>
      <c r="K1791" s="613"/>
      <c r="L1791" s="613"/>
      <c r="M1791" s="614"/>
      <c r="N1791" s="43"/>
      <c r="P1791" s="211"/>
      <c r="Q1791" s="211"/>
      <c r="R1791" s="211"/>
      <c r="S1791" s="211"/>
      <c r="T1791" s="211"/>
      <c r="U1791" s="211"/>
      <c r="V1791" s="211"/>
      <c r="W1791" s="211"/>
      <c r="X1791" s="211"/>
      <c r="Y1791" s="211"/>
      <c r="Z1791" s="211"/>
      <c r="AC1791" s="264"/>
      <c r="AD1791" s="264"/>
      <c r="AE1791" s="264"/>
      <c r="AF1791" s="264"/>
      <c r="AG1791" s="264"/>
    </row>
    <row r="1792" spans="1:33" x14ac:dyDescent="0.25">
      <c r="A1792" s="38"/>
      <c r="B1792" s="615"/>
      <c r="C1792" s="616"/>
      <c r="D1792" s="616"/>
      <c r="E1792" s="616"/>
      <c r="F1792" s="616"/>
      <c r="G1792" s="616"/>
      <c r="H1792" s="616"/>
      <c r="I1792" s="616"/>
      <c r="J1792" s="616"/>
      <c r="K1792" s="616"/>
      <c r="L1792" s="616"/>
      <c r="M1792" s="617"/>
      <c r="N1792" s="43"/>
      <c r="P1792" s="211"/>
      <c r="Q1792" s="211"/>
      <c r="R1792" s="211"/>
      <c r="S1792" s="211"/>
      <c r="T1792" s="211"/>
      <c r="U1792" s="211"/>
      <c r="V1792" s="211"/>
      <c r="W1792" s="211"/>
      <c r="X1792" s="211"/>
      <c r="Y1792" s="211"/>
      <c r="Z1792" s="211"/>
      <c r="AC1792" s="264"/>
      <c r="AD1792" s="264"/>
      <c r="AE1792" s="264"/>
      <c r="AF1792" s="264"/>
      <c r="AG1792" s="264"/>
    </row>
    <row r="1793" spans="1:33" x14ac:dyDescent="0.25">
      <c r="A1793" s="38"/>
      <c r="B1793" s="16"/>
      <c r="D1793" s="62"/>
      <c r="H1793" s="63"/>
      <c r="K1793" s="26"/>
      <c r="N1793" s="43"/>
      <c r="P1793" s="211"/>
      <c r="Q1793" s="211"/>
      <c r="R1793" s="211"/>
      <c r="S1793" s="211"/>
      <c r="T1793" s="211"/>
      <c r="U1793" s="211"/>
      <c r="V1793" s="211"/>
      <c r="W1793" s="211"/>
      <c r="X1793" s="211"/>
      <c r="Y1793" s="211"/>
      <c r="Z1793" s="211"/>
      <c r="AC1793" s="264"/>
      <c r="AD1793" s="264"/>
      <c r="AE1793" s="264"/>
      <c r="AF1793" s="264"/>
      <c r="AG1793" s="264"/>
    </row>
    <row r="1794" spans="1:33" x14ac:dyDescent="0.25">
      <c r="A1794" s="38"/>
      <c r="D1794" s="62"/>
      <c r="H1794" s="63"/>
      <c r="K1794" s="26"/>
      <c r="N1794" s="43"/>
      <c r="P1794" s="211"/>
      <c r="Q1794" s="211"/>
      <c r="R1794" s="211"/>
      <c r="S1794" s="211"/>
      <c r="T1794" s="211"/>
      <c r="U1794" s="211"/>
      <c r="V1794" s="211"/>
      <c r="W1794" s="211"/>
      <c r="X1794" s="211"/>
      <c r="Y1794" s="211"/>
      <c r="Z1794" s="211"/>
      <c r="AC1794" s="264"/>
      <c r="AD1794" s="264"/>
      <c r="AE1794" s="264"/>
      <c r="AF1794" s="264"/>
      <c r="AG1794" s="264"/>
    </row>
    <row r="1795" spans="1:33" x14ac:dyDescent="0.25">
      <c r="A1795" s="38"/>
      <c r="D1795" s="62"/>
      <c r="H1795" s="63"/>
      <c r="K1795" s="26"/>
      <c r="N1795" s="43"/>
      <c r="P1795" s="211"/>
      <c r="Q1795" s="211"/>
      <c r="R1795" s="211"/>
      <c r="S1795" s="211"/>
      <c r="T1795" s="211"/>
      <c r="U1795" s="211"/>
      <c r="V1795" s="211"/>
      <c r="W1795" s="211"/>
      <c r="X1795" s="211"/>
      <c r="Y1795" s="211"/>
      <c r="Z1795" s="211"/>
      <c r="AC1795" s="264"/>
      <c r="AD1795" s="264"/>
      <c r="AE1795" s="264"/>
      <c r="AF1795" s="264"/>
      <c r="AG1795" s="264"/>
    </row>
    <row r="1796" spans="1:33" x14ac:dyDescent="0.25">
      <c r="A1796" s="38"/>
      <c r="D1796" s="62"/>
      <c r="E1796" s="222"/>
      <c r="F1796" s="222"/>
      <c r="G1796" s="222"/>
      <c r="H1796" s="222"/>
      <c r="I1796" s="222"/>
      <c r="K1796" s="26"/>
      <c r="N1796" s="43"/>
      <c r="P1796" s="211"/>
      <c r="Q1796" s="211"/>
      <c r="R1796" s="211"/>
      <c r="S1796" s="211"/>
      <c r="T1796" s="211"/>
      <c r="U1796" s="211"/>
      <c r="V1796" s="211"/>
      <c r="W1796" s="211"/>
      <c r="X1796" s="211"/>
      <c r="Y1796" s="211"/>
      <c r="Z1796" s="211"/>
      <c r="AC1796" s="264"/>
      <c r="AD1796" s="264"/>
      <c r="AE1796" s="264"/>
      <c r="AF1796" s="264"/>
      <c r="AG1796" s="264"/>
    </row>
    <row r="1797" spans="1:33" x14ac:dyDescent="0.25">
      <c r="A1797" s="38"/>
      <c r="D1797" s="62"/>
      <c r="E1797" s="222"/>
      <c r="F1797" s="222"/>
      <c r="G1797" s="222"/>
      <c r="H1797" s="222"/>
      <c r="I1797" s="222"/>
      <c r="K1797" s="606" t="s">
        <v>334</v>
      </c>
      <c r="L1797" s="606"/>
      <c r="M1797" s="606"/>
      <c r="N1797" s="43"/>
      <c r="P1797" s="211"/>
      <c r="Q1797" s="211"/>
      <c r="R1797" s="211"/>
      <c r="S1797" s="211"/>
      <c r="T1797" s="211"/>
      <c r="U1797" s="211"/>
      <c r="V1797" s="211"/>
      <c r="W1797" s="211"/>
      <c r="X1797" s="211"/>
      <c r="Y1797" s="211"/>
      <c r="Z1797" s="211"/>
      <c r="AC1797" s="264"/>
      <c r="AD1797" s="264"/>
      <c r="AE1797" s="264"/>
      <c r="AF1797" s="264"/>
      <c r="AG1797" s="264"/>
    </row>
    <row r="1798" spans="1:33" x14ac:dyDescent="0.25">
      <c r="A1798" s="38"/>
      <c r="D1798" s="62"/>
      <c r="H1798" s="63"/>
      <c r="K1798" s="606"/>
      <c r="L1798" s="606"/>
      <c r="M1798" s="606"/>
      <c r="N1798" s="43"/>
      <c r="P1798" s="211"/>
      <c r="Q1798" s="211"/>
      <c r="R1798" s="211"/>
      <c r="S1798" s="211"/>
      <c r="T1798" s="211"/>
      <c r="U1798" s="211"/>
      <c r="V1798" s="211"/>
      <c r="W1798" s="211"/>
      <c r="X1798" s="211"/>
      <c r="Y1798" s="211"/>
      <c r="Z1798" s="211"/>
      <c r="AC1798" s="264"/>
      <c r="AD1798" s="264"/>
      <c r="AE1798" s="264"/>
      <c r="AF1798" s="264"/>
      <c r="AG1798" s="264"/>
    </row>
    <row r="1799" spans="1:33" x14ac:dyDescent="0.25">
      <c r="A1799" s="38"/>
      <c r="D1799" s="62"/>
      <c r="E1799" s="222"/>
      <c r="F1799" s="222"/>
      <c r="G1799" s="222"/>
      <c r="H1799" s="222"/>
      <c r="I1799" s="222"/>
      <c r="K1799" s="606"/>
      <c r="L1799" s="606"/>
      <c r="M1799" s="606"/>
      <c r="N1799" s="43"/>
      <c r="P1799" s="211"/>
      <c r="Q1799" s="211"/>
      <c r="R1799" s="211"/>
      <c r="S1799" s="211"/>
      <c r="T1799" s="211"/>
      <c r="U1799" s="211"/>
      <c r="V1799" s="211"/>
      <c r="W1799" s="211"/>
      <c r="X1799" s="211"/>
      <c r="Y1799" s="211"/>
      <c r="Z1799" s="211"/>
      <c r="AC1799" s="264"/>
      <c r="AD1799" s="264"/>
      <c r="AE1799" s="264"/>
      <c r="AF1799" s="264"/>
      <c r="AG1799" s="264"/>
    </row>
    <row r="1800" spans="1:33" x14ac:dyDescent="0.25">
      <c r="A1800" s="38"/>
      <c r="D1800" s="62"/>
      <c r="E1800" s="222"/>
      <c r="F1800" s="222"/>
      <c r="G1800" s="222"/>
      <c r="H1800" s="222"/>
      <c r="I1800" s="222"/>
      <c r="K1800" s="606"/>
      <c r="L1800" s="606"/>
      <c r="M1800" s="606"/>
      <c r="N1800" s="43"/>
      <c r="P1800" s="211"/>
      <c r="Q1800" s="211"/>
      <c r="R1800" s="211"/>
      <c r="S1800" s="211"/>
      <c r="T1800" s="211"/>
      <c r="U1800" s="211"/>
      <c r="V1800" s="211"/>
      <c r="W1800" s="211"/>
      <c r="X1800" s="211"/>
      <c r="Y1800" s="211"/>
      <c r="Z1800" s="211"/>
      <c r="AC1800" s="264"/>
      <c r="AD1800" s="264"/>
      <c r="AE1800" s="264"/>
      <c r="AF1800" s="264"/>
      <c r="AG1800" s="264"/>
    </row>
    <row r="1801" spans="1:33" ht="13.8" thickBot="1" x14ac:dyDescent="0.3">
      <c r="A1801" s="64"/>
      <c r="B1801" s="65"/>
      <c r="C1801" s="65"/>
      <c r="D1801" s="65"/>
      <c r="E1801" s="65"/>
      <c r="F1801" s="65"/>
      <c r="G1801" s="65"/>
      <c r="H1801" s="65"/>
      <c r="I1801" s="65"/>
      <c r="J1801" s="65"/>
      <c r="K1801" s="65"/>
      <c r="L1801" s="65"/>
      <c r="M1801" s="65"/>
      <c r="N1801" s="69"/>
      <c r="P1801" s="211"/>
      <c r="Q1801" s="211"/>
      <c r="R1801" s="211"/>
      <c r="S1801" s="211"/>
      <c r="T1801" s="211"/>
      <c r="U1801" s="211"/>
      <c r="V1801" s="211"/>
      <c r="W1801" s="211"/>
      <c r="X1801" s="211"/>
      <c r="Y1801" s="211"/>
      <c r="Z1801" s="211"/>
      <c r="AC1801" s="264"/>
      <c r="AD1801" s="264"/>
      <c r="AE1801" s="264"/>
      <c r="AF1801" s="264"/>
      <c r="AG1801" s="264"/>
    </row>
    <row r="1802" spans="1:33" ht="13.8" thickTop="1" x14ac:dyDescent="0.25">
      <c r="P1802" s="211"/>
      <c r="Q1802" s="211"/>
      <c r="R1802" s="211"/>
      <c r="S1802" s="211"/>
      <c r="T1802" s="211"/>
      <c r="U1802" s="211"/>
      <c r="V1802" s="211"/>
      <c r="W1802" s="211"/>
      <c r="X1802" s="211"/>
      <c r="Y1802" s="211"/>
      <c r="Z1802" s="211"/>
      <c r="AC1802" s="264"/>
      <c r="AD1802" s="264"/>
      <c r="AE1802" s="264"/>
      <c r="AF1802" s="264"/>
      <c r="AG1802" s="264"/>
    </row>
    <row r="1803" spans="1:33" x14ac:dyDescent="0.25">
      <c r="B1803" s="29" t="s">
        <v>19</v>
      </c>
      <c r="P1803" s="211"/>
      <c r="Q1803" s="211"/>
      <c r="R1803" s="211"/>
      <c r="S1803" s="211"/>
      <c r="T1803" s="211"/>
      <c r="U1803" s="211"/>
      <c r="V1803" s="211"/>
      <c r="W1803" s="211"/>
      <c r="X1803" s="211"/>
      <c r="Y1803" s="211"/>
      <c r="Z1803" s="211"/>
      <c r="AC1803" s="264"/>
      <c r="AD1803" s="264"/>
      <c r="AE1803" s="264"/>
      <c r="AF1803" s="264"/>
      <c r="AG1803" s="264"/>
    </row>
    <row r="1804" spans="1:33" x14ac:dyDescent="0.25">
      <c r="P1804" s="211"/>
      <c r="Q1804" s="211"/>
      <c r="R1804" s="211"/>
      <c r="S1804" s="211"/>
      <c r="T1804" s="211"/>
      <c r="U1804" s="211"/>
      <c r="V1804" s="211"/>
      <c r="W1804" s="211"/>
      <c r="X1804" s="211"/>
      <c r="Y1804" s="211"/>
      <c r="Z1804" s="211"/>
      <c r="AC1804" s="264"/>
      <c r="AD1804" s="264"/>
      <c r="AE1804" s="264"/>
      <c r="AF1804" s="264"/>
      <c r="AG1804" s="264"/>
    </row>
    <row r="1805" spans="1:33" x14ac:dyDescent="0.25">
      <c r="P1805" s="211"/>
      <c r="Q1805" s="211"/>
      <c r="R1805" s="211"/>
      <c r="S1805" s="211"/>
      <c r="T1805" s="211"/>
      <c r="U1805" s="211"/>
      <c r="V1805" s="211"/>
      <c r="W1805" s="211"/>
      <c r="X1805" s="211"/>
      <c r="Y1805" s="211"/>
      <c r="Z1805" s="211"/>
      <c r="AC1805" s="264"/>
      <c r="AD1805" s="264"/>
      <c r="AE1805" s="264"/>
      <c r="AF1805" s="264"/>
      <c r="AG1805" s="264"/>
    </row>
    <row r="1806" spans="1:33" x14ac:dyDescent="0.25">
      <c r="P1806" s="211"/>
      <c r="Q1806" s="211"/>
      <c r="R1806" s="211"/>
      <c r="S1806" s="211"/>
      <c r="T1806" s="211"/>
      <c r="U1806" s="211"/>
      <c r="V1806" s="211"/>
      <c r="W1806" s="211"/>
      <c r="X1806" s="211"/>
      <c r="Y1806" s="211"/>
      <c r="Z1806" s="211"/>
      <c r="AC1806" s="264"/>
      <c r="AD1806" s="264"/>
      <c r="AE1806" s="264"/>
      <c r="AF1806" s="264"/>
      <c r="AG1806" s="264"/>
    </row>
    <row r="1807" spans="1:33" x14ac:dyDescent="0.25">
      <c r="P1807" s="211"/>
      <c r="Q1807" s="211"/>
      <c r="R1807" s="211"/>
      <c r="S1807" s="211"/>
      <c r="T1807" s="211"/>
      <c r="U1807" s="211"/>
      <c r="V1807" s="211"/>
      <c r="W1807" s="211"/>
      <c r="X1807" s="211"/>
      <c r="Y1807" s="211"/>
      <c r="Z1807" s="211"/>
      <c r="AC1807" s="264"/>
      <c r="AD1807" s="264"/>
      <c r="AE1807" s="264"/>
      <c r="AF1807" s="264"/>
      <c r="AG1807" s="264"/>
    </row>
    <row r="1808" spans="1:33" x14ac:dyDescent="0.25">
      <c r="P1808" s="211"/>
      <c r="Q1808" s="211"/>
      <c r="R1808" s="211"/>
      <c r="S1808" s="211"/>
      <c r="T1808" s="211"/>
      <c r="U1808" s="211"/>
      <c r="V1808" s="211"/>
      <c r="W1808" s="211"/>
      <c r="X1808" s="211"/>
      <c r="Y1808" s="211"/>
      <c r="Z1808" s="211"/>
      <c r="AC1808" s="264"/>
      <c r="AD1808" s="264"/>
      <c r="AE1808" s="264"/>
      <c r="AF1808" s="264"/>
      <c r="AG1808" s="264"/>
    </row>
    <row r="1809" spans="16:33" x14ac:dyDescent="0.25">
      <c r="P1809" s="211"/>
      <c r="Q1809" s="211"/>
      <c r="R1809" s="211"/>
      <c r="S1809" s="211"/>
      <c r="T1809" s="211"/>
      <c r="U1809" s="211"/>
      <c r="V1809" s="211"/>
      <c r="W1809" s="211"/>
      <c r="X1809" s="211"/>
      <c r="Y1809" s="211"/>
      <c r="Z1809" s="211"/>
      <c r="AC1809" s="264"/>
      <c r="AD1809" s="264"/>
      <c r="AE1809" s="264"/>
      <c r="AF1809" s="264"/>
      <c r="AG1809" s="264"/>
    </row>
    <row r="1810" spans="16:33" x14ac:dyDescent="0.25">
      <c r="P1810" s="211"/>
      <c r="Q1810" s="211"/>
      <c r="R1810" s="211"/>
      <c r="S1810" s="211"/>
      <c r="T1810" s="211"/>
      <c r="U1810" s="211"/>
      <c r="V1810" s="211"/>
      <c r="W1810" s="211"/>
      <c r="X1810" s="211"/>
      <c r="Y1810" s="211"/>
      <c r="Z1810" s="211"/>
      <c r="AC1810" s="264"/>
      <c r="AD1810" s="264"/>
      <c r="AE1810" s="264"/>
      <c r="AF1810" s="264"/>
      <c r="AG1810" s="264"/>
    </row>
    <row r="1811" spans="16:33" x14ac:dyDescent="0.25">
      <c r="P1811" s="211"/>
      <c r="Q1811" s="211"/>
      <c r="R1811" s="211"/>
      <c r="S1811" s="211"/>
      <c r="T1811" s="211"/>
      <c r="U1811" s="211"/>
      <c r="V1811" s="211"/>
      <c r="W1811" s="211"/>
      <c r="X1811" s="211"/>
      <c r="Y1811" s="211"/>
      <c r="Z1811" s="211"/>
      <c r="AC1811" s="264"/>
      <c r="AD1811" s="264"/>
      <c r="AE1811" s="264"/>
      <c r="AF1811" s="264"/>
      <c r="AG1811" s="264"/>
    </row>
    <row r="1812" spans="16:33" x14ac:dyDescent="0.25">
      <c r="P1812" s="211"/>
      <c r="Q1812" s="211"/>
      <c r="R1812" s="211"/>
      <c r="S1812" s="211"/>
      <c r="T1812" s="211"/>
      <c r="U1812" s="211"/>
      <c r="V1812" s="211"/>
      <c r="W1812" s="211"/>
      <c r="X1812" s="211"/>
      <c r="Y1812" s="211"/>
      <c r="Z1812" s="211"/>
      <c r="AC1812" s="264"/>
      <c r="AD1812" s="264"/>
      <c r="AE1812" s="264"/>
      <c r="AF1812" s="264"/>
      <c r="AG1812" s="264"/>
    </row>
    <row r="1813" spans="16:33" x14ac:dyDescent="0.25">
      <c r="P1813" s="211"/>
      <c r="Q1813" s="211"/>
      <c r="R1813" s="211"/>
      <c r="S1813" s="211"/>
      <c r="T1813" s="211"/>
      <c r="U1813" s="211"/>
      <c r="V1813" s="211"/>
      <c r="W1813" s="211"/>
      <c r="X1813" s="211"/>
      <c r="Y1813" s="211"/>
      <c r="Z1813" s="211"/>
      <c r="AC1813" s="264"/>
      <c r="AD1813" s="264"/>
      <c r="AE1813" s="264"/>
      <c r="AF1813" s="264"/>
      <c r="AG1813" s="264"/>
    </row>
    <row r="1814" spans="16:33" x14ac:dyDescent="0.25">
      <c r="P1814" s="211"/>
      <c r="Q1814" s="211"/>
      <c r="R1814" s="211"/>
      <c r="S1814" s="211"/>
      <c r="T1814" s="211"/>
      <c r="U1814" s="211"/>
      <c r="V1814" s="211"/>
      <c r="W1814" s="211"/>
      <c r="X1814" s="211"/>
      <c r="Y1814" s="211"/>
      <c r="Z1814" s="211"/>
      <c r="AC1814" s="264"/>
      <c r="AD1814" s="264"/>
      <c r="AE1814" s="264"/>
      <c r="AF1814" s="264"/>
      <c r="AG1814" s="264"/>
    </row>
    <row r="1815" spans="16:33" x14ac:dyDescent="0.25">
      <c r="P1815" s="211"/>
      <c r="Q1815" s="211"/>
      <c r="R1815" s="211"/>
      <c r="S1815" s="211"/>
      <c r="T1815" s="211"/>
      <c r="U1815" s="211"/>
      <c r="V1815" s="211"/>
      <c r="W1815" s="211"/>
      <c r="X1815" s="211"/>
      <c r="Y1815" s="211"/>
      <c r="Z1815" s="211"/>
      <c r="AC1815" s="264"/>
      <c r="AD1815" s="264"/>
      <c r="AE1815" s="264"/>
      <c r="AF1815" s="264"/>
      <c r="AG1815" s="264"/>
    </row>
    <row r="1816" spans="16:33" x14ac:dyDescent="0.25">
      <c r="P1816" s="211"/>
      <c r="Q1816" s="211"/>
      <c r="R1816" s="211"/>
      <c r="S1816" s="211"/>
      <c r="T1816" s="211"/>
      <c r="U1816" s="211"/>
      <c r="V1816" s="211"/>
      <c r="W1816" s="211"/>
      <c r="X1816" s="211"/>
      <c r="Y1816" s="211"/>
      <c r="Z1816" s="211"/>
      <c r="AC1816" s="264"/>
      <c r="AD1816" s="264"/>
      <c r="AE1816" s="264"/>
      <c r="AF1816" s="264"/>
      <c r="AG1816" s="264"/>
    </row>
    <row r="1817" spans="16:33" x14ac:dyDescent="0.25">
      <c r="P1817" s="211"/>
      <c r="Q1817" s="211"/>
      <c r="R1817" s="211"/>
      <c r="S1817" s="211"/>
      <c r="T1817" s="211"/>
      <c r="U1817" s="211"/>
      <c r="V1817" s="211"/>
      <c r="W1817" s="211"/>
      <c r="X1817" s="211"/>
      <c r="Y1817" s="211"/>
      <c r="Z1817" s="211"/>
      <c r="AC1817" s="264"/>
      <c r="AD1817" s="264"/>
      <c r="AE1817" s="264"/>
      <c r="AF1817" s="264"/>
      <c r="AG1817" s="264"/>
    </row>
    <row r="1818" spans="16:33" x14ac:dyDescent="0.25">
      <c r="P1818" s="211"/>
      <c r="Q1818" s="211"/>
      <c r="R1818" s="211"/>
      <c r="S1818" s="211"/>
      <c r="T1818" s="211"/>
      <c r="U1818" s="211"/>
      <c r="V1818" s="211"/>
      <c r="W1818" s="211"/>
      <c r="X1818" s="211"/>
      <c r="Y1818" s="211"/>
      <c r="Z1818" s="211"/>
      <c r="AC1818" s="264"/>
      <c r="AD1818" s="264"/>
      <c r="AE1818" s="264"/>
      <c r="AF1818" s="264"/>
      <c r="AG1818" s="264"/>
    </row>
    <row r="1819" spans="16:33" x14ac:dyDescent="0.25">
      <c r="P1819" s="211"/>
      <c r="Q1819" s="211"/>
      <c r="R1819" s="211"/>
      <c r="S1819" s="211"/>
      <c r="T1819" s="211"/>
      <c r="U1819" s="211"/>
      <c r="V1819" s="211"/>
      <c r="W1819" s="211"/>
      <c r="X1819" s="211"/>
      <c r="Y1819" s="211"/>
      <c r="Z1819" s="211"/>
      <c r="AC1819" s="264"/>
      <c r="AD1819" s="264"/>
      <c r="AE1819" s="264"/>
      <c r="AF1819" s="264"/>
      <c r="AG1819" s="264"/>
    </row>
    <row r="1820" spans="16:33" x14ac:dyDescent="0.25">
      <c r="P1820" s="211"/>
      <c r="Q1820" s="211"/>
      <c r="R1820" s="211"/>
      <c r="S1820" s="211"/>
      <c r="T1820" s="211"/>
      <c r="U1820" s="211"/>
      <c r="V1820" s="211"/>
      <c r="W1820" s="211"/>
      <c r="X1820" s="211"/>
      <c r="Y1820" s="211"/>
      <c r="Z1820" s="211"/>
      <c r="AC1820" s="264"/>
      <c r="AD1820" s="264"/>
      <c r="AE1820" s="264"/>
      <c r="AF1820" s="264"/>
      <c r="AG1820" s="264"/>
    </row>
    <row r="1821" spans="16:33" x14ac:dyDescent="0.25">
      <c r="P1821" s="211"/>
      <c r="Q1821" s="211"/>
      <c r="R1821" s="211"/>
      <c r="S1821" s="211"/>
      <c r="T1821" s="211"/>
      <c r="U1821" s="211"/>
      <c r="V1821" s="211"/>
      <c r="W1821" s="211"/>
      <c r="X1821" s="211"/>
      <c r="Y1821" s="211"/>
      <c r="Z1821" s="211"/>
      <c r="AC1821" s="264"/>
      <c r="AD1821" s="264"/>
      <c r="AE1821" s="264"/>
      <c r="AF1821" s="264"/>
      <c r="AG1821" s="264"/>
    </row>
    <row r="1822" spans="16:33" x14ac:dyDescent="0.25">
      <c r="P1822" s="211"/>
      <c r="Q1822" s="211"/>
      <c r="R1822" s="211"/>
      <c r="S1822" s="211"/>
      <c r="T1822" s="211"/>
      <c r="U1822" s="211"/>
      <c r="V1822" s="211"/>
      <c r="W1822" s="211"/>
      <c r="X1822" s="211"/>
      <c r="Y1822" s="211"/>
      <c r="Z1822" s="211"/>
      <c r="AC1822" s="264"/>
      <c r="AD1822" s="264"/>
      <c r="AE1822" s="264"/>
      <c r="AF1822" s="264"/>
      <c r="AG1822" s="264"/>
    </row>
    <row r="1823" spans="16:33" x14ac:dyDescent="0.25">
      <c r="P1823" s="211"/>
      <c r="Q1823" s="211"/>
      <c r="R1823" s="211"/>
      <c r="S1823" s="211"/>
      <c r="T1823" s="211"/>
      <c r="U1823" s="211"/>
      <c r="V1823" s="211"/>
      <c r="W1823" s="211"/>
      <c r="X1823" s="211"/>
      <c r="Y1823" s="211"/>
      <c r="Z1823" s="211"/>
      <c r="AC1823" s="264"/>
      <c r="AD1823" s="264"/>
      <c r="AE1823" s="264"/>
      <c r="AF1823" s="264"/>
      <c r="AG1823" s="264"/>
    </row>
    <row r="1824" spans="16:33" x14ac:dyDescent="0.25">
      <c r="P1824" s="211"/>
      <c r="Q1824" s="211"/>
      <c r="R1824" s="211"/>
      <c r="S1824" s="211"/>
      <c r="T1824" s="211"/>
      <c r="U1824" s="211"/>
      <c r="V1824" s="211"/>
      <c r="W1824" s="211"/>
      <c r="X1824" s="211"/>
      <c r="Y1824" s="211"/>
      <c r="Z1824" s="211"/>
      <c r="AC1824" s="264"/>
      <c r="AD1824" s="264"/>
      <c r="AE1824" s="264"/>
      <c r="AF1824" s="264"/>
      <c r="AG1824" s="264"/>
    </row>
    <row r="1825" spans="1:33" x14ac:dyDescent="0.25">
      <c r="P1825" s="211"/>
      <c r="Q1825" s="211"/>
      <c r="R1825" s="211"/>
      <c r="S1825" s="211"/>
      <c r="T1825" s="211"/>
      <c r="U1825" s="211"/>
      <c r="V1825" s="211"/>
      <c r="W1825" s="211"/>
      <c r="X1825" s="211"/>
      <c r="Y1825" s="211"/>
      <c r="Z1825" s="211"/>
      <c r="AC1825" s="264"/>
      <c r="AD1825" s="264"/>
      <c r="AE1825" s="264"/>
      <c r="AF1825" s="264"/>
      <c r="AG1825" s="264"/>
    </row>
    <row r="1826" spans="1:33" x14ac:dyDescent="0.25">
      <c r="P1826" s="211"/>
      <c r="Q1826" s="211"/>
      <c r="R1826" s="211"/>
      <c r="S1826" s="211"/>
      <c r="T1826" s="211"/>
      <c r="U1826" s="211"/>
      <c r="V1826" s="211"/>
      <c r="W1826" s="211"/>
      <c r="X1826" s="211"/>
      <c r="Y1826" s="211"/>
      <c r="Z1826" s="211"/>
      <c r="AC1826" s="264"/>
      <c r="AD1826" s="264"/>
      <c r="AE1826" s="264"/>
      <c r="AF1826" s="264"/>
      <c r="AG1826" s="264"/>
    </row>
    <row r="1827" spans="1:33" x14ac:dyDescent="0.25">
      <c r="P1827" s="211"/>
      <c r="Q1827" s="211"/>
      <c r="R1827" s="211"/>
      <c r="S1827" s="211"/>
      <c r="T1827" s="211"/>
      <c r="U1827" s="211"/>
      <c r="V1827" s="211"/>
      <c r="W1827" s="211"/>
      <c r="X1827" s="211"/>
      <c r="Y1827" s="211"/>
      <c r="Z1827" s="211"/>
      <c r="AC1827" s="264"/>
      <c r="AD1827" s="264"/>
      <c r="AE1827" s="264"/>
      <c r="AF1827" s="264"/>
      <c r="AG1827" s="264"/>
    </row>
    <row r="1828" spans="1:33" x14ac:dyDescent="0.25">
      <c r="P1828" s="211"/>
      <c r="Q1828" s="211"/>
      <c r="R1828" s="211"/>
      <c r="S1828" s="211"/>
      <c r="T1828" s="211"/>
      <c r="U1828" s="211"/>
      <c r="V1828" s="211"/>
      <c r="W1828" s="211"/>
      <c r="X1828" s="211"/>
      <c r="Y1828" s="211"/>
      <c r="Z1828" s="211"/>
      <c r="AC1828" s="264"/>
      <c r="AD1828" s="264"/>
      <c r="AE1828" s="264"/>
      <c r="AF1828" s="264"/>
      <c r="AG1828" s="264"/>
    </row>
    <row r="1829" spans="1:33" x14ac:dyDescent="0.25">
      <c r="P1829" s="211"/>
      <c r="Q1829" s="211"/>
      <c r="R1829" s="211"/>
      <c r="S1829" s="211"/>
      <c r="T1829" s="211"/>
      <c r="U1829" s="211"/>
      <c r="V1829" s="211"/>
      <c r="W1829" s="211"/>
      <c r="X1829" s="211"/>
      <c r="Y1829" s="211"/>
      <c r="Z1829" s="211"/>
      <c r="AC1829" s="264"/>
      <c r="AD1829" s="264"/>
      <c r="AE1829" s="264"/>
      <c r="AF1829" s="264"/>
      <c r="AG1829" s="264"/>
    </row>
    <row r="1830" spans="1:33" x14ac:dyDescent="0.25">
      <c r="P1830" s="211"/>
      <c r="Q1830" s="211"/>
      <c r="R1830" s="211"/>
      <c r="S1830" s="211"/>
      <c r="T1830" s="211"/>
      <c r="U1830" s="211"/>
      <c r="V1830" s="211"/>
      <c r="W1830" s="211"/>
      <c r="X1830" s="211"/>
      <c r="Y1830" s="211"/>
      <c r="Z1830" s="211"/>
      <c r="AC1830" s="264"/>
      <c r="AD1830" s="264"/>
      <c r="AE1830" s="264"/>
      <c r="AF1830" s="264"/>
      <c r="AG1830" s="264"/>
    </row>
    <row r="1831" spans="1:33" x14ac:dyDescent="0.25">
      <c r="P1831" s="211"/>
      <c r="Q1831" s="211"/>
      <c r="R1831" s="211"/>
      <c r="S1831" s="211"/>
      <c r="T1831" s="211"/>
      <c r="U1831" s="211"/>
      <c r="V1831" s="211"/>
      <c r="W1831" s="211"/>
      <c r="X1831" s="211"/>
      <c r="Y1831" s="211"/>
      <c r="Z1831" s="211"/>
      <c r="AC1831" s="264"/>
      <c r="AD1831" s="264"/>
      <c r="AE1831" s="264"/>
      <c r="AF1831" s="264"/>
      <c r="AG1831" s="264"/>
    </row>
    <row r="1832" spans="1:33" x14ac:dyDescent="0.25">
      <c r="P1832" s="211"/>
      <c r="Q1832" s="211"/>
      <c r="R1832" s="211"/>
      <c r="S1832" s="211"/>
      <c r="T1832" s="211"/>
      <c r="U1832" s="211"/>
      <c r="V1832" s="211"/>
      <c r="W1832" s="211"/>
      <c r="X1832" s="211"/>
      <c r="Y1832" s="211"/>
      <c r="Z1832" s="211"/>
      <c r="AC1832" s="264"/>
      <c r="AD1832" s="264"/>
      <c r="AE1832" s="264"/>
      <c r="AF1832" s="264"/>
      <c r="AG1832" s="264"/>
    </row>
    <row r="1833" spans="1:33" x14ac:dyDescent="0.25">
      <c r="P1833" s="211"/>
      <c r="Q1833" s="211"/>
      <c r="R1833" s="211"/>
      <c r="S1833" s="211"/>
      <c r="T1833" s="211"/>
      <c r="U1833" s="211"/>
      <c r="V1833" s="211"/>
      <c r="W1833" s="211"/>
      <c r="X1833" s="211"/>
      <c r="Y1833" s="211"/>
      <c r="Z1833" s="211"/>
      <c r="AC1833" s="264"/>
      <c r="AD1833" s="264"/>
      <c r="AE1833" s="264"/>
      <c r="AF1833" s="264"/>
      <c r="AG1833" s="264"/>
    </row>
    <row r="1834" spans="1:33" x14ac:dyDescent="0.25">
      <c r="P1834" s="211"/>
      <c r="Q1834" s="211"/>
      <c r="R1834" s="211"/>
      <c r="S1834" s="211"/>
      <c r="T1834" s="211"/>
      <c r="U1834" s="211"/>
      <c r="V1834" s="211"/>
      <c r="W1834" s="211"/>
      <c r="X1834" s="211"/>
      <c r="Y1834" s="211"/>
      <c r="Z1834" s="211"/>
      <c r="AC1834" s="264"/>
      <c r="AD1834" s="264"/>
      <c r="AE1834" s="264"/>
      <c r="AF1834" s="264"/>
      <c r="AG1834" s="264"/>
    </row>
    <row r="1835" spans="1:33" x14ac:dyDescent="0.25">
      <c r="P1835" s="211"/>
      <c r="Q1835" s="211"/>
      <c r="R1835" s="211"/>
      <c r="S1835" s="211"/>
      <c r="T1835" s="211"/>
      <c r="U1835" s="211"/>
      <c r="V1835" s="211"/>
      <c r="W1835" s="211"/>
      <c r="X1835" s="211"/>
      <c r="Y1835" s="211"/>
      <c r="Z1835" s="211"/>
      <c r="AC1835" s="264"/>
      <c r="AD1835" s="264"/>
      <c r="AE1835" s="264"/>
      <c r="AF1835" s="264"/>
      <c r="AG1835" s="264"/>
    </row>
    <row r="1836" spans="1:33" ht="13.8" thickBot="1" x14ac:dyDescent="0.3">
      <c r="B1836">
        <f>$D$1</f>
        <v>0</v>
      </c>
      <c r="C1836" s="79" t="s">
        <v>19</v>
      </c>
      <c r="D1836" s="30" t="s">
        <v>20</v>
      </c>
      <c r="P1836" s="211"/>
      <c r="Q1836" s="211"/>
      <c r="R1836" s="211"/>
      <c r="S1836" s="211"/>
      <c r="T1836" s="211"/>
      <c r="U1836" s="211"/>
      <c r="V1836" s="211"/>
      <c r="W1836" s="211"/>
      <c r="X1836" s="211"/>
      <c r="Y1836" s="211"/>
      <c r="Z1836" s="211"/>
      <c r="AC1836" s="264"/>
      <c r="AD1836" s="264"/>
      <c r="AE1836" s="264"/>
      <c r="AF1836" s="264"/>
      <c r="AG1836" s="264"/>
    </row>
    <row r="1837" spans="1:33" ht="13.8" thickTop="1" x14ac:dyDescent="0.25">
      <c r="A1837" s="31"/>
      <c r="B1837" s="32" t="s">
        <v>21</v>
      </c>
      <c r="C1837" s="33"/>
      <c r="D1837" s="34" t="s">
        <v>22</v>
      </c>
      <c r="E1837" s="32" t="str">
        <f>J128</f>
        <v/>
      </c>
      <c r="F1837" s="35" t="str">
        <f>IF(L128=0,"NOT REQUIRED", IF(L128="MAn","MANAGERIAL POSITION","NON-MANAGERIAL POSITION"))</f>
        <v>NON-MANAGERIAL POSITION</v>
      </c>
      <c r="G1837" s="33"/>
      <c r="H1837" s="433" t="s">
        <v>768</v>
      </c>
      <c r="I1837" s="36"/>
      <c r="J1837" s="32"/>
      <c r="K1837" s="33"/>
      <c r="L1837" s="36" t="s">
        <v>25</v>
      </c>
      <c r="M1837" s="33"/>
      <c r="N1837" s="37"/>
      <c r="P1837" s="211"/>
      <c r="Q1837" s="211"/>
      <c r="R1837" s="211"/>
      <c r="S1837" s="211"/>
      <c r="T1837" s="211"/>
      <c r="U1837" s="211"/>
      <c r="V1837" s="211"/>
      <c r="W1837" s="211"/>
      <c r="X1837" s="211"/>
      <c r="Y1837" s="211"/>
      <c r="Z1837" s="211"/>
      <c r="AC1837" s="264"/>
      <c r="AD1837" s="264"/>
      <c r="AE1837" s="264"/>
      <c r="AF1837" s="264"/>
      <c r="AG1837" s="264"/>
    </row>
    <row r="1838" spans="1:33" x14ac:dyDescent="0.25">
      <c r="A1838" s="38"/>
      <c r="E1838" s="39"/>
      <c r="F1838" s="40"/>
      <c r="G1838" s="41"/>
      <c r="I1838" s="11"/>
      <c r="J1838" s="42"/>
      <c r="N1838" s="43"/>
      <c r="P1838" s="211"/>
      <c r="Q1838" s="211"/>
      <c r="R1838" s="211"/>
      <c r="S1838" s="211"/>
      <c r="T1838" s="211"/>
      <c r="U1838" s="211"/>
      <c r="V1838" s="211"/>
      <c r="W1838" s="211"/>
      <c r="X1838" s="211"/>
      <c r="Y1838" s="211"/>
      <c r="Z1838" s="211"/>
      <c r="AC1838" s="264"/>
      <c r="AD1838" s="264"/>
      <c r="AE1838" s="264"/>
      <c r="AF1838" s="264"/>
      <c r="AG1838" s="264"/>
    </row>
    <row r="1839" spans="1:33" x14ac:dyDescent="0.25">
      <c r="A1839" s="38"/>
      <c r="B1839" t="s">
        <v>26</v>
      </c>
      <c r="L1839" s="608" t="str">
        <f>$L$39</f>
        <v>N.017-050-2022/1</v>
      </c>
      <c r="M1839" s="608"/>
      <c r="N1839" s="43"/>
      <c r="P1839" s="211"/>
      <c r="Q1839" s="211"/>
      <c r="R1839" s="211"/>
      <c r="S1839" s="211"/>
      <c r="T1839" s="211"/>
      <c r="U1839" s="211"/>
      <c r="V1839" s="211"/>
      <c r="W1839" s="211"/>
      <c r="X1839" s="211"/>
      <c r="Y1839" s="211"/>
      <c r="Z1839" s="211"/>
      <c r="AC1839" s="264"/>
      <c r="AD1839" s="264"/>
      <c r="AE1839" s="264"/>
      <c r="AF1839" s="264"/>
      <c r="AG1839" s="264"/>
    </row>
    <row r="1840" spans="1:33" ht="24.75" customHeight="1" x14ac:dyDescent="0.25">
      <c r="A1840" s="38"/>
      <c r="B1840" s="44" t="s">
        <v>27</v>
      </c>
      <c r="C1840" s="45"/>
      <c r="D1840" s="46"/>
      <c r="E1840" s="620" t="s">
        <v>781</v>
      </c>
      <c r="F1840" s="621"/>
      <c r="G1840" s="44" t="s">
        <v>28</v>
      </c>
      <c r="H1840" s="46"/>
      <c r="I1840" s="44" t="s">
        <v>29</v>
      </c>
      <c r="J1840" s="46"/>
      <c r="K1840" s="47"/>
      <c r="L1840" s="608"/>
      <c r="M1840" s="608"/>
      <c r="N1840" s="43"/>
      <c r="P1840" s="211"/>
      <c r="Q1840" s="211"/>
      <c r="R1840" s="211"/>
      <c r="S1840" s="211"/>
      <c r="T1840" s="211"/>
      <c r="U1840" s="211"/>
      <c r="V1840" s="211"/>
      <c r="W1840" s="211"/>
      <c r="X1840" s="211"/>
      <c r="Y1840" s="211"/>
      <c r="Z1840" s="211"/>
      <c r="AC1840" s="264"/>
      <c r="AD1840" s="264"/>
      <c r="AE1840" s="264"/>
      <c r="AF1840" s="264"/>
      <c r="AG1840" s="264"/>
    </row>
    <row r="1841" spans="1:35" ht="16.5" customHeight="1" x14ac:dyDescent="0.25">
      <c r="A1841" s="38"/>
      <c r="B1841" s="302"/>
      <c r="C1841" s="303"/>
      <c r="D1841" s="304"/>
      <c r="E1841" s="646"/>
      <c r="F1841" s="647"/>
      <c r="G1841" s="48" t="str">
        <f>K128</f>
        <v/>
      </c>
      <c r="H1841" s="49"/>
      <c r="I1841" s="305"/>
      <c r="J1841" s="306"/>
      <c r="K1841" s="50"/>
      <c r="N1841" s="43"/>
      <c r="P1841" s="211">
        <v>1</v>
      </c>
      <c r="Q1841" s="211">
        <v>1</v>
      </c>
      <c r="R1841" s="211">
        <v>1</v>
      </c>
      <c r="S1841" s="211" t="str">
        <f>VLOOKUP(P1841,'WORKINGS MATRIX'!$H$200:$I$351,2,FALSE)</f>
        <v>Year</v>
      </c>
      <c r="T1841" s="211">
        <f>Q1841-1</f>
        <v>0</v>
      </c>
      <c r="U1841" s="211">
        <f>R1841-1</f>
        <v>0</v>
      </c>
      <c r="V1841" s="211" t="str">
        <f>IF(S1841="year","",S1841)</f>
        <v/>
      </c>
      <c r="W1841" s="211" t="str">
        <f>IF(T1841=0,"",T1841)</f>
        <v/>
      </c>
      <c r="X1841" s="211" t="str">
        <f>IF(U1841=0,"",U1841)</f>
        <v/>
      </c>
      <c r="Y1841" s="211" t="str">
        <f>IF(V1841="","",IF(W1841="",(V1841&amp;"/"&amp;"1"&amp;"/"&amp;"1"),IF(X1841="",(V1841&amp;"/"&amp;W1841&amp;"/"&amp;"1"),(V1841&amp;"/"&amp;W1841&amp;"/"&amp;X1841))))</f>
        <v/>
      </c>
      <c r="Z1841" s="211" t="str">
        <f>IF(Y1841="//","",Y1841)</f>
        <v/>
      </c>
      <c r="AC1841" s="264"/>
      <c r="AD1841" s="264"/>
      <c r="AE1841" s="264"/>
      <c r="AF1841" s="264"/>
      <c r="AG1841" s="264"/>
    </row>
    <row r="1842" spans="1:35" x14ac:dyDescent="0.25">
      <c r="A1842" s="38"/>
      <c r="E1842" t="str">
        <f>IF(E1841="","",IF(LEN(E1841)=13,"","ID NUMBER SHOULD BE 13 DIGITS"))</f>
        <v/>
      </c>
      <c r="N1842" s="43"/>
      <c r="P1842" s="211"/>
      <c r="Q1842" s="211"/>
      <c r="R1842" s="211"/>
      <c r="S1842" s="211"/>
      <c r="T1842" s="211"/>
      <c r="U1842" s="211"/>
      <c r="V1842" s="211"/>
      <c r="W1842" s="211"/>
      <c r="X1842" s="211"/>
      <c r="Y1842" s="211"/>
      <c r="Z1842" s="211"/>
      <c r="AC1842" s="264"/>
      <c r="AD1842" s="264"/>
      <c r="AE1842" s="264"/>
      <c r="AF1842" s="264"/>
      <c r="AG1842" s="264"/>
    </row>
    <row r="1843" spans="1:35" x14ac:dyDescent="0.25">
      <c r="A1843" s="38"/>
      <c r="G1843" s="276" t="str">
        <f>IF(AG1846=0,"","DATES BEYOND TENDER CLOSING DATE - PLEASE CHECK")</f>
        <v/>
      </c>
      <c r="N1843" s="43"/>
      <c r="P1843" s="211"/>
      <c r="Q1843" s="211"/>
      <c r="R1843" s="211"/>
      <c r="S1843" s="211"/>
      <c r="T1843" s="211"/>
      <c r="U1843" s="211"/>
      <c r="V1843" s="211"/>
      <c r="W1843" s="211"/>
      <c r="X1843" s="211"/>
      <c r="Y1843" s="211"/>
      <c r="Z1843" s="211"/>
      <c r="AC1843" s="264"/>
      <c r="AD1843" s="264"/>
      <c r="AE1843" s="264"/>
      <c r="AF1843" s="264"/>
      <c r="AG1843" s="264"/>
    </row>
    <row r="1844" spans="1:35" x14ac:dyDescent="0.25">
      <c r="A1844" s="38"/>
      <c r="B1844" t="s">
        <v>30</v>
      </c>
      <c r="G1844" s="276" t="str">
        <f>IF(AE1846=0,"","DATES INCORRECT OR INCOMPLETE - PLEASE CHECK")</f>
        <v/>
      </c>
      <c r="N1844" s="43"/>
      <c r="P1844" s="211"/>
      <c r="Q1844" s="211"/>
      <c r="R1844" s="211"/>
      <c r="S1844" s="211"/>
      <c r="T1844" s="211"/>
      <c r="U1844" s="211"/>
      <c r="V1844" s="211"/>
      <c r="W1844" s="211"/>
      <c r="X1844" s="211"/>
      <c r="Y1844" s="211"/>
      <c r="Z1844" s="211"/>
      <c r="AC1844" s="264"/>
      <c r="AD1844" s="264"/>
      <c r="AE1844" s="264"/>
      <c r="AF1844" s="264"/>
      <c r="AG1844" s="264"/>
    </row>
    <row r="1845" spans="1:35" x14ac:dyDescent="0.25">
      <c r="A1845" s="38"/>
      <c r="B1845" s="16" t="s">
        <v>612</v>
      </c>
      <c r="N1845" s="43"/>
      <c r="P1845" s="211"/>
      <c r="Q1845" s="211"/>
      <c r="R1845" s="211"/>
      <c r="S1845" s="211"/>
      <c r="T1845" s="211"/>
      <c r="U1845" s="211"/>
      <c r="V1845" s="211"/>
      <c r="W1845" s="211"/>
      <c r="X1845" s="211"/>
      <c r="Y1845" s="211"/>
      <c r="Z1845" s="211"/>
      <c r="AC1845" s="264"/>
      <c r="AD1845" s="264"/>
      <c r="AE1845" s="264"/>
      <c r="AF1845" s="264"/>
      <c r="AG1845" s="264"/>
    </row>
    <row r="1846" spans="1:35" ht="66" x14ac:dyDescent="0.25">
      <c r="A1846" s="51"/>
      <c r="B1846" s="559" t="s">
        <v>890</v>
      </c>
      <c r="C1846" s="558" t="s">
        <v>31</v>
      </c>
      <c r="D1846" s="49"/>
      <c r="E1846" s="618" t="s">
        <v>891</v>
      </c>
      <c r="F1846" s="619"/>
      <c r="G1846" s="263" t="s">
        <v>892</v>
      </c>
      <c r="H1846" s="263" t="s">
        <v>893</v>
      </c>
      <c r="I1846" s="560" t="s">
        <v>894</v>
      </c>
      <c r="J1846" s="560" t="s">
        <v>895</v>
      </c>
      <c r="K1846" s="53" t="s">
        <v>32</v>
      </c>
      <c r="L1846" s="560" t="s">
        <v>896</v>
      </c>
      <c r="M1846" s="52" t="s">
        <v>33</v>
      </c>
      <c r="N1846" s="54"/>
      <c r="O1846" s="55"/>
      <c r="P1846" s="214"/>
      <c r="Q1846" s="211"/>
      <c r="R1846" s="266"/>
      <c r="S1846" s="267"/>
      <c r="T1846" s="267"/>
      <c r="U1846" s="267"/>
      <c r="V1846" s="267"/>
      <c r="W1846" s="267"/>
      <c r="X1846" s="267"/>
      <c r="Y1846" s="267"/>
      <c r="Z1846" s="267"/>
      <c r="AA1846" s="16"/>
      <c r="AB1846" s="16"/>
      <c r="AC1846" s="271"/>
      <c r="AD1846" s="271"/>
      <c r="AE1846" s="271">
        <f>SUM(AE1847:AE1851)</f>
        <v>0</v>
      </c>
      <c r="AF1846" s="271"/>
      <c r="AG1846" s="271">
        <f>SUM(AG1847:AG1851)</f>
        <v>0</v>
      </c>
      <c r="AH1846" s="16"/>
      <c r="AI1846" s="16"/>
    </row>
    <row r="1847" spans="1:35" ht="25.5" customHeight="1" x14ac:dyDescent="0.25">
      <c r="A1847" s="56"/>
      <c r="B1847" s="308"/>
      <c r="C1847" s="57">
        <v>8</v>
      </c>
      <c r="D1847" s="58"/>
      <c r="E1847" s="59"/>
      <c r="F1847" s="60">
        <v>1</v>
      </c>
      <c r="G1847" s="210" t="str">
        <f>Z1847</f>
        <v/>
      </c>
      <c r="H1847" s="210" t="str">
        <f>Z1852</f>
        <v/>
      </c>
      <c r="I1847" s="310"/>
      <c r="J1847" s="311"/>
      <c r="K1847" s="60">
        <v>23</v>
      </c>
      <c r="L1847" s="312"/>
      <c r="M1847" s="313"/>
      <c r="N1847" s="270">
        <f>IF(G1847="",0,IF(H1847="",0,(ROUND(((H1847-G1847)/30),0))))</f>
        <v>0</v>
      </c>
      <c r="O1847" s="271"/>
      <c r="P1847" s="272">
        <v>1</v>
      </c>
      <c r="Q1847" s="272">
        <v>1</v>
      </c>
      <c r="R1847" s="272">
        <v>1</v>
      </c>
      <c r="S1847" s="272" t="str">
        <f>VLOOKUP(P1847,'WORKINGS MATRIX'!$B$200:$C$351,2,FALSE)</f>
        <v>Year</v>
      </c>
      <c r="T1847" s="272">
        <f t="shared" ref="T1847:U1851" si="164">Q1847-1</f>
        <v>0</v>
      </c>
      <c r="U1847" s="272">
        <f t="shared" si="164"/>
        <v>0</v>
      </c>
      <c r="V1847" s="272" t="str">
        <f t="shared" ref="V1847:V1856" si="165">IF(S1847="year","",S1847)</f>
        <v/>
      </c>
      <c r="W1847" s="272" t="str">
        <f t="shared" ref="W1847:X1851" si="166">IF(T1847=0,"",T1847)</f>
        <v/>
      </c>
      <c r="X1847" s="272" t="str">
        <f t="shared" si="166"/>
        <v/>
      </c>
      <c r="Y1847" s="272" t="str">
        <f t="shared" ref="Y1847:Y1856" si="167">IF(V1847="","",IF(W1847="",(V1847&amp;"/"&amp;"1"&amp;"/"&amp;"1"),IF(X1847="",(V1847&amp;"/"&amp;W1847&amp;"/"&amp;"1"),(V1847&amp;"/"&amp;W1847&amp;"/"&amp;X1847))))</f>
        <v/>
      </c>
      <c r="Z1847" s="272" t="str">
        <f t="shared" ref="Z1847:Z1856" si="168">IF(Y1847="//","",Y1847)</f>
        <v/>
      </c>
      <c r="AA1847" s="16"/>
      <c r="AB1847" s="16"/>
      <c r="AC1847" s="278">
        <f>IF(B1847="",0,1)</f>
        <v>0</v>
      </c>
      <c r="AD1847" s="278">
        <f>IF(B1847="",0,IF(N1847&gt;0,1,IF(N1847&lt;0,2,0)))</f>
        <v>0</v>
      </c>
      <c r="AE1847" s="278">
        <f>IF(AC1847=AD1847,0,IF(AC1847&gt;AD1847,2,1))</f>
        <v>0</v>
      </c>
      <c r="AF1847" s="278">
        <f>IF(B1847="",0,IF(N1847=0,0,H1847-$F$125))</f>
        <v>0</v>
      </c>
      <c r="AG1847" s="278">
        <f>IF(AF1847&gt;0,1,0)</f>
        <v>0</v>
      </c>
      <c r="AH1847" s="16"/>
      <c r="AI1847" s="16"/>
    </row>
    <row r="1848" spans="1:35" ht="25.5" customHeight="1" x14ac:dyDescent="0.25">
      <c r="A1848" s="56"/>
      <c r="B1848" s="308"/>
      <c r="C1848" s="57">
        <v>8</v>
      </c>
      <c r="D1848" s="58"/>
      <c r="E1848" s="59"/>
      <c r="F1848" s="60">
        <v>1</v>
      </c>
      <c r="G1848" s="210" t="str">
        <f>Z1848</f>
        <v/>
      </c>
      <c r="H1848" s="210" t="str">
        <f>Z1853</f>
        <v/>
      </c>
      <c r="I1848" s="310"/>
      <c r="J1848" s="311"/>
      <c r="K1848" s="60">
        <v>23</v>
      </c>
      <c r="L1848" s="312"/>
      <c r="M1848" s="313"/>
      <c r="N1848" s="270">
        <f>IF(G1848="",0,IF(H1848="",0,(ROUND(((H1848-G1848)/30),0))))</f>
        <v>0</v>
      </c>
      <c r="O1848" s="271"/>
      <c r="P1848" s="272">
        <v>1</v>
      </c>
      <c r="Q1848" s="272">
        <v>1</v>
      </c>
      <c r="R1848" s="272">
        <v>1</v>
      </c>
      <c r="S1848" s="272" t="str">
        <f>VLOOKUP(P1848,'WORKINGS MATRIX'!$B$200:$C$351,2,FALSE)</f>
        <v>Year</v>
      </c>
      <c r="T1848" s="272">
        <f t="shared" si="164"/>
        <v>0</v>
      </c>
      <c r="U1848" s="272">
        <f t="shared" si="164"/>
        <v>0</v>
      </c>
      <c r="V1848" s="272" t="str">
        <f t="shared" si="165"/>
        <v/>
      </c>
      <c r="W1848" s="272" t="str">
        <f t="shared" si="166"/>
        <v/>
      </c>
      <c r="X1848" s="272" t="str">
        <f t="shared" si="166"/>
        <v/>
      </c>
      <c r="Y1848" s="272" t="str">
        <f t="shared" si="167"/>
        <v/>
      </c>
      <c r="Z1848" s="272" t="str">
        <f t="shared" si="168"/>
        <v/>
      </c>
      <c r="AA1848" s="16"/>
      <c r="AB1848" s="16"/>
      <c r="AC1848" s="278">
        <f>IF(B1848="",0,1)</f>
        <v>0</v>
      </c>
      <c r="AD1848" s="278">
        <f>IF(B1848="",0,IF(N1848&gt;0,1,IF(N1848&lt;0,2,0)))</f>
        <v>0</v>
      </c>
      <c r="AE1848" s="278">
        <f>IF(AC1848=AD1848,0,IF(AC1848&gt;AD1848,2,1))</f>
        <v>0</v>
      </c>
      <c r="AF1848" s="278">
        <f>IF(B1848="",0,IF(N1848=0,0,H1848-$F$125))</f>
        <v>0</v>
      </c>
      <c r="AG1848" s="278">
        <f>IF(AF1848&gt;0,1,0)</f>
        <v>0</v>
      </c>
      <c r="AH1848" s="16"/>
      <c r="AI1848" s="16"/>
    </row>
    <row r="1849" spans="1:35" ht="25.5" customHeight="1" x14ac:dyDescent="0.25">
      <c r="A1849" s="56"/>
      <c r="B1849" s="308"/>
      <c r="C1849" s="57">
        <v>8</v>
      </c>
      <c r="D1849" s="58"/>
      <c r="E1849" s="59"/>
      <c r="F1849" s="60">
        <v>1</v>
      </c>
      <c r="G1849" s="210" t="str">
        <f>Z1849</f>
        <v/>
      </c>
      <c r="H1849" s="210" t="str">
        <f>Z1854</f>
        <v/>
      </c>
      <c r="I1849" s="310"/>
      <c r="J1849" s="311"/>
      <c r="K1849" s="60">
        <v>23</v>
      </c>
      <c r="L1849" s="312"/>
      <c r="M1849" s="313"/>
      <c r="N1849" s="270">
        <f>IF(G1849="",0,IF(H1849="",0,(ROUND(((H1849-G1849)/30),0))))</f>
        <v>0</v>
      </c>
      <c r="O1849" s="271"/>
      <c r="P1849" s="272">
        <v>1</v>
      </c>
      <c r="Q1849" s="272">
        <v>1</v>
      </c>
      <c r="R1849" s="272">
        <v>1</v>
      </c>
      <c r="S1849" s="272" t="str">
        <f>VLOOKUP(P1849,'WORKINGS MATRIX'!$B$200:$C$351,2,FALSE)</f>
        <v>Year</v>
      </c>
      <c r="T1849" s="272">
        <f t="shared" si="164"/>
        <v>0</v>
      </c>
      <c r="U1849" s="272">
        <f t="shared" si="164"/>
        <v>0</v>
      </c>
      <c r="V1849" s="272" t="str">
        <f t="shared" si="165"/>
        <v/>
      </c>
      <c r="W1849" s="272" t="str">
        <f t="shared" si="166"/>
        <v/>
      </c>
      <c r="X1849" s="272" t="str">
        <f t="shared" si="166"/>
        <v/>
      </c>
      <c r="Y1849" s="272" t="str">
        <f t="shared" si="167"/>
        <v/>
      </c>
      <c r="Z1849" s="272" t="str">
        <f t="shared" si="168"/>
        <v/>
      </c>
      <c r="AA1849" s="16"/>
      <c r="AB1849" s="16"/>
      <c r="AC1849" s="278">
        <f>IF(B1849="",0,1)</f>
        <v>0</v>
      </c>
      <c r="AD1849" s="278">
        <f>IF(B1849="",0,IF(N1849&gt;0,1,IF(N1849&lt;0,2,0)))</f>
        <v>0</v>
      </c>
      <c r="AE1849" s="278">
        <f>IF(AC1849=AD1849,0,IF(AC1849&gt;AD1849,2,1))</f>
        <v>0</v>
      </c>
      <c r="AF1849" s="278">
        <f>IF(B1849="",0,IF(N1849=0,0,H1849-$F$125))</f>
        <v>0</v>
      </c>
      <c r="AG1849" s="278">
        <f>IF(AF1849&gt;0,1,0)</f>
        <v>0</v>
      </c>
      <c r="AH1849" s="16"/>
      <c r="AI1849" s="16"/>
    </row>
    <row r="1850" spans="1:35" ht="25.5" customHeight="1" x14ac:dyDescent="0.25">
      <c r="A1850" s="56"/>
      <c r="B1850" s="380"/>
      <c r="C1850" s="380"/>
      <c r="D1850" s="380"/>
      <c r="E1850" s="380"/>
      <c r="F1850" s="380"/>
      <c r="G1850" s="380"/>
      <c r="H1850" s="380"/>
      <c r="I1850" s="380"/>
      <c r="J1850" s="380"/>
      <c r="K1850" s="380"/>
      <c r="L1850" s="380"/>
      <c r="M1850" s="380"/>
      <c r="N1850" s="270">
        <f>IF(G1850="",0,IF(H1850="",0,(ROUND(((H1850-G1850)/30),0))))</f>
        <v>0</v>
      </c>
      <c r="O1850" s="271"/>
      <c r="P1850" s="272">
        <v>1</v>
      </c>
      <c r="Q1850" s="272">
        <v>1</v>
      </c>
      <c r="R1850" s="272">
        <v>1</v>
      </c>
      <c r="S1850" s="272" t="str">
        <f>VLOOKUP(P1850,'WORKINGS MATRIX'!$B$200:$C$351,2,FALSE)</f>
        <v>Year</v>
      </c>
      <c r="T1850" s="272">
        <f t="shared" si="164"/>
        <v>0</v>
      </c>
      <c r="U1850" s="272">
        <f t="shared" si="164"/>
        <v>0</v>
      </c>
      <c r="V1850" s="272" t="str">
        <f t="shared" si="165"/>
        <v/>
      </c>
      <c r="W1850" s="272" t="str">
        <f t="shared" si="166"/>
        <v/>
      </c>
      <c r="X1850" s="272" t="str">
        <f t="shared" si="166"/>
        <v/>
      </c>
      <c r="Y1850" s="272" t="str">
        <f t="shared" si="167"/>
        <v/>
      </c>
      <c r="Z1850" s="272" t="str">
        <f t="shared" si="168"/>
        <v/>
      </c>
      <c r="AA1850" s="16"/>
      <c r="AB1850" s="16"/>
      <c r="AC1850" s="278">
        <f>IF(B1850="",0,1)</f>
        <v>0</v>
      </c>
      <c r="AD1850" s="278">
        <f>IF(B1850="",0,IF(N1850&gt;0,1,IF(N1850&lt;0,2,0)))</f>
        <v>0</v>
      </c>
      <c r="AE1850" s="278">
        <f>IF(AC1850=AD1850,0,IF(AC1850&gt;AD1850,2,1))</f>
        <v>0</v>
      </c>
      <c r="AF1850" s="278">
        <f>IF(B1850="",0,IF(N1850=0,0,H1850-$F$125))</f>
        <v>0</v>
      </c>
      <c r="AG1850" s="278">
        <f>IF(AF1850&gt;0,1,0)</f>
        <v>0</v>
      </c>
      <c r="AH1850" s="16"/>
      <c r="AI1850" s="16"/>
    </row>
    <row r="1851" spans="1:35" ht="25.5" customHeight="1" x14ac:dyDescent="0.25">
      <c r="A1851" s="56"/>
      <c r="B1851" s="222"/>
      <c r="C1851" s="222"/>
      <c r="D1851" s="222"/>
      <c r="E1851" s="222"/>
      <c r="F1851" s="222"/>
      <c r="G1851" s="222"/>
      <c r="H1851" s="222"/>
      <c r="I1851" s="222"/>
      <c r="J1851" s="222"/>
      <c r="K1851" s="222"/>
      <c r="L1851" s="222"/>
      <c r="M1851" s="222"/>
      <c r="N1851" s="270">
        <f>IF(G1851="",0,IF(H1851="",0,(ROUND(((H1851-G1851)/30),0))))</f>
        <v>0</v>
      </c>
      <c r="O1851" s="271"/>
      <c r="P1851" s="272">
        <v>1</v>
      </c>
      <c r="Q1851" s="272">
        <v>1</v>
      </c>
      <c r="R1851" s="272">
        <v>1</v>
      </c>
      <c r="S1851" s="272" t="str">
        <f>VLOOKUP(P1851,'WORKINGS MATRIX'!$B$200:$C$351,2,FALSE)</f>
        <v>Year</v>
      </c>
      <c r="T1851" s="272">
        <f t="shared" si="164"/>
        <v>0</v>
      </c>
      <c r="U1851" s="272">
        <f t="shared" si="164"/>
        <v>0</v>
      </c>
      <c r="V1851" s="272" t="str">
        <f t="shared" si="165"/>
        <v/>
      </c>
      <c r="W1851" s="272" t="str">
        <f t="shared" si="166"/>
        <v/>
      </c>
      <c r="X1851" s="272" t="str">
        <f t="shared" si="166"/>
        <v/>
      </c>
      <c r="Y1851" s="272" t="str">
        <f t="shared" si="167"/>
        <v/>
      </c>
      <c r="Z1851" s="272" t="str">
        <f t="shared" si="168"/>
        <v/>
      </c>
      <c r="AA1851" s="16"/>
      <c r="AB1851" s="16"/>
      <c r="AC1851" s="278">
        <f>IF(B1851="",0,1)</f>
        <v>0</v>
      </c>
      <c r="AD1851" s="278">
        <f>IF(B1851="",0,IF(N1851&gt;0,1,IF(N1851&lt;0,2,0)))</f>
        <v>0</v>
      </c>
      <c r="AE1851" s="278">
        <f>IF(AC1851=AD1851,0,IF(AC1851&gt;AD1851,2,1))</f>
        <v>0</v>
      </c>
      <c r="AF1851" s="278">
        <f>IF(B1851="",0,IF(N1851=0,0,H1851-$F$125))</f>
        <v>0</v>
      </c>
      <c r="AG1851" s="278">
        <f>IF(AF1851&gt;0,1,0)</f>
        <v>0</v>
      </c>
      <c r="AH1851" s="16"/>
      <c r="AI1851" s="16"/>
    </row>
    <row r="1852" spans="1:35" x14ac:dyDescent="0.25">
      <c r="A1852" s="38"/>
      <c r="D1852" s="62"/>
      <c r="H1852" s="63"/>
      <c r="K1852" s="26"/>
      <c r="N1852" s="273"/>
      <c r="O1852" s="274"/>
      <c r="P1852" s="272">
        <v>1</v>
      </c>
      <c r="Q1852" s="272">
        <v>1</v>
      </c>
      <c r="R1852" s="272">
        <v>1</v>
      </c>
      <c r="S1852" s="272" t="str">
        <f>VLOOKUP(P1852,'WORKINGS MATRIX'!$B$200:$C$351,2,FALSE)</f>
        <v>Year</v>
      </c>
      <c r="T1852" s="272">
        <f t="shared" ref="T1852:U1856" si="169">Q1852-1</f>
        <v>0</v>
      </c>
      <c r="U1852" s="272">
        <f t="shared" si="169"/>
        <v>0</v>
      </c>
      <c r="V1852" s="272" t="str">
        <f t="shared" si="165"/>
        <v/>
      </c>
      <c r="W1852" s="272" t="str">
        <f t="shared" ref="W1852:X1856" si="170">IF(T1852=0,"",T1852)</f>
        <v/>
      </c>
      <c r="X1852" s="272" t="str">
        <f t="shared" si="170"/>
        <v/>
      </c>
      <c r="Y1852" s="272" t="str">
        <f t="shared" si="167"/>
        <v/>
      </c>
      <c r="Z1852" s="272" t="str">
        <f t="shared" si="168"/>
        <v/>
      </c>
      <c r="AA1852" s="16"/>
      <c r="AB1852" s="16"/>
      <c r="AC1852" s="264"/>
      <c r="AD1852" s="264"/>
      <c r="AE1852" s="264"/>
      <c r="AF1852" s="264"/>
      <c r="AG1852" s="264"/>
      <c r="AH1852" s="16"/>
      <c r="AI1852" s="16"/>
    </row>
    <row r="1853" spans="1:35" x14ac:dyDescent="0.25">
      <c r="A1853" s="38"/>
      <c r="B1853" t="s">
        <v>34</v>
      </c>
      <c r="D1853" s="62"/>
      <c r="H1853" s="63"/>
      <c r="K1853" s="26"/>
      <c r="N1853" s="273"/>
      <c r="O1853" s="274"/>
      <c r="P1853" s="272">
        <v>1</v>
      </c>
      <c r="Q1853" s="272">
        <v>1</v>
      </c>
      <c r="R1853" s="272">
        <v>1</v>
      </c>
      <c r="S1853" s="272" t="str">
        <f>VLOOKUP(P1853,'WORKINGS MATRIX'!$B$200:$C$351,2,FALSE)</f>
        <v>Year</v>
      </c>
      <c r="T1853" s="272">
        <f t="shared" si="169"/>
        <v>0</v>
      </c>
      <c r="U1853" s="272">
        <f t="shared" si="169"/>
        <v>0</v>
      </c>
      <c r="V1853" s="272" t="str">
        <f t="shared" si="165"/>
        <v/>
      </c>
      <c r="W1853" s="272" t="str">
        <f t="shared" si="170"/>
        <v/>
      </c>
      <c r="X1853" s="272" t="str">
        <f t="shared" si="170"/>
        <v/>
      </c>
      <c r="Y1853" s="272" t="str">
        <f t="shared" si="167"/>
        <v/>
      </c>
      <c r="Z1853" s="272" t="str">
        <f t="shared" si="168"/>
        <v/>
      </c>
      <c r="AA1853" s="16"/>
      <c r="AB1853" s="16"/>
      <c r="AC1853" s="264"/>
      <c r="AD1853" s="264"/>
      <c r="AE1853" s="264"/>
      <c r="AF1853" s="264"/>
      <c r="AG1853" s="264"/>
      <c r="AH1853" s="16"/>
      <c r="AI1853" s="16"/>
    </row>
    <row r="1854" spans="1:35" x14ac:dyDescent="0.25">
      <c r="A1854" s="38"/>
      <c r="B1854" s="609"/>
      <c r="C1854" s="610"/>
      <c r="D1854" s="610"/>
      <c r="E1854" s="610"/>
      <c r="F1854" s="610"/>
      <c r="G1854" s="610"/>
      <c r="H1854" s="610"/>
      <c r="I1854" s="610"/>
      <c r="J1854" s="610"/>
      <c r="K1854" s="610"/>
      <c r="L1854" s="610"/>
      <c r="M1854" s="611"/>
      <c r="N1854" s="273"/>
      <c r="O1854" s="274"/>
      <c r="P1854" s="272">
        <v>1</v>
      </c>
      <c r="Q1854" s="272">
        <v>1</v>
      </c>
      <c r="R1854" s="272">
        <v>1</v>
      </c>
      <c r="S1854" s="272" t="str">
        <f>VLOOKUP(P1854,'WORKINGS MATRIX'!$B$200:$C$351,2,FALSE)</f>
        <v>Year</v>
      </c>
      <c r="T1854" s="272">
        <f t="shared" si="169"/>
        <v>0</v>
      </c>
      <c r="U1854" s="272">
        <f t="shared" si="169"/>
        <v>0</v>
      </c>
      <c r="V1854" s="272" t="str">
        <f t="shared" si="165"/>
        <v/>
      </c>
      <c r="W1854" s="272" t="str">
        <f t="shared" si="170"/>
        <v/>
      </c>
      <c r="X1854" s="272" t="str">
        <f t="shared" si="170"/>
        <v/>
      </c>
      <c r="Y1854" s="272" t="str">
        <f t="shared" si="167"/>
        <v/>
      </c>
      <c r="Z1854" s="272" t="str">
        <f t="shared" si="168"/>
        <v/>
      </c>
      <c r="AA1854" s="16"/>
      <c r="AB1854" s="16"/>
      <c r="AC1854" s="264"/>
      <c r="AD1854" s="264"/>
      <c r="AE1854" s="264"/>
      <c r="AF1854" s="264"/>
      <c r="AG1854" s="264"/>
      <c r="AH1854" s="16"/>
      <c r="AI1854" s="16"/>
    </row>
    <row r="1855" spans="1:35" x14ac:dyDescent="0.25">
      <c r="A1855" s="38"/>
      <c r="B1855" s="612"/>
      <c r="C1855" s="613"/>
      <c r="D1855" s="613"/>
      <c r="E1855" s="613"/>
      <c r="F1855" s="613"/>
      <c r="G1855" s="613"/>
      <c r="H1855" s="613"/>
      <c r="I1855" s="613"/>
      <c r="J1855" s="613"/>
      <c r="K1855" s="613"/>
      <c r="L1855" s="613"/>
      <c r="M1855" s="614"/>
      <c r="N1855" s="273"/>
      <c r="O1855" s="274"/>
      <c r="P1855" s="272">
        <v>1</v>
      </c>
      <c r="Q1855" s="272">
        <v>1</v>
      </c>
      <c r="R1855" s="272">
        <v>1</v>
      </c>
      <c r="S1855" s="272" t="str">
        <f>VLOOKUP(P1855,'WORKINGS MATRIX'!$B$200:$C$351,2,FALSE)</f>
        <v>Year</v>
      </c>
      <c r="T1855" s="272">
        <f t="shared" si="169"/>
        <v>0</v>
      </c>
      <c r="U1855" s="272">
        <f t="shared" si="169"/>
        <v>0</v>
      </c>
      <c r="V1855" s="272" t="str">
        <f t="shared" si="165"/>
        <v/>
      </c>
      <c r="W1855" s="272" t="str">
        <f t="shared" si="170"/>
        <v/>
      </c>
      <c r="X1855" s="272" t="str">
        <f t="shared" si="170"/>
        <v/>
      </c>
      <c r="Y1855" s="272" t="str">
        <f t="shared" si="167"/>
        <v/>
      </c>
      <c r="Z1855" s="272" t="str">
        <f t="shared" si="168"/>
        <v/>
      </c>
      <c r="AA1855" s="16"/>
      <c r="AB1855" s="16"/>
      <c r="AC1855" s="264"/>
      <c r="AD1855" s="264"/>
      <c r="AE1855" s="264"/>
      <c r="AF1855" s="264"/>
      <c r="AG1855" s="264"/>
      <c r="AH1855" s="16"/>
      <c r="AI1855" s="16"/>
    </row>
    <row r="1856" spans="1:35" x14ac:dyDescent="0.25">
      <c r="A1856" s="38"/>
      <c r="B1856" s="612"/>
      <c r="C1856" s="613"/>
      <c r="D1856" s="613"/>
      <c r="E1856" s="613"/>
      <c r="F1856" s="613"/>
      <c r="G1856" s="613"/>
      <c r="H1856" s="613"/>
      <c r="I1856" s="613"/>
      <c r="J1856" s="613"/>
      <c r="K1856" s="613"/>
      <c r="L1856" s="613"/>
      <c r="M1856" s="614"/>
      <c r="N1856" s="273"/>
      <c r="O1856" s="274"/>
      <c r="P1856" s="272">
        <v>1</v>
      </c>
      <c r="Q1856" s="272">
        <v>1</v>
      </c>
      <c r="R1856" s="272">
        <v>1</v>
      </c>
      <c r="S1856" s="272" t="str">
        <f>VLOOKUP(P1856,'WORKINGS MATRIX'!$B$200:$C$351,2,FALSE)</f>
        <v>Year</v>
      </c>
      <c r="T1856" s="272">
        <f t="shared" si="169"/>
        <v>0</v>
      </c>
      <c r="U1856" s="272">
        <f t="shared" si="169"/>
        <v>0</v>
      </c>
      <c r="V1856" s="272" t="str">
        <f t="shared" si="165"/>
        <v/>
      </c>
      <c r="W1856" s="272" t="str">
        <f t="shared" si="170"/>
        <v/>
      </c>
      <c r="X1856" s="272" t="str">
        <f t="shared" si="170"/>
        <v/>
      </c>
      <c r="Y1856" s="272" t="str">
        <f t="shared" si="167"/>
        <v/>
      </c>
      <c r="Z1856" s="272" t="str">
        <f t="shared" si="168"/>
        <v/>
      </c>
      <c r="AA1856" s="16"/>
      <c r="AB1856" s="16"/>
      <c r="AC1856" s="264"/>
      <c r="AD1856" s="264"/>
      <c r="AE1856" s="264"/>
      <c r="AF1856" s="264"/>
      <c r="AG1856" s="264"/>
      <c r="AH1856" s="16"/>
      <c r="AI1856" s="16"/>
    </row>
    <row r="1857" spans="1:35" x14ac:dyDescent="0.25">
      <c r="A1857" s="38"/>
      <c r="B1857" s="615"/>
      <c r="C1857" s="616"/>
      <c r="D1857" s="616"/>
      <c r="E1857" s="616"/>
      <c r="F1857" s="616"/>
      <c r="G1857" s="616"/>
      <c r="H1857" s="616"/>
      <c r="I1857" s="616"/>
      <c r="J1857" s="616"/>
      <c r="K1857" s="616"/>
      <c r="L1857" s="616"/>
      <c r="M1857" s="617"/>
      <c r="N1857" s="273"/>
      <c r="O1857" s="274"/>
      <c r="P1857" s="275"/>
      <c r="Q1857" s="275"/>
      <c r="R1857" s="275"/>
      <c r="S1857" s="275"/>
      <c r="T1857" s="275"/>
      <c r="U1857" s="275"/>
      <c r="V1857" s="275"/>
      <c r="W1857" s="275"/>
      <c r="X1857" s="275"/>
      <c r="Y1857" s="275"/>
      <c r="Z1857" s="275"/>
      <c r="AA1857" s="16"/>
      <c r="AB1857" s="16"/>
      <c r="AC1857" s="264"/>
      <c r="AD1857" s="264"/>
      <c r="AE1857" s="264"/>
      <c r="AF1857" s="264"/>
      <c r="AG1857" s="264"/>
      <c r="AH1857" s="16"/>
      <c r="AI1857" s="16"/>
    </row>
    <row r="1858" spans="1:35" x14ac:dyDescent="0.25">
      <c r="A1858" s="38"/>
      <c r="B1858" s="16" t="s">
        <v>424</v>
      </c>
      <c r="D1858" s="62"/>
      <c r="H1858" s="63"/>
      <c r="K1858" s="26"/>
      <c r="N1858" s="43"/>
      <c r="O1858" s="63"/>
      <c r="P1858" s="211"/>
      <c r="Q1858" s="211"/>
      <c r="R1858" s="266"/>
      <c r="S1858" s="266"/>
      <c r="T1858" s="266"/>
      <c r="U1858" s="266"/>
      <c r="V1858" s="266"/>
      <c r="W1858" s="266"/>
      <c r="X1858" s="266"/>
      <c r="Y1858" s="266"/>
      <c r="Z1858" s="266"/>
      <c r="AA1858" s="16"/>
      <c r="AB1858" s="16"/>
      <c r="AC1858" s="264"/>
      <c r="AD1858" s="264"/>
      <c r="AE1858" s="264"/>
      <c r="AF1858" s="264"/>
      <c r="AG1858" s="264"/>
      <c r="AH1858" s="16"/>
      <c r="AI1858" s="16"/>
    </row>
    <row r="1859" spans="1:35" x14ac:dyDescent="0.25">
      <c r="A1859" s="38"/>
      <c r="B1859" s="16" t="s">
        <v>425</v>
      </c>
      <c r="D1859" s="62"/>
      <c r="H1859" s="63"/>
      <c r="K1859" s="26"/>
      <c r="N1859" s="43"/>
      <c r="O1859" s="63"/>
      <c r="P1859" s="211"/>
      <c r="Q1859" s="211"/>
      <c r="R1859" s="266"/>
      <c r="S1859" s="266"/>
      <c r="T1859" s="266"/>
      <c r="U1859" s="266"/>
      <c r="V1859" s="266"/>
      <c r="W1859" s="266"/>
      <c r="X1859" s="266"/>
      <c r="Y1859" s="266"/>
      <c r="Z1859" s="266"/>
      <c r="AA1859" s="16"/>
      <c r="AB1859" s="16"/>
      <c r="AC1859" s="264"/>
      <c r="AD1859" s="264"/>
      <c r="AE1859" s="264"/>
      <c r="AF1859" s="264"/>
      <c r="AG1859" s="264"/>
      <c r="AH1859" s="16"/>
      <c r="AI1859" s="16"/>
    </row>
    <row r="1860" spans="1:35" x14ac:dyDescent="0.25">
      <c r="A1860" s="38"/>
      <c r="D1860" s="62"/>
      <c r="H1860" s="63"/>
      <c r="K1860" s="26"/>
      <c r="N1860" s="43"/>
      <c r="O1860" s="63"/>
      <c r="P1860" s="211"/>
      <c r="Q1860" s="211"/>
      <c r="R1860" s="211"/>
      <c r="S1860" s="211"/>
      <c r="T1860" s="211"/>
      <c r="U1860" s="211"/>
      <c r="V1860" s="211"/>
      <c r="W1860" s="211"/>
      <c r="X1860" s="211"/>
      <c r="Y1860" s="211"/>
      <c r="Z1860" s="211"/>
      <c r="AC1860" s="264"/>
      <c r="AD1860" s="264"/>
      <c r="AE1860" s="264"/>
      <c r="AF1860" s="264"/>
      <c r="AG1860" s="264"/>
    </row>
    <row r="1861" spans="1:35" x14ac:dyDescent="0.25">
      <c r="A1861" s="38"/>
      <c r="D1861" s="62"/>
      <c r="E1861" s="222"/>
      <c r="F1861" s="222"/>
      <c r="G1861" s="222"/>
      <c r="H1861" s="222"/>
      <c r="I1861" s="222"/>
      <c r="K1861" s="26"/>
      <c r="N1861" s="43"/>
      <c r="O1861" s="63"/>
      <c r="P1861" s="211"/>
      <c r="Q1861" s="211"/>
      <c r="R1861" s="211"/>
      <c r="S1861" s="211"/>
      <c r="T1861" s="211"/>
      <c r="U1861" s="211"/>
      <c r="V1861" s="211"/>
      <c r="W1861" s="211"/>
      <c r="X1861" s="211"/>
      <c r="Y1861" s="211"/>
      <c r="Z1861" s="211"/>
      <c r="AC1861" s="264"/>
      <c r="AD1861" s="264"/>
      <c r="AE1861" s="264"/>
      <c r="AF1861" s="264"/>
      <c r="AG1861" s="264"/>
    </row>
    <row r="1862" spans="1:35" x14ac:dyDescent="0.25">
      <c r="A1862" s="38"/>
      <c r="D1862" s="62"/>
      <c r="E1862" s="222"/>
      <c r="F1862" s="222"/>
      <c r="G1862" s="222"/>
      <c r="H1862" s="222"/>
      <c r="I1862" s="222"/>
      <c r="K1862" s="606" t="s">
        <v>334</v>
      </c>
      <c r="L1862" s="606"/>
      <c r="M1862" s="606"/>
      <c r="N1862" s="43"/>
      <c r="O1862" s="63"/>
      <c r="P1862" s="211"/>
      <c r="Q1862" s="211"/>
      <c r="R1862" s="211"/>
      <c r="S1862" s="211"/>
      <c r="T1862" s="211"/>
      <c r="U1862" s="211"/>
      <c r="V1862" s="211"/>
      <c r="W1862" s="211"/>
      <c r="X1862" s="211"/>
      <c r="Y1862" s="211"/>
      <c r="Z1862" s="211"/>
      <c r="AC1862" s="264"/>
      <c r="AD1862" s="264"/>
      <c r="AE1862" s="264"/>
      <c r="AF1862" s="264"/>
      <c r="AG1862" s="264"/>
    </row>
    <row r="1863" spans="1:35" x14ac:dyDescent="0.25">
      <c r="A1863" s="38"/>
      <c r="D1863" s="62"/>
      <c r="H1863" s="63"/>
      <c r="K1863" s="606"/>
      <c r="L1863" s="606"/>
      <c r="M1863" s="606"/>
      <c r="N1863" s="43"/>
      <c r="O1863" s="63"/>
      <c r="P1863" s="211"/>
      <c r="Q1863" s="211"/>
      <c r="R1863" s="211"/>
      <c r="S1863" s="211"/>
      <c r="T1863" s="211"/>
      <c r="U1863" s="211"/>
      <c r="V1863" s="211"/>
      <c r="W1863" s="211"/>
      <c r="X1863" s="211"/>
      <c r="Y1863" s="211"/>
      <c r="Z1863" s="211"/>
      <c r="AC1863" s="264"/>
      <c r="AD1863" s="264"/>
      <c r="AE1863" s="264"/>
      <c r="AF1863" s="264"/>
      <c r="AG1863" s="264"/>
    </row>
    <row r="1864" spans="1:35" x14ac:dyDescent="0.25">
      <c r="A1864" s="38"/>
      <c r="D1864" s="62"/>
      <c r="E1864" s="222"/>
      <c r="F1864" s="222"/>
      <c r="G1864" s="222"/>
      <c r="H1864" s="222"/>
      <c r="I1864" s="222"/>
      <c r="K1864" s="606"/>
      <c r="L1864" s="606"/>
      <c r="M1864" s="606"/>
      <c r="N1864" s="43"/>
      <c r="O1864" s="63"/>
      <c r="P1864" s="211"/>
      <c r="Q1864" s="211"/>
      <c r="R1864" s="211"/>
      <c r="S1864" s="211"/>
      <c r="T1864" s="211"/>
      <c r="U1864" s="211"/>
      <c r="V1864" s="211"/>
      <c r="W1864" s="211"/>
      <c r="X1864" s="211"/>
      <c r="Y1864" s="211"/>
      <c r="Z1864" s="211"/>
      <c r="AC1864" s="264"/>
      <c r="AD1864" s="264"/>
      <c r="AE1864" s="264"/>
      <c r="AF1864" s="264"/>
      <c r="AG1864" s="264"/>
    </row>
    <row r="1865" spans="1:35" x14ac:dyDescent="0.25">
      <c r="A1865" s="38"/>
      <c r="D1865" s="62"/>
      <c r="E1865" s="222"/>
      <c r="F1865" s="222"/>
      <c r="G1865" s="222"/>
      <c r="H1865" s="222"/>
      <c r="I1865" s="222"/>
      <c r="K1865" s="606"/>
      <c r="L1865" s="606"/>
      <c r="M1865" s="606"/>
      <c r="N1865" s="43"/>
      <c r="O1865" s="63"/>
      <c r="P1865" s="211"/>
      <c r="Q1865" s="211"/>
      <c r="R1865" s="211"/>
      <c r="S1865" s="211"/>
      <c r="T1865" s="211"/>
      <c r="U1865" s="211"/>
      <c r="V1865" s="211"/>
      <c r="W1865" s="211"/>
      <c r="X1865" s="211"/>
      <c r="Y1865" s="211"/>
      <c r="Z1865" s="211"/>
      <c r="AC1865" s="264"/>
      <c r="AD1865" s="264"/>
      <c r="AE1865" s="264"/>
      <c r="AF1865" s="264"/>
      <c r="AG1865" s="264"/>
    </row>
    <row r="1866" spans="1:35" ht="13.8" thickBot="1" x14ac:dyDescent="0.3">
      <c r="A1866" s="64"/>
      <c r="B1866" s="65"/>
      <c r="C1866" s="65"/>
      <c r="D1866" s="66"/>
      <c r="E1866" s="65"/>
      <c r="F1866" s="65"/>
      <c r="G1866" s="65"/>
      <c r="H1866" s="67"/>
      <c r="I1866" s="65"/>
      <c r="J1866" s="65"/>
      <c r="K1866" s="68"/>
      <c r="L1866" s="65"/>
      <c r="M1866" s="65"/>
      <c r="N1866" s="69"/>
      <c r="O1866" s="63"/>
      <c r="P1866" s="211"/>
      <c r="Q1866" s="211"/>
      <c r="R1866" s="211"/>
      <c r="S1866" s="211"/>
      <c r="T1866" s="211"/>
      <c r="U1866" s="211"/>
      <c r="V1866" s="211"/>
      <c r="W1866" s="211"/>
      <c r="X1866" s="211"/>
      <c r="Y1866" s="211"/>
      <c r="Z1866" s="211"/>
      <c r="AC1866" s="264"/>
      <c r="AD1866" s="264"/>
      <c r="AE1866" s="264"/>
      <c r="AF1866" s="264"/>
      <c r="AG1866" s="264"/>
    </row>
    <row r="1867" spans="1:35" ht="14.4" thickTop="1" thickBot="1" x14ac:dyDescent="0.3">
      <c r="D1867" s="62"/>
      <c r="H1867" s="63"/>
      <c r="K1867" s="26"/>
      <c r="O1867" s="63"/>
      <c r="P1867" s="211"/>
      <c r="Q1867" s="211"/>
      <c r="R1867" s="211"/>
      <c r="S1867" s="211"/>
      <c r="T1867" s="211"/>
      <c r="U1867" s="211"/>
      <c r="V1867" s="211"/>
      <c r="W1867" s="211"/>
      <c r="X1867" s="211"/>
      <c r="Y1867" s="211"/>
      <c r="Z1867" s="211"/>
      <c r="AC1867" s="264"/>
      <c r="AD1867" s="264"/>
      <c r="AE1867" s="264"/>
      <c r="AF1867" s="264"/>
      <c r="AG1867" s="264"/>
    </row>
    <row r="1868" spans="1:35" ht="13.8" thickTop="1" x14ac:dyDescent="0.25">
      <c r="A1868" s="31"/>
      <c r="B1868" s="32" t="s">
        <v>35</v>
      </c>
      <c r="C1868" s="34"/>
      <c r="D1868" s="33"/>
      <c r="E1868" s="70"/>
      <c r="F1868" s="70"/>
      <c r="G1868" s="70"/>
      <c r="H1868" s="33"/>
      <c r="I1868" s="33"/>
      <c r="J1868" s="33"/>
      <c r="K1868" s="33"/>
      <c r="L1868" s="36" t="s">
        <v>423</v>
      </c>
      <c r="M1868" s="33"/>
      <c r="N1868" s="37"/>
      <c r="P1868" s="211"/>
      <c r="Q1868" s="211"/>
      <c r="R1868" s="211"/>
      <c r="S1868" s="211"/>
      <c r="T1868" s="211"/>
      <c r="U1868" s="211"/>
      <c r="V1868" s="211"/>
      <c r="W1868" s="211"/>
      <c r="X1868" s="211"/>
      <c r="Y1868" s="211"/>
      <c r="Z1868" s="211"/>
      <c r="AC1868" s="264"/>
      <c r="AD1868" s="264"/>
      <c r="AE1868" s="264"/>
      <c r="AF1868" s="264"/>
      <c r="AG1868" s="264"/>
    </row>
    <row r="1869" spans="1:35" x14ac:dyDescent="0.25">
      <c r="A1869" s="38"/>
      <c r="E1869" s="195">
        <v>5</v>
      </c>
      <c r="F1869" s="13"/>
      <c r="N1869" s="43"/>
      <c r="P1869" s="211"/>
      <c r="Q1869" s="211"/>
      <c r="R1869" s="211"/>
      <c r="S1869" s="211"/>
      <c r="T1869" s="211"/>
      <c r="U1869" s="211"/>
      <c r="V1869" s="211"/>
      <c r="W1869" s="211"/>
      <c r="X1869" s="211"/>
      <c r="Y1869" s="211"/>
      <c r="Z1869" s="211"/>
      <c r="AC1869" s="264"/>
      <c r="AD1869" s="264"/>
      <c r="AE1869" s="264"/>
      <c r="AF1869" s="264"/>
      <c r="AG1869" s="264"/>
    </row>
    <row r="1870" spans="1:35" x14ac:dyDescent="0.25">
      <c r="A1870" s="38"/>
      <c r="B1870" t="s">
        <v>26</v>
      </c>
      <c r="L1870" s="608" t="str">
        <f>$L$39</f>
        <v>N.017-050-2022/1</v>
      </c>
      <c r="M1870" s="608"/>
      <c r="N1870" s="43"/>
      <c r="P1870" s="211"/>
      <c r="Q1870" s="211"/>
      <c r="R1870" s="211"/>
      <c r="S1870" s="211"/>
      <c r="T1870" s="211"/>
      <c r="U1870" s="211"/>
      <c r="V1870" s="211"/>
      <c r="W1870" s="211"/>
      <c r="X1870" s="211"/>
      <c r="Y1870" s="211"/>
      <c r="Z1870" s="211"/>
      <c r="AC1870" s="264"/>
      <c r="AD1870" s="264"/>
      <c r="AE1870" s="264"/>
      <c r="AF1870" s="264"/>
      <c r="AG1870" s="264"/>
    </row>
    <row r="1871" spans="1:35" x14ac:dyDescent="0.25">
      <c r="A1871" s="38"/>
      <c r="B1871" s="44" t="s">
        <v>27</v>
      </c>
      <c r="C1871" s="45"/>
      <c r="D1871" s="46"/>
      <c r="E1871" s="651" t="s">
        <v>28</v>
      </c>
      <c r="F1871" s="652"/>
      <c r="G1871" s="651" t="s">
        <v>616</v>
      </c>
      <c r="H1871" s="652"/>
      <c r="L1871" s="608"/>
      <c r="M1871" s="608"/>
      <c r="N1871" s="43"/>
      <c r="P1871" s="211"/>
      <c r="Q1871" s="211"/>
      <c r="R1871" s="211"/>
      <c r="S1871" s="211"/>
      <c r="T1871" s="211"/>
      <c r="U1871" s="211"/>
      <c r="V1871" s="211"/>
      <c r="W1871" s="211"/>
      <c r="X1871" s="211"/>
      <c r="Y1871" s="211"/>
      <c r="Z1871" s="211"/>
      <c r="AC1871" s="264"/>
      <c r="AD1871" s="264"/>
      <c r="AE1871" s="264"/>
      <c r="AF1871" s="264"/>
      <c r="AG1871" s="264"/>
    </row>
    <row r="1872" spans="1:35" ht="18" customHeight="1" x14ac:dyDescent="0.25">
      <c r="A1872" s="38"/>
      <c r="B1872" s="71">
        <f>B1841</f>
        <v>0</v>
      </c>
      <c r="C1872" s="72"/>
      <c r="D1872" s="73"/>
      <c r="E1872" s="603" t="str">
        <f>G1841</f>
        <v/>
      </c>
      <c r="F1872" s="603"/>
      <c r="G1872" s="47"/>
      <c r="H1872" s="13">
        <v>1</v>
      </c>
      <c r="I1872" s="483" t="s">
        <v>823</v>
      </c>
      <c r="J1872" s="483"/>
      <c r="K1872" s="483"/>
      <c r="L1872" s="483"/>
      <c r="N1872" s="43"/>
      <c r="P1872" s="211"/>
      <c r="Q1872" s="211"/>
      <c r="R1872" s="211"/>
      <c r="S1872" s="211"/>
      <c r="T1872" s="211"/>
      <c r="U1872" s="211"/>
      <c r="V1872" s="211"/>
      <c r="W1872" s="211"/>
      <c r="X1872" s="211"/>
      <c r="Y1872" s="211"/>
      <c r="Z1872" s="211"/>
      <c r="AC1872" s="264"/>
      <c r="AD1872" s="264"/>
      <c r="AE1872" s="264"/>
      <c r="AF1872" s="264"/>
      <c r="AG1872" s="264"/>
    </row>
    <row r="1873" spans="1:33" x14ac:dyDescent="0.25">
      <c r="A1873" s="38"/>
      <c r="N1873" s="43"/>
      <c r="P1873" s="211"/>
      <c r="Q1873" s="211"/>
      <c r="R1873" s="211"/>
      <c r="S1873" s="211"/>
      <c r="T1873" s="211"/>
      <c r="U1873" s="211"/>
      <c r="V1873" s="211"/>
      <c r="W1873" s="211"/>
      <c r="X1873" s="211"/>
      <c r="Y1873" s="211"/>
      <c r="Z1873" s="211"/>
      <c r="AC1873" s="264"/>
      <c r="AD1873" s="264"/>
      <c r="AE1873" s="264"/>
      <c r="AF1873" s="264"/>
      <c r="AG1873" s="264"/>
    </row>
    <row r="1874" spans="1:33" x14ac:dyDescent="0.25">
      <c r="A1874" s="38"/>
      <c r="B1874" t="s">
        <v>36</v>
      </c>
      <c r="N1874" s="43"/>
      <c r="P1874" s="211"/>
      <c r="Q1874" s="211"/>
      <c r="R1874" s="211"/>
      <c r="S1874" s="211"/>
      <c r="T1874" s="211"/>
      <c r="U1874" s="211"/>
      <c r="V1874" s="211"/>
      <c r="W1874" s="211"/>
      <c r="X1874" s="211"/>
      <c r="Y1874" s="211"/>
      <c r="Z1874" s="211"/>
      <c r="AC1874" s="264"/>
      <c r="AD1874" s="264"/>
      <c r="AE1874" s="264"/>
      <c r="AF1874" s="264"/>
      <c r="AG1874" s="264"/>
    </row>
    <row r="1875" spans="1:33" ht="18" customHeight="1" x14ac:dyDescent="0.25">
      <c r="A1875" s="38"/>
      <c r="B1875" s="653" t="s">
        <v>37</v>
      </c>
      <c r="C1875" s="653"/>
      <c r="D1875" s="622" t="s">
        <v>897</v>
      </c>
      <c r="E1875" s="622"/>
      <c r="F1875" s="648" t="s">
        <v>898</v>
      </c>
      <c r="G1875" s="598"/>
      <c r="H1875" s="597" t="s">
        <v>38</v>
      </c>
      <c r="I1875" s="598"/>
      <c r="J1875" s="597" t="s">
        <v>38</v>
      </c>
      <c r="K1875" s="598"/>
      <c r="L1875" s="186" t="s">
        <v>39</v>
      </c>
      <c r="M1875" s="186" t="s">
        <v>40</v>
      </c>
      <c r="N1875" s="43"/>
      <c r="P1875" s="211">
        <v>1</v>
      </c>
      <c r="Q1875" s="211">
        <v>1</v>
      </c>
      <c r="R1875" s="211">
        <v>1</v>
      </c>
      <c r="S1875" s="211" t="str">
        <f>VLOOKUP(P1875,'WORKINGS MATRIX'!$B$200:$C$351,2,FALSE)</f>
        <v>Year</v>
      </c>
      <c r="T1875" s="211">
        <f t="shared" ref="T1875:U1879" si="171">Q1875-1</f>
        <v>0</v>
      </c>
      <c r="U1875" s="211">
        <f t="shared" si="171"/>
        <v>0</v>
      </c>
      <c r="V1875" s="211" t="str">
        <f>IF(S1875="year","",S1875)</f>
        <v/>
      </c>
      <c r="W1875" s="211" t="str">
        <f t="shared" ref="W1875:X1879" si="172">IF(T1875=0,"",T1875)</f>
        <v/>
      </c>
      <c r="X1875" s="211" t="str">
        <f t="shared" si="172"/>
        <v/>
      </c>
      <c r="Y1875" s="211" t="str">
        <f>IF(V1875="","",IF(W1875="",(V1875&amp;"/"&amp;"12"&amp;"/"&amp;"1"),IF(X1875="",(V1875&amp;"/"&amp;W1875&amp;"/"&amp;"1"),(V1875&amp;"/"&amp;W1875&amp;"/"&amp;X1875))))</f>
        <v/>
      </c>
      <c r="Z1875" s="211" t="str">
        <f>IF(Y1875="//","",Y1875)</f>
        <v/>
      </c>
      <c r="AC1875" s="264"/>
      <c r="AD1875" s="264"/>
      <c r="AE1875" s="264"/>
      <c r="AF1875" s="264"/>
      <c r="AG1875" s="264"/>
    </row>
    <row r="1876" spans="1:33" ht="18" customHeight="1" x14ac:dyDescent="0.25">
      <c r="A1876" s="38"/>
      <c r="B1876" s="603" t="s">
        <v>41</v>
      </c>
      <c r="C1876" s="603"/>
      <c r="D1876" s="623">
        <v>10</v>
      </c>
      <c r="E1876" s="624"/>
      <c r="F1876" s="607"/>
      <c r="G1876" s="602"/>
      <c r="H1876" s="599">
        <v>1</v>
      </c>
      <c r="I1876" s="600"/>
      <c r="J1876" s="601"/>
      <c r="K1876" s="602"/>
      <c r="L1876" s="314"/>
      <c r="M1876" s="210" t="str">
        <f>Z1875</f>
        <v/>
      </c>
      <c r="N1876" s="43"/>
      <c r="P1876" s="211">
        <v>1</v>
      </c>
      <c r="Q1876" s="211">
        <v>1</v>
      </c>
      <c r="R1876" s="211">
        <v>1</v>
      </c>
      <c r="S1876" s="211" t="str">
        <f>VLOOKUP(P1876,'WORKINGS MATRIX'!$B$200:$C$351,2,FALSE)</f>
        <v>Year</v>
      </c>
      <c r="T1876" s="211">
        <f t="shared" si="171"/>
        <v>0</v>
      </c>
      <c r="U1876" s="211">
        <f t="shared" si="171"/>
        <v>0</v>
      </c>
      <c r="V1876" s="211" t="str">
        <f>IF(S1876="year","",S1876)</f>
        <v/>
      </c>
      <c r="W1876" s="211" t="str">
        <f t="shared" si="172"/>
        <v/>
      </c>
      <c r="X1876" s="211" t="str">
        <f t="shared" si="172"/>
        <v/>
      </c>
      <c r="Y1876" s="211" t="str">
        <f>IF(V1876="","",IF(W1876="",(V1876&amp;"/"&amp;"12"&amp;"/"&amp;"1"),IF(X1876="",(V1876&amp;"/"&amp;W1876&amp;"/"&amp;"1"),(V1876&amp;"/"&amp;W1876&amp;"/"&amp;X1876))))</f>
        <v/>
      </c>
      <c r="Z1876" s="211" t="str">
        <f>IF(Y1876="//","",Y1876)</f>
        <v/>
      </c>
      <c r="AC1876" s="264"/>
      <c r="AD1876" s="264"/>
      <c r="AE1876" s="264"/>
      <c r="AF1876" s="264"/>
      <c r="AG1876" s="264"/>
    </row>
    <row r="1877" spans="1:33" ht="18" customHeight="1" x14ac:dyDescent="0.25">
      <c r="A1877" s="38"/>
      <c r="B1877" s="603" t="s">
        <v>42</v>
      </c>
      <c r="C1877" s="603"/>
      <c r="D1877" s="607"/>
      <c r="E1877" s="602"/>
      <c r="F1877" s="607"/>
      <c r="G1877" s="602"/>
      <c r="H1877" s="649" t="s">
        <v>394</v>
      </c>
      <c r="I1877" s="650"/>
      <c r="J1877" s="649" t="s">
        <v>362</v>
      </c>
      <c r="K1877" s="650"/>
      <c r="L1877" s="186" t="s">
        <v>39</v>
      </c>
      <c r="M1877" s="186" t="s">
        <v>40</v>
      </c>
      <c r="N1877" s="43"/>
      <c r="P1877" s="211">
        <v>1</v>
      </c>
      <c r="Q1877" s="211">
        <v>1</v>
      </c>
      <c r="R1877" s="211">
        <v>1</v>
      </c>
      <c r="S1877" s="211" t="str">
        <f>VLOOKUP(P1877,'WORKINGS MATRIX'!$B$200:$C$351,2,FALSE)</f>
        <v>Year</v>
      </c>
      <c r="T1877" s="211">
        <f t="shared" si="171"/>
        <v>0</v>
      </c>
      <c r="U1877" s="211">
        <f t="shared" si="171"/>
        <v>0</v>
      </c>
      <c r="V1877" s="211" t="str">
        <f>IF(S1877="year","",S1877)</f>
        <v/>
      </c>
      <c r="W1877" s="211" t="str">
        <f t="shared" si="172"/>
        <v/>
      </c>
      <c r="X1877" s="211" t="str">
        <f t="shared" si="172"/>
        <v/>
      </c>
      <c r="Y1877" s="211" t="str">
        <f>IF(V1877="","",IF(W1877="",(V1877&amp;"/"&amp;"1"&amp;"/"&amp;"1"),IF(X1877="",(V1877&amp;"/"&amp;W1877&amp;"/"&amp;"1"),(V1877&amp;"/"&amp;W1877&amp;"/"&amp;X1877))))</f>
        <v/>
      </c>
      <c r="Z1877" s="211" t="str">
        <f>IF(Y1877="//","",Y1877)</f>
        <v/>
      </c>
      <c r="AC1877" s="264"/>
      <c r="AD1877" s="264"/>
      <c r="AE1877" s="264"/>
      <c r="AF1877" s="264"/>
      <c r="AG1877" s="264"/>
    </row>
    <row r="1878" spans="1:33" ht="18" customHeight="1" x14ac:dyDescent="0.25">
      <c r="A1878" s="38"/>
      <c r="B1878" s="603" t="s">
        <v>82</v>
      </c>
      <c r="C1878" s="603"/>
      <c r="D1878" s="604" t="str">
        <f>Z1877</f>
        <v/>
      </c>
      <c r="E1878" s="605"/>
      <c r="F1878" s="604" t="str">
        <f>Z1878</f>
        <v/>
      </c>
      <c r="G1878" s="605"/>
      <c r="H1878" s="644">
        <v>1</v>
      </c>
      <c r="I1878" s="645"/>
      <c r="J1878" s="601"/>
      <c r="K1878" s="602"/>
      <c r="L1878" s="314"/>
      <c r="M1878" s="210" t="str">
        <f>Z1876</f>
        <v/>
      </c>
      <c r="N1878" s="43"/>
      <c r="P1878" s="211">
        <v>1</v>
      </c>
      <c r="Q1878" s="211">
        <v>1</v>
      </c>
      <c r="R1878" s="211">
        <v>1</v>
      </c>
      <c r="S1878" s="211" t="str">
        <f>VLOOKUP(P1878,'WORKINGS MATRIX'!$B$200:$C$351,2,FALSE)</f>
        <v>Year</v>
      </c>
      <c r="T1878" s="211">
        <f t="shared" si="171"/>
        <v>0</v>
      </c>
      <c r="U1878" s="211">
        <f t="shared" si="171"/>
        <v>0</v>
      </c>
      <c r="V1878" s="211" t="str">
        <f>IF(S1878="year","",S1878)</f>
        <v/>
      </c>
      <c r="W1878" s="211" t="str">
        <f t="shared" si="172"/>
        <v/>
      </c>
      <c r="X1878" s="211" t="str">
        <f t="shared" si="172"/>
        <v/>
      </c>
      <c r="Y1878" s="211" t="str">
        <f>IF(V1878="","",IF(W1878="",(V1878&amp;"/"&amp;"1"&amp;"/"&amp;"1"),IF(X1878="",(V1878&amp;"/"&amp;W1878&amp;"/"&amp;"1"),(V1878&amp;"/"&amp;W1878&amp;"/"&amp;X1878))))</f>
        <v/>
      </c>
      <c r="Z1878" s="211" t="str">
        <f>IF(Y1878="//","",Y1878)</f>
        <v/>
      </c>
      <c r="AC1878" s="264"/>
      <c r="AD1878" s="264"/>
      <c r="AE1878" s="264"/>
      <c r="AF1878" s="264"/>
      <c r="AG1878" s="264"/>
    </row>
    <row r="1879" spans="1:33" x14ac:dyDescent="0.25">
      <c r="A1879" s="38"/>
      <c r="N1879" s="43"/>
      <c r="P1879" s="211">
        <v>1</v>
      </c>
      <c r="Q1879" s="211">
        <v>1</v>
      </c>
      <c r="R1879" s="211">
        <v>1</v>
      </c>
      <c r="S1879" s="211" t="str">
        <f>VLOOKUP(P1879,'WORKINGS MATRIX'!$B$200:$C$351,2,FALSE)</f>
        <v>Year</v>
      </c>
      <c r="T1879" s="211">
        <f t="shared" si="171"/>
        <v>0</v>
      </c>
      <c r="U1879" s="211">
        <f t="shared" si="171"/>
        <v>0</v>
      </c>
      <c r="V1879" s="211" t="str">
        <f>IF(S1879="year","",S1879)</f>
        <v/>
      </c>
      <c r="W1879" s="211" t="str">
        <f t="shared" si="172"/>
        <v/>
      </c>
      <c r="X1879" s="211" t="str">
        <f t="shared" si="172"/>
        <v/>
      </c>
      <c r="Y1879" s="211" t="str">
        <f>IF(V1879="","",IF(W1879="",(V1879&amp;"/"&amp;"1"&amp;"/"&amp;"1"),IF(X1879="",(V1879&amp;"/"&amp;W1879&amp;"/"&amp;"1"),(V1879&amp;"/"&amp;W1879&amp;"/"&amp;X1879))))</f>
        <v/>
      </c>
      <c r="Z1879" s="211" t="str">
        <f>IF(Y1879="//","",Y1879)</f>
        <v/>
      </c>
      <c r="AC1879" s="264"/>
      <c r="AD1879" s="264"/>
      <c r="AE1879" s="264"/>
      <c r="AF1879" s="264"/>
      <c r="AG1879" s="264"/>
    </row>
    <row r="1880" spans="1:33" x14ac:dyDescent="0.25">
      <c r="A1880" s="38"/>
      <c r="M1880" s="330"/>
      <c r="N1880" s="43"/>
      <c r="P1880" s="211"/>
      <c r="Q1880" s="211"/>
      <c r="R1880" s="211"/>
      <c r="S1880" s="211"/>
      <c r="T1880" s="211"/>
      <c r="U1880" s="211"/>
      <c r="V1880" s="211"/>
      <c r="W1880" s="211"/>
      <c r="X1880" s="211"/>
      <c r="Y1880" s="211"/>
      <c r="Z1880" s="211"/>
      <c r="AC1880" s="264"/>
      <c r="AD1880" s="264"/>
      <c r="AE1880" s="264"/>
      <c r="AF1880" s="264"/>
      <c r="AG1880" s="264"/>
    </row>
    <row r="1881" spans="1:33" x14ac:dyDescent="0.25">
      <c r="A1881" s="51"/>
      <c r="B1881" s="26"/>
      <c r="C1881" s="83"/>
      <c r="D1881" s="329"/>
      <c r="E1881" s="26"/>
      <c r="F1881" s="11"/>
      <c r="G1881" s="11"/>
      <c r="H1881" s="11"/>
      <c r="I1881" s="11"/>
      <c r="J1881" s="26"/>
      <c r="K1881" s="26"/>
      <c r="L1881" s="26"/>
      <c r="M1881" s="330"/>
      <c r="N1881" s="74"/>
      <c r="O1881" s="26"/>
      <c r="P1881" s="211"/>
      <c r="Q1881" s="211"/>
      <c r="R1881" s="211"/>
      <c r="S1881" s="212"/>
      <c r="T1881" s="212"/>
      <c r="U1881" s="212"/>
      <c r="V1881" s="212"/>
      <c r="W1881" s="212"/>
      <c r="X1881" s="212"/>
      <c r="Y1881" s="212"/>
      <c r="Z1881" s="212"/>
      <c r="AC1881" s="264"/>
      <c r="AD1881" s="264"/>
      <c r="AE1881" s="264"/>
      <c r="AF1881" s="264"/>
      <c r="AG1881" s="264"/>
    </row>
    <row r="1882" spans="1:33" ht="26.25" customHeight="1" x14ac:dyDescent="0.25">
      <c r="A1882" s="75"/>
      <c r="B1882" s="9" t="s">
        <v>889</v>
      </c>
      <c r="C1882" s="222"/>
      <c r="D1882" s="3"/>
      <c r="E1882" s="222"/>
      <c r="F1882" s="222"/>
      <c r="G1882" s="3"/>
      <c r="H1882" s="222"/>
      <c r="I1882" s="3"/>
      <c r="J1882" s="326"/>
      <c r="K1882" s="327"/>
      <c r="L1882" s="222"/>
      <c r="M1882" s="76"/>
      <c r="N1882" s="77"/>
      <c r="O1882" s="11"/>
      <c r="P1882" s="211"/>
      <c r="Q1882" s="211"/>
      <c r="R1882" s="211"/>
      <c r="S1882" s="211"/>
      <c r="T1882" s="211"/>
      <c r="U1882" s="211"/>
      <c r="V1882" s="211"/>
      <c r="W1882" s="211"/>
      <c r="X1882" s="211"/>
      <c r="Y1882" s="211"/>
      <c r="Z1882" s="211"/>
      <c r="AC1882" s="264"/>
      <c r="AD1882" s="264"/>
      <c r="AE1882" s="264"/>
      <c r="AF1882" s="264"/>
      <c r="AG1882" s="264"/>
    </row>
    <row r="1883" spans="1:33" ht="26.25" customHeight="1" x14ac:dyDescent="0.25">
      <c r="A1883" s="75"/>
      <c r="B1883" s="222"/>
      <c r="C1883" s="222"/>
      <c r="D1883" s="3"/>
      <c r="E1883" s="222"/>
      <c r="F1883" s="222"/>
      <c r="G1883" s="3"/>
      <c r="H1883" s="222"/>
      <c r="I1883" s="3"/>
      <c r="J1883" s="326"/>
      <c r="K1883" s="327"/>
      <c r="L1883" s="222"/>
      <c r="M1883" s="76"/>
      <c r="N1883" s="77"/>
      <c r="O1883" s="11"/>
      <c r="P1883" s="211"/>
      <c r="Q1883" s="211"/>
      <c r="R1883" s="211"/>
      <c r="S1883" s="211"/>
      <c r="T1883" s="211"/>
      <c r="U1883" s="211"/>
      <c r="V1883" s="211"/>
      <c r="W1883" s="211"/>
      <c r="X1883" s="211"/>
      <c r="Y1883" s="211"/>
      <c r="Z1883" s="211"/>
      <c r="AC1883" s="264"/>
      <c r="AD1883" s="264"/>
      <c r="AE1883" s="264"/>
      <c r="AF1883" s="264"/>
      <c r="AG1883" s="264"/>
    </row>
    <row r="1884" spans="1:33" ht="26.25" customHeight="1" x14ac:dyDescent="0.25">
      <c r="A1884" s="75"/>
      <c r="B1884" s="222"/>
      <c r="C1884" s="222"/>
      <c r="D1884" s="3"/>
      <c r="E1884" s="222"/>
      <c r="F1884" s="222"/>
      <c r="G1884" s="3"/>
      <c r="H1884" s="222"/>
      <c r="I1884" s="3"/>
      <c r="J1884" s="326"/>
      <c r="K1884" s="327"/>
      <c r="L1884" s="222"/>
      <c r="M1884" s="76"/>
      <c r="N1884" s="77"/>
      <c r="O1884" s="11"/>
      <c r="P1884" s="211"/>
      <c r="Q1884" s="211"/>
      <c r="R1884" s="211"/>
      <c r="S1884" s="211"/>
      <c r="T1884" s="211"/>
      <c r="U1884" s="211"/>
      <c r="V1884" s="211"/>
      <c r="W1884" s="211"/>
      <c r="X1884" s="211"/>
      <c r="Y1884" s="211"/>
      <c r="Z1884" s="211"/>
      <c r="AC1884" s="264"/>
      <c r="AD1884" s="264"/>
      <c r="AE1884" s="264"/>
      <c r="AF1884" s="264"/>
      <c r="AG1884" s="264"/>
    </row>
    <row r="1885" spans="1:33" ht="26.25" customHeight="1" x14ac:dyDescent="0.25">
      <c r="A1885" s="75"/>
      <c r="B1885" s="222"/>
      <c r="C1885" s="222"/>
      <c r="D1885" s="3"/>
      <c r="E1885" s="222"/>
      <c r="F1885" s="222"/>
      <c r="G1885" s="3"/>
      <c r="H1885" s="222"/>
      <c r="I1885" s="3"/>
      <c r="J1885" s="326"/>
      <c r="K1885" s="327"/>
      <c r="L1885" s="222"/>
      <c r="M1885" s="76"/>
      <c r="N1885" s="77"/>
      <c r="O1885" s="11"/>
      <c r="P1885" s="211"/>
      <c r="Q1885" s="211"/>
      <c r="R1885" s="211"/>
      <c r="S1885" s="211"/>
      <c r="T1885" s="211"/>
      <c r="U1885" s="211"/>
      <c r="V1885" s="211"/>
      <c r="W1885" s="211"/>
      <c r="X1885" s="211"/>
      <c r="Y1885" s="211"/>
      <c r="Z1885" s="211"/>
      <c r="AC1885" s="264"/>
      <c r="AD1885" s="264"/>
      <c r="AE1885" s="264"/>
      <c r="AF1885" s="264"/>
      <c r="AG1885" s="264"/>
    </row>
    <row r="1886" spans="1:33" ht="26.25" customHeight="1" x14ac:dyDescent="0.25">
      <c r="A1886" s="75"/>
      <c r="B1886" s="222"/>
      <c r="C1886" s="222"/>
      <c r="D1886" s="3"/>
      <c r="E1886" s="222"/>
      <c r="F1886" s="222"/>
      <c r="G1886" s="3"/>
      <c r="H1886" s="222"/>
      <c r="I1886" s="3"/>
      <c r="J1886" s="326"/>
      <c r="K1886" s="327"/>
      <c r="L1886" s="222"/>
      <c r="M1886" s="76"/>
      <c r="N1886" s="77"/>
      <c r="O1886" s="11"/>
      <c r="P1886" s="211"/>
      <c r="Q1886" s="211"/>
      <c r="R1886" s="211"/>
      <c r="S1886" s="211"/>
      <c r="T1886" s="211"/>
      <c r="U1886" s="211"/>
      <c r="V1886" s="211"/>
      <c r="W1886" s="211"/>
      <c r="X1886" s="211"/>
      <c r="Y1886" s="211"/>
      <c r="Z1886" s="211"/>
      <c r="AC1886" s="264"/>
      <c r="AD1886" s="264"/>
      <c r="AE1886" s="264"/>
      <c r="AF1886" s="264"/>
      <c r="AG1886" s="264"/>
    </row>
    <row r="1887" spans="1:33" x14ac:dyDescent="0.25">
      <c r="A1887" s="38"/>
      <c r="D1887" s="3"/>
      <c r="G1887" s="3"/>
      <c r="I1887" s="3"/>
      <c r="N1887" s="77"/>
      <c r="P1887" s="211"/>
      <c r="Q1887" s="211"/>
      <c r="R1887" s="211"/>
      <c r="S1887" s="211"/>
      <c r="T1887" s="211"/>
      <c r="U1887" s="211"/>
      <c r="V1887" s="211"/>
      <c r="W1887" s="211"/>
      <c r="X1887" s="211"/>
      <c r="Y1887" s="211"/>
      <c r="Z1887" s="211"/>
      <c r="AC1887" s="264"/>
      <c r="AD1887" s="264"/>
      <c r="AE1887" s="264"/>
      <c r="AF1887" s="264"/>
      <c r="AG1887" s="264"/>
    </row>
    <row r="1888" spans="1:33" x14ac:dyDescent="0.25">
      <c r="A1888" s="38"/>
      <c r="B1888" t="s">
        <v>34</v>
      </c>
      <c r="D1888" s="62"/>
      <c r="H1888" s="63"/>
      <c r="K1888" s="26"/>
      <c r="N1888" s="43"/>
      <c r="P1888" s="211"/>
      <c r="Q1888" s="211"/>
      <c r="R1888" s="211"/>
      <c r="S1888" s="211"/>
      <c r="T1888" s="211"/>
      <c r="U1888" s="211"/>
      <c r="V1888" s="211"/>
      <c r="W1888" s="211"/>
      <c r="X1888" s="211"/>
      <c r="Y1888" s="211"/>
      <c r="Z1888" s="211"/>
      <c r="AC1888" s="264"/>
      <c r="AD1888" s="264"/>
      <c r="AE1888" s="264"/>
      <c r="AF1888" s="264"/>
      <c r="AG1888" s="264"/>
    </row>
    <row r="1889" spans="1:33" x14ac:dyDescent="0.25">
      <c r="A1889" s="38"/>
      <c r="B1889" s="609"/>
      <c r="C1889" s="610"/>
      <c r="D1889" s="610"/>
      <c r="E1889" s="610"/>
      <c r="F1889" s="610"/>
      <c r="G1889" s="610"/>
      <c r="H1889" s="610"/>
      <c r="I1889" s="610"/>
      <c r="J1889" s="610"/>
      <c r="K1889" s="610"/>
      <c r="L1889" s="610"/>
      <c r="M1889" s="611"/>
      <c r="N1889" s="43"/>
      <c r="P1889" s="211"/>
      <c r="Q1889" s="211"/>
      <c r="R1889" s="211"/>
      <c r="S1889" s="211"/>
      <c r="T1889" s="211"/>
      <c r="U1889" s="211"/>
      <c r="V1889" s="211"/>
      <c r="W1889" s="211"/>
      <c r="X1889" s="211"/>
      <c r="Y1889" s="211"/>
      <c r="Z1889" s="211"/>
      <c r="AC1889" s="264"/>
      <c r="AD1889" s="264"/>
      <c r="AE1889" s="264"/>
      <c r="AF1889" s="264"/>
      <c r="AG1889" s="264"/>
    </row>
    <row r="1890" spans="1:33" x14ac:dyDescent="0.25">
      <c r="A1890" s="38"/>
      <c r="B1890" s="612"/>
      <c r="C1890" s="613"/>
      <c r="D1890" s="613"/>
      <c r="E1890" s="613"/>
      <c r="F1890" s="613"/>
      <c r="G1890" s="613"/>
      <c r="H1890" s="613"/>
      <c r="I1890" s="613"/>
      <c r="J1890" s="613"/>
      <c r="K1890" s="613"/>
      <c r="L1890" s="613"/>
      <c r="M1890" s="614"/>
      <c r="N1890" s="43"/>
      <c r="P1890" s="211"/>
      <c r="Q1890" s="211"/>
      <c r="R1890" s="211"/>
      <c r="S1890" s="211"/>
      <c r="T1890" s="211"/>
      <c r="U1890" s="211"/>
      <c r="V1890" s="211"/>
      <c r="W1890" s="211"/>
      <c r="X1890" s="211"/>
      <c r="Y1890" s="211"/>
      <c r="Z1890" s="211"/>
      <c r="AC1890" s="264"/>
      <c r="AD1890" s="264"/>
      <c r="AE1890" s="264"/>
      <c r="AF1890" s="264"/>
      <c r="AG1890" s="264"/>
    </row>
    <row r="1891" spans="1:33" x14ac:dyDescent="0.25">
      <c r="A1891" s="38"/>
      <c r="B1891" s="612"/>
      <c r="C1891" s="613"/>
      <c r="D1891" s="613"/>
      <c r="E1891" s="613"/>
      <c r="F1891" s="613"/>
      <c r="G1891" s="613"/>
      <c r="H1891" s="613"/>
      <c r="I1891" s="613"/>
      <c r="J1891" s="613"/>
      <c r="K1891" s="613"/>
      <c r="L1891" s="613"/>
      <c r="M1891" s="614"/>
      <c r="N1891" s="43"/>
      <c r="P1891" s="211"/>
      <c r="Q1891" s="211"/>
      <c r="R1891" s="211"/>
      <c r="S1891" s="211"/>
      <c r="T1891" s="211"/>
      <c r="U1891" s="211"/>
      <c r="V1891" s="211"/>
      <c r="W1891" s="211"/>
      <c r="X1891" s="211"/>
      <c r="Y1891" s="211"/>
      <c r="Z1891" s="211"/>
      <c r="AC1891" s="264"/>
      <c r="AD1891" s="264"/>
      <c r="AE1891" s="264"/>
      <c r="AF1891" s="264"/>
      <c r="AG1891" s="264"/>
    </row>
    <row r="1892" spans="1:33" x14ac:dyDescent="0.25">
      <c r="A1892" s="38"/>
      <c r="B1892" s="615"/>
      <c r="C1892" s="616"/>
      <c r="D1892" s="616"/>
      <c r="E1892" s="616"/>
      <c r="F1892" s="616"/>
      <c r="G1892" s="616"/>
      <c r="H1892" s="616"/>
      <c r="I1892" s="616"/>
      <c r="J1892" s="616"/>
      <c r="K1892" s="616"/>
      <c r="L1892" s="616"/>
      <c r="M1892" s="617"/>
      <c r="N1892" s="43"/>
      <c r="P1892" s="211"/>
      <c r="Q1892" s="211"/>
      <c r="R1892" s="211"/>
      <c r="S1892" s="211"/>
      <c r="T1892" s="211"/>
      <c r="U1892" s="211"/>
      <c r="V1892" s="211"/>
      <c r="W1892" s="211"/>
      <c r="X1892" s="211"/>
      <c r="Y1892" s="211"/>
      <c r="Z1892" s="211"/>
      <c r="AC1892" s="264"/>
      <c r="AD1892" s="264"/>
      <c r="AE1892" s="264"/>
      <c r="AF1892" s="264"/>
      <c r="AG1892" s="264"/>
    </row>
    <row r="1893" spans="1:33" x14ac:dyDescent="0.25">
      <c r="A1893" s="38"/>
      <c r="B1893" s="16"/>
      <c r="D1893" s="62"/>
      <c r="H1893" s="63"/>
      <c r="K1893" s="26"/>
      <c r="N1893" s="43"/>
      <c r="P1893" s="211"/>
      <c r="Q1893" s="211"/>
      <c r="R1893" s="211"/>
      <c r="S1893" s="211"/>
      <c r="T1893" s="211"/>
      <c r="U1893" s="211"/>
      <c r="V1893" s="211"/>
      <c r="W1893" s="211"/>
      <c r="X1893" s="211"/>
      <c r="Y1893" s="211"/>
      <c r="Z1893" s="211"/>
      <c r="AC1893" s="264"/>
      <c r="AD1893" s="264"/>
      <c r="AE1893" s="264"/>
      <c r="AF1893" s="264"/>
      <c r="AG1893" s="264"/>
    </row>
    <row r="1894" spans="1:33" x14ac:dyDescent="0.25">
      <c r="A1894" s="38"/>
      <c r="D1894" s="62"/>
      <c r="H1894" s="63"/>
      <c r="K1894" s="26"/>
      <c r="N1894" s="43"/>
      <c r="P1894" s="211"/>
      <c r="Q1894" s="211"/>
      <c r="R1894" s="211"/>
      <c r="S1894" s="211"/>
      <c r="T1894" s="211"/>
      <c r="U1894" s="211"/>
      <c r="V1894" s="211"/>
      <c r="W1894" s="211"/>
      <c r="X1894" s="211"/>
      <c r="Y1894" s="211"/>
      <c r="Z1894" s="211"/>
      <c r="AC1894" s="264"/>
      <c r="AD1894" s="264"/>
      <c r="AE1894" s="264"/>
      <c r="AF1894" s="264"/>
      <c r="AG1894" s="264"/>
    </row>
    <row r="1895" spans="1:33" x14ac:dyDescent="0.25">
      <c r="A1895" s="38"/>
      <c r="D1895" s="62"/>
      <c r="H1895" s="63"/>
      <c r="K1895" s="26"/>
      <c r="N1895" s="43"/>
      <c r="P1895" s="211"/>
      <c r="Q1895" s="211"/>
      <c r="R1895" s="211"/>
      <c r="S1895" s="211"/>
      <c r="T1895" s="211"/>
      <c r="U1895" s="211"/>
      <c r="V1895" s="211"/>
      <c r="W1895" s="211"/>
      <c r="X1895" s="211"/>
      <c r="Y1895" s="211"/>
      <c r="Z1895" s="211"/>
      <c r="AC1895" s="264"/>
      <c r="AD1895" s="264"/>
      <c r="AE1895" s="264"/>
      <c r="AF1895" s="264"/>
      <c r="AG1895" s="264"/>
    </row>
    <row r="1896" spans="1:33" x14ac:dyDescent="0.25">
      <c r="A1896" s="38"/>
      <c r="D1896" s="62"/>
      <c r="E1896" s="222"/>
      <c r="F1896" s="222"/>
      <c r="G1896" s="222"/>
      <c r="H1896" s="222"/>
      <c r="I1896" s="222"/>
      <c r="K1896" s="26"/>
      <c r="N1896" s="43"/>
      <c r="P1896" s="211"/>
      <c r="Q1896" s="211"/>
      <c r="R1896" s="211"/>
      <c r="S1896" s="211"/>
      <c r="T1896" s="211"/>
      <c r="U1896" s="211"/>
      <c r="V1896" s="211"/>
      <c r="W1896" s="211"/>
      <c r="X1896" s="211"/>
      <c r="Y1896" s="211"/>
      <c r="Z1896" s="211"/>
      <c r="AC1896" s="264"/>
      <c r="AD1896" s="264"/>
      <c r="AE1896" s="264"/>
      <c r="AF1896" s="264"/>
      <c r="AG1896" s="264"/>
    </row>
    <row r="1897" spans="1:33" x14ac:dyDescent="0.25">
      <c r="A1897" s="38"/>
      <c r="D1897" s="62"/>
      <c r="E1897" s="222"/>
      <c r="F1897" s="222"/>
      <c r="G1897" s="222"/>
      <c r="H1897" s="222"/>
      <c r="I1897" s="222"/>
      <c r="K1897" s="606" t="s">
        <v>334</v>
      </c>
      <c r="L1897" s="606"/>
      <c r="M1897" s="606"/>
      <c r="N1897" s="43"/>
      <c r="P1897" s="211"/>
      <c r="Q1897" s="211"/>
      <c r="R1897" s="211"/>
      <c r="S1897" s="211"/>
      <c r="T1897" s="211"/>
      <c r="U1897" s="211"/>
      <c r="V1897" s="211"/>
      <c r="W1897" s="211"/>
      <c r="X1897" s="211"/>
      <c r="Y1897" s="211"/>
      <c r="Z1897" s="211"/>
      <c r="AC1897" s="264"/>
      <c r="AD1897" s="264"/>
      <c r="AE1897" s="264"/>
      <c r="AF1897" s="264"/>
      <c r="AG1897" s="264"/>
    </row>
    <row r="1898" spans="1:33" x14ac:dyDescent="0.25">
      <c r="A1898" s="38"/>
      <c r="D1898" s="62"/>
      <c r="H1898" s="63"/>
      <c r="K1898" s="606"/>
      <c r="L1898" s="606"/>
      <c r="M1898" s="606"/>
      <c r="N1898" s="43"/>
      <c r="P1898" s="211"/>
      <c r="Q1898" s="211"/>
      <c r="R1898" s="211"/>
      <c r="S1898" s="211"/>
      <c r="T1898" s="211"/>
      <c r="U1898" s="211"/>
      <c r="V1898" s="211"/>
      <c r="W1898" s="211"/>
      <c r="X1898" s="211"/>
      <c r="Y1898" s="211"/>
      <c r="Z1898" s="211"/>
      <c r="AC1898" s="264"/>
      <c r="AD1898" s="264"/>
      <c r="AE1898" s="264"/>
      <c r="AF1898" s="264"/>
      <c r="AG1898" s="264"/>
    </row>
    <row r="1899" spans="1:33" x14ac:dyDescent="0.25">
      <c r="A1899" s="38"/>
      <c r="D1899" s="62"/>
      <c r="E1899" s="222"/>
      <c r="F1899" s="222"/>
      <c r="G1899" s="222"/>
      <c r="H1899" s="222"/>
      <c r="I1899" s="222"/>
      <c r="K1899" s="606"/>
      <c r="L1899" s="606"/>
      <c r="M1899" s="606"/>
      <c r="N1899" s="43"/>
      <c r="P1899" s="211"/>
      <c r="Q1899" s="211"/>
      <c r="R1899" s="211"/>
      <c r="S1899" s="211"/>
      <c r="T1899" s="211"/>
      <c r="U1899" s="211"/>
      <c r="V1899" s="211"/>
      <c r="W1899" s="211"/>
      <c r="X1899" s="211"/>
      <c r="Y1899" s="211"/>
      <c r="Z1899" s="211"/>
      <c r="AC1899" s="264"/>
      <c r="AD1899" s="264"/>
      <c r="AE1899" s="264"/>
      <c r="AF1899" s="264"/>
      <c r="AG1899" s="264"/>
    </row>
    <row r="1900" spans="1:33" x14ac:dyDescent="0.25">
      <c r="A1900" s="38"/>
      <c r="D1900" s="62"/>
      <c r="E1900" s="222"/>
      <c r="F1900" s="222"/>
      <c r="G1900" s="222"/>
      <c r="H1900" s="222"/>
      <c r="I1900" s="222"/>
      <c r="K1900" s="606"/>
      <c r="L1900" s="606"/>
      <c r="M1900" s="606"/>
      <c r="N1900" s="43"/>
      <c r="P1900" s="211"/>
      <c r="Q1900" s="211"/>
      <c r="R1900" s="211"/>
      <c r="S1900" s="211"/>
      <c r="T1900" s="211"/>
      <c r="U1900" s="211"/>
      <c r="V1900" s="211"/>
      <c r="W1900" s="211"/>
      <c r="X1900" s="211"/>
      <c r="Y1900" s="211"/>
      <c r="Z1900" s="211"/>
      <c r="AC1900" s="264"/>
      <c r="AD1900" s="264"/>
      <c r="AE1900" s="264"/>
      <c r="AF1900" s="264"/>
      <c r="AG1900" s="264"/>
    </row>
    <row r="1901" spans="1:33" ht="13.8" thickBot="1" x14ac:dyDescent="0.3">
      <c r="A1901" s="64"/>
      <c r="B1901" s="65"/>
      <c r="C1901" s="65"/>
      <c r="D1901" s="65"/>
      <c r="E1901" s="65"/>
      <c r="F1901" s="65"/>
      <c r="G1901" s="65"/>
      <c r="H1901" s="65"/>
      <c r="I1901" s="65"/>
      <c r="J1901" s="65"/>
      <c r="K1901" s="65"/>
      <c r="L1901" s="65"/>
      <c r="M1901" s="65"/>
      <c r="N1901" s="69"/>
      <c r="P1901" s="211"/>
      <c r="Q1901" s="211"/>
      <c r="R1901" s="211"/>
      <c r="S1901" s="211"/>
      <c r="T1901" s="211"/>
      <c r="U1901" s="211"/>
      <c r="V1901" s="211"/>
      <c r="W1901" s="211"/>
      <c r="X1901" s="211"/>
      <c r="Y1901" s="211"/>
      <c r="Z1901" s="211"/>
      <c r="AC1901" s="264"/>
      <c r="AD1901" s="264"/>
      <c r="AE1901" s="264"/>
      <c r="AF1901" s="264"/>
      <c r="AG1901" s="264"/>
    </row>
    <row r="1902" spans="1:33" ht="13.8" thickTop="1" x14ac:dyDescent="0.25">
      <c r="P1902" s="211"/>
      <c r="Q1902" s="211"/>
      <c r="R1902" s="211"/>
      <c r="S1902" s="211"/>
      <c r="T1902" s="211"/>
      <c r="U1902" s="211"/>
      <c r="V1902" s="211"/>
      <c r="W1902" s="211"/>
      <c r="X1902" s="211"/>
      <c r="Y1902" s="211"/>
      <c r="Z1902" s="211"/>
      <c r="AC1902" s="264"/>
      <c r="AD1902" s="264"/>
      <c r="AE1902" s="264"/>
      <c r="AF1902" s="264"/>
      <c r="AG1902" s="264"/>
    </row>
    <row r="1903" spans="1:33" x14ac:dyDescent="0.25">
      <c r="B1903" s="29" t="s">
        <v>19</v>
      </c>
      <c r="P1903" s="211"/>
      <c r="Q1903" s="211"/>
      <c r="R1903" s="211"/>
      <c r="S1903" s="211"/>
      <c r="T1903" s="211"/>
      <c r="U1903" s="211"/>
      <c r="V1903" s="211"/>
      <c r="W1903" s="211"/>
      <c r="X1903" s="211"/>
      <c r="Y1903" s="211"/>
      <c r="Z1903" s="211"/>
      <c r="AC1903" s="264"/>
      <c r="AD1903" s="264"/>
      <c r="AE1903" s="264"/>
      <c r="AF1903" s="264"/>
      <c r="AG1903" s="264"/>
    </row>
    <row r="1904" spans="1:33" x14ac:dyDescent="0.25">
      <c r="P1904" s="211"/>
      <c r="Q1904" s="211"/>
      <c r="R1904" s="211"/>
      <c r="S1904" s="211"/>
      <c r="T1904" s="211"/>
      <c r="U1904" s="211"/>
      <c r="V1904" s="211"/>
      <c r="W1904" s="211"/>
      <c r="X1904" s="211"/>
      <c r="Y1904" s="211"/>
      <c r="Z1904" s="211"/>
      <c r="AC1904" s="264"/>
      <c r="AD1904" s="264"/>
      <c r="AE1904" s="264"/>
      <c r="AF1904" s="264"/>
      <c r="AG1904" s="264"/>
    </row>
    <row r="1905" spans="16:33" x14ac:dyDescent="0.25">
      <c r="P1905" s="211"/>
      <c r="Q1905" s="211"/>
      <c r="R1905" s="211"/>
      <c r="S1905" s="211"/>
      <c r="T1905" s="211"/>
      <c r="U1905" s="211"/>
      <c r="V1905" s="211"/>
      <c r="W1905" s="211"/>
      <c r="X1905" s="211"/>
      <c r="Y1905" s="211"/>
      <c r="Z1905" s="211"/>
      <c r="AC1905" s="264"/>
      <c r="AD1905" s="264"/>
      <c r="AE1905" s="264"/>
      <c r="AF1905" s="264"/>
      <c r="AG1905" s="264"/>
    </row>
    <row r="1906" spans="16:33" x14ac:dyDescent="0.25">
      <c r="P1906" s="211"/>
      <c r="Q1906" s="211"/>
      <c r="R1906" s="211"/>
      <c r="S1906" s="211"/>
      <c r="T1906" s="211"/>
      <c r="U1906" s="211"/>
      <c r="V1906" s="211"/>
      <c r="W1906" s="211"/>
      <c r="X1906" s="211"/>
      <c r="Y1906" s="211"/>
      <c r="Z1906" s="211"/>
      <c r="AC1906" s="264"/>
      <c r="AD1906" s="264"/>
      <c r="AE1906" s="264"/>
      <c r="AF1906" s="264"/>
      <c r="AG1906" s="264"/>
    </row>
    <row r="1907" spans="16:33" x14ac:dyDescent="0.25">
      <c r="P1907" s="211"/>
      <c r="Q1907" s="211"/>
      <c r="R1907" s="211"/>
      <c r="S1907" s="211"/>
      <c r="T1907" s="211"/>
      <c r="U1907" s="211"/>
      <c r="V1907" s="211"/>
      <c r="W1907" s="211"/>
      <c r="X1907" s="211"/>
      <c r="Y1907" s="211"/>
      <c r="Z1907" s="211"/>
      <c r="AC1907" s="264"/>
      <c r="AD1907" s="264"/>
      <c r="AE1907" s="264"/>
      <c r="AF1907" s="264"/>
      <c r="AG1907" s="264"/>
    </row>
    <row r="1908" spans="16:33" x14ac:dyDescent="0.25">
      <c r="P1908" s="211"/>
      <c r="Q1908" s="211"/>
      <c r="R1908" s="211"/>
      <c r="S1908" s="211"/>
      <c r="T1908" s="211"/>
      <c r="U1908" s="211"/>
      <c r="V1908" s="211"/>
      <c r="W1908" s="211"/>
      <c r="X1908" s="211"/>
      <c r="Y1908" s="211"/>
      <c r="Z1908" s="211"/>
      <c r="AC1908" s="264"/>
      <c r="AD1908" s="264"/>
      <c r="AE1908" s="264"/>
      <c r="AF1908" s="264"/>
      <c r="AG1908" s="264"/>
    </row>
    <row r="1909" spans="16:33" x14ac:dyDescent="0.25">
      <c r="P1909" s="211"/>
      <c r="Q1909" s="211"/>
      <c r="R1909" s="211"/>
      <c r="S1909" s="211"/>
      <c r="T1909" s="211"/>
      <c r="U1909" s="211"/>
      <c r="V1909" s="211"/>
      <c r="W1909" s="211"/>
      <c r="X1909" s="211"/>
      <c r="Y1909" s="211"/>
      <c r="Z1909" s="211"/>
      <c r="AC1909" s="264"/>
      <c r="AD1909" s="264"/>
      <c r="AE1909" s="264"/>
      <c r="AF1909" s="264"/>
      <c r="AG1909" s="264"/>
    </row>
    <row r="1910" spans="16:33" x14ac:dyDescent="0.25">
      <c r="P1910" s="211"/>
      <c r="Q1910" s="211"/>
      <c r="R1910" s="211"/>
      <c r="S1910" s="211"/>
      <c r="T1910" s="211"/>
      <c r="U1910" s="211"/>
      <c r="V1910" s="211"/>
      <c r="W1910" s="211"/>
      <c r="X1910" s="211"/>
      <c r="Y1910" s="211"/>
      <c r="Z1910" s="211"/>
      <c r="AC1910" s="264"/>
      <c r="AD1910" s="264"/>
      <c r="AE1910" s="264"/>
      <c r="AF1910" s="264"/>
      <c r="AG1910" s="264"/>
    </row>
    <row r="1911" spans="16:33" x14ac:dyDescent="0.25">
      <c r="P1911" s="211"/>
      <c r="Q1911" s="211"/>
      <c r="R1911" s="211"/>
      <c r="S1911" s="211"/>
      <c r="T1911" s="211"/>
      <c r="U1911" s="211"/>
      <c r="V1911" s="211"/>
      <c r="W1911" s="211"/>
      <c r="X1911" s="211"/>
      <c r="Y1911" s="211"/>
      <c r="Z1911" s="211"/>
      <c r="AC1911" s="264"/>
      <c r="AD1911" s="264"/>
      <c r="AE1911" s="264"/>
      <c r="AF1911" s="264"/>
      <c r="AG1911" s="264"/>
    </row>
    <row r="1912" spans="16:33" x14ac:dyDescent="0.25">
      <c r="P1912" s="211"/>
      <c r="Q1912" s="211"/>
      <c r="R1912" s="211"/>
      <c r="S1912" s="211"/>
      <c r="T1912" s="211"/>
      <c r="U1912" s="211"/>
      <c r="V1912" s="211"/>
      <c r="W1912" s="211"/>
      <c r="X1912" s="211"/>
      <c r="Y1912" s="211"/>
      <c r="Z1912" s="211"/>
      <c r="AC1912" s="264"/>
      <c r="AD1912" s="264"/>
      <c r="AE1912" s="264"/>
      <c r="AF1912" s="264"/>
      <c r="AG1912" s="264"/>
    </row>
    <row r="1913" spans="16:33" x14ac:dyDescent="0.25">
      <c r="P1913" s="211"/>
      <c r="Q1913" s="211"/>
      <c r="R1913" s="211"/>
      <c r="S1913" s="211"/>
      <c r="T1913" s="211"/>
      <c r="U1913" s="211"/>
      <c r="V1913" s="211"/>
      <c r="W1913" s="211"/>
      <c r="X1913" s="211"/>
      <c r="Y1913" s="211"/>
      <c r="Z1913" s="211"/>
      <c r="AC1913" s="264"/>
      <c r="AD1913" s="264"/>
      <c r="AE1913" s="264"/>
      <c r="AF1913" s="264"/>
      <c r="AG1913" s="264"/>
    </row>
    <row r="1914" spans="16:33" x14ac:dyDescent="0.25">
      <c r="P1914" s="211"/>
      <c r="Q1914" s="211"/>
      <c r="R1914" s="211"/>
      <c r="S1914" s="211"/>
      <c r="T1914" s="211"/>
      <c r="U1914" s="211"/>
      <c r="V1914" s="211"/>
      <c r="W1914" s="211"/>
      <c r="X1914" s="211"/>
      <c r="Y1914" s="211"/>
      <c r="Z1914" s="211"/>
      <c r="AC1914" s="264"/>
      <c r="AD1914" s="264"/>
      <c r="AE1914" s="264"/>
      <c r="AF1914" s="264"/>
      <c r="AG1914" s="264"/>
    </row>
    <row r="1915" spans="16:33" x14ac:dyDescent="0.25">
      <c r="P1915" s="211"/>
      <c r="Q1915" s="211"/>
      <c r="R1915" s="211"/>
      <c r="S1915" s="211"/>
      <c r="T1915" s="211"/>
      <c r="U1915" s="211"/>
      <c r="V1915" s="211"/>
      <c r="W1915" s="211"/>
      <c r="X1915" s="211"/>
      <c r="Y1915" s="211"/>
      <c r="Z1915" s="211"/>
      <c r="AC1915" s="264"/>
      <c r="AD1915" s="264"/>
      <c r="AE1915" s="264"/>
      <c r="AF1915" s="264"/>
      <c r="AG1915" s="264"/>
    </row>
    <row r="1916" spans="16:33" x14ac:dyDescent="0.25">
      <c r="P1916" s="211"/>
      <c r="Q1916" s="211"/>
      <c r="R1916" s="211"/>
      <c r="S1916" s="211"/>
      <c r="T1916" s="211"/>
      <c r="U1916" s="211"/>
      <c r="V1916" s="211"/>
      <c r="W1916" s="211"/>
      <c r="X1916" s="211"/>
      <c r="Y1916" s="211"/>
      <c r="Z1916" s="211"/>
      <c r="AC1916" s="264"/>
      <c r="AD1916" s="264"/>
      <c r="AE1916" s="264"/>
      <c r="AF1916" s="264"/>
      <c r="AG1916" s="264"/>
    </row>
    <row r="1917" spans="16:33" x14ac:dyDescent="0.25">
      <c r="P1917" s="211"/>
      <c r="Q1917" s="211"/>
      <c r="R1917" s="211"/>
      <c r="S1917" s="211"/>
      <c r="T1917" s="211"/>
      <c r="U1917" s="211"/>
      <c r="V1917" s="211"/>
      <c r="W1917" s="211"/>
      <c r="X1917" s="211"/>
      <c r="Y1917" s="211"/>
      <c r="Z1917" s="211"/>
      <c r="AC1917" s="264"/>
      <c r="AD1917" s="264"/>
      <c r="AE1917" s="264"/>
      <c r="AF1917" s="264"/>
      <c r="AG1917" s="264"/>
    </row>
    <row r="1918" spans="16:33" x14ac:dyDescent="0.25">
      <c r="P1918" s="211"/>
      <c r="Q1918" s="211"/>
      <c r="R1918" s="211"/>
      <c r="S1918" s="211"/>
      <c r="T1918" s="211"/>
      <c r="U1918" s="211"/>
      <c r="V1918" s="211"/>
      <c r="W1918" s="211"/>
      <c r="X1918" s="211"/>
      <c r="Y1918" s="211"/>
      <c r="Z1918" s="211"/>
      <c r="AC1918" s="264"/>
      <c r="AD1918" s="264"/>
      <c r="AE1918" s="264"/>
      <c r="AF1918" s="264"/>
      <c r="AG1918" s="264"/>
    </row>
    <row r="1919" spans="16:33" x14ac:dyDescent="0.25">
      <c r="P1919" s="211"/>
      <c r="Q1919" s="211"/>
      <c r="R1919" s="211"/>
      <c r="S1919" s="211"/>
      <c r="T1919" s="211"/>
      <c r="U1919" s="211"/>
      <c r="V1919" s="211"/>
      <c r="W1919" s="211"/>
      <c r="X1919" s="211"/>
      <c r="Y1919" s="211"/>
      <c r="Z1919" s="211"/>
      <c r="AC1919" s="264"/>
      <c r="AD1919" s="264"/>
      <c r="AE1919" s="264"/>
      <c r="AF1919" s="264"/>
      <c r="AG1919" s="264"/>
    </row>
    <row r="1920" spans="16:33" x14ac:dyDescent="0.25">
      <c r="P1920" s="211"/>
      <c r="Q1920" s="211"/>
      <c r="R1920" s="211"/>
      <c r="S1920" s="211"/>
      <c r="T1920" s="211"/>
      <c r="U1920" s="211"/>
      <c r="V1920" s="211"/>
      <c r="W1920" s="211"/>
      <c r="X1920" s="211"/>
      <c r="Y1920" s="211"/>
      <c r="Z1920" s="211"/>
      <c r="AC1920" s="264"/>
      <c r="AD1920" s="264"/>
      <c r="AE1920" s="264"/>
      <c r="AF1920" s="264"/>
      <c r="AG1920" s="264"/>
    </row>
    <row r="1921" spans="2:33" x14ac:dyDescent="0.25">
      <c r="P1921" s="211"/>
      <c r="Q1921" s="211"/>
      <c r="R1921" s="211"/>
      <c r="S1921" s="211"/>
      <c r="T1921" s="211"/>
      <c r="U1921" s="211"/>
      <c r="V1921" s="211"/>
      <c r="W1921" s="211"/>
      <c r="X1921" s="211"/>
      <c r="Y1921" s="211"/>
      <c r="Z1921" s="211"/>
      <c r="AC1921" s="264"/>
      <c r="AD1921" s="264"/>
      <c r="AE1921" s="264"/>
      <c r="AF1921" s="264"/>
      <c r="AG1921" s="264"/>
    </row>
    <row r="1922" spans="2:33" x14ac:dyDescent="0.25">
      <c r="P1922" s="211"/>
      <c r="Q1922" s="211"/>
      <c r="R1922" s="211"/>
      <c r="S1922" s="211"/>
      <c r="T1922" s="211"/>
      <c r="U1922" s="211"/>
      <c r="V1922" s="211"/>
      <c r="W1922" s="211"/>
      <c r="X1922" s="211"/>
      <c r="Y1922" s="211"/>
      <c r="Z1922" s="211"/>
      <c r="AC1922" s="264"/>
      <c r="AD1922" s="264"/>
      <c r="AE1922" s="264"/>
      <c r="AF1922" s="264"/>
      <c r="AG1922" s="264"/>
    </row>
    <row r="1923" spans="2:33" x14ac:dyDescent="0.25">
      <c r="P1923" s="211"/>
      <c r="Q1923" s="211"/>
      <c r="R1923" s="211"/>
      <c r="S1923" s="211"/>
      <c r="T1923" s="211"/>
      <c r="U1923" s="211"/>
      <c r="V1923" s="211"/>
      <c r="W1923" s="211"/>
      <c r="X1923" s="211"/>
      <c r="Y1923" s="211"/>
      <c r="Z1923" s="211"/>
      <c r="AC1923" s="264"/>
      <c r="AD1923" s="264"/>
      <c r="AE1923" s="264"/>
      <c r="AF1923" s="264"/>
      <c r="AG1923" s="264"/>
    </row>
    <row r="1924" spans="2:33" x14ac:dyDescent="0.25">
      <c r="P1924" s="211"/>
      <c r="Q1924" s="211"/>
      <c r="R1924" s="211"/>
      <c r="S1924" s="211"/>
      <c r="T1924" s="211"/>
      <c r="U1924" s="211"/>
      <c r="V1924" s="211"/>
      <c r="W1924" s="211"/>
      <c r="X1924" s="211"/>
      <c r="Y1924" s="211"/>
      <c r="Z1924" s="211"/>
      <c r="AC1924" s="264"/>
      <c r="AD1924" s="264"/>
      <c r="AE1924" s="264"/>
      <c r="AF1924" s="264"/>
      <c r="AG1924" s="264"/>
    </row>
    <row r="1925" spans="2:33" x14ac:dyDescent="0.25">
      <c r="P1925" s="211"/>
      <c r="Q1925" s="211"/>
      <c r="R1925" s="211"/>
      <c r="S1925" s="211"/>
      <c r="T1925" s="211"/>
      <c r="U1925" s="211"/>
      <c r="V1925" s="211"/>
      <c r="W1925" s="211"/>
      <c r="X1925" s="211"/>
      <c r="Y1925" s="211"/>
      <c r="Z1925" s="211"/>
      <c r="AC1925" s="264"/>
      <c r="AD1925" s="264"/>
      <c r="AE1925" s="264"/>
      <c r="AF1925" s="264"/>
      <c r="AG1925" s="264"/>
    </row>
    <row r="1926" spans="2:33" x14ac:dyDescent="0.25">
      <c r="P1926" s="211"/>
      <c r="Q1926" s="211"/>
      <c r="R1926" s="211"/>
      <c r="S1926" s="211"/>
      <c r="T1926" s="211"/>
      <c r="U1926" s="211"/>
      <c r="V1926" s="211"/>
      <c r="W1926" s="211"/>
      <c r="X1926" s="211"/>
      <c r="Y1926" s="211"/>
      <c r="Z1926" s="211"/>
      <c r="AC1926" s="264"/>
      <c r="AD1926" s="264"/>
      <c r="AE1926" s="264"/>
      <c r="AF1926" s="264"/>
      <c r="AG1926" s="264"/>
    </row>
    <row r="1927" spans="2:33" x14ac:dyDescent="0.25">
      <c r="P1927" s="211"/>
      <c r="Q1927" s="211"/>
      <c r="R1927" s="211"/>
      <c r="S1927" s="211"/>
      <c r="T1927" s="211"/>
      <c r="U1927" s="211"/>
      <c r="V1927" s="211"/>
      <c r="W1927" s="211"/>
      <c r="X1927" s="211"/>
      <c r="Y1927" s="211"/>
      <c r="Z1927" s="211"/>
      <c r="AC1927" s="264"/>
      <c r="AD1927" s="264"/>
      <c r="AE1927" s="264"/>
      <c r="AF1927" s="264"/>
      <c r="AG1927" s="264"/>
    </row>
    <row r="1928" spans="2:33" x14ac:dyDescent="0.25">
      <c r="P1928" s="211"/>
      <c r="Q1928" s="211"/>
      <c r="R1928" s="211"/>
      <c r="S1928" s="211"/>
      <c r="T1928" s="211"/>
      <c r="U1928" s="211"/>
      <c r="V1928" s="211"/>
      <c r="W1928" s="211"/>
      <c r="X1928" s="211"/>
      <c r="Y1928" s="211"/>
      <c r="Z1928" s="211"/>
      <c r="AC1928" s="264"/>
      <c r="AD1928" s="264"/>
      <c r="AE1928" s="264"/>
      <c r="AF1928" s="264"/>
      <c r="AG1928" s="264"/>
    </row>
    <row r="1929" spans="2:33" x14ac:dyDescent="0.25">
      <c r="P1929" s="211"/>
      <c r="Q1929" s="211"/>
      <c r="R1929" s="211"/>
      <c r="S1929" s="211"/>
      <c r="T1929" s="211"/>
      <c r="U1929" s="211"/>
      <c r="V1929" s="211"/>
      <c r="W1929" s="211"/>
      <c r="X1929" s="211"/>
      <c r="Y1929" s="211"/>
      <c r="Z1929" s="211"/>
      <c r="AC1929" s="264"/>
      <c r="AD1929" s="264"/>
      <c r="AE1929" s="264"/>
      <c r="AF1929" s="264"/>
      <c r="AG1929" s="264"/>
    </row>
    <row r="1930" spans="2:33" x14ac:dyDescent="0.25">
      <c r="P1930" s="211"/>
      <c r="Q1930" s="211"/>
      <c r="R1930" s="211"/>
      <c r="S1930" s="211"/>
      <c r="T1930" s="211"/>
      <c r="U1930" s="211"/>
      <c r="V1930" s="211"/>
      <c r="W1930" s="211"/>
      <c r="X1930" s="211"/>
      <c r="Y1930" s="211"/>
      <c r="Z1930" s="211"/>
      <c r="AC1930" s="264"/>
      <c r="AD1930" s="264"/>
      <c r="AE1930" s="264"/>
      <c r="AF1930" s="264"/>
      <c r="AG1930" s="264"/>
    </row>
    <row r="1931" spans="2:33" x14ac:dyDescent="0.25">
      <c r="P1931" s="211"/>
      <c r="Q1931" s="211"/>
      <c r="R1931" s="211"/>
      <c r="S1931" s="211"/>
      <c r="T1931" s="211"/>
      <c r="U1931" s="211"/>
      <c r="V1931" s="211"/>
      <c r="W1931" s="211"/>
      <c r="X1931" s="211"/>
      <c r="Y1931" s="211"/>
      <c r="Z1931" s="211"/>
      <c r="AC1931" s="264"/>
      <c r="AD1931" s="264"/>
      <c r="AE1931" s="264"/>
      <c r="AF1931" s="264"/>
      <c r="AG1931" s="264"/>
    </row>
    <row r="1932" spans="2:33" x14ac:dyDescent="0.25">
      <c r="P1932" s="211"/>
      <c r="Q1932" s="211"/>
      <c r="R1932" s="211"/>
      <c r="S1932" s="211"/>
      <c r="T1932" s="211"/>
      <c r="U1932" s="211"/>
      <c r="V1932" s="211"/>
      <c r="W1932" s="211"/>
      <c r="X1932" s="211"/>
      <c r="Y1932" s="211"/>
      <c r="Z1932" s="211"/>
      <c r="AC1932" s="264"/>
      <c r="AD1932" s="264"/>
      <c r="AE1932" s="264"/>
      <c r="AF1932" s="264"/>
      <c r="AG1932" s="264"/>
    </row>
    <row r="1933" spans="2:33" x14ac:dyDescent="0.25">
      <c r="P1933" s="211"/>
      <c r="Q1933" s="211"/>
      <c r="R1933" s="211"/>
      <c r="S1933" s="211"/>
      <c r="T1933" s="211"/>
      <c r="U1933" s="211"/>
      <c r="V1933" s="211"/>
      <c r="W1933" s="211"/>
      <c r="X1933" s="211"/>
      <c r="Y1933" s="211"/>
      <c r="Z1933" s="211"/>
      <c r="AC1933" s="264"/>
      <c r="AD1933" s="264"/>
      <c r="AE1933" s="264"/>
      <c r="AF1933" s="264"/>
      <c r="AG1933" s="264"/>
    </row>
    <row r="1934" spans="2:33" x14ac:dyDescent="0.25">
      <c r="P1934" s="211"/>
      <c r="Q1934" s="211"/>
      <c r="R1934" s="211"/>
      <c r="S1934" s="211"/>
      <c r="T1934" s="211"/>
      <c r="U1934" s="211"/>
      <c r="V1934" s="211"/>
      <c r="W1934" s="211"/>
      <c r="X1934" s="211"/>
      <c r="Y1934" s="211"/>
      <c r="Z1934" s="211"/>
      <c r="AC1934" s="264"/>
      <c r="AD1934" s="264"/>
      <c r="AE1934" s="264"/>
      <c r="AF1934" s="264"/>
      <c r="AG1934" s="264"/>
    </row>
    <row r="1935" spans="2:33" x14ac:dyDescent="0.25">
      <c r="P1935" s="211"/>
      <c r="Q1935" s="211"/>
      <c r="R1935" s="211"/>
      <c r="S1935" s="211"/>
      <c r="T1935" s="211"/>
      <c r="U1935" s="211"/>
      <c r="V1935" s="211"/>
      <c r="W1935" s="211"/>
      <c r="X1935" s="211"/>
      <c r="Y1935" s="211"/>
      <c r="Z1935" s="211"/>
      <c r="AC1935" s="264"/>
      <c r="AD1935" s="264"/>
      <c r="AE1935" s="264"/>
      <c r="AF1935" s="264"/>
      <c r="AG1935" s="264"/>
    </row>
    <row r="1936" spans="2:33" ht="13.8" thickBot="1" x14ac:dyDescent="0.3">
      <c r="B1936">
        <f>$D$1</f>
        <v>0</v>
      </c>
      <c r="C1936" s="79" t="s">
        <v>19</v>
      </c>
      <c r="D1936" s="30" t="s">
        <v>20</v>
      </c>
      <c r="P1936" s="211"/>
      <c r="Q1936" s="211"/>
      <c r="R1936" s="211"/>
      <c r="S1936" s="211"/>
      <c r="T1936" s="211"/>
      <c r="U1936" s="211"/>
      <c r="V1936" s="211"/>
      <c r="W1936" s="211"/>
      <c r="X1936" s="211"/>
      <c r="Y1936" s="211"/>
      <c r="Z1936" s="211"/>
      <c r="AC1936" s="264"/>
      <c r="AD1936" s="264"/>
      <c r="AE1936" s="264"/>
      <c r="AF1936" s="264"/>
      <c r="AG1936" s="264"/>
    </row>
    <row r="1937" spans="1:33" ht="13.8" thickTop="1" x14ac:dyDescent="0.25">
      <c r="A1937" s="31"/>
      <c r="B1937" s="32" t="s">
        <v>21</v>
      </c>
      <c r="C1937" s="33"/>
      <c r="D1937" s="34" t="s">
        <v>22</v>
      </c>
      <c r="E1937" s="32" t="str">
        <f>J129</f>
        <v/>
      </c>
      <c r="F1937" s="35" t="str">
        <f>IF(L129=0,"NOT REQUIRED", IF(L129="Man","MANAGERIAL POSITION","NON-MANAGERIAL POSITION"))</f>
        <v>NON-MANAGERIAL POSITION</v>
      </c>
      <c r="G1937" s="33"/>
      <c r="H1937" s="433" t="s">
        <v>768</v>
      </c>
      <c r="I1937" s="36"/>
      <c r="J1937" s="32"/>
      <c r="K1937" s="33"/>
      <c r="L1937" s="36" t="s">
        <v>25</v>
      </c>
      <c r="M1937" s="33"/>
      <c r="N1937" s="37"/>
      <c r="P1937" s="211"/>
      <c r="Q1937" s="211"/>
      <c r="R1937" s="211"/>
      <c r="S1937" s="211"/>
      <c r="T1937" s="211"/>
      <c r="U1937" s="211"/>
      <c r="V1937" s="211"/>
      <c r="W1937" s="211"/>
      <c r="X1937" s="211"/>
      <c r="Y1937" s="211"/>
      <c r="Z1937" s="211"/>
      <c r="AC1937" s="264"/>
      <c r="AD1937" s="264"/>
      <c r="AE1937" s="264"/>
      <c r="AF1937" s="264"/>
      <c r="AG1937" s="264"/>
    </row>
    <row r="1938" spans="1:33" x14ac:dyDescent="0.25">
      <c r="A1938" s="38"/>
      <c r="E1938" s="39"/>
      <c r="F1938" s="40"/>
      <c r="G1938" s="41"/>
      <c r="I1938" s="11"/>
      <c r="J1938" s="42"/>
      <c r="N1938" s="43"/>
      <c r="P1938" s="211"/>
      <c r="Q1938" s="211"/>
      <c r="R1938" s="211"/>
      <c r="S1938" s="211"/>
      <c r="T1938" s="211"/>
      <c r="U1938" s="211"/>
      <c r="V1938" s="211"/>
      <c r="W1938" s="211"/>
      <c r="X1938" s="211"/>
      <c r="Y1938" s="211"/>
      <c r="Z1938" s="211"/>
      <c r="AC1938" s="264"/>
      <c r="AD1938" s="264"/>
      <c r="AE1938" s="264"/>
      <c r="AF1938" s="264"/>
      <c r="AG1938" s="264"/>
    </row>
    <row r="1939" spans="1:33" x14ac:dyDescent="0.25">
      <c r="A1939" s="38"/>
      <c r="B1939" t="s">
        <v>26</v>
      </c>
      <c r="L1939" s="608" t="str">
        <f>$L$39</f>
        <v>N.017-050-2022/1</v>
      </c>
      <c r="M1939" s="608"/>
      <c r="N1939" s="43"/>
      <c r="P1939" s="211"/>
      <c r="Q1939" s="211"/>
      <c r="R1939" s="211"/>
      <c r="S1939" s="211"/>
      <c r="T1939" s="211"/>
      <c r="U1939" s="211"/>
      <c r="V1939" s="211"/>
      <c r="W1939" s="211"/>
      <c r="X1939" s="211"/>
      <c r="Y1939" s="211"/>
      <c r="Z1939" s="211"/>
      <c r="AC1939" s="264"/>
      <c r="AD1939" s="264"/>
      <c r="AE1939" s="264"/>
      <c r="AF1939" s="264"/>
      <c r="AG1939" s="264"/>
    </row>
    <row r="1940" spans="1:33" ht="24.75" customHeight="1" x14ac:dyDescent="0.25">
      <c r="A1940" s="38"/>
      <c r="B1940" s="44" t="s">
        <v>27</v>
      </c>
      <c r="C1940" s="45"/>
      <c r="D1940" s="46"/>
      <c r="E1940" s="620" t="s">
        <v>781</v>
      </c>
      <c r="F1940" s="621"/>
      <c r="G1940" s="44" t="s">
        <v>28</v>
      </c>
      <c r="H1940" s="46"/>
      <c r="I1940" s="44" t="s">
        <v>29</v>
      </c>
      <c r="J1940" s="46"/>
      <c r="K1940" s="47"/>
      <c r="L1940" s="608"/>
      <c r="M1940" s="608"/>
      <c r="N1940" s="43"/>
      <c r="P1940" s="211"/>
      <c r="Q1940" s="211"/>
      <c r="R1940" s="211"/>
      <c r="S1940" s="211"/>
      <c r="T1940" s="211"/>
      <c r="U1940" s="211"/>
      <c r="V1940" s="211"/>
      <c r="W1940" s="211"/>
      <c r="X1940" s="211"/>
      <c r="Y1940" s="211"/>
      <c r="Z1940" s="211"/>
      <c r="AC1940" s="264"/>
      <c r="AD1940" s="264"/>
      <c r="AE1940" s="264"/>
      <c r="AF1940" s="264"/>
      <c r="AG1940" s="264"/>
    </row>
    <row r="1941" spans="1:33" ht="16.5" customHeight="1" x14ac:dyDescent="0.25">
      <c r="A1941" s="38"/>
      <c r="B1941" s="302"/>
      <c r="C1941" s="303"/>
      <c r="D1941" s="304"/>
      <c r="E1941" s="646"/>
      <c r="F1941" s="647"/>
      <c r="G1941" s="48" t="str">
        <f>K129</f>
        <v/>
      </c>
      <c r="H1941" s="49"/>
      <c r="I1941" s="305"/>
      <c r="J1941" s="306"/>
      <c r="K1941" s="50"/>
      <c r="N1941" s="43"/>
      <c r="P1941" s="211">
        <v>1</v>
      </c>
      <c r="Q1941" s="211">
        <v>1</v>
      </c>
      <c r="R1941" s="211">
        <v>1</v>
      </c>
      <c r="S1941" s="211" t="str">
        <f>VLOOKUP(P1941,'WORKINGS MATRIX'!$H$200:$I$351,2,FALSE)</f>
        <v>Year</v>
      </c>
      <c r="T1941" s="211">
        <f>Q1941-1</f>
        <v>0</v>
      </c>
      <c r="U1941" s="211">
        <f>R1941-1</f>
        <v>0</v>
      </c>
      <c r="V1941" s="211" t="str">
        <f>IF(S1941="year","",S1941)</f>
        <v/>
      </c>
      <c r="W1941" s="211" t="str">
        <f>IF(T1941=0,"",T1941)</f>
        <v/>
      </c>
      <c r="X1941" s="211" t="str">
        <f>IF(U1941=0,"",U1941)</f>
        <v/>
      </c>
      <c r="Y1941" s="211" t="str">
        <f>IF(V1941="","",IF(W1941="",(V1941&amp;"/"&amp;"1"&amp;"/"&amp;"1"),IF(X1941="",(V1941&amp;"/"&amp;W1941&amp;"/"&amp;"1"),(V1941&amp;"/"&amp;W1941&amp;"/"&amp;X1941))))</f>
        <v/>
      </c>
      <c r="Z1941" s="211" t="str">
        <f>IF(Y1941="//","",Y1941)</f>
        <v/>
      </c>
      <c r="AC1941" s="264"/>
      <c r="AD1941" s="264"/>
      <c r="AE1941" s="264"/>
      <c r="AF1941" s="264"/>
      <c r="AG1941" s="264"/>
    </row>
    <row r="1942" spans="1:33" x14ac:dyDescent="0.25">
      <c r="A1942" s="38"/>
      <c r="E1942" t="str">
        <f>IF(E1941="","",IF(LEN(E1941)=13,"","ID NUMBER SHOULD BE 13 DIGITS"))</f>
        <v/>
      </c>
      <c r="N1942" s="43"/>
      <c r="P1942" s="211"/>
      <c r="Q1942" s="211"/>
      <c r="R1942" s="211"/>
      <c r="S1942" s="211"/>
      <c r="T1942" s="211"/>
      <c r="U1942" s="211"/>
      <c r="V1942" s="211"/>
      <c r="W1942" s="211"/>
      <c r="X1942" s="211"/>
      <c r="Y1942" s="211"/>
      <c r="Z1942" s="211"/>
      <c r="AC1942" s="264"/>
      <c r="AD1942" s="264"/>
      <c r="AE1942" s="264"/>
      <c r="AF1942" s="264"/>
      <c r="AG1942" s="264"/>
    </row>
    <row r="1943" spans="1:33" x14ac:dyDescent="0.25">
      <c r="A1943" s="38"/>
      <c r="G1943" s="276" t="str">
        <f>IF(AG1946=0,"","DATES BEYOND TENDER CLOSING DATE - PLEASE CHECK")</f>
        <v/>
      </c>
      <c r="N1943" s="43"/>
      <c r="P1943" s="211"/>
      <c r="Q1943" s="211"/>
      <c r="R1943" s="211"/>
      <c r="S1943" s="211"/>
      <c r="T1943" s="211"/>
      <c r="U1943" s="211"/>
      <c r="V1943" s="211"/>
      <c r="W1943" s="211"/>
      <c r="X1943" s="211"/>
      <c r="Y1943" s="211"/>
      <c r="Z1943" s="211"/>
      <c r="AC1943" s="264"/>
      <c r="AD1943" s="264"/>
      <c r="AE1943" s="264"/>
      <c r="AF1943" s="264"/>
      <c r="AG1943" s="264"/>
    </row>
    <row r="1944" spans="1:33" x14ac:dyDescent="0.25">
      <c r="A1944" s="38"/>
      <c r="B1944" t="s">
        <v>30</v>
      </c>
      <c r="G1944" s="276" t="str">
        <f>IF(AE1946=0,"","DATES INCORRECT OR INCOMPLETE - PLEASE CHECK")</f>
        <v/>
      </c>
      <c r="N1944" s="43"/>
      <c r="P1944" s="211"/>
      <c r="Q1944" s="211"/>
      <c r="R1944" s="211"/>
      <c r="S1944" s="211"/>
      <c r="T1944" s="211"/>
      <c r="U1944" s="211"/>
      <c r="V1944" s="211"/>
      <c r="W1944" s="211"/>
      <c r="X1944" s="211"/>
      <c r="Y1944" s="211"/>
      <c r="Z1944" s="211"/>
      <c r="AC1944" s="264"/>
      <c r="AD1944" s="264"/>
      <c r="AE1944" s="264"/>
      <c r="AF1944" s="264"/>
      <c r="AG1944" s="264"/>
    </row>
    <row r="1945" spans="1:33" x14ac:dyDescent="0.25">
      <c r="A1945" s="38"/>
      <c r="B1945" s="16" t="s">
        <v>612</v>
      </c>
      <c r="N1945" s="43"/>
      <c r="P1945" s="211"/>
      <c r="Q1945" s="211"/>
      <c r="R1945" s="211"/>
      <c r="S1945" s="211"/>
      <c r="T1945" s="211"/>
      <c r="U1945" s="211"/>
      <c r="V1945" s="211"/>
      <c r="W1945" s="211"/>
      <c r="X1945" s="211"/>
      <c r="Y1945" s="211"/>
      <c r="Z1945" s="211"/>
      <c r="AC1945" s="264"/>
      <c r="AD1945" s="264"/>
      <c r="AE1945" s="264"/>
      <c r="AF1945" s="264"/>
      <c r="AG1945" s="264"/>
    </row>
    <row r="1946" spans="1:33" ht="66" x14ac:dyDescent="0.25">
      <c r="A1946" s="51"/>
      <c r="B1946" s="559" t="s">
        <v>890</v>
      </c>
      <c r="C1946" s="558" t="s">
        <v>31</v>
      </c>
      <c r="D1946" s="49"/>
      <c r="E1946" s="618" t="s">
        <v>891</v>
      </c>
      <c r="F1946" s="619"/>
      <c r="G1946" s="263" t="s">
        <v>892</v>
      </c>
      <c r="H1946" s="263" t="s">
        <v>893</v>
      </c>
      <c r="I1946" s="560" t="s">
        <v>894</v>
      </c>
      <c r="J1946" s="560" t="s">
        <v>895</v>
      </c>
      <c r="K1946" s="53" t="s">
        <v>32</v>
      </c>
      <c r="L1946" s="560" t="s">
        <v>896</v>
      </c>
      <c r="M1946" s="52" t="s">
        <v>33</v>
      </c>
      <c r="N1946" s="54"/>
      <c r="O1946" s="55"/>
      <c r="P1946" s="214"/>
      <c r="Q1946" s="211"/>
      <c r="R1946" s="211"/>
      <c r="S1946" s="212"/>
      <c r="T1946" s="212"/>
      <c r="U1946" s="212"/>
      <c r="V1946" s="212"/>
      <c r="W1946" s="212"/>
      <c r="X1946" s="212"/>
      <c r="Y1946" s="212"/>
      <c r="Z1946" s="212"/>
      <c r="AC1946" s="271"/>
      <c r="AD1946" s="271"/>
      <c r="AE1946" s="271">
        <f>SUM(AE1947:AE1951)</f>
        <v>0</v>
      </c>
      <c r="AF1946" s="271"/>
      <c r="AG1946" s="271">
        <f>SUM(AG1947:AG1951)</f>
        <v>0</v>
      </c>
    </row>
    <row r="1947" spans="1:33" ht="25.5" customHeight="1" x14ac:dyDescent="0.25">
      <c r="A1947" s="56"/>
      <c r="B1947" s="308"/>
      <c r="C1947" s="57">
        <v>8</v>
      </c>
      <c r="D1947" s="58"/>
      <c r="E1947" s="59"/>
      <c r="F1947" s="60">
        <v>1</v>
      </c>
      <c r="G1947" s="210" t="str">
        <f>Z1947</f>
        <v/>
      </c>
      <c r="H1947" s="210" t="str">
        <f>Z1952</f>
        <v/>
      </c>
      <c r="I1947" s="310"/>
      <c r="J1947" s="311"/>
      <c r="K1947" s="60">
        <v>23</v>
      </c>
      <c r="L1947" s="312"/>
      <c r="M1947" s="313"/>
      <c r="N1947" s="270">
        <f>IF(G1947="",0,IF(H1947="",0,(ROUND(((H1947-G1947)/30),0))))</f>
        <v>0</v>
      </c>
      <c r="O1947" s="268"/>
      <c r="P1947" s="272">
        <v>1</v>
      </c>
      <c r="Q1947" s="272">
        <v>1</v>
      </c>
      <c r="R1947" s="272">
        <v>1</v>
      </c>
      <c r="S1947" s="272" t="str">
        <f>VLOOKUP(P1947,'WORKINGS MATRIX'!$B$200:$C$351,2,FALSE)</f>
        <v>Year</v>
      </c>
      <c r="T1947" s="272">
        <f t="shared" ref="T1947:U1951" si="173">Q1947-1</f>
        <v>0</v>
      </c>
      <c r="U1947" s="272">
        <f t="shared" si="173"/>
        <v>0</v>
      </c>
      <c r="V1947" s="272" t="str">
        <f t="shared" ref="V1947:V1956" si="174">IF(S1947="year","",S1947)</f>
        <v/>
      </c>
      <c r="W1947" s="272" t="str">
        <f t="shared" ref="W1947:X1951" si="175">IF(T1947=0,"",T1947)</f>
        <v/>
      </c>
      <c r="X1947" s="272" t="str">
        <f t="shared" si="175"/>
        <v/>
      </c>
      <c r="Y1947" s="272" t="str">
        <f t="shared" ref="Y1947:Y1956" si="176">IF(V1947="","",IF(W1947="",(V1947&amp;"/"&amp;"1"&amp;"/"&amp;"1"),IF(X1947="",(V1947&amp;"/"&amp;W1947&amp;"/"&amp;"1"),(V1947&amp;"/"&amp;W1947&amp;"/"&amp;X1947))))</f>
        <v/>
      </c>
      <c r="Z1947" s="272" t="str">
        <f t="shared" ref="Z1947:Z1956" si="177">IF(Y1947="//","",Y1947)</f>
        <v/>
      </c>
      <c r="AC1947" s="278">
        <f>IF(B1947="",0,1)</f>
        <v>0</v>
      </c>
      <c r="AD1947" s="278">
        <f>IF(B1947="",0,IF(N1947&gt;0,1,IF(N1947&lt;0,2,0)))</f>
        <v>0</v>
      </c>
      <c r="AE1947" s="278">
        <f>IF(AC1947=AD1947,0,IF(AC1947&gt;AD1947,2,1))</f>
        <v>0</v>
      </c>
      <c r="AF1947" s="278">
        <f>IF(B1947="",0,IF(N1947=0,0,H1947-$F$125))</f>
        <v>0</v>
      </c>
      <c r="AG1947" s="278">
        <f>IF(AF1947&gt;0,1,0)</f>
        <v>0</v>
      </c>
    </row>
    <row r="1948" spans="1:33" ht="25.5" customHeight="1" x14ac:dyDescent="0.25">
      <c r="A1948" s="56"/>
      <c r="B1948" s="308"/>
      <c r="C1948" s="57">
        <v>8</v>
      </c>
      <c r="D1948" s="58"/>
      <c r="E1948" s="59"/>
      <c r="F1948" s="60">
        <v>1</v>
      </c>
      <c r="G1948" s="210" t="str">
        <f>Z1948</f>
        <v/>
      </c>
      <c r="H1948" s="210" t="str">
        <f>Z1953</f>
        <v/>
      </c>
      <c r="I1948" s="310"/>
      <c r="J1948" s="311"/>
      <c r="K1948" s="60">
        <v>23</v>
      </c>
      <c r="L1948" s="312"/>
      <c r="M1948" s="313"/>
      <c r="N1948" s="270">
        <f>IF(G1948="",0,IF(H1948="",0,(ROUND(((H1948-G1948)/30),0))))</f>
        <v>0</v>
      </c>
      <c r="O1948" s="268"/>
      <c r="P1948" s="272">
        <v>1</v>
      </c>
      <c r="Q1948" s="272">
        <v>1</v>
      </c>
      <c r="R1948" s="272">
        <v>1</v>
      </c>
      <c r="S1948" s="272" t="str">
        <f>VLOOKUP(P1948,'WORKINGS MATRIX'!$B$200:$C$351,2,FALSE)</f>
        <v>Year</v>
      </c>
      <c r="T1948" s="272">
        <f t="shared" si="173"/>
        <v>0</v>
      </c>
      <c r="U1948" s="272">
        <f t="shared" si="173"/>
        <v>0</v>
      </c>
      <c r="V1948" s="272" t="str">
        <f t="shared" si="174"/>
        <v/>
      </c>
      <c r="W1948" s="272" t="str">
        <f t="shared" si="175"/>
        <v/>
      </c>
      <c r="X1948" s="272" t="str">
        <f t="shared" si="175"/>
        <v/>
      </c>
      <c r="Y1948" s="272" t="str">
        <f t="shared" si="176"/>
        <v/>
      </c>
      <c r="Z1948" s="272" t="str">
        <f t="shared" si="177"/>
        <v/>
      </c>
      <c r="AC1948" s="278">
        <f>IF(B1948="",0,1)</f>
        <v>0</v>
      </c>
      <c r="AD1948" s="278">
        <f>IF(B1948="",0,IF(N1948&gt;0,1,IF(N1948&lt;0,2,0)))</f>
        <v>0</v>
      </c>
      <c r="AE1948" s="278">
        <f>IF(AC1948=AD1948,0,IF(AC1948&gt;AD1948,2,1))</f>
        <v>0</v>
      </c>
      <c r="AF1948" s="278">
        <f>IF(B1948="",0,IF(N1948=0,0,H1948-$F$125))</f>
        <v>0</v>
      </c>
      <c r="AG1948" s="278">
        <f>IF(AF1948&gt;0,1,0)</f>
        <v>0</v>
      </c>
    </row>
    <row r="1949" spans="1:33" ht="25.5" customHeight="1" x14ac:dyDescent="0.25">
      <c r="A1949" s="56"/>
      <c r="B1949" s="308"/>
      <c r="C1949" s="57">
        <v>8</v>
      </c>
      <c r="D1949" s="58"/>
      <c r="E1949" s="59"/>
      <c r="F1949" s="60">
        <v>1</v>
      </c>
      <c r="G1949" s="210" t="str">
        <f>Z1949</f>
        <v/>
      </c>
      <c r="H1949" s="210" t="str">
        <f>Z1954</f>
        <v/>
      </c>
      <c r="I1949" s="310"/>
      <c r="J1949" s="311"/>
      <c r="K1949" s="60">
        <v>23</v>
      </c>
      <c r="L1949" s="312"/>
      <c r="M1949" s="313"/>
      <c r="N1949" s="270">
        <f>IF(G1949="",0,IF(H1949="",0,(ROUND(((H1949-G1949)/30),0))))</f>
        <v>0</v>
      </c>
      <c r="O1949" s="268"/>
      <c r="P1949" s="272">
        <v>1</v>
      </c>
      <c r="Q1949" s="272">
        <v>1</v>
      </c>
      <c r="R1949" s="272">
        <v>1</v>
      </c>
      <c r="S1949" s="272" t="str">
        <f>VLOOKUP(P1949,'WORKINGS MATRIX'!$B$200:$C$351,2,FALSE)</f>
        <v>Year</v>
      </c>
      <c r="T1949" s="272">
        <f t="shared" si="173"/>
        <v>0</v>
      </c>
      <c r="U1949" s="272">
        <f t="shared" si="173"/>
        <v>0</v>
      </c>
      <c r="V1949" s="272" t="str">
        <f t="shared" si="174"/>
        <v/>
      </c>
      <c r="W1949" s="272" t="str">
        <f t="shared" si="175"/>
        <v/>
      </c>
      <c r="X1949" s="272" t="str">
        <f t="shared" si="175"/>
        <v/>
      </c>
      <c r="Y1949" s="272" t="str">
        <f t="shared" si="176"/>
        <v/>
      </c>
      <c r="Z1949" s="272" t="str">
        <f t="shared" si="177"/>
        <v/>
      </c>
      <c r="AC1949" s="278">
        <f>IF(B1949="",0,1)</f>
        <v>0</v>
      </c>
      <c r="AD1949" s="278">
        <f>IF(B1949="",0,IF(N1949&gt;0,1,IF(N1949&lt;0,2,0)))</f>
        <v>0</v>
      </c>
      <c r="AE1949" s="278">
        <f>IF(AC1949=AD1949,0,IF(AC1949&gt;AD1949,2,1))</f>
        <v>0</v>
      </c>
      <c r="AF1949" s="278">
        <f>IF(B1949="",0,IF(N1949=0,0,H1949-$F$125))</f>
        <v>0</v>
      </c>
      <c r="AG1949" s="278">
        <f>IF(AF1949&gt;0,1,0)</f>
        <v>0</v>
      </c>
    </row>
    <row r="1950" spans="1:33" ht="25.5" customHeight="1" x14ac:dyDescent="0.25">
      <c r="A1950" s="56"/>
      <c r="B1950" s="380"/>
      <c r="C1950" s="380"/>
      <c r="D1950" s="380"/>
      <c r="E1950" s="380"/>
      <c r="F1950" s="380"/>
      <c r="G1950" s="380"/>
      <c r="H1950" s="380"/>
      <c r="I1950" s="380"/>
      <c r="J1950" s="380"/>
      <c r="K1950" s="380"/>
      <c r="L1950" s="380"/>
      <c r="M1950" s="380"/>
      <c r="N1950" s="381"/>
      <c r="O1950" s="268"/>
      <c r="P1950" s="272">
        <v>1</v>
      </c>
      <c r="Q1950" s="272">
        <v>1</v>
      </c>
      <c r="R1950" s="272">
        <v>1</v>
      </c>
      <c r="S1950" s="272" t="str">
        <f>VLOOKUP(P1950,'WORKINGS MATRIX'!$B$200:$C$351,2,FALSE)</f>
        <v>Year</v>
      </c>
      <c r="T1950" s="272">
        <f t="shared" si="173"/>
        <v>0</v>
      </c>
      <c r="U1950" s="272">
        <f t="shared" si="173"/>
        <v>0</v>
      </c>
      <c r="V1950" s="272" t="str">
        <f t="shared" si="174"/>
        <v/>
      </c>
      <c r="W1950" s="272" t="str">
        <f t="shared" si="175"/>
        <v/>
      </c>
      <c r="X1950" s="272" t="str">
        <f t="shared" si="175"/>
        <v/>
      </c>
      <c r="Y1950" s="272" t="str">
        <f t="shared" si="176"/>
        <v/>
      </c>
      <c r="Z1950" s="272" t="str">
        <f t="shared" si="177"/>
        <v/>
      </c>
      <c r="AC1950" s="278">
        <f>IF(B1950="",0,1)</f>
        <v>0</v>
      </c>
      <c r="AD1950" s="278">
        <f>IF(B1950="",0,IF(N1950&gt;0,1,IF(N1950&lt;0,2,0)))</f>
        <v>0</v>
      </c>
      <c r="AE1950" s="278">
        <f>IF(AC1950=AD1950,0,IF(AC1950&gt;AD1950,2,1))</f>
        <v>0</v>
      </c>
      <c r="AF1950" s="278">
        <f>IF(B1950="",0,IF(N1950=0,0,H1950-$F$125))</f>
        <v>0</v>
      </c>
      <c r="AG1950" s="278">
        <f>IF(AF1950&gt;0,1,0)</f>
        <v>0</v>
      </c>
    </row>
    <row r="1951" spans="1:33" ht="25.5" customHeight="1" x14ac:dyDescent="0.25">
      <c r="A1951" s="56"/>
      <c r="B1951" s="222"/>
      <c r="C1951" s="222"/>
      <c r="D1951" s="222"/>
      <c r="E1951" s="222"/>
      <c r="F1951" s="222"/>
      <c r="G1951" s="222"/>
      <c r="H1951" s="222"/>
      <c r="I1951" s="222"/>
      <c r="J1951" s="222"/>
      <c r="K1951" s="222"/>
      <c r="L1951" s="222"/>
      <c r="M1951" s="222"/>
      <c r="N1951" s="381"/>
      <c r="O1951" s="268"/>
      <c r="P1951" s="272">
        <v>1</v>
      </c>
      <c r="Q1951" s="272">
        <v>1</v>
      </c>
      <c r="R1951" s="272">
        <v>1</v>
      </c>
      <c r="S1951" s="272" t="str">
        <f>VLOOKUP(P1951,'WORKINGS MATRIX'!$B$200:$C$351,2,FALSE)</f>
        <v>Year</v>
      </c>
      <c r="T1951" s="272">
        <f t="shared" si="173"/>
        <v>0</v>
      </c>
      <c r="U1951" s="272">
        <f t="shared" si="173"/>
        <v>0</v>
      </c>
      <c r="V1951" s="272" t="str">
        <f t="shared" si="174"/>
        <v/>
      </c>
      <c r="W1951" s="272" t="str">
        <f t="shared" si="175"/>
        <v/>
      </c>
      <c r="X1951" s="272" t="str">
        <f t="shared" si="175"/>
        <v/>
      </c>
      <c r="Y1951" s="272" t="str">
        <f t="shared" si="176"/>
        <v/>
      </c>
      <c r="Z1951" s="272" t="str">
        <f t="shared" si="177"/>
        <v/>
      </c>
      <c r="AC1951" s="278">
        <f>IF(B1951="",0,1)</f>
        <v>0</v>
      </c>
      <c r="AD1951" s="278">
        <f>IF(B1951="",0,IF(N1951&gt;0,1,IF(N1951&lt;0,2,0)))</f>
        <v>0</v>
      </c>
      <c r="AE1951" s="278">
        <f>IF(AC1951=AD1951,0,IF(AC1951&gt;AD1951,2,1))</f>
        <v>0</v>
      </c>
      <c r="AF1951" s="278">
        <f>IF(B1951="",0,IF(N1951=0,0,H1951-$F$125))</f>
        <v>0</v>
      </c>
      <c r="AG1951" s="278">
        <f>IF(AF1951&gt;0,1,0)</f>
        <v>0</v>
      </c>
    </row>
    <row r="1952" spans="1:33" x14ac:dyDescent="0.25">
      <c r="A1952" s="38"/>
      <c r="D1952" s="62"/>
      <c r="H1952" s="63"/>
      <c r="K1952" s="26"/>
      <c r="N1952" s="269"/>
      <c r="O1952" s="17"/>
      <c r="P1952" s="272">
        <v>1</v>
      </c>
      <c r="Q1952" s="272">
        <v>1</v>
      </c>
      <c r="R1952" s="272">
        <v>1</v>
      </c>
      <c r="S1952" s="272" t="str">
        <f>VLOOKUP(P1952,'WORKINGS MATRIX'!$B$200:$C$351,2,FALSE)</f>
        <v>Year</v>
      </c>
      <c r="T1952" s="272">
        <f t="shared" ref="T1952:U1956" si="178">Q1952-1</f>
        <v>0</v>
      </c>
      <c r="U1952" s="272">
        <f t="shared" si="178"/>
        <v>0</v>
      </c>
      <c r="V1952" s="272" t="str">
        <f t="shared" si="174"/>
        <v/>
      </c>
      <c r="W1952" s="272" t="str">
        <f t="shared" ref="W1952:X1956" si="179">IF(T1952=0,"",T1952)</f>
        <v/>
      </c>
      <c r="X1952" s="272" t="str">
        <f t="shared" si="179"/>
        <v/>
      </c>
      <c r="Y1952" s="272" t="str">
        <f t="shared" si="176"/>
        <v/>
      </c>
      <c r="Z1952" s="272" t="str">
        <f t="shared" si="177"/>
        <v/>
      </c>
      <c r="AC1952" s="264"/>
      <c r="AD1952" s="264"/>
      <c r="AE1952" s="264"/>
      <c r="AF1952" s="264"/>
      <c r="AG1952" s="264"/>
    </row>
    <row r="1953" spans="1:33" x14ac:dyDescent="0.25">
      <c r="A1953" s="38"/>
      <c r="B1953" t="s">
        <v>34</v>
      </c>
      <c r="D1953" s="62"/>
      <c r="H1953" s="63"/>
      <c r="K1953" s="26"/>
      <c r="N1953" s="269"/>
      <c r="O1953" s="17"/>
      <c r="P1953" s="272">
        <v>1</v>
      </c>
      <c r="Q1953" s="272">
        <v>1</v>
      </c>
      <c r="R1953" s="272">
        <v>1</v>
      </c>
      <c r="S1953" s="272" t="str">
        <f>VLOOKUP(P1953,'WORKINGS MATRIX'!$B$200:$C$351,2,FALSE)</f>
        <v>Year</v>
      </c>
      <c r="T1953" s="272">
        <f t="shared" si="178"/>
        <v>0</v>
      </c>
      <c r="U1953" s="272">
        <f t="shared" si="178"/>
        <v>0</v>
      </c>
      <c r="V1953" s="272" t="str">
        <f t="shared" si="174"/>
        <v/>
      </c>
      <c r="W1953" s="272" t="str">
        <f t="shared" si="179"/>
        <v/>
      </c>
      <c r="X1953" s="272" t="str">
        <f t="shared" si="179"/>
        <v/>
      </c>
      <c r="Y1953" s="272" t="str">
        <f t="shared" si="176"/>
        <v/>
      </c>
      <c r="Z1953" s="272" t="str">
        <f t="shared" si="177"/>
        <v/>
      </c>
      <c r="AC1953" s="264"/>
      <c r="AD1953" s="264"/>
      <c r="AE1953" s="264"/>
      <c r="AF1953" s="264"/>
      <c r="AG1953" s="264"/>
    </row>
    <row r="1954" spans="1:33" x14ac:dyDescent="0.25">
      <c r="A1954" s="38"/>
      <c r="B1954" s="609"/>
      <c r="C1954" s="610"/>
      <c r="D1954" s="610"/>
      <c r="E1954" s="610"/>
      <c r="F1954" s="610"/>
      <c r="G1954" s="610"/>
      <c r="H1954" s="610"/>
      <c r="I1954" s="610"/>
      <c r="J1954" s="610"/>
      <c r="K1954" s="610"/>
      <c r="L1954" s="610"/>
      <c r="M1954" s="611"/>
      <c r="N1954" s="269"/>
      <c r="O1954" s="17"/>
      <c r="P1954" s="272">
        <v>1</v>
      </c>
      <c r="Q1954" s="272">
        <v>1</v>
      </c>
      <c r="R1954" s="272">
        <v>1</v>
      </c>
      <c r="S1954" s="272" t="str">
        <f>VLOOKUP(P1954,'WORKINGS MATRIX'!$B$200:$C$351,2,FALSE)</f>
        <v>Year</v>
      </c>
      <c r="T1954" s="272">
        <f t="shared" si="178"/>
        <v>0</v>
      </c>
      <c r="U1954" s="272">
        <f t="shared" si="178"/>
        <v>0</v>
      </c>
      <c r="V1954" s="272" t="str">
        <f t="shared" si="174"/>
        <v/>
      </c>
      <c r="W1954" s="272" t="str">
        <f t="shared" si="179"/>
        <v/>
      </c>
      <c r="X1954" s="272" t="str">
        <f t="shared" si="179"/>
        <v/>
      </c>
      <c r="Y1954" s="272" t="str">
        <f t="shared" si="176"/>
        <v/>
      </c>
      <c r="Z1954" s="272" t="str">
        <f t="shared" si="177"/>
        <v/>
      </c>
      <c r="AC1954" s="264"/>
      <c r="AD1954" s="264"/>
      <c r="AE1954" s="264"/>
      <c r="AF1954" s="264"/>
      <c r="AG1954" s="264"/>
    </row>
    <row r="1955" spans="1:33" x14ac:dyDescent="0.25">
      <c r="A1955" s="38"/>
      <c r="B1955" s="612"/>
      <c r="C1955" s="613"/>
      <c r="D1955" s="613"/>
      <c r="E1955" s="613"/>
      <c r="F1955" s="613"/>
      <c r="G1955" s="613"/>
      <c r="H1955" s="613"/>
      <c r="I1955" s="613"/>
      <c r="J1955" s="613"/>
      <c r="K1955" s="613"/>
      <c r="L1955" s="613"/>
      <c r="M1955" s="614"/>
      <c r="N1955" s="269"/>
      <c r="O1955" s="17"/>
      <c r="P1955" s="272">
        <v>1</v>
      </c>
      <c r="Q1955" s="272">
        <v>1</v>
      </c>
      <c r="R1955" s="272">
        <v>1</v>
      </c>
      <c r="S1955" s="272" t="str">
        <f>VLOOKUP(P1955,'WORKINGS MATRIX'!$B$200:$C$351,2,FALSE)</f>
        <v>Year</v>
      </c>
      <c r="T1955" s="272">
        <f t="shared" si="178"/>
        <v>0</v>
      </c>
      <c r="U1955" s="272">
        <f t="shared" si="178"/>
        <v>0</v>
      </c>
      <c r="V1955" s="272" t="str">
        <f t="shared" si="174"/>
        <v/>
      </c>
      <c r="W1955" s="272" t="str">
        <f t="shared" si="179"/>
        <v/>
      </c>
      <c r="X1955" s="272" t="str">
        <f t="shared" si="179"/>
        <v/>
      </c>
      <c r="Y1955" s="272" t="str">
        <f t="shared" si="176"/>
        <v/>
      </c>
      <c r="Z1955" s="272" t="str">
        <f t="shared" si="177"/>
        <v/>
      </c>
      <c r="AC1955" s="264"/>
      <c r="AD1955" s="264"/>
      <c r="AE1955" s="264"/>
      <c r="AF1955" s="264"/>
      <c r="AG1955" s="264"/>
    </row>
    <row r="1956" spans="1:33" x14ac:dyDescent="0.25">
      <c r="A1956" s="38"/>
      <c r="B1956" s="612"/>
      <c r="C1956" s="613"/>
      <c r="D1956" s="613"/>
      <c r="E1956" s="613"/>
      <c r="F1956" s="613"/>
      <c r="G1956" s="613"/>
      <c r="H1956" s="613"/>
      <c r="I1956" s="613"/>
      <c r="J1956" s="613"/>
      <c r="K1956" s="613"/>
      <c r="L1956" s="613"/>
      <c r="M1956" s="614"/>
      <c r="N1956" s="43"/>
      <c r="O1956" s="63"/>
      <c r="P1956" s="272">
        <v>1</v>
      </c>
      <c r="Q1956" s="272">
        <v>1</v>
      </c>
      <c r="R1956" s="272">
        <v>1</v>
      </c>
      <c r="S1956" s="272" t="str">
        <f>VLOOKUP(P1956,'WORKINGS MATRIX'!$B$200:$C$351,2,FALSE)</f>
        <v>Year</v>
      </c>
      <c r="T1956" s="272">
        <f t="shared" si="178"/>
        <v>0</v>
      </c>
      <c r="U1956" s="272">
        <f t="shared" si="178"/>
        <v>0</v>
      </c>
      <c r="V1956" s="272" t="str">
        <f t="shared" si="174"/>
        <v/>
      </c>
      <c r="W1956" s="272" t="str">
        <f t="shared" si="179"/>
        <v/>
      </c>
      <c r="X1956" s="272" t="str">
        <f t="shared" si="179"/>
        <v/>
      </c>
      <c r="Y1956" s="272" t="str">
        <f t="shared" si="176"/>
        <v/>
      </c>
      <c r="Z1956" s="272" t="str">
        <f t="shared" si="177"/>
        <v/>
      </c>
      <c r="AC1956" s="264"/>
      <c r="AD1956" s="264"/>
      <c r="AE1956" s="264"/>
      <c r="AF1956" s="264"/>
      <c r="AG1956" s="264"/>
    </row>
    <row r="1957" spans="1:33" x14ac:dyDescent="0.25">
      <c r="A1957" s="38"/>
      <c r="B1957" s="615"/>
      <c r="C1957" s="616"/>
      <c r="D1957" s="616"/>
      <c r="E1957" s="616"/>
      <c r="F1957" s="616"/>
      <c r="G1957" s="616"/>
      <c r="H1957" s="616"/>
      <c r="I1957" s="616"/>
      <c r="J1957" s="616"/>
      <c r="K1957" s="616"/>
      <c r="L1957" s="616"/>
      <c r="M1957" s="617"/>
      <c r="N1957" s="43"/>
      <c r="O1957" s="63"/>
      <c r="P1957" s="211"/>
      <c r="Q1957" s="211"/>
      <c r="R1957" s="211"/>
      <c r="S1957" s="211"/>
      <c r="T1957" s="211"/>
      <c r="U1957" s="211"/>
      <c r="V1957" s="211"/>
      <c r="W1957" s="211"/>
      <c r="X1957" s="211"/>
      <c r="Y1957" s="211"/>
      <c r="Z1957" s="211"/>
      <c r="AC1957" s="264"/>
      <c r="AD1957" s="264"/>
      <c r="AE1957" s="264"/>
      <c r="AF1957" s="264"/>
      <c r="AG1957" s="264"/>
    </row>
    <row r="1958" spans="1:33" x14ac:dyDescent="0.25">
      <c r="A1958" s="38"/>
      <c r="B1958" s="16" t="s">
        <v>424</v>
      </c>
      <c r="D1958" s="62"/>
      <c r="H1958" s="63"/>
      <c r="K1958" s="26"/>
      <c r="N1958" s="43"/>
      <c r="O1958" s="63"/>
      <c r="P1958" s="211"/>
      <c r="Q1958" s="211"/>
      <c r="R1958" s="211"/>
      <c r="S1958" s="211"/>
      <c r="T1958" s="211"/>
      <c r="U1958" s="211"/>
      <c r="V1958" s="211"/>
      <c r="W1958" s="211"/>
      <c r="X1958" s="211"/>
      <c r="Y1958" s="211"/>
      <c r="Z1958" s="211"/>
      <c r="AC1958" s="264"/>
      <c r="AD1958" s="264"/>
      <c r="AE1958" s="264"/>
      <c r="AF1958" s="264"/>
      <c r="AG1958" s="264"/>
    </row>
    <row r="1959" spans="1:33" x14ac:dyDescent="0.25">
      <c r="A1959" s="38"/>
      <c r="B1959" s="16" t="s">
        <v>425</v>
      </c>
      <c r="D1959" s="62"/>
      <c r="H1959" s="63"/>
      <c r="K1959" s="26"/>
      <c r="N1959" s="43"/>
      <c r="O1959" s="63"/>
      <c r="P1959" s="211"/>
      <c r="Q1959" s="211"/>
      <c r="R1959" s="211"/>
      <c r="S1959" s="211"/>
      <c r="T1959" s="211"/>
      <c r="U1959" s="211"/>
      <c r="V1959" s="211"/>
      <c r="W1959" s="211"/>
      <c r="X1959" s="211"/>
      <c r="Y1959" s="211"/>
      <c r="Z1959" s="211"/>
      <c r="AC1959" s="264"/>
      <c r="AD1959" s="264"/>
      <c r="AE1959" s="264"/>
      <c r="AF1959" s="264"/>
      <c r="AG1959" s="264"/>
    </row>
    <row r="1960" spans="1:33" x14ac:dyDescent="0.25">
      <c r="A1960" s="38"/>
      <c r="D1960" s="62"/>
      <c r="H1960" s="63"/>
      <c r="K1960" s="26"/>
      <c r="N1960" s="43"/>
      <c r="O1960" s="63"/>
      <c r="P1960" s="211"/>
      <c r="Q1960" s="211"/>
      <c r="R1960" s="211"/>
      <c r="S1960" s="211"/>
      <c r="T1960" s="211"/>
      <c r="U1960" s="211"/>
      <c r="V1960" s="211"/>
      <c r="W1960" s="211"/>
      <c r="X1960" s="211"/>
      <c r="Y1960" s="211"/>
      <c r="Z1960" s="211"/>
      <c r="AC1960" s="264"/>
      <c r="AD1960" s="264"/>
      <c r="AE1960" s="264"/>
      <c r="AF1960" s="264"/>
      <c r="AG1960" s="264"/>
    </row>
    <row r="1961" spans="1:33" x14ac:dyDescent="0.25">
      <c r="A1961" s="38"/>
      <c r="D1961" s="62"/>
      <c r="E1961" s="222"/>
      <c r="F1961" s="222"/>
      <c r="G1961" s="222"/>
      <c r="H1961" s="222"/>
      <c r="I1961" s="222"/>
      <c r="K1961" s="26"/>
      <c r="N1961" s="43"/>
      <c r="O1961" s="63"/>
      <c r="P1961" s="211"/>
      <c r="Q1961" s="211"/>
      <c r="R1961" s="211"/>
      <c r="S1961" s="211"/>
      <c r="T1961" s="211"/>
      <c r="U1961" s="211"/>
      <c r="V1961" s="211"/>
      <c r="W1961" s="211"/>
      <c r="X1961" s="211"/>
      <c r="Y1961" s="211"/>
      <c r="Z1961" s="211"/>
      <c r="AC1961" s="264"/>
      <c r="AD1961" s="264"/>
      <c r="AE1961" s="264"/>
      <c r="AF1961" s="264"/>
      <c r="AG1961" s="264"/>
    </row>
    <row r="1962" spans="1:33" x14ac:dyDescent="0.25">
      <c r="A1962" s="38"/>
      <c r="D1962" s="62"/>
      <c r="E1962" s="222"/>
      <c r="F1962" s="222"/>
      <c r="G1962" s="222"/>
      <c r="H1962" s="222"/>
      <c r="I1962" s="222"/>
      <c r="K1962" s="606" t="s">
        <v>334</v>
      </c>
      <c r="L1962" s="606"/>
      <c r="M1962" s="606"/>
      <c r="N1962" s="43"/>
      <c r="O1962" s="63"/>
      <c r="P1962" s="211"/>
      <c r="Q1962" s="211"/>
      <c r="R1962" s="211"/>
      <c r="S1962" s="211"/>
      <c r="T1962" s="211"/>
      <c r="U1962" s="211"/>
      <c r="V1962" s="211"/>
      <c r="W1962" s="211"/>
      <c r="X1962" s="211"/>
      <c r="Y1962" s="211"/>
      <c r="Z1962" s="211"/>
      <c r="AC1962" s="264"/>
      <c r="AD1962" s="264"/>
      <c r="AE1962" s="264"/>
      <c r="AF1962" s="264"/>
      <c r="AG1962" s="264"/>
    </row>
    <row r="1963" spans="1:33" x14ac:dyDescent="0.25">
      <c r="A1963" s="38"/>
      <c r="D1963" s="62"/>
      <c r="H1963" s="63"/>
      <c r="K1963" s="606"/>
      <c r="L1963" s="606"/>
      <c r="M1963" s="606"/>
      <c r="N1963" s="43"/>
      <c r="O1963" s="63"/>
      <c r="P1963" s="211"/>
      <c r="Q1963" s="211"/>
      <c r="R1963" s="211"/>
      <c r="S1963" s="211"/>
      <c r="T1963" s="211"/>
      <c r="U1963" s="211"/>
      <c r="V1963" s="211"/>
      <c r="W1963" s="211"/>
      <c r="X1963" s="211"/>
      <c r="Y1963" s="211"/>
      <c r="Z1963" s="211"/>
      <c r="AC1963" s="264"/>
      <c r="AD1963" s="264"/>
      <c r="AE1963" s="264"/>
      <c r="AF1963" s="264"/>
      <c r="AG1963" s="264"/>
    </row>
    <row r="1964" spans="1:33" x14ac:dyDescent="0.25">
      <c r="A1964" s="38"/>
      <c r="D1964" s="62"/>
      <c r="E1964" s="222"/>
      <c r="F1964" s="222"/>
      <c r="G1964" s="222"/>
      <c r="H1964" s="222"/>
      <c r="I1964" s="222"/>
      <c r="K1964" s="606"/>
      <c r="L1964" s="606"/>
      <c r="M1964" s="606"/>
      <c r="N1964" s="43"/>
      <c r="O1964" s="63"/>
      <c r="P1964" s="211"/>
      <c r="Q1964" s="211"/>
      <c r="R1964" s="211"/>
      <c r="S1964" s="211"/>
      <c r="T1964" s="211"/>
      <c r="U1964" s="211"/>
      <c r="V1964" s="211"/>
      <c r="W1964" s="211"/>
      <c r="X1964" s="211"/>
      <c r="Y1964" s="211"/>
      <c r="Z1964" s="211"/>
      <c r="AC1964" s="264"/>
      <c r="AD1964" s="264"/>
      <c r="AE1964" s="264"/>
      <c r="AF1964" s="264"/>
      <c r="AG1964" s="264"/>
    </row>
    <row r="1965" spans="1:33" x14ac:dyDescent="0.25">
      <c r="A1965" s="38"/>
      <c r="D1965" s="62"/>
      <c r="E1965" s="222"/>
      <c r="F1965" s="222"/>
      <c r="G1965" s="222"/>
      <c r="H1965" s="222"/>
      <c r="I1965" s="222"/>
      <c r="K1965" s="606"/>
      <c r="L1965" s="606"/>
      <c r="M1965" s="606"/>
      <c r="N1965" s="43"/>
      <c r="O1965" s="63"/>
      <c r="P1965" s="211"/>
      <c r="Q1965" s="211"/>
      <c r="R1965" s="211"/>
      <c r="S1965" s="211"/>
      <c r="T1965" s="211"/>
      <c r="U1965" s="211"/>
      <c r="V1965" s="211"/>
      <c r="W1965" s="211"/>
      <c r="X1965" s="211"/>
      <c r="Y1965" s="211"/>
      <c r="Z1965" s="211"/>
      <c r="AC1965" s="264"/>
      <c r="AD1965" s="264"/>
      <c r="AE1965" s="264"/>
      <c r="AF1965" s="264"/>
      <c r="AG1965" s="264"/>
    </row>
    <row r="1966" spans="1:33" ht="13.8" thickBot="1" x14ac:dyDescent="0.3">
      <c r="A1966" s="64"/>
      <c r="B1966" s="65"/>
      <c r="C1966" s="65"/>
      <c r="D1966" s="66"/>
      <c r="E1966" s="65"/>
      <c r="F1966" s="65"/>
      <c r="G1966" s="65"/>
      <c r="H1966" s="67"/>
      <c r="I1966" s="65"/>
      <c r="J1966" s="65"/>
      <c r="K1966" s="68"/>
      <c r="L1966" s="65"/>
      <c r="M1966" s="65"/>
      <c r="N1966" s="69"/>
      <c r="O1966" s="63"/>
      <c r="P1966" s="211"/>
      <c r="Q1966" s="211"/>
      <c r="R1966" s="211"/>
      <c r="S1966" s="211"/>
      <c r="T1966" s="211"/>
      <c r="U1966" s="211"/>
      <c r="V1966" s="211"/>
      <c r="W1966" s="211"/>
      <c r="X1966" s="211"/>
      <c r="Y1966" s="211"/>
      <c r="Z1966" s="211"/>
      <c r="AC1966" s="264"/>
      <c r="AD1966" s="264"/>
      <c r="AE1966" s="264"/>
      <c r="AF1966" s="264"/>
      <c r="AG1966" s="264"/>
    </row>
    <row r="1967" spans="1:33" ht="14.4" thickTop="1" thickBot="1" x14ac:dyDescent="0.3">
      <c r="D1967" s="62"/>
      <c r="H1967" s="63"/>
      <c r="K1967" s="26"/>
      <c r="O1967" s="63"/>
      <c r="P1967" s="211"/>
      <c r="Q1967" s="211"/>
      <c r="R1967" s="211"/>
      <c r="S1967" s="211"/>
      <c r="T1967" s="211"/>
      <c r="U1967" s="211"/>
      <c r="V1967" s="211"/>
      <c r="W1967" s="211"/>
      <c r="X1967" s="211"/>
      <c r="Y1967" s="211"/>
      <c r="Z1967" s="211"/>
      <c r="AC1967" s="264"/>
      <c r="AD1967" s="264"/>
      <c r="AE1967" s="264"/>
      <c r="AF1967" s="264"/>
      <c r="AG1967" s="264"/>
    </row>
    <row r="1968" spans="1:33" ht="13.8" thickTop="1" x14ac:dyDescent="0.25">
      <c r="A1968" s="31"/>
      <c r="B1968" s="32" t="s">
        <v>35</v>
      </c>
      <c r="C1968" s="34"/>
      <c r="D1968" s="33"/>
      <c r="E1968" s="70"/>
      <c r="F1968" s="70"/>
      <c r="G1968" s="70"/>
      <c r="H1968" s="33"/>
      <c r="I1968" s="33"/>
      <c r="J1968" s="33"/>
      <c r="K1968" s="33"/>
      <c r="L1968" s="36" t="s">
        <v>423</v>
      </c>
      <c r="M1968" s="33"/>
      <c r="N1968" s="37"/>
      <c r="P1968" s="211"/>
      <c r="Q1968" s="211"/>
      <c r="R1968" s="211"/>
      <c r="S1968" s="211"/>
      <c r="T1968" s="211"/>
      <c r="U1968" s="211"/>
      <c r="V1968" s="211"/>
      <c r="W1968" s="211"/>
      <c r="X1968" s="211"/>
      <c r="Y1968" s="211"/>
      <c r="Z1968" s="211"/>
      <c r="AC1968" s="264"/>
      <c r="AD1968" s="264"/>
      <c r="AE1968" s="264"/>
      <c r="AF1968" s="264"/>
      <c r="AG1968" s="264"/>
    </row>
    <row r="1969" spans="1:33" x14ac:dyDescent="0.25">
      <c r="A1969" s="38"/>
      <c r="E1969" s="195">
        <v>5</v>
      </c>
      <c r="F1969" s="13"/>
      <c r="N1969" s="43"/>
      <c r="P1969" s="211"/>
      <c r="Q1969" s="211"/>
      <c r="R1969" s="211"/>
      <c r="S1969" s="211"/>
      <c r="T1969" s="211"/>
      <c r="U1969" s="211"/>
      <c r="V1969" s="211"/>
      <c r="W1969" s="211"/>
      <c r="X1969" s="211"/>
      <c r="Y1969" s="211"/>
      <c r="Z1969" s="211"/>
      <c r="AC1969" s="264"/>
      <c r="AD1969" s="264"/>
      <c r="AE1969" s="264"/>
      <c r="AF1969" s="264"/>
      <c r="AG1969" s="264"/>
    </row>
    <row r="1970" spans="1:33" x14ac:dyDescent="0.25">
      <c r="A1970" s="38"/>
      <c r="B1970" t="s">
        <v>26</v>
      </c>
      <c r="L1970" s="608" t="str">
        <f>$L$39</f>
        <v>N.017-050-2022/1</v>
      </c>
      <c r="M1970" s="608"/>
      <c r="N1970" s="43"/>
      <c r="P1970" s="211"/>
      <c r="Q1970" s="211"/>
      <c r="R1970" s="211"/>
      <c r="S1970" s="211"/>
      <c r="T1970" s="211"/>
      <c r="U1970" s="211"/>
      <c r="V1970" s="211"/>
      <c r="W1970" s="211"/>
      <c r="X1970" s="211"/>
      <c r="Y1970" s="211"/>
      <c r="Z1970" s="211"/>
      <c r="AC1970" s="264"/>
      <c r="AD1970" s="264"/>
      <c r="AE1970" s="264"/>
      <c r="AF1970" s="264"/>
      <c r="AG1970" s="264"/>
    </row>
    <row r="1971" spans="1:33" x14ac:dyDescent="0.25">
      <c r="A1971" s="38"/>
      <c r="B1971" s="44" t="s">
        <v>27</v>
      </c>
      <c r="C1971" s="45"/>
      <c r="D1971" s="46"/>
      <c r="E1971" s="651" t="s">
        <v>28</v>
      </c>
      <c r="F1971" s="652"/>
      <c r="G1971" s="651" t="s">
        <v>616</v>
      </c>
      <c r="H1971" s="652"/>
      <c r="L1971" s="608"/>
      <c r="M1971" s="608"/>
      <c r="N1971" s="43"/>
      <c r="P1971" s="211"/>
      <c r="Q1971" s="211"/>
      <c r="R1971" s="211"/>
      <c r="S1971" s="211"/>
      <c r="T1971" s="211"/>
      <c r="U1971" s="211"/>
      <c r="V1971" s="211"/>
      <c r="W1971" s="211"/>
      <c r="X1971" s="211"/>
      <c r="Y1971" s="211"/>
      <c r="Z1971" s="211"/>
      <c r="AC1971" s="264"/>
      <c r="AD1971" s="264"/>
      <c r="AE1971" s="264"/>
      <c r="AF1971" s="264"/>
      <c r="AG1971" s="264"/>
    </row>
    <row r="1972" spans="1:33" ht="18" customHeight="1" x14ac:dyDescent="0.25">
      <c r="A1972" s="38"/>
      <c r="B1972" s="71">
        <f>B1941</f>
        <v>0</v>
      </c>
      <c r="C1972" s="72"/>
      <c r="D1972" s="73"/>
      <c r="E1972" s="603" t="str">
        <f>G1941</f>
        <v/>
      </c>
      <c r="F1972" s="603"/>
      <c r="G1972" s="47"/>
      <c r="H1972" s="13">
        <v>1</v>
      </c>
      <c r="I1972" s="483" t="s">
        <v>823</v>
      </c>
      <c r="J1972" s="483"/>
      <c r="K1972" s="483"/>
      <c r="L1972" s="483"/>
      <c r="N1972" s="43"/>
      <c r="P1972" s="211"/>
      <c r="Q1972" s="211"/>
      <c r="R1972" s="211"/>
      <c r="S1972" s="211"/>
      <c r="T1972" s="211"/>
      <c r="U1972" s="211"/>
      <c r="V1972" s="211"/>
      <c r="W1972" s="211"/>
      <c r="X1972" s="211"/>
      <c r="Y1972" s="211"/>
      <c r="Z1972" s="211"/>
      <c r="AC1972" s="264"/>
      <c r="AD1972" s="264"/>
      <c r="AE1972" s="264"/>
      <c r="AF1972" s="264"/>
      <c r="AG1972" s="264"/>
    </row>
    <row r="1973" spans="1:33" x14ac:dyDescent="0.25">
      <c r="A1973" s="38"/>
      <c r="N1973" s="43"/>
      <c r="P1973" s="211"/>
      <c r="Q1973" s="211"/>
      <c r="R1973" s="211"/>
      <c r="S1973" s="211"/>
      <c r="T1973" s="211"/>
      <c r="U1973" s="211"/>
      <c r="V1973" s="211"/>
      <c r="W1973" s="211"/>
      <c r="X1973" s="211"/>
      <c r="Y1973" s="211"/>
      <c r="Z1973" s="211"/>
      <c r="AC1973" s="264"/>
      <c r="AD1973" s="264"/>
      <c r="AE1973" s="264"/>
      <c r="AF1973" s="264"/>
      <c r="AG1973" s="264"/>
    </row>
    <row r="1974" spans="1:33" x14ac:dyDescent="0.25">
      <c r="A1974" s="38"/>
      <c r="B1974" t="s">
        <v>36</v>
      </c>
      <c r="N1974" s="43"/>
      <c r="P1974" s="211"/>
      <c r="Q1974" s="211"/>
      <c r="R1974" s="211"/>
      <c r="S1974" s="211"/>
      <c r="T1974" s="211"/>
      <c r="U1974" s="211"/>
      <c r="V1974" s="211"/>
      <c r="W1974" s="211"/>
      <c r="X1974" s="211"/>
      <c r="Y1974" s="211"/>
      <c r="Z1974" s="211"/>
      <c r="AC1974" s="264"/>
      <c r="AD1974" s="264"/>
      <c r="AE1974" s="264"/>
      <c r="AF1974" s="264"/>
      <c r="AG1974" s="264"/>
    </row>
    <row r="1975" spans="1:33" ht="18" customHeight="1" x14ac:dyDescent="0.25">
      <c r="A1975" s="38"/>
      <c r="B1975" s="653" t="s">
        <v>37</v>
      </c>
      <c r="C1975" s="653"/>
      <c r="D1975" s="622" t="s">
        <v>897</v>
      </c>
      <c r="E1975" s="622"/>
      <c r="F1975" s="648" t="s">
        <v>898</v>
      </c>
      <c r="G1975" s="598"/>
      <c r="H1975" s="597" t="s">
        <v>38</v>
      </c>
      <c r="I1975" s="598"/>
      <c r="J1975" s="597" t="s">
        <v>38</v>
      </c>
      <c r="K1975" s="598"/>
      <c r="L1975" s="186" t="s">
        <v>39</v>
      </c>
      <c r="M1975" s="186" t="s">
        <v>40</v>
      </c>
      <c r="N1975" s="43"/>
      <c r="P1975" s="211">
        <v>1</v>
      </c>
      <c r="Q1975" s="211">
        <v>1</v>
      </c>
      <c r="R1975" s="211">
        <v>1</v>
      </c>
      <c r="S1975" s="211" t="str">
        <f>VLOOKUP(P1975,'WORKINGS MATRIX'!$B$200:$C$351,2,FALSE)</f>
        <v>Year</v>
      </c>
      <c r="T1975" s="211">
        <f t="shared" ref="T1975:U1979" si="180">Q1975-1</f>
        <v>0</v>
      </c>
      <c r="U1975" s="211">
        <f t="shared" si="180"/>
        <v>0</v>
      </c>
      <c r="V1975" s="211" t="str">
        <f>IF(S1975="year","",S1975)</f>
        <v/>
      </c>
      <c r="W1975" s="211" t="str">
        <f t="shared" ref="W1975:X1979" si="181">IF(T1975=0,"",T1975)</f>
        <v/>
      </c>
      <c r="X1975" s="211" t="str">
        <f t="shared" si="181"/>
        <v/>
      </c>
      <c r="Y1975" s="211" t="str">
        <f>IF(V1975="","",IF(W1975="",(V1975&amp;"/"&amp;"12"&amp;"/"&amp;"1"),IF(X1975="",(V1975&amp;"/"&amp;W1975&amp;"/"&amp;"1"),(V1975&amp;"/"&amp;W1975&amp;"/"&amp;X1975))))</f>
        <v/>
      </c>
      <c r="Z1975" s="211" t="str">
        <f>IF(Y1975="//","",Y1975)</f>
        <v/>
      </c>
      <c r="AC1975" s="264"/>
      <c r="AD1975" s="264"/>
      <c r="AE1975" s="264"/>
      <c r="AF1975" s="264"/>
      <c r="AG1975" s="264"/>
    </row>
    <row r="1976" spans="1:33" ht="18" customHeight="1" x14ac:dyDescent="0.25">
      <c r="A1976" s="38"/>
      <c r="B1976" s="603" t="s">
        <v>41</v>
      </c>
      <c r="C1976" s="603"/>
      <c r="D1976" s="623">
        <v>10</v>
      </c>
      <c r="E1976" s="624"/>
      <c r="F1976" s="607"/>
      <c r="G1976" s="602"/>
      <c r="H1976" s="599">
        <v>1</v>
      </c>
      <c r="I1976" s="600"/>
      <c r="J1976" s="601"/>
      <c r="K1976" s="602"/>
      <c r="L1976" s="314"/>
      <c r="M1976" s="210" t="str">
        <f>Z1975</f>
        <v/>
      </c>
      <c r="N1976" s="43"/>
      <c r="P1976" s="211">
        <v>1</v>
      </c>
      <c r="Q1976" s="211">
        <v>1</v>
      </c>
      <c r="R1976" s="211">
        <v>1</v>
      </c>
      <c r="S1976" s="211" t="str">
        <f>VLOOKUP(P1976,'WORKINGS MATRIX'!$B$200:$C$351,2,FALSE)</f>
        <v>Year</v>
      </c>
      <c r="T1976" s="211">
        <f t="shared" si="180"/>
        <v>0</v>
      </c>
      <c r="U1976" s="211">
        <f t="shared" si="180"/>
        <v>0</v>
      </c>
      <c r="V1976" s="211" t="str">
        <f>IF(S1976="year","",S1976)</f>
        <v/>
      </c>
      <c r="W1976" s="211" t="str">
        <f t="shared" si="181"/>
        <v/>
      </c>
      <c r="X1976" s="211" t="str">
        <f t="shared" si="181"/>
        <v/>
      </c>
      <c r="Y1976" s="211" t="str">
        <f>IF(V1976="","",IF(W1976="",(V1976&amp;"/"&amp;"12"&amp;"/"&amp;"1"),IF(X1976="",(V1976&amp;"/"&amp;W1976&amp;"/"&amp;"1"),(V1976&amp;"/"&amp;W1976&amp;"/"&amp;X1976))))</f>
        <v/>
      </c>
      <c r="Z1976" s="211" t="str">
        <f>IF(Y1976="//","",Y1976)</f>
        <v/>
      </c>
      <c r="AC1976" s="264"/>
      <c r="AD1976" s="264"/>
      <c r="AE1976" s="264"/>
      <c r="AF1976" s="264"/>
      <c r="AG1976" s="264"/>
    </row>
    <row r="1977" spans="1:33" ht="18" customHeight="1" x14ac:dyDescent="0.25">
      <c r="A1977" s="38"/>
      <c r="B1977" s="603" t="s">
        <v>42</v>
      </c>
      <c r="C1977" s="603"/>
      <c r="D1977" s="607"/>
      <c r="E1977" s="602"/>
      <c r="F1977" s="607"/>
      <c r="G1977" s="602"/>
      <c r="H1977" s="649" t="s">
        <v>394</v>
      </c>
      <c r="I1977" s="650"/>
      <c r="J1977" s="649" t="s">
        <v>362</v>
      </c>
      <c r="K1977" s="650"/>
      <c r="L1977" s="186" t="s">
        <v>39</v>
      </c>
      <c r="M1977" s="186" t="s">
        <v>40</v>
      </c>
      <c r="N1977" s="43"/>
      <c r="P1977" s="211">
        <v>1</v>
      </c>
      <c r="Q1977" s="211">
        <v>1</v>
      </c>
      <c r="R1977" s="211">
        <v>1</v>
      </c>
      <c r="S1977" s="211" t="str">
        <f>VLOOKUP(P1977,'WORKINGS MATRIX'!$B$200:$C$351,2,FALSE)</f>
        <v>Year</v>
      </c>
      <c r="T1977" s="211">
        <f t="shared" si="180"/>
        <v>0</v>
      </c>
      <c r="U1977" s="211">
        <f t="shared" si="180"/>
        <v>0</v>
      </c>
      <c r="V1977" s="211" t="str">
        <f>IF(S1977="year","",S1977)</f>
        <v/>
      </c>
      <c r="W1977" s="211" t="str">
        <f t="shared" si="181"/>
        <v/>
      </c>
      <c r="X1977" s="211" t="str">
        <f t="shared" si="181"/>
        <v/>
      </c>
      <c r="Y1977" s="211" t="str">
        <f>IF(V1977="","",IF(W1977="",(V1977&amp;"/"&amp;"1"&amp;"/"&amp;"1"),IF(X1977="",(V1977&amp;"/"&amp;W1977&amp;"/"&amp;"1"),(V1977&amp;"/"&amp;W1977&amp;"/"&amp;X1977))))</f>
        <v/>
      </c>
      <c r="Z1977" s="211" t="str">
        <f>IF(Y1977="//","",Y1977)</f>
        <v/>
      </c>
      <c r="AC1977" s="264"/>
      <c r="AD1977" s="264"/>
      <c r="AE1977" s="264"/>
      <c r="AF1977" s="264"/>
      <c r="AG1977" s="264"/>
    </row>
    <row r="1978" spans="1:33" ht="18" customHeight="1" x14ac:dyDescent="0.25">
      <c r="A1978" s="38"/>
      <c r="B1978" s="603" t="s">
        <v>82</v>
      </c>
      <c r="C1978" s="603"/>
      <c r="D1978" s="604" t="str">
        <f>Z1977</f>
        <v/>
      </c>
      <c r="E1978" s="605"/>
      <c r="F1978" s="604" t="str">
        <f>Z1978</f>
        <v/>
      </c>
      <c r="G1978" s="605"/>
      <c r="H1978" s="644">
        <v>1</v>
      </c>
      <c r="I1978" s="645"/>
      <c r="J1978" s="601"/>
      <c r="K1978" s="602"/>
      <c r="L1978" s="314"/>
      <c r="M1978" s="210" t="str">
        <f>Z1976</f>
        <v/>
      </c>
      <c r="N1978" s="43"/>
      <c r="P1978" s="211">
        <v>1</v>
      </c>
      <c r="Q1978" s="211">
        <v>1</v>
      </c>
      <c r="R1978" s="211">
        <v>1</v>
      </c>
      <c r="S1978" s="211" t="str">
        <f>VLOOKUP(P1978,'WORKINGS MATRIX'!$B$200:$C$351,2,FALSE)</f>
        <v>Year</v>
      </c>
      <c r="T1978" s="211">
        <f t="shared" si="180"/>
        <v>0</v>
      </c>
      <c r="U1978" s="211">
        <f t="shared" si="180"/>
        <v>0</v>
      </c>
      <c r="V1978" s="211" t="str">
        <f>IF(S1978="year","",S1978)</f>
        <v/>
      </c>
      <c r="W1978" s="211" t="str">
        <f t="shared" si="181"/>
        <v/>
      </c>
      <c r="X1978" s="211" t="str">
        <f t="shared" si="181"/>
        <v/>
      </c>
      <c r="Y1978" s="211" t="str">
        <f>IF(V1978="","",IF(W1978="",(V1978&amp;"/"&amp;"1"&amp;"/"&amp;"1"),IF(X1978="",(V1978&amp;"/"&amp;W1978&amp;"/"&amp;"1"),(V1978&amp;"/"&amp;W1978&amp;"/"&amp;X1978))))</f>
        <v/>
      </c>
      <c r="Z1978" s="211" t="str">
        <f>IF(Y1978="//","",Y1978)</f>
        <v/>
      </c>
      <c r="AC1978" s="264"/>
      <c r="AD1978" s="264"/>
      <c r="AE1978" s="264"/>
      <c r="AF1978" s="264"/>
      <c r="AG1978" s="264"/>
    </row>
    <row r="1979" spans="1:33" x14ac:dyDescent="0.25">
      <c r="A1979" s="38"/>
      <c r="N1979" s="43"/>
      <c r="P1979" s="211">
        <v>1</v>
      </c>
      <c r="Q1979" s="211">
        <v>1</v>
      </c>
      <c r="R1979" s="211">
        <v>1</v>
      </c>
      <c r="S1979" s="211" t="str">
        <f>VLOOKUP(P1979,'WORKINGS MATRIX'!$B$200:$C$351,2,FALSE)</f>
        <v>Year</v>
      </c>
      <c r="T1979" s="211">
        <f t="shared" si="180"/>
        <v>0</v>
      </c>
      <c r="U1979" s="211">
        <f t="shared" si="180"/>
        <v>0</v>
      </c>
      <c r="V1979" s="211" t="str">
        <f>IF(S1979="year","",S1979)</f>
        <v/>
      </c>
      <c r="W1979" s="211" t="str">
        <f t="shared" si="181"/>
        <v/>
      </c>
      <c r="X1979" s="211" t="str">
        <f t="shared" si="181"/>
        <v/>
      </c>
      <c r="Y1979" s="211" t="str">
        <f>IF(V1979="","",IF(W1979="",(V1979&amp;"/"&amp;"1"&amp;"/"&amp;"1"),IF(X1979="",(V1979&amp;"/"&amp;W1979&amp;"/"&amp;"1"),(V1979&amp;"/"&amp;W1979&amp;"/"&amp;X1979))))</f>
        <v/>
      </c>
      <c r="Z1979" s="211" t="str">
        <f>IF(Y1979="//","",Y1979)</f>
        <v/>
      </c>
      <c r="AC1979" s="264"/>
      <c r="AD1979" s="264"/>
      <c r="AE1979" s="264"/>
      <c r="AF1979" s="264"/>
      <c r="AG1979" s="264"/>
    </row>
    <row r="1980" spans="1:33" x14ac:dyDescent="0.25">
      <c r="A1980" s="38"/>
      <c r="M1980" s="330"/>
      <c r="N1980" s="43"/>
      <c r="P1980" s="211"/>
      <c r="Q1980" s="211"/>
      <c r="R1980" s="211"/>
      <c r="S1980" s="211"/>
      <c r="T1980" s="211"/>
      <c r="U1980" s="211"/>
      <c r="V1980" s="211"/>
      <c r="W1980" s="211"/>
      <c r="X1980" s="211"/>
      <c r="Y1980" s="211"/>
      <c r="Z1980" s="211"/>
      <c r="AC1980" s="264"/>
      <c r="AD1980" s="264"/>
      <c r="AE1980" s="264"/>
      <c r="AF1980" s="264"/>
      <c r="AG1980" s="264"/>
    </row>
    <row r="1981" spans="1:33" x14ac:dyDescent="0.25">
      <c r="A1981" s="51"/>
      <c r="B1981" s="26"/>
      <c r="C1981" s="83"/>
      <c r="D1981" s="329"/>
      <c r="E1981" s="26"/>
      <c r="F1981" s="11"/>
      <c r="G1981" s="11"/>
      <c r="H1981" s="11"/>
      <c r="I1981" s="11"/>
      <c r="J1981" s="26"/>
      <c r="K1981" s="26"/>
      <c r="L1981" s="26"/>
      <c r="M1981" s="330"/>
      <c r="N1981" s="74"/>
      <c r="O1981" s="26"/>
      <c r="P1981" s="211"/>
      <c r="Q1981" s="211"/>
      <c r="R1981" s="211"/>
      <c r="S1981" s="212"/>
      <c r="T1981" s="212"/>
      <c r="U1981" s="212"/>
      <c r="V1981" s="212"/>
      <c r="W1981" s="212"/>
      <c r="X1981" s="212"/>
      <c r="Y1981" s="212"/>
      <c r="Z1981" s="212"/>
      <c r="AC1981" s="264"/>
      <c r="AD1981" s="264"/>
      <c r="AE1981" s="264"/>
      <c r="AF1981" s="264"/>
      <c r="AG1981" s="264"/>
    </row>
    <row r="1982" spans="1:33" ht="26.25" customHeight="1" x14ac:dyDescent="0.25">
      <c r="A1982" s="75"/>
      <c r="B1982" s="9" t="s">
        <v>889</v>
      </c>
      <c r="C1982" s="222"/>
      <c r="D1982" s="3"/>
      <c r="E1982" s="222"/>
      <c r="F1982" s="222"/>
      <c r="G1982" s="3"/>
      <c r="H1982" s="222"/>
      <c r="I1982" s="3"/>
      <c r="J1982" s="326"/>
      <c r="K1982" s="327"/>
      <c r="L1982" s="222"/>
      <c r="M1982" s="76"/>
      <c r="N1982" s="77"/>
      <c r="O1982" s="11"/>
      <c r="P1982" s="211"/>
      <c r="Q1982" s="211"/>
      <c r="R1982" s="211"/>
      <c r="S1982" s="211"/>
      <c r="T1982" s="211"/>
      <c r="U1982" s="211"/>
      <c r="V1982" s="211"/>
      <c r="W1982" s="211"/>
      <c r="X1982" s="211"/>
      <c r="Y1982" s="211"/>
      <c r="Z1982" s="211"/>
      <c r="AC1982" s="264"/>
      <c r="AD1982" s="264"/>
      <c r="AE1982" s="264"/>
      <c r="AF1982" s="264"/>
      <c r="AG1982" s="264"/>
    </row>
    <row r="1983" spans="1:33" ht="26.25" customHeight="1" x14ac:dyDescent="0.25">
      <c r="A1983" s="75"/>
      <c r="B1983" s="222"/>
      <c r="C1983" s="222"/>
      <c r="D1983" s="3"/>
      <c r="E1983" s="222"/>
      <c r="F1983" s="222"/>
      <c r="G1983" s="3"/>
      <c r="H1983" s="222"/>
      <c r="I1983" s="3"/>
      <c r="J1983" s="326"/>
      <c r="K1983" s="327"/>
      <c r="L1983" s="222"/>
      <c r="M1983" s="76"/>
      <c r="N1983" s="77"/>
      <c r="O1983" s="11"/>
      <c r="P1983" s="211"/>
      <c r="Q1983" s="211"/>
      <c r="R1983" s="211"/>
      <c r="S1983" s="211"/>
      <c r="T1983" s="211"/>
      <c r="U1983" s="211"/>
      <c r="V1983" s="211"/>
      <c r="W1983" s="211"/>
      <c r="X1983" s="211"/>
      <c r="Y1983" s="211"/>
      <c r="Z1983" s="211"/>
      <c r="AC1983" s="264"/>
      <c r="AD1983" s="264"/>
      <c r="AE1983" s="264"/>
      <c r="AF1983" s="264"/>
      <c r="AG1983" s="264"/>
    </row>
    <row r="1984" spans="1:33" ht="26.25" customHeight="1" x14ac:dyDescent="0.25">
      <c r="A1984" s="75"/>
      <c r="B1984" s="222"/>
      <c r="C1984" s="222"/>
      <c r="D1984" s="3"/>
      <c r="E1984" s="222"/>
      <c r="F1984" s="222"/>
      <c r="G1984" s="3"/>
      <c r="H1984" s="222"/>
      <c r="I1984" s="3"/>
      <c r="J1984" s="326"/>
      <c r="K1984" s="327"/>
      <c r="L1984" s="222"/>
      <c r="M1984" s="76"/>
      <c r="N1984" s="77"/>
      <c r="O1984" s="11"/>
      <c r="P1984" s="211"/>
      <c r="Q1984" s="211"/>
      <c r="R1984" s="211"/>
      <c r="S1984" s="211"/>
      <c r="T1984" s="211"/>
      <c r="U1984" s="211"/>
      <c r="V1984" s="211"/>
      <c r="W1984" s="211"/>
      <c r="X1984" s="211"/>
      <c r="Y1984" s="211"/>
      <c r="Z1984" s="211"/>
      <c r="AC1984" s="264"/>
      <c r="AD1984" s="264"/>
      <c r="AE1984" s="264"/>
      <c r="AF1984" s="264"/>
      <c r="AG1984" s="264"/>
    </row>
    <row r="1985" spans="1:33" ht="26.25" customHeight="1" x14ac:dyDescent="0.25">
      <c r="A1985" s="75"/>
      <c r="B1985" s="222"/>
      <c r="C1985" s="222"/>
      <c r="D1985" s="3"/>
      <c r="E1985" s="222"/>
      <c r="F1985" s="222"/>
      <c r="G1985" s="3"/>
      <c r="H1985" s="222"/>
      <c r="I1985" s="3"/>
      <c r="J1985" s="326"/>
      <c r="K1985" s="327"/>
      <c r="L1985" s="222"/>
      <c r="M1985" s="76"/>
      <c r="N1985" s="77"/>
      <c r="O1985" s="11"/>
      <c r="P1985" s="211"/>
      <c r="Q1985" s="211"/>
      <c r="R1985" s="211"/>
      <c r="S1985" s="211"/>
      <c r="T1985" s="211"/>
      <c r="U1985" s="211"/>
      <c r="V1985" s="211"/>
      <c r="W1985" s="211"/>
      <c r="X1985" s="211"/>
      <c r="Y1985" s="211"/>
      <c r="Z1985" s="211"/>
      <c r="AC1985" s="264"/>
      <c r="AD1985" s="264"/>
      <c r="AE1985" s="264"/>
      <c r="AF1985" s="264"/>
      <c r="AG1985" s="264"/>
    </row>
    <row r="1986" spans="1:33" ht="26.25" customHeight="1" x14ac:dyDescent="0.25">
      <c r="A1986" s="75"/>
      <c r="B1986" s="222"/>
      <c r="C1986" s="222"/>
      <c r="D1986" s="3"/>
      <c r="E1986" s="222"/>
      <c r="F1986" s="222"/>
      <c r="G1986" s="3"/>
      <c r="H1986" s="222"/>
      <c r="I1986" s="3"/>
      <c r="J1986" s="326"/>
      <c r="K1986" s="327"/>
      <c r="L1986" s="222"/>
      <c r="M1986" s="76"/>
      <c r="N1986" s="77"/>
      <c r="O1986" s="11"/>
      <c r="P1986" s="211"/>
      <c r="Q1986" s="211"/>
      <c r="R1986" s="211"/>
      <c r="S1986" s="211"/>
      <c r="T1986" s="211"/>
      <c r="U1986" s="211"/>
      <c r="V1986" s="211"/>
      <c r="W1986" s="211"/>
      <c r="X1986" s="211"/>
      <c r="Y1986" s="211"/>
      <c r="Z1986" s="211"/>
      <c r="AC1986" s="264"/>
      <c r="AD1986" s="264"/>
      <c r="AE1986" s="264"/>
      <c r="AF1986" s="264"/>
      <c r="AG1986" s="264"/>
    </row>
    <row r="1987" spans="1:33" x14ac:dyDescent="0.25">
      <c r="A1987" s="38"/>
      <c r="D1987" s="3"/>
      <c r="G1987" s="3"/>
      <c r="I1987" s="3"/>
      <c r="N1987" s="77"/>
      <c r="P1987" s="211"/>
      <c r="Q1987" s="211"/>
      <c r="R1987" s="211"/>
      <c r="S1987" s="211"/>
      <c r="T1987" s="211"/>
      <c r="U1987" s="211"/>
      <c r="V1987" s="211"/>
      <c r="W1987" s="211"/>
      <c r="X1987" s="211"/>
      <c r="Y1987" s="211"/>
      <c r="Z1987" s="211"/>
      <c r="AC1987" s="264"/>
      <c r="AD1987" s="264"/>
      <c r="AE1987" s="264"/>
      <c r="AF1987" s="264"/>
      <c r="AG1987" s="264"/>
    </row>
    <row r="1988" spans="1:33" x14ac:dyDescent="0.25">
      <c r="A1988" s="38"/>
      <c r="B1988" t="s">
        <v>34</v>
      </c>
      <c r="D1988" s="62"/>
      <c r="H1988" s="63"/>
      <c r="K1988" s="26"/>
      <c r="N1988" s="43"/>
      <c r="P1988" s="211"/>
      <c r="Q1988" s="211"/>
      <c r="R1988" s="211"/>
      <c r="S1988" s="211"/>
      <c r="T1988" s="211"/>
      <c r="U1988" s="211"/>
      <c r="V1988" s="211"/>
      <c r="W1988" s="211"/>
      <c r="X1988" s="211"/>
      <c r="Y1988" s="211"/>
      <c r="Z1988" s="211"/>
      <c r="AC1988" s="264"/>
      <c r="AD1988" s="264"/>
      <c r="AE1988" s="264"/>
      <c r="AF1988" s="264"/>
      <c r="AG1988" s="264"/>
    </row>
    <row r="1989" spans="1:33" x14ac:dyDescent="0.25">
      <c r="A1989" s="38"/>
      <c r="B1989" s="609"/>
      <c r="C1989" s="610"/>
      <c r="D1989" s="610"/>
      <c r="E1989" s="610"/>
      <c r="F1989" s="610"/>
      <c r="G1989" s="610"/>
      <c r="H1989" s="610"/>
      <c r="I1989" s="610"/>
      <c r="J1989" s="610"/>
      <c r="K1989" s="610"/>
      <c r="L1989" s="610"/>
      <c r="M1989" s="611"/>
      <c r="N1989" s="43"/>
      <c r="P1989" s="211"/>
      <c r="Q1989" s="211"/>
      <c r="R1989" s="211"/>
      <c r="S1989" s="211"/>
      <c r="T1989" s="211"/>
      <c r="U1989" s="211"/>
      <c r="V1989" s="211"/>
      <c r="W1989" s="211"/>
      <c r="X1989" s="211"/>
      <c r="Y1989" s="211"/>
      <c r="Z1989" s="211"/>
      <c r="AC1989" s="264"/>
      <c r="AD1989" s="264"/>
      <c r="AE1989" s="264"/>
      <c r="AF1989" s="264"/>
      <c r="AG1989" s="264"/>
    </row>
    <row r="1990" spans="1:33" x14ac:dyDescent="0.25">
      <c r="A1990" s="38"/>
      <c r="B1990" s="612"/>
      <c r="C1990" s="613"/>
      <c r="D1990" s="613"/>
      <c r="E1990" s="613"/>
      <c r="F1990" s="613"/>
      <c r="G1990" s="613"/>
      <c r="H1990" s="613"/>
      <c r="I1990" s="613"/>
      <c r="J1990" s="613"/>
      <c r="K1990" s="613"/>
      <c r="L1990" s="613"/>
      <c r="M1990" s="614"/>
      <c r="N1990" s="43"/>
      <c r="P1990" s="211"/>
      <c r="Q1990" s="211"/>
      <c r="R1990" s="211"/>
      <c r="S1990" s="211"/>
      <c r="T1990" s="211"/>
      <c r="U1990" s="211"/>
      <c r="V1990" s="211"/>
      <c r="W1990" s="211"/>
      <c r="X1990" s="211"/>
      <c r="Y1990" s="211"/>
      <c r="Z1990" s="211"/>
      <c r="AC1990" s="264"/>
      <c r="AD1990" s="264"/>
      <c r="AE1990" s="264"/>
      <c r="AF1990" s="264"/>
      <c r="AG1990" s="264"/>
    </row>
    <row r="1991" spans="1:33" x14ac:dyDescent="0.25">
      <c r="A1991" s="38"/>
      <c r="B1991" s="612"/>
      <c r="C1991" s="613"/>
      <c r="D1991" s="613"/>
      <c r="E1991" s="613"/>
      <c r="F1991" s="613"/>
      <c r="G1991" s="613"/>
      <c r="H1991" s="613"/>
      <c r="I1991" s="613"/>
      <c r="J1991" s="613"/>
      <c r="K1991" s="613"/>
      <c r="L1991" s="613"/>
      <c r="M1991" s="614"/>
      <c r="N1991" s="43"/>
      <c r="P1991" s="211"/>
      <c r="Q1991" s="211"/>
      <c r="R1991" s="211"/>
      <c r="S1991" s="211"/>
      <c r="T1991" s="211"/>
      <c r="U1991" s="211"/>
      <c r="V1991" s="211"/>
      <c r="W1991" s="211"/>
      <c r="X1991" s="211"/>
      <c r="Y1991" s="211"/>
      <c r="Z1991" s="211"/>
      <c r="AC1991" s="264"/>
      <c r="AD1991" s="264"/>
      <c r="AE1991" s="264"/>
      <c r="AF1991" s="264"/>
      <c r="AG1991" s="264"/>
    </row>
    <row r="1992" spans="1:33" x14ac:dyDescent="0.25">
      <c r="A1992" s="38"/>
      <c r="B1992" s="615"/>
      <c r="C1992" s="616"/>
      <c r="D1992" s="616"/>
      <c r="E1992" s="616"/>
      <c r="F1992" s="616"/>
      <c r="G1992" s="616"/>
      <c r="H1992" s="616"/>
      <c r="I1992" s="616"/>
      <c r="J1992" s="616"/>
      <c r="K1992" s="616"/>
      <c r="L1992" s="616"/>
      <c r="M1992" s="617"/>
      <c r="N1992" s="43"/>
      <c r="P1992" s="211"/>
      <c r="Q1992" s="211"/>
      <c r="R1992" s="211"/>
      <c r="S1992" s="211"/>
      <c r="T1992" s="211"/>
      <c r="U1992" s="211"/>
      <c r="V1992" s="211"/>
      <c r="W1992" s="211"/>
      <c r="X1992" s="211"/>
      <c r="Y1992" s="211"/>
      <c r="Z1992" s="211"/>
      <c r="AC1992" s="264"/>
      <c r="AD1992" s="264"/>
      <c r="AE1992" s="264"/>
      <c r="AF1992" s="264"/>
      <c r="AG1992" s="264"/>
    </row>
    <row r="1993" spans="1:33" x14ac:dyDescent="0.25">
      <c r="A1993" s="38"/>
      <c r="B1993" s="16" t="s">
        <v>355</v>
      </c>
      <c r="D1993" s="62"/>
      <c r="H1993" s="63"/>
      <c r="K1993" s="26"/>
      <c r="N1993" s="43"/>
      <c r="P1993" s="211"/>
      <c r="Q1993" s="211"/>
      <c r="R1993" s="211"/>
      <c r="S1993" s="211"/>
      <c r="T1993" s="211"/>
      <c r="U1993" s="211"/>
      <c r="V1993" s="211"/>
      <c r="W1993" s="211"/>
      <c r="X1993" s="211"/>
      <c r="Y1993" s="211"/>
      <c r="Z1993" s="211"/>
      <c r="AC1993" s="264"/>
      <c r="AD1993" s="264"/>
      <c r="AE1993" s="264"/>
      <c r="AF1993" s="264"/>
      <c r="AG1993" s="264"/>
    </row>
    <row r="1994" spans="1:33" x14ac:dyDescent="0.25">
      <c r="A1994" s="38"/>
      <c r="D1994" s="62"/>
      <c r="H1994" s="63"/>
      <c r="K1994" s="26"/>
      <c r="N1994" s="43"/>
      <c r="P1994" s="211"/>
      <c r="Q1994" s="211"/>
      <c r="R1994" s="211"/>
      <c r="S1994" s="211"/>
      <c r="T1994" s="211"/>
      <c r="U1994" s="211"/>
      <c r="V1994" s="211"/>
      <c r="W1994" s="211"/>
      <c r="X1994" s="211"/>
      <c r="Y1994" s="211"/>
      <c r="Z1994" s="211"/>
      <c r="AC1994" s="264"/>
      <c r="AD1994" s="264"/>
      <c r="AE1994" s="264"/>
      <c r="AF1994" s="264"/>
      <c r="AG1994" s="264"/>
    </row>
    <row r="1995" spans="1:33" x14ac:dyDescent="0.25">
      <c r="A1995" s="38"/>
      <c r="D1995" s="62"/>
      <c r="H1995" s="63"/>
      <c r="K1995" s="26"/>
      <c r="N1995" s="43"/>
      <c r="P1995" s="211"/>
      <c r="Q1995" s="211"/>
      <c r="R1995" s="211"/>
      <c r="S1995" s="211"/>
      <c r="T1995" s="211"/>
      <c r="U1995" s="211"/>
      <c r="V1995" s="211"/>
      <c r="W1995" s="211"/>
      <c r="X1995" s="211"/>
      <c r="Y1995" s="211"/>
      <c r="Z1995" s="211"/>
      <c r="AC1995" s="264"/>
      <c r="AD1995" s="264"/>
      <c r="AE1995" s="264"/>
      <c r="AF1995" s="264"/>
      <c r="AG1995" s="264"/>
    </row>
    <row r="1996" spans="1:33" x14ac:dyDescent="0.25">
      <c r="A1996" s="38"/>
      <c r="D1996" s="62"/>
      <c r="E1996" s="222"/>
      <c r="F1996" s="222"/>
      <c r="G1996" s="222"/>
      <c r="H1996" s="222"/>
      <c r="I1996" s="222"/>
      <c r="K1996" s="26"/>
      <c r="N1996" s="43"/>
      <c r="P1996" s="211"/>
      <c r="Q1996" s="211"/>
      <c r="R1996" s="211"/>
      <c r="S1996" s="211"/>
      <c r="T1996" s="211"/>
      <c r="U1996" s="211"/>
      <c r="V1996" s="211"/>
      <c r="W1996" s="211"/>
      <c r="X1996" s="211"/>
      <c r="Y1996" s="211"/>
      <c r="Z1996" s="211"/>
      <c r="AC1996" s="264"/>
      <c r="AD1996" s="264"/>
      <c r="AE1996" s="264"/>
      <c r="AF1996" s="264"/>
      <c r="AG1996" s="264"/>
    </row>
    <row r="1997" spans="1:33" x14ac:dyDescent="0.25">
      <c r="A1997" s="38"/>
      <c r="D1997" s="62"/>
      <c r="E1997" s="222"/>
      <c r="F1997" s="222"/>
      <c r="G1997" s="222"/>
      <c r="H1997" s="222"/>
      <c r="I1997" s="222"/>
      <c r="K1997" s="606" t="s">
        <v>334</v>
      </c>
      <c r="L1997" s="606"/>
      <c r="M1997" s="606"/>
      <c r="N1997" s="43"/>
      <c r="P1997" s="211"/>
      <c r="Q1997" s="211"/>
      <c r="R1997" s="211"/>
      <c r="S1997" s="211"/>
      <c r="T1997" s="211"/>
      <c r="U1997" s="211"/>
      <c r="V1997" s="211"/>
      <c r="W1997" s="211"/>
      <c r="X1997" s="211"/>
      <c r="Y1997" s="211"/>
      <c r="Z1997" s="211"/>
      <c r="AC1997" s="264"/>
      <c r="AD1997" s="264"/>
      <c r="AE1997" s="264"/>
      <c r="AF1997" s="264"/>
      <c r="AG1997" s="264"/>
    </row>
    <row r="1998" spans="1:33" x14ac:dyDescent="0.25">
      <c r="A1998" s="38"/>
      <c r="D1998" s="62"/>
      <c r="H1998" s="63"/>
      <c r="K1998" s="606"/>
      <c r="L1998" s="606"/>
      <c r="M1998" s="606"/>
      <c r="N1998" s="43"/>
      <c r="P1998" s="211"/>
      <c r="Q1998" s="211"/>
      <c r="R1998" s="211"/>
      <c r="S1998" s="211"/>
      <c r="T1998" s="211"/>
      <c r="U1998" s="211"/>
      <c r="V1998" s="211"/>
      <c r="W1998" s="211"/>
      <c r="X1998" s="211"/>
      <c r="Y1998" s="211"/>
      <c r="Z1998" s="211"/>
      <c r="AC1998" s="264"/>
      <c r="AD1998" s="264"/>
      <c r="AE1998" s="264"/>
      <c r="AF1998" s="264"/>
      <c r="AG1998" s="264"/>
    </row>
    <row r="1999" spans="1:33" x14ac:dyDescent="0.25">
      <c r="A1999" s="38"/>
      <c r="D1999" s="62"/>
      <c r="E1999" s="222"/>
      <c r="F1999" s="222"/>
      <c r="G1999" s="222"/>
      <c r="H1999" s="222"/>
      <c r="I1999" s="222"/>
      <c r="K1999" s="606"/>
      <c r="L1999" s="606"/>
      <c r="M1999" s="606"/>
      <c r="N1999" s="43"/>
      <c r="P1999" s="211"/>
      <c r="Q1999" s="211"/>
      <c r="R1999" s="211"/>
      <c r="S1999" s="211"/>
      <c r="T1999" s="211"/>
      <c r="U1999" s="211"/>
      <c r="V1999" s="211"/>
      <c r="W1999" s="211"/>
      <c r="X1999" s="211"/>
      <c r="Y1999" s="211"/>
      <c r="Z1999" s="211"/>
      <c r="AC1999" s="264"/>
      <c r="AD1999" s="264"/>
      <c r="AE1999" s="264"/>
      <c r="AF1999" s="264"/>
      <c r="AG1999" s="264"/>
    </row>
    <row r="2000" spans="1:33" x14ac:dyDescent="0.25">
      <c r="A2000" s="38"/>
      <c r="D2000" s="62"/>
      <c r="E2000" s="222"/>
      <c r="F2000" s="222"/>
      <c r="G2000" s="222"/>
      <c r="H2000" s="222"/>
      <c r="I2000" s="222"/>
      <c r="K2000" s="606"/>
      <c r="L2000" s="606"/>
      <c r="M2000" s="606"/>
      <c r="N2000" s="43"/>
      <c r="P2000" s="211"/>
      <c r="Q2000" s="211"/>
      <c r="R2000" s="211"/>
      <c r="S2000" s="211"/>
      <c r="T2000" s="211"/>
      <c r="U2000" s="211"/>
      <c r="V2000" s="211"/>
      <c r="W2000" s="211"/>
      <c r="X2000" s="211"/>
      <c r="Y2000" s="211"/>
      <c r="Z2000" s="211"/>
      <c r="AC2000" s="264"/>
      <c r="AD2000" s="264"/>
      <c r="AE2000" s="264"/>
      <c r="AF2000" s="264"/>
      <c r="AG2000" s="264"/>
    </row>
    <row r="2001" spans="1:33" ht="13.8" thickBot="1" x14ac:dyDescent="0.3">
      <c r="A2001" s="64"/>
      <c r="B2001" s="65"/>
      <c r="C2001" s="65"/>
      <c r="D2001" s="65"/>
      <c r="E2001" s="65"/>
      <c r="F2001" s="65"/>
      <c r="G2001" s="65"/>
      <c r="H2001" s="65"/>
      <c r="I2001" s="65"/>
      <c r="J2001" s="65"/>
      <c r="K2001" s="65"/>
      <c r="L2001" s="65"/>
      <c r="M2001" s="65"/>
      <c r="N2001" s="69"/>
      <c r="P2001" s="211"/>
      <c r="Q2001" s="211"/>
      <c r="R2001" s="211"/>
      <c r="S2001" s="211"/>
      <c r="T2001" s="211"/>
      <c r="U2001" s="211"/>
      <c r="V2001" s="211"/>
      <c r="W2001" s="211"/>
      <c r="X2001" s="211"/>
      <c r="Y2001" s="211"/>
      <c r="Z2001" s="211"/>
      <c r="AC2001" s="264"/>
      <c r="AD2001" s="264"/>
      <c r="AE2001" s="264"/>
      <c r="AF2001" s="264"/>
      <c r="AG2001" s="264"/>
    </row>
    <row r="2002" spans="1:33" ht="13.8" thickTop="1" x14ac:dyDescent="0.25">
      <c r="P2002" s="211"/>
      <c r="Q2002" s="211"/>
      <c r="R2002" s="211"/>
      <c r="S2002" s="211"/>
      <c r="T2002" s="211"/>
      <c r="U2002" s="211"/>
      <c r="V2002" s="211"/>
      <c r="W2002" s="211"/>
      <c r="X2002" s="211"/>
      <c r="Y2002" s="211"/>
      <c r="Z2002" s="211"/>
      <c r="AC2002" s="264"/>
      <c r="AD2002" s="264"/>
      <c r="AE2002" s="264"/>
      <c r="AF2002" s="264"/>
      <c r="AG2002" s="264"/>
    </row>
    <row r="2003" spans="1:33" x14ac:dyDescent="0.25">
      <c r="B2003" s="29" t="s">
        <v>19</v>
      </c>
      <c r="P2003" s="211"/>
      <c r="Q2003" s="211"/>
      <c r="R2003" s="211"/>
      <c r="S2003" s="211"/>
      <c r="T2003" s="211"/>
      <c r="U2003" s="211"/>
      <c r="V2003" s="211"/>
      <c r="W2003" s="211"/>
      <c r="X2003" s="211"/>
      <c r="Y2003" s="211"/>
      <c r="Z2003" s="211"/>
      <c r="AC2003" s="264"/>
      <c r="AD2003" s="264"/>
      <c r="AE2003" s="264"/>
      <c r="AF2003" s="264"/>
      <c r="AG2003" s="264"/>
    </row>
    <row r="2004" spans="1:33" x14ac:dyDescent="0.25">
      <c r="P2004" s="211"/>
      <c r="Q2004" s="211"/>
      <c r="R2004" s="211"/>
      <c r="S2004" s="211"/>
      <c r="T2004" s="211"/>
      <c r="U2004" s="211"/>
      <c r="V2004" s="211"/>
      <c r="W2004" s="211"/>
      <c r="X2004" s="211"/>
      <c r="Y2004" s="211"/>
      <c r="Z2004" s="211"/>
      <c r="AC2004" s="264"/>
      <c r="AD2004" s="264"/>
      <c r="AE2004" s="264"/>
      <c r="AF2004" s="264"/>
      <c r="AG2004" s="264"/>
    </row>
    <row r="2005" spans="1:33" x14ac:dyDescent="0.25">
      <c r="P2005" s="211"/>
      <c r="Q2005" s="211"/>
      <c r="R2005" s="211"/>
      <c r="S2005" s="211"/>
      <c r="T2005" s="211"/>
      <c r="U2005" s="211"/>
      <c r="V2005" s="211"/>
      <c r="W2005" s="211"/>
      <c r="X2005" s="211"/>
      <c r="Y2005" s="211"/>
      <c r="Z2005" s="211"/>
      <c r="AC2005" s="264"/>
      <c r="AD2005" s="264"/>
      <c r="AE2005" s="264"/>
      <c r="AF2005" s="264"/>
      <c r="AG2005" s="264"/>
    </row>
    <row r="2006" spans="1:33" x14ac:dyDescent="0.25">
      <c r="P2006" s="211"/>
      <c r="Q2006" s="211"/>
      <c r="R2006" s="211"/>
      <c r="S2006" s="211"/>
      <c r="T2006" s="211"/>
      <c r="U2006" s="211"/>
      <c r="V2006" s="211"/>
      <c r="W2006" s="211"/>
      <c r="X2006" s="211"/>
      <c r="Y2006" s="211"/>
      <c r="Z2006" s="211"/>
      <c r="AC2006" s="264"/>
      <c r="AD2006" s="264"/>
      <c r="AE2006" s="264"/>
      <c r="AF2006" s="264"/>
      <c r="AG2006" s="264"/>
    </row>
    <row r="2007" spans="1:33" x14ac:dyDescent="0.25">
      <c r="P2007" s="211"/>
      <c r="Q2007" s="211"/>
      <c r="R2007" s="211"/>
      <c r="S2007" s="211"/>
      <c r="T2007" s="211"/>
      <c r="U2007" s="211"/>
      <c r="V2007" s="211"/>
      <c r="W2007" s="211"/>
      <c r="X2007" s="211"/>
      <c r="Y2007" s="211"/>
      <c r="Z2007" s="211"/>
      <c r="AC2007" s="264"/>
      <c r="AD2007" s="264"/>
      <c r="AE2007" s="264"/>
      <c r="AF2007" s="264"/>
      <c r="AG2007" s="264"/>
    </row>
    <row r="2008" spans="1:33" x14ac:dyDescent="0.25">
      <c r="P2008" s="211"/>
      <c r="Q2008" s="211"/>
      <c r="R2008" s="211"/>
      <c r="S2008" s="211"/>
      <c r="T2008" s="211"/>
      <c r="U2008" s="211"/>
      <c r="V2008" s="211"/>
      <c r="W2008" s="211"/>
      <c r="X2008" s="211"/>
      <c r="Y2008" s="211"/>
      <c r="Z2008" s="211"/>
      <c r="AC2008" s="264"/>
      <c r="AD2008" s="264"/>
      <c r="AE2008" s="264"/>
      <c r="AF2008" s="264"/>
      <c r="AG2008" s="264"/>
    </row>
    <row r="2009" spans="1:33" x14ac:dyDescent="0.25">
      <c r="P2009" s="211"/>
      <c r="Q2009" s="211"/>
      <c r="R2009" s="211"/>
      <c r="S2009" s="211"/>
      <c r="T2009" s="211"/>
      <c r="U2009" s="211"/>
      <c r="V2009" s="211"/>
      <c r="W2009" s="211"/>
      <c r="X2009" s="211"/>
      <c r="Y2009" s="211"/>
      <c r="Z2009" s="211"/>
      <c r="AC2009" s="264"/>
      <c r="AD2009" s="264"/>
      <c r="AE2009" s="264"/>
      <c r="AF2009" s="264"/>
      <c r="AG2009" s="264"/>
    </row>
    <row r="2010" spans="1:33" x14ac:dyDescent="0.25">
      <c r="P2010" s="211"/>
      <c r="Q2010" s="211"/>
      <c r="R2010" s="211"/>
      <c r="S2010" s="211"/>
      <c r="T2010" s="211"/>
      <c r="U2010" s="211"/>
      <c r="V2010" s="211"/>
      <c r="W2010" s="211"/>
      <c r="X2010" s="211"/>
      <c r="Y2010" s="211"/>
      <c r="Z2010" s="211"/>
      <c r="AC2010" s="264"/>
      <c r="AD2010" s="264"/>
      <c r="AE2010" s="264"/>
      <c r="AF2010" s="264"/>
      <c r="AG2010" s="264"/>
    </row>
    <row r="2011" spans="1:33" x14ac:dyDescent="0.25">
      <c r="P2011" s="211"/>
      <c r="Q2011" s="211"/>
      <c r="R2011" s="211"/>
      <c r="S2011" s="211"/>
      <c r="T2011" s="211"/>
      <c r="U2011" s="211"/>
      <c r="V2011" s="211"/>
      <c r="W2011" s="211"/>
      <c r="X2011" s="211"/>
      <c r="Y2011" s="211"/>
      <c r="Z2011" s="211"/>
      <c r="AC2011" s="264"/>
      <c r="AD2011" s="264"/>
      <c r="AE2011" s="264"/>
      <c r="AF2011" s="264"/>
      <c r="AG2011" s="264"/>
    </row>
    <row r="2012" spans="1:33" x14ac:dyDescent="0.25">
      <c r="P2012" s="211"/>
      <c r="Q2012" s="211"/>
      <c r="R2012" s="211"/>
      <c r="S2012" s="211"/>
      <c r="T2012" s="211"/>
      <c r="U2012" s="211"/>
      <c r="V2012" s="211"/>
      <c r="W2012" s="211"/>
      <c r="X2012" s="211"/>
      <c r="Y2012" s="211"/>
      <c r="Z2012" s="211"/>
      <c r="AC2012" s="264"/>
      <c r="AD2012" s="264"/>
      <c r="AE2012" s="264"/>
      <c r="AF2012" s="264"/>
      <c r="AG2012" s="264"/>
    </row>
    <row r="2013" spans="1:33" x14ac:dyDescent="0.25">
      <c r="P2013" s="211"/>
      <c r="Q2013" s="211"/>
      <c r="R2013" s="211"/>
      <c r="S2013" s="211"/>
      <c r="T2013" s="211"/>
      <c r="U2013" s="211"/>
      <c r="V2013" s="211"/>
      <c r="W2013" s="211"/>
      <c r="X2013" s="211"/>
      <c r="Y2013" s="211"/>
      <c r="Z2013" s="211"/>
      <c r="AC2013" s="264"/>
      <c r="AD2013" s="264"/>
      <c r="AE2013" s="264"/>
      <c r="AF2013" s="264"/>
      <c r="AG2013" s="264"/>
    </row>
    <row r="2014" spans="1:33" x14ac:dyDescent="0.25">
      <c r="P2014" s="211"/>
      <c r="Q2014" s="211"/>
      <c r="R2014" s="211"/>
      <c r="S2014" s="211"/>
      <c r="T2014" s="211"/>
      <c r="U2014" s="211"/>
      <c r="V2014" s="211"/>
      <c r="W2014" s="211"/>
      <c r="X2014" s="211"/>
      <c r="Y2014" s="211"/>
      <c r="Z2014" s="211"/>
      <c r="AC2014" s="264"/>
      <c r="AD2014" s="264"/>
      <c r="AE2014" s="264"/>
      <c r="AF2014" s="264"/>
      <c r="AG2014" s="264"/>
    </row>
    <row r="2015" spans="1:33" x14ac:dyDescent="0.25">
      <c r="P2015" s="211"/>
      <c r="Q2015" s="211"/>
      <c r="R2015" s="211"/>
      <c r="S2015" s="211"/>
      <c r="T2015" s="211"/>
      <c r="U2015" s="211"/>
      <c r="V2015" s="211"/>
      <c r="W2015" s="211"/>
      <c r="X2015" s="211"/>
      <c r="Y2015" s="211"/>
      <c r="Z2015" s="211"/>
      <c r="AC2015" s="264"/>
      <c r="AD2015" s="264"/>
      <c r="AE2015" s="264"/>
      <c r="AF2015" s="264"/>
      <c r="AG2015" s="264"/>
    </row>
    <row r="2016" spans="1:33" x14ac:dyDescent="0.25">
      <c r="P2016" s="211"/>
      <c r="Q2016" s="211"/>
      <c r="R2016" s="211"/>
      <c r="S2016" s="211"/>
      <c r="T2016" s="211"/>
      <c r="U2016" s="211"/>
      <c r="V2016" s="211"/>
      <c r="W2016" s="211"/>
      <c r="X2016" s="211"/>
      <c r="Y2016" s="211"/>
      <c r="Z2016" s="211"/>
      <c r="AC2016" s="264"/>
      <c r="AD2016" s="264"/>
      <c r="AE2016" s="264"/>
      <c r="AF2016" s="264"/>
      <c r="AG2016" s="264"/>
    </row>
    <row r="2017" spans="16:33" x14ac:dyDescent="0.25">
      <c r="P2017" s="211"/>
      <c r="Q2017" s="211"/>
      <c r="R2017" s="211"/>
      <c r="S2017" s="211"/>
      <c r="T2017" s="211"/>
      <c r="U2017" s="211"/>
      <c r="V2017" s="211"/>
      <c r="W2017" s="211"/>
      <c r="X2017" s="211"/>
      <c r="Y2017" s="211"/>
      <c r="Z2017" s="211"/>
      <c r="AC2017" s="264"/>
      <c r="AD2017" s="264"/>
      <c r="AE2017" s="264"/>
      <c r="AF2017" s="264"/>
      <c r="AG2017" s="264"/>
    </row>
    <row r="2018" spans="16:33" x14ac:dyDescent="0.25">
      <c r="P2018" s="211"/>
      <c r="Q2018" s="211"/>
      <c r="R2018" s="211"/>
      <c r="S2018" s="211"/>
      <c r="T2018" s="211"/>
      <c r="U2018" s="211"/>
      <c r="V2018" s="211"/>
      <c r="W2018" s="211"/>
      <c r="X2018" s="211"/>
      <c r="Y2018" s="211"/>
      <c r="Z2018" s="211"/>
      <c r="AC2018" s="264"/>
      <c r="AD2018" s="264"/>
      <c r="AE2018" s="264"/>
      <c r="AF2018" s="264"/>
      <c r="AG2018" s="264"/>
    </row>
    <row r="2019" spans="16:33" x14ac:dyDescent="0.25">
      <c r="P2019" s="211"/>
      <c r="Q2019" s="211"/>
      <c r="R2019" s="211"/>
      <c r="S2019" s="211"/>
      <c r="T2019" s="211"/>
      <c r="U2019" s="211"/>
      <c r="V2019" s="211"/>
      <c r="W2019" s="211"/>
      <c r="X2019" s="211"/>
      <c r="Y2019" s="211"/>
      <c r="Z2019" s="211"/>
      <c r="AC2019" s="264"/>
      <c r="AD2019" s="264"/>
      <c r="AE2019" s="264"/>
      <c r="AF2019" s="264"/>
      <c r="AG2019" s="264"/>
    </row>
    <row r="2020" spans="16:33" x14ac:dyDescent="0.25">
      <c r="P2020" s="211"/>
      <c r="Q2020" s="211"/>
      <c r="R2020" s="211"/>
      <c r="S2020" s="211"/>
      <c r="T2020" s="211"/>
      <c r="U2020" s="211"/>
      <c r="V2020" s="211"/>
      <c r="W2020" s="211"/>
      <c r="X2020" s="211"/>
      <c r="Y2020" s="211"/>
      <c r="Z2020" s="211"/>
      <c r="AC2020" s="264"/>
      <c r="AD2020" s="264"/>
      <c r="AE2020" s="264"/>
      <c r="AF2020" s="264"/>
      <c r="AG2020" s="264"/>
    </row>
    <row r="2021" spans="16:33" x14ac:dyDescent="0.25">
      <c r="P2021" s="211"/>
      <c r="Q2021" s="211"/>
      <c r="R2021" s="211"/>
      <c r="S2021" s="211"/>
      <c r="T2021" s="211"/>
      <c r="U2021" s="211"/>
      <c r="V2021" s="211"/>
      <c r="W2021" s="211"/>
      <c r="X2021" s="211"/>
      <c r="Y2021" s="211"/>
      <c r="Z2021" s="211"/>
      <c r="AC2021" s="264"/>
      <c r="AD2021" s="264"/>
      <c r="AE2021" s="264"/>
      <c r="AF2021" s="264"/>
      <c r="AG2021" s="264"/>
    </row>
    <row r="2022" spans="16:33" x14ac:dyDescent="0.25">
      <c r="P2022" s="211"/>
      <c r="Q2022" s="211"/>
      <c r="R2022" s="211"/>
      <c r="S2022" s="211"/>
      <c r="T2022" s="211"/>
      <c r="U2022" s="211"/>
      <c r="V2022" s="211"/>
      <c r="W2022" s="211"/>
      <c r="X2022" s="211"/>
      <c r="Y2022" s="211"/>
      <c r="Z2022" s="211"/>
      <c r="AC2022" s="264"/>
      <c r="AD2022" s="264"/>
      <c r="AE2022" s="264"/>
      <c r="AF2022" s="264"/>
      <c r="AG2022" s="264"/>
    </row>
    <row r="2023" spans="16:33" x14ac:dyDescent="0.25">
      <c r="P2023" s="211"/>
      <c r="Q2023" s="211"/>
      <c r="R2023" s="211"/>
      <c r="S2023" s="211"/>
      <c r="T2023" s="211"/>
      <c r="U2023" s="211"/>
      <c r="V2023" s="211"/>
      <c r="W2023" s="211"/>
      <c r="X2023" s="211"/>
      <c r="Y2023" s="211"/>
      <c r="Z2023" s="211"/>
      <c r="AC2023" s="264"/>
      <c r="AD2023" s="264"/>
      <c r="AE2023" s="264"/>
      <c r="AF2023" s="264"/>
      <c r="AG2023" s="264"/>
    </row>
    <row r="2024" spans="16:33" x14ac:dyDescent="0.25">
      <c r="P2024" s="211"/>
      <c r="Q2024" s="211"/>
      <c r="R2024" s="211"/>
      <c r="S2024" s="211"/>
      <c r="T2024" s="211"/>
      <c r="U2024" s="211"/>
      <c r="V2024" s="211"/>
      <c r="W2024" s="211"/>
      <c r="X2024" s="211"/>
      <c r="Y2024" s="211"/>
      <c r="Z2024" s="211"/>
      <c r="AC2024" s="264"/>
      <c r="AD2024" s="264"/>
      <c r="AE2024" s="264"/>
      <c r="AF2024" s="264"/>
      <c r="AG2024" s="264"/>
    </row>
    <row r="2025" spans="16:33" x14ac:dyDescent="0.25">
      <c r="P2025" s="211"/>
      <c r="Q2025" s="211"/>
      <c r="R2025" s="211"/>
      <c r="S2025" s="211"/>
      <c r="T2025" s="211"/>
      <c r="U2025" s="211"/>
      <c r="V2025" s="211"/>
      <c r="W2025" s="211"/>
      <c r="X2025" s="211"/>
      <c r="Y2025" s="211"/>
      <c r="Z2025" s="211"/>
      <c r="AC2025" s="264"/>
      <c r="AD2025" s="264"/>
      <c r="AE2025" s="264"/>
      <c r="AF2025" s="264"/>
      <c r="AG2025" s="264"/>
    </row>
    <row r="2026" spans="16:33" x14ac:dyDescent="0.25">
      <c r="P2026" s="211"/>
      <c r="Q2026" s="211"/>
      <c r="R2026" s="211"/>
      <c r="S2026" s="211"/>
      <c r="T2026" s="211"/>
      <c r="U2026" s="211"/>
      <c r="V2026" s="211"/>
      <c r="W2026" s="211"/>
      <c r="X2026" s="211"/>
      <c r="Y2026" s="211"/>
      <c r="Z2026" s="211"/>
      <c r="AC2026" s="264"/>
      <c r="AD2026" s="264"/>
      <c r="AE2026" s="264"/>
      <c r="AF2026" s="264"/>
      <c r="AG2026" s="264"/>
    </row>
    <row r="2027" spans="16:33" x14ac:dyDescent="0.25">
      <c r="P2027" s="211"/>
      <c r="Q2027" s="211"/>
      <c r="R2027" s="211"/>
      <c r="S2027" s="211"/>
      <c r="T2027" s="211"/>
      <c r="U2027" s="211"/>
      <c r="V2027" s="211"/>
      <c r="W2027" s="211"/>
      <c r="X2027" s="211"/>
      <c r="Y2027" s="211"/>
      <c r="Z2027" s="211"/>
      <c r="AC2027" s="264"/>
      <c r="AD2027" s="264"/>
      <c r="AE2027" s="264"/>
      <c r="AF2027" s="264"/>
      <c r="AG2027" s="264"/>
    </row>
    <row r="2028" spans="16:33" x14ac:dyDescent="0.25">
      <c r="P2028" s="211"/>
      <c r="Q2028" s="211"/>
      <c r="R2028" s="211"/>
      <c r="S2028" s="211"/>
      <c r="T2028" s="211"/>
      <c r="U2028" s="211"/>
      <c r="V2028" s="211"/>
      <c r="W2028" s="211"/>
      <c r="X2028" s="211"/>
      <c r="Y2028" s="211"/>
      <c r="Z2028" s="211"/>
      <c r="AC2028" s="264"/>
      <c r="AD2028" s="264"/>
      <c r="AE2028" s="264"/>
      <c r="AF2028" s="264"/>
      <c r="AG2028" s="264"/>
    </row>
    <row r="2029" spans="16:33" x14ac:dyDescent="0.25">
      <c r="P2029" s="211"/>
      <c r="Q2029" s="211"/>
      <c r="R2029" s="211"/>
      <c r="S2029" s="211"/>
      <c r="T2029" s="211"/>
      <c r="U2029" s="211"/>
      <c r="V2029" s="211"/>
      <c r="W2029" s="211"/>
      <c r="X2029" s="211"/>
      <c r="Y2029" s="211"/>
      <c r="Z2029" s="211"/>
      <c r="AC2029" s="264"/>
      <c r="AD2029" s="264"/>
      <c r="AE2029" s="264"/>
      <c r="AF2029" s="264"/>
      <c r="AG2029" s="264"/>
    </row>
    <row r="2030" spans="16:33" x14ac:dyDescent="0.25">
      <c r="P2030" s="211"/>
      <c r="Q2030" s="211"/>
      <c r="R2030" s="211"/>
      <c r="S2030" s="211"/>
      <c r="T2030" s="211"/>
      <c r="U2030" s="211"/>
      <c r="V2030" s="211"/>
      <c r="W2030" s="211"/>
      <c r="X2030" s="211"/>
      <c r="Y2030" s="211"/>
      <c r="Z2030" s="211"/>
      <c r="AC2030" s="264"/>
      <c r="AD2030" s="264"/>
      <c r="AE2030" s="264"/>
      <c r="AF2030" s="264"/>
      <c r="AG2030" s="264"/>
    </row>
    <row r="2031" spans="16:33" x14ac:dyDescent="0.25">
      <c r="P2031" s="211"/>
      <c r="Q2031" s="211"/>
      <c r="R2031" s="211"/>
      <c r="S2031" s="211"/>
      <c r="T2031" s="211"/>
      <c r="U2031" s="211"/>
      <c r="V2031" s="211"/>
      <c r="W2031" s="211"/>
      <c r="X2031" s="211"/>
      <c r="Y2031" s="211"/>
      <c r="Z2031" s="211"/>
      <c r="AC2031" s="264"/>
      <c r="AD2031" s="264"/>
      <c r="AE2031" s="264"/>
      <c r="AF2031" s="264"/>
      <c r="AG2031" s="264"/>
    </row>
    <row r="2032" spans="16:33" x14ac:dyDescent="0.25">
      <c r="P2032" s="211"/>
      <c r="Q2032" s="211"/>
      <c r="R2032" s="211"/>
      <c r="S2032" s="211"/>
      <c r="T2032" s="211"/>
      <c r="U2032" s="211"/>
      <c r="V2032" s="211"/>
      <c r="W2032" s="211"/>
      <c r="X2032" s="211"/>
      <c r="Y2032" s="211"/>
      <c r="Z2032" s="211"/>
      <c r="AC2032" s="264"/>
      <c r="AD2032" s="264"/>
      <c r="AE2032" s="264"/>
      <c r="AF2032" s="264"/>
      <c r="AG2032" s="264"/>
    </row>
    <row r="2033" spans="1:33" x14ac:dyDescent="0.25">
      <c r="P2033" s="211"/>
      <c r="Q2033" s="211"/>
      <c r="R2033" s="211"/>
      <c r="S2033" s="211"/>
      <c r="T2033" s="211"/>
      <c r="U2033" s="211"/>
      <c r="V2033" s="211"/>
      <c r="W2033" s="211"/>
      <c r="X2033" s="211"/>
      <c r="Y2033" s="211"/>
      <c r="Z2033" s="211"/>
      <c r="AC2033" s="264"/>
      <c r="AD2033" s="264"/>
      <c r="AE2033" s="264"/>
      <c r="AF2033" s="264"/>
      <c r="AG2033" s="264"/>
    </row>
    <row r="2034" spans="1:33" x14ac:dyDescent="0.25">
      <c r="P2034" s="211"/>
      <c r="Q2034" s="211"/>
      <c r="R2034" s="211"/>
      <c r="S2034" s="211"/>
      <c r="T2034" s="211"/>
      <c r="U2034" s="211"/>
      <c r="V2034" s="211"/>
      <c r="W2034" s="211"/>
      <c r="X2034" s="211"/>
      <c r="Y2034" s="211"/>
      <c r="Z2034" s="211"/>
      <c r="AC2034" s="264"/>
      <c r="AD2034" s="264"/>
      <c r="AE2034" s="264"/>
      <c r="AF2034" s="264"/>
      <c r="AG2034" s="264"/>
    </row>
    <row r="2035" spans="1:33" x14ac:dyDescent="0.25">
      <c r="P2035" s="211"/>
      <c r="Q2035" s="211"/>
      <c r="R2035" s="211"/>
      <c r="S2035" s="211"/>
      <c r="T2035" s="211"/>
      <c r="U2035" s="211"/>
      <c r="V2035" s="211"/>
      <c r="W2035" s="211"/>
      <c r="X2035" s="211"/>
      <c r="Y2035" s="211"/>
      <c r="Z2035" s="211"/>
      <c r="AC2035" s="264"/>
      <c r="AD2035" s="264"/>
      <c r="AE2035" s="264"/>
      <c r="AF2035" s="264"/>
      <c r="AG2035" s="264"/>
    </row>
    <row r="2036" spans="1:33" x14ac:dyDescent="0.25">
      <c r="C2036" s="358"/>
      <c r="D2036" s="30"/>
      <c r="P2036" s="211"/>
      <c r="Q2036" s="211"/>
      <c r="R2036" s="211"/>
      <c r="S2036" s="211"/>
      <c r="T2036" s="211"/>
      <c r="U2036" s="211"/>
      <c r="V2036" s="211"/>
      <c r="W2036" s="211"/>
      <c r="X2036" s="211"/>
      <c r="Y2036" s="211"/>
      <c r="Z2036" s="211"/>
      <c r="AC2036" s="264"/>
      <c r="AD2036" s="264"/>
      <c r="AE2036" s="264"/>
      <c r="AF2036" s="264"/>
      <c r="AG2036" s="264"/>
    </row>
    <row r="2037" spans="1:33" ht="12.6" customHeight="1" x14ac:dyDescent="0.25">
      <c r="B2037" s="9"/>
      <c r="D2037" s="39"/>
      <c r="E2037" s="9"/>
      <c r="F2037" s="324"/>
      <c r="I2037" s="80"/>
      <c r="J2037" s="9"/>
      <c r="L2037" s="80"/>
      <c r="P2037" s="211"/>
      <c r="Q2037" s="211"/>
      <c r="R2037" s="211"/>
      <c r="S2037" s="211"/>
      <c r="T2037" s="211"/>
      <c r="U2037" s="211"/>
      <c r="V2037" s="211"/>
      <c r="W2037" s="211"/>
      <c r="X2037" s="211"/>
      <c r="Y2037" s="211"/>
      <c r="Z2037" s="211"/>
      <c r="AC2037" s="264"/>
      <c r="AD2037" s="264"/>
      <c r="AE2037" s="264"/>
      <c r="AF2037" s="264"/>
      <c r="AG2037" s="264"/>
    </row>
    <row r="2038" spans="1:33" ht="12.6" customHeight="1" x14ac:dyDescent="0.25">
      <c r="E2038" s="39"/>
      <c r="F2038" s="40"/>
      <c r="G2038" s="41"/>
      <c r="I2038" s="11"/>
      <c r="J2038" s="42"/>
      <c r="P2038" s="211"/>
      <c r="Q2038" s="211"/>
      <c r="R2038" s="211"/>
      <c r="S2038" s="211"/>
      <c r="T2038" s="211"/>
      <c r="U2038" s="211"/>
      <c r="V2038" s="211"/>
      <c r="W2038" s="211"/>
      <c r="X2038" s="211"/>
      <c r="Y2038" s="211"/>
      <c r="Z2038" s="211"/>
      <c r="AC2038" s="264"/>
      <c r="AD2038" s="264"/>
      <c r="AE2038" s="264"/>
      <c r="AF2038" s="264"/>
      <c r="AG2038" s="264"/>
    </row>
    <row r="2039" spans="1:33" ht="12.6" customHeight="1" x14ac:dyDescent="0.25">
      <c r="L2039" s="320"/>
      <c r="M2039" s="320"/>
      <c r="P2039" s="211"/>
      <c r="Q2039" s="211"/>
      <c r="R2039" s="211"/>
      <c r="S2039" s="211"/>
      <c r="T2039" s="211"/>
      <c r="U2039" s="211"/>
      <c r="V2039" s="211"/>
      <c r="W2039" s="211"/>
      <c r="X2039" s="211"/>
      <c r="Y2039" s="211"/>
      <c r="Z2039" s="211"/>
      <c r="AC2039" s="264"/>
      <c r="AD2039" s="264"/>
      <c r="AE2039" s="264"/>
      <c r="AF2039" s="264"/>
      <c r="AG2039" s="264"/>
    </row>
    <row r="2040" spans="1:33" ht="12.6" customHeight="1" x14ac:dyDescent="0.25">
      <c r="L2040" s="320"/>
      <c r="M2040" s="320"/>
      <c r="P2040" s="211"/>
      <c r="Q2040" s="211"/>
      <c r="R2040" s="211"/>
      <c r="S2040" s="211"/>
      <c r="T2040" s="211"/>
      <c r="U2040" s="211"/>
      <c r="V2040" s="211"/>
      <c r="W2040" s="211"/>
      <c r="X2040" s="211"/>
      <c r="Y2040" s="211"/>
      <c r="Z2040" s="211"/>
      <c r="AC2040" s="264"/>
      <c r="AD2040" s="264"/>
      <c r="AE2040" s="264"/>
      <c r="AF2040" s="264"/>
      <c r="AG2040" s="264"/>
    </row>
    <row r="2041" spans="1:33" ht="12.6" customHeight="1" x14ac:dyDescent="0.25">
      <c r="B2041" s="321"/>
      <c r="C2041" s="11"/>
      <c r="D2041" s="11"/>
      <c r="E2041" s="325"/>
      <c r="F2041" s="359"/>
      <c r="G2041" s="318"/>
      <c r="H2041" s="11"/>
      <c r="I2041" s="15"/>
      <c r="J2041" s="83"/>
      <c r="K2041" s="63"/>
      <c r="P2041" s="211"/>
      <c r="Q2041" s="211"/>
      <c r="R2041" s="211"/>
      <c r="S2041" s="211"/>
      <c r="T2041" s="211"/>
      <c r="U2041" s="211"/>
      <c r="V2041" s="211"/>
      <c r="W2041" s="211"/>
      <c r="X2041" s="211"/>
      <c r="Y2041" s="211"/>
      <c r="Z2041" s="211"/>
      <c r="AC2041" s="264"/>
      <c r="AD2041" s="264"/>
      <c r="AE2041" s="264"/>
      <c r="AF2041" s="264"/>
      <c r="AG2041" s="264"/>
    </row>
    <row r="2042" spans="1:33" ht="12.6" customHeight="1" x14ac:dyDescent="0.25">
      <c r="P2042" s="211"/>
      <c r="Q2042" s="211"/>
      <c r="R2042" s="211"/>
      <c r="S2042" s="211"/>
      <c r="T2042" s="211"/>
      <c r="U2042" s="211"/>
      <c r="V2042" s="211"/>
      <c r="W2042" s="211"/>
      <c r="X2042" s="211"/>
      <c r="Y2042" s="211"/>
      <c r="Z2042" s="211"/>
      <c r="AC2042" s="264"/>
      <c r="AD2042" s="264"/>
      <c r="AE2042" s="264"/>
      <c r="AF2042" s="264"/>
      <c r="AG2042" s="264"/>
    </row>
    <row r="2043" spans="1:33" ht="12.6" customHeight="1" x14ac:dyDescent="0.25">
      <c r="G2043" s="276"/>
      <c r="P2043" s="211"/>
      <c r="Q2043" s="211"/>
      <c r="R2043" s="211"/>
      <c r="S2043" s="211"/>
      <c r="T2043" s="211"/>
      <c r="U2043" s="211"/>
      <c r="V2043" s="211"/>
      <c r="W2043" s="211"/>
      <c r="X2043" s="211"/>
      <c r="Y2043" s="211"/>
      <c r="Z2043" s="211"/>
      <c r="AC2043" s="264"/>
      <c r="AD2043" s="264"/>
      <c r="AE2043" s="264"/>
      <c r="AF2043" s="264"/>
      <c r="AG2043" s="264"/>
    </row>
    <row r="2044" spans="1:33" ht="12.6" customHeight="1" x14ac:dyDescent="0.25">
      <c r="G2044" s="276"/>
      <c r="P2044" s="211"/>
      <c r="Q2044" s="211"/>
      <c r="R2044" s="211"/>
      <c r="S2044" s="211"/>
      <c r="T2044" s="211"/>
      <c r="U2044" s="211"/>
      <c r="V2044" s="211"/>
      <c r="W2044" s="211"/>
      <c r="X2044" s="211"/>
      <c r="Y2044" s="211"/>
      <c r="Z2044" s="211"/>
      <c r="AC2044" s="264"/>
      <c r="AD2044" s="264"/>
      <c r="AE2044" s="264"/>
      <c r="AF2044" s="264"/>
      <c r="AG2044" s="264"/>
    </row>
    <row r="2045" spans="1:33" ht="12.6" customHeight="1" x14ac:dyDescent="0.25">
      <c r="P2045" s="211"/>
      <c r="Q2045" s="211"/>
      <c r="R2045" s="211"/>
      <c r="S2045" s="211"/>
      <c r="T2045" s="211"/>
      <c r="U2045" s="211"/>
      <c r="V2045" s="211"/>
      <c r="W2045" s="211"/>
      <c r="X2045" s="211"/>
      <c r="Y2045" s="211"/>
      <c r="Z2045" s="211"/>
      <c r="AC2045" s="264"/>
      <c r="AD2045" s="264"/>
      <c r="AE2045" s="264"/>
      <c r="AF2045" s="264"/>
      <c r="AG2045" s="264"/>
    </row>
    <row r="2046" spans="1:33" ht="12.6" customHeight="1" x14ac:dyDescent="0.25">
      <c r="A2046" s="26"/>
      <c r="B2046" s="12"/>
      <c r="C2046" s="83"/>
      <c r="D2046" s="11"/>
      <c r="E2046" s="26"/>
      <c r="F2046" s="268"/>
      <c r="G2046" s="268"/>
      <c r="H2046" s="268"/>
      <c r="I2046" s="360"/>
      <c r="J2046" s="26"/>
      <c r="K2046" s="26"/>
      <c r="L2046" s="360"/>
      <c r="M2046" s="26"/>
      <c r="N2046" s="26"/>
      <c r="O2046" s="55"/>
      <c r="P2046" s="214"/>
      <c r="Q2046" s="211"/>
      <c r="R2046" s="211"/>
      <c r="S2046" s="212"/>
      <c r="T2046" s="212"/>
      <c r="U2046" s="212"/>
      <c r="V2046" s="212"/>
      <c r="W2046" s="212"/>
      <c r="X2046" s="212"/>
      <c r="Y2046" s="212"/>
      <c r="Z2046" s="212"/>
      <c r="AC2046" s="271"/>
      <c r="AD2046" s="271"/>
      <c r="AE2046" s="271"/>
      <c r="AF2046" s="271"/>
      <c r="AG2046" s="271"/>
    </row>
    <row r="2047" spans="1:33" ht="12.6" customHeight="1" x14ac:dyDescent="0.25">
      <c r="A2047" s="12"/>
      <c r="B2047" s="326"/>
      <c r="C2047" s="326"/>
      <c r="D2047" s="326"/>
      <c r="E2047" s="326"/>
      <c r="F2047" s="326"/>
      <c r="G2047" s="327"/>
      <c r="H2047" s="327"/>
      <c r="I2047" s="361"/>
      <c r="J2047" s="188"/>
      <c r="K2047" s="326"/>
      <c r="L2047" s="362"/>
      <c r="M2047" s="363"/>
      <c r="N2047" s="271"/>
      <c r="O2047" s="271"/>
      <c r="P2047" s="272"/>
      <c r="Q2047" s="272"/>
      <c r="R2047" s="272"/>
      <c r="S2047" s="272"/>
      <c r="T2047" s="272"/>
      <c r="U2047" s="272"/>
      <c r="V2047" s="272"/>
      <c r="W2047" s="272"/>
      <c r="X2047" s="272"/>
      <c r="Y2047" s="272"/>
      <c r="Z2047" s="272"/>
      <c r="AC2047" s="278"/>
      <c r="AD2047" s="278"/>
      <c r="AE2047" s="278"/>
      <c r="AF2047" s="278"/>
      <c r="AG2047" s="278"/>
    </row>
    <row r="2048" spans="1:33" ht="12.6" customHeight="1" x14ac:dyDescent="0.25">
      <c r="A2048" s="12"/>
      <c r="B2048" s="326"/>
      <c r="C2048" s="326"/>
      <c r="D2048" s="326"/>
      <c r="E2048" s="326"/>
      <c r="F2048" s="326"/>
      <c r="G2048" s="327"/>
      <c r="H2048" s="327"/>
      <c r="I2048" s="361"/>
      <c r="J2048" s="188"/>
      <c r="K2048" s="326"/>
      <c r="L2048" s="362"/>
      <c r="M2048" s="363"/>
      <c r="N2048" s="271"/>
      <c r="O2048" s="271"/>
      <c r="P2048" s="272"/>
      <c r="Q2048" s="272"/>
      <c r="R2048" s="272"/>
      <c r="S2048" s="272"/>
      <c r="T2048" s="272"/>
      <c r="U2048" s="272"/>
      <c r="V2048" s="272"/>
      <c r="W2048" s="272"/>
      <c r="X2048" s="272"/>
      <c r="Y2048" s="272"/>
      <c r="Z2048" s="272"/>
      <c r="AC2048" s="278"/>
      <c r="AD2048" s="278"/>
      <c r="AE2048" s="278"/>
      <c r="AF2048" s="278"/>
      <c r="AG2048" s="278"/>
    </row>
    <row r="2049" spans="1:33" ht="12.6" customHeight="1" x14ac:dyDescent="0.25">
      <c r="A2049" s="12"/>
      <c r="B2049" s="326"/>
      <c r="C2049" s="326"/>
      <c r="D2049" s="326"/>
      <c r="E2049" s="326"/>
      <c r="F2049" s="326"/>
      <c r="G2049" s="327"/>
      <c r="H2049" s="327"/>
      <c r="I2049" s="361"/>
      <c r="J2049" s="188"/>
      <c r="K2049" s="326"/>
      <c r="L2049" s="362"/>
      <c r="M2049" s="363"/>
      <c r="N2049" s="271"/>
      <c r="O2049" s="271"/>
      <c r="P2049" s="272"/>
      <c r="Q2049" s="272"/>
      <c r="R2049" s="272"/>
      <c r="S2049" s="272"/>
      <c r="T2049" s="272"/>
      <c r="U2049" s="272"/>
      <c r="V2049" s="272"/>
      <c r="W2049" s="272"/>
      <c r="X2049" s="272"/>
      <c r="Y2049" s="272"/>
      <c r="Z2049" s="272"/>
      <c r="AC2049" s="278"/>
      <c r="AD2049" s="278"/>
      <c r="AE2049" s="278"/>
      <c r="AF2049" s="278"/>
      <c r="AG2049" s="278"/>
    </row>
    <row r="2050" spans="1:33" ht="12.6" customHeight="1" x14ac:dyDescent="0.25">
      <c r="A2050" s="12"/>
      <c r="B2050" s="326"/>
      <c r="C2050" s="326"/>
      <c r="D2050" s="326"/>
      <c r="E2050" s="326"/>
      <c r="F2050" s="326"/>
      <c r="G2050" s="327"/>
      <c r="H2050" s="327"/>
      <c r="I2050" s="361"/>
      <c r="J2050" s="188"/>
      <c r="K2050" s="326"/>
      <c r="L2050" s="362"/>
      <c r="M2050" s="363"/>
      <c r="N2050" s="271"/>
      <c r="O2050" s="271"/>
      <c r="P2050" s="272"/>
      <c r="Q2050" s="272"/>
      <c r="R2050" s="272"/>
      <c r="S2050" s="272"/>
      <c r="T2050" s="272"/>
      <c r="U2050" s="272"/>
      <c r="V2050" s="272"/>
      <c r="W2050" s="272"/>
      <c r="X2050" s="272"/>
      <c r="Y2050" s="272"/>
      <c r="Z2050" s="272"/>
      <c r="AC2050" s="278"/>
      <c r="AD2050" s="278"/>
      <c r="AE2050" s="278"/>
      <c r="AF2050" s="278"/>
      <c r="AG2050" s="278"/>
    </row>
    <row r="2051" spans="1:33" ht="12.6" customHeight="1" x14ac:dyDescent="0.25">
      <c r="A2051" s="12"/>
      <c r="B2051" s="326"/>
      <c r="C2051" s="326"/>
      <c r="D2051" s="326"/>
      <c r="E2051" s="326"/>
      <c r="F2051" s="326"/>
      <c r="G2051" s="327"/>
      <c r="H2051" s="327"/>
      <c r="I2051" s="361"/>
      <c r="J2051" s="188"/>
      <c r="K2051" s="326"/>
      <c r="L2051" s="362"/>
      <c r="M2051" s="363"/>
      <c r="N2051" s="271"/>
      <c r="O2051" s="271"/>
      <c r="P2051" s="272"/>
      <c r="Q2051" s="272"/>
      <c r="R2051" s="272"/>
      <c r="S2051" s="272"/>
      <c r="T2051" s="272"/>
      <c r="U2051" s="272"/>
      <c r="V2051" s="272"/>
      <c r="W2051" s="272"/>
      <c r="X2051" s="272"/>
      <c r="Y2051" s="272"/>
      <c r="Z2051" s="272"/>
      <c r="AC2051" s="278"/>
      <c r="AD2051" s="278"/>
      <c r="AE2051" s="278"/>
      <c r="AF2051" s="278"/>
      <c r="AG2051" s="278"/>
    </row>
    <row r="2052" spans="1:33" ht="12.6" customHeight="1" x14ac:dyDescent="0.25">
      <c r="D2052" s="62"/>
      <c r="H2052" s="63"/>
      <c r="K2052" s="26"/>
      <c r="N2052" s="357"/>
      <c r="O2052" s="357"/>
      <c r="P2052" s="272"/>
      <c r="Q2052" s="272"/>
      <c r="R2052" s="272"/>
      <c r="S2052" s="272"/>
      <c r="T2052" s="272"/>
      <c r="U2052" s="272"/>
      <c r="V2052" s="272"/>
      <c r="W2052" s="272"/>
      <c r="X2052" s="272"/>
      <c r="Y2052" s="272"/>
      <c r="Z2052" s="272"/>
      <c r="AC2052" s="264"/>
      <c r="AD2052" s="264"/>
      <c r="AE2052" s="264"/>
      <c r="AF2052" s="264"/>
      <c r="AG2052" s="264"/>
    </row>
    <row r="2053" spans="1:33" ht="12.6" customHeight="1" x14ac:dyDescent="0.25">
      <c r="D2053" s="62"/>
      <c r="H2053" s="63"/>
      <c r="K2053" s="26"/>
      <c r="N2053" s="357"/>
      <c r="O2053" s="357"/>
      <c r="P2053" s="272"/>
      <c r="Q2053" s="272"/>
      <c r="R2053" s="272"/>
      <c r="S2053" s="272"/>
      <c r="T2053" s="272"/>
      <c r="U2053" s="272"/>
      <c r="V2053" s="272"/>
      <c r="W2053" s="272"/>
      <c r="X2053" s="272"/>
      <c r="Y2053" s="272"/>
      <c r="Z2053" s="272"/>
      <c r="AC2053" s="264"/>
      <c r="AD2053" s="264"/>
      <c r="AE2053" s="264"/>
      <c r="AF2053" s="264"/>
      <c r="AG2053" s="264"/>
    </row>
    <row r="2054" spans="1:33" x14ac:dyDescent="0.25">
      <c r="B2054" s="95"/>
      <c r="C2054" s="95"/>
      <c r="D2054" s="95"/>
      <c r="E2054" s="95"/>
      <c r="F2054" s="95"/>
      <c r="G2054" s="95"/>
      <c r="H2054" s="95"/>
      <c r="I2054" s="95"/>
      <c r="J2054" s="95"/>
      <c r="K2054" s="95"/>
      <c r="L2054" s="95"/>
      <c r="M2054" s="95"/>
      <c r="N2054" s="357"/>
      <c r="O2054" s="357"/>
      <c r="P2054" s="272"/>
      <c r="Q2054" s="272"/>
      <c r="R2054" s="272"/>
      <c r="S2054" s="272"/>
      <c r="T2054" s="272"/>
      <c r="U2054" s="272"/>
      <c r="V2054" s="272"/>
      <c r="W2054" s="272"/>
      <c r="X2054" s="272"/>
      <c r="Y2054" s="272"/>
      <c r="Z2054" s="272"/>
      <c r="AC2054" s="264"/>
      <c r="AD2054" s="264"/>
      <c r="AE2054" s="264"/>
      <c r="AF2054" s="264"/>
      <c r="AG2054" s="264"/>
    </row>
    <row r="2055" spans="1:33" x14ac:dyDescent="0.25">
      <c r="B2055" s="95"/>
      <c r="C2055" s="95"/>
      <c r="D2055" s="95"/>
      <c r="E2055" s="95"/>
      <c r="F2055" s="95"/>
      <c r="G2055" s="95"/>
      <c r="H2055" s="95"/>
      <c r="I2055" s="95"/>
      <c r="J2055" s="95"/>
      <c r="K2055" s="95"/>
      <c r="L2055" s="95"/>
      <c r="M2055" s="95"/>
      <c r="N2055" s="357"/>
      <c r="O2055" s="357"/>
      <c r="P2055" s="272"/>
      <c r="Q2055" s="272"/>
      <c r="R2055" s="272"/>
      <c r="S2055" s="272"/>
      <c r="T2055" s="272"/>
      <c r="U2055" s="272"/>
      <c r="V2055" s="272"/>
      <c r="W2055" s="272"/>
      <c r="X2055" s="272"/>
      <c r="Y2055" s="272"/>
      <c r="Z2055" s="272"/>
      <c r="AC2055" s="264"/>
      <c r="AD2055" s="264"/>
      <c r="AE2055" s="264"/>
      <c r="AF2055" s="264"/>
      <c r="AG2055" s="264"/>
    </row>
    <row r="2056" spans="1:33" x14ac:dyDescent="0.25">
      <c r="B2056" s="95"/>
      <c r="C2056" s="95"/>
      <c r="D2056" s="95"/>
      <c r="E2056" s="95"/>
      <c r="F2056" s="95"/>
      <c r="G2056" s="95"/>
      <c r="H2056" s="95"/>
      <c r="I2056" s="95"/>
      <c r="J2056" s="95"/>
      <c r="K2056" s="95"/>
      <c r="L2056" s="95"/>
      <c r="M2056" s="95"/>
      <c r="N2056" s="357"/>
      <c r="O2056" s="357"/>
      <c r="P2056" s="272"/>
      <c r="Q2056" s="272"/>
      <c r="R2056" s="272"/>
      <c r="S2056" s="272"/>
      <c r="T2056" s="272"/>
      <c r="U2056" s="272"/>
      <c r="V2056" s="272"/>
      <c r="W2056" s="272"/>
      <c r="X2056" s="272"/>
      <c r="Y2056" s="272"/>
      <c r="Z2056" s="272"/>
      <c r="AC2056" s="264"/>
      <c r="AD2056" s="264"/>
      <c r="AE2056" s="264"/>
      <c r="AF2056" s="264"/>
      <c r="AG2056" s="264"/>
    </row>
    <row r="2057" spans="1:33" x14ac:dyDescent="0.25">
      <c r="B2057" s="95"/>
      <c r="C2057" s="95"/>
      <c r="D2057" s="95"/>
      <c r="E2057" s="95"/>
      <c r="F2057" s="95"/>
      <c r="G2057" s="95"/>
      <c r="H2057" s="95"/>
      <c r="I2057" s="95"/>
      <c r="J2057" s="95"/>
      <c r="K2057" s="95"/>
      <c r="L2057" s="95"/>
      <c r="M2057" s="95"/>
      <c r="O2057" s="63"/>
      <c r="P2057" s="211"/>
      <c r="Q2057" s="211"/>
      <c r="R2057" s="211"/>
      <c r="S2057" s="211"/>
      <c r="T2057" s="211"/>
      <c r="U2057" s="211"/>
      <c r="V2057" s="211"/>
      <c r="W2057" s="211"/>
      <c r="X2057" s="211"/>
      <c r="Y2057" s="211"/>
      <c r="Z2057" s="211"/>
      <c r="AC2057" s="264"/>
      <c r="AD2057" s="264"/>
      <c r="AE2057" s="264"/>
      <c r="AF2057" s="264"/>
      <c r="AG2057" s="264"/>
    </row>
    <row r="2058" spans="1:33" x14ac:dyDescent="0.25">
      <c r="B2058" s="16"/>
      <c r="D2058" s="62"/>
      <c r="H2058" s="63"/>
      <c r="K2058" s="26"/>
      <c r="O2058" s="63"/>
      <c r="P2058" s="211"/>
      <c r="Q2058" s="211"/>
      <c r="R2058" s="211"/>
      <c r="S2058" s="211"/>
      <c r="T2058" s="211"/>
      <c r="U2058" s="211"/>
      <c r="V2058" s="211"/>
      <c r="W2058" s="211"/>
      <c r="X2058" s="211"/>
      <c r="Y2058" s="211"/>
      <c r="Z2058" s="211"/>
      <c r="AC2058" s="264"/>
      <c r="AD2058" s="264"/>
      <c r="AE2058" s="264"/>
      <c r="AF2058" s="264"/>
      <c r="AG2058" s="264"/>
    </row>
    <row r="2059" spans="1:33" x14ac:dyDescent="0.25">
      <c r="B2059" s="16"/>
      <c r="D2059" s="62"/>
      <c r="H2059" s="63"/>
      <c r="K2059" s="26"/>
      <c r="O2059" s="63"/>
      <c r="P2059" s="211"/>
      <c r="Q2059" s="211"/>
      <c r="R2059" s="211"/>
      <c r="S2059" s="211"/>
      <c r="T2059" s="211"/>
      <c r="U2059" s="211"/>
      <c r="V2059" s="211"/>
      <c r="W2059" s="211"/>
      <c r="X2059" s="211"/>
      <c r="Y2059" s="211"/>
      <c r="Z2059" s="211"/>
      <c r="AC2059" s="264"/>
      <c r="AD2059" s="264"/>
      <c r="AE2059" s="264"/>
      <c r="AF2059" s="264"/>
      <c r="AG2059" s="264"/>
    </row>
    <row r="2060" spans="1:33" x14ac:dyDescent="0.25">
      <c r="D2060" s="62"/>
      <c r="H2060" s="63"/>
      <c r="K2060" s="26"/>
      <c r="O2060" s="63"/>
      <c r="P2060" s="211"/>
      <c r="Q2060" s="211"/>
      <c r="R2060" s="211"/>
      <c r="S2060" s="211"/>
      <c r="T2060" s="211"/>
      <c r="U2060" s="211"/>
      <c r="V2060" s="211"/>
      <c r="W2060" s="211"/>
      <c r="X2060" s="211"/>
      <c r="Y2060" s="211"/>
      <c r="Z2060" s="211"/>
      <c r="AC2060" s="264"/>
      <c r="AD2060" s="264"/>
      <c r="AE2060" s="264"/>
      <c r="AF2060" s="264"/>
      <c r="AG2060" s="264"/>
    </row>
    <row r="2061" spans="1:33" x14ac:dyDescent="0.25">
      <c r="D2061" s="62"/>
      <c r="E2061" s="222"/>
      <c r="F2061" s="222"/>
      <c r="G2061" s="222"/>
      <c r="H2061" s="222"/>
      <c r="I2061" s="222"/>
      <c r="K2061" s="26"/>
      <c r="O2061" s="63"/>
      <c r="P2061" s="211"/>
      <c r="Q2061" s="211"/>
      <c r="R2061" s="211"/>
      <c r="S2061" s="211"/>
      <c r="T2061" s="211"/>
      <c r="U2061" s="211"/>
      <c r="V2061" s="211"/>
      <c r="W2061" s="211"/>
      <c r="X2061" s="211"/>
      <c r="Y2061" s="211"/>
      <c r="Z2061" s="211"/>
      <c r="AC2061" s="264"/>
      <c r="AD2061" s="264"/>
      <c r="AE2061" s="264"/>
      <c r="AF2061" s="264"/>
      <c r="AG2061" s="264"/>
    </row>
    <row r="2062" spans="1:33" x14ac:dyDescent="0.25">
      <c r="D2062" s="62"/>
      <c r="E2062" s="222"/>
      <c r="F2062" s="222"/>
      <c r="G2062" s="222"/>
      <c r="H2062" s="222"/>
      <c r="I2062" s="222"/>
      <c r="K2062" s="323"/>
      <c r="L2062" s="323"/>
      <c r="M2062" s="323"/>
      <c r="O2062" s="63"/>
      <c r="P2062" s="211"/>
      <c r="Q2062" s="211"/>
      <c r="R2062" s="211"/>
      <c r="S2062" s="211"/>
      <c r="T2062" s="211"/>
      <c r="U2062" s="211"/>
      <c r="V2062" s="211"/>
      <c r="W2062" s="211"/>
      <c r="X2062" s="211"/>
      <c r="Y2062" s="211"/>
      <c r="Z2062" s="211"/>
      <c r="AC2062" s="264"/>
      <c r="AD2062" s="264"/>
      <c r="AE2062" s="264"/>
      <c r="AF2062" s="264"/>
      <c r="AG2062" s="264"/>
    </row>
    <row r="2063" spans="1:33" x14ac:dyDescent="0.25">
      <c r="D2063" s="62"/>
      <c r="H2063" s="63"/>
      <c r="K2063" s="323"/>
      <c r="L2063" s="323"/>
      <c r="M2063" s="323"/>
      <c r="O2063" s="63"/>
      <c r="P2063" s="211"/>
      <c r="Q2063" s="211"/>
      <c r="R2063" s="211"/>
      <c r="S2063" s="211"/>
      <c r="T2063" s="211"/>
      <c r="U2063" s="211"/>
      <c r="V2063" s="211"/>
      <c r="W2063" s="211"/>
      <c r="X2063" s="211"/>
      <c r="Y2063" s="211"/>
      <c r="Z2063" s="211"/>
      <c r="AC2063" s="264"/>
      <c r="AD2063" s="264"/>
      <c r="AE2063" s="264"/>
      <c r="AF2063" s="264"/>
      <c r="AG2063" s="264"/>
    </row>
    <row r="2064" spans="1:33" x14ac:dyDescent="0.25">
      <c r="D2064" s="62"/>
      <c r="E2064" s="222"/>
      <c r="F2064" s="222"/>
      <c r="G2064" s="222"/>
      <c r="H2064" s="222"/>
      <c r="I2064" s="222"/>
      <c r="K2064" s="323"/>
      <c r="L2064" s="323"/>
      <c r="M2064" s="323"/>
      <c r="O2064" s="63"/>
      <c r="P2064" s="211"/>
      <c r="Q2064" s="211"/>
      <c r="R2064" s="211"/>
      <c r="S2064" s="211"/>
      <c r="T2064" s="211"/>
      <c r="U2064" s="211"/>
      <c r="V2064" s="211"/>
      <c r="W2064" s="211"/>
      <c r="X2064" s="211"/>
      <c r="Y2064" s="211"/>
      <c r="Z2064" s="211"/>
      <c r="AC2064" s="264"/>
      <c r="AD2064" s="264"/>
      <c r="AE2064" s="264"/>
      <c r="AF2064" s="264"/>
      <c r="AG2064" s="264"/>
    </row>
    <row r="2065" spans="2:33" x14ac:dyDescent="0.25">
      <c r="D2065" s="62"/>
      <c r="E2065" s="222"/>
      <c r="F2065" s="222"/>
      <c r="G2065" s="222"/>
      <c r="H2065" s="222"/>
      <c r="I2065" s="222"/>
      <c r="K2065" s="323"/>
      <c r="L2065" s="323"/>
      <c r="M2065" s="323"/>
      <c r="O2065" s="63"/>
      <c r="P2065" s="211"/>
      <c r="Q2065" s="211"/>
      <c r="R2065" s="211"/>
      <c r="S2065" s="211"/>
      <c r="T2065" s="211"/>
      <c r="U2065" s="211"/>
      <c r="V2065" s="211"/>
      <c r="W2065" s="211"/>
      <c r="X2065" s="211"/>
      <c r="Y2065" s="211"/>
      <c r="Z2065" s="211"/>
      <c r="AC2065" s="264"/>
      <c r="AD2065" s="264"/>
      <c r="AE2065" s="264"/>
      <c r="AF2065" s="264"/>
      <c r="AG2065" s="264"/>
    </row>
    <row r="2066" spans="2:33" x14ac:dyDescent="0.25">
      <c r="D2066" s="62"/>
      <c r="H2066" s="63"/>
      <c r="K2066" s="26"/>
      <c r="O2066" s="63"/>
      <c r="P2066" s="211"/>
      <c r="Q2066" s="211"/>
      <c r="R2066" s="211"/>
      <c r="S2066" s="211"/>
      <c r="T2066" s="211"/>
      <c r="U2066" s="211"/>
      <c r="V2066" s="211"/>
      <c r="W2066" s="211"/>
      <c r="X2066" s="211"/>
      <c r="Y2066" s="211"/>
      <c r="Z2066" s="211"/>
      <c r="AC2066" s="264"/>
      <c r="AD2066" s="264"/>
      <c r="AE2066" s="264"/>
      <c r="AF2066" s="264"/>
      <c r="AG2066" s="264"/>
    </row>
    <row r="2067" spans="2:33" x14ac:dyDescent="0.25">
      <c r="D2067" s="62"/>
      <c r="H2067" s="63"/>
      <c r="K2067" s="26"/>
      <c r="O2067" s="63"/>
      <c r="P2067" s="211"/>
      <c r="Q2067" s="211"/>
      <c r="R2067" s="211"/>
      <c r="S2067" s="211"/>
      <c r="T2067" s="211"/>
      <c r="U2067" s="211"/>
      <c r="V2067" s="211"/>
      <c r="W2067" s="211"/>
      <c r="X2067" s="211"/>
      <c r="Y2067" s="211"/>
      <c r="Z2067" s="211"/>
      <c r="AC2067" s="264"/>
      <c r="AD2067" s="264"/>
      <c r="AE2067" s="264"/>
      <c r="AF2067" s="264"/>
      <c r="AG2067" s="264"/>
    </row>
    <row r="2068" spans="2:33" x14ac:dyDescent="0.25">
      <c r="B2068" s="9"/>
      <c r="C2068" s="39"/>
      <c r="E2068" s="11"/>
      <c r="F2068" s="11"/>
      <c r="G2068" s="11"/>
      <c r="L2068" s="80"/>
      <c r="P2068" s="211"/>
      <c r="Q2068" s="211"/>
      <c r="R2068" s="211"/>
      <c r="S2068" s="211"/>
      <c r="T2068" s="211"/>
      <c r="U2068" s="211"/>
      <c r="V2068" s="211"/>
      <c r="W2068" s="211"/>
      <c r="X2068" s="211"/>
      <c r="Y2068" s="211"/>
      <c r="Z2068" s="211"/>
      <c r="AC2068" s="264"/>
      <c r="AD2068" s="264"/>
      <c r="AE2068" s="264"/>
      <c r="AF2068" s="264"/>
      <c r="AG2068" s="264"/>
    </row>
    <row r="2069" spans="2:33" x14ac:dyDescent="0.25">
      <c r="E2069" s="195"/>
      <c r="F2069" s="13"/>
      <c r="P2069" s="211"/>
      <c r="Q2069" s="211"/>
      <c r="R2069" s="211"/>
      <c r="S2069" s="211"/>
      <c r="T2069" s="211"/>
      <c r="U2069" s="211"/>
      <c r="V2069" s="211"/>
      <c r="W2069" s="211"/>
      <c r="X2069" s="211"/>
      <c r="Y2069" s="211"/>
      <c r="Z2069" s="211"/>
      <c r="AC2069" s="264"/>
      <c r="AD2069" s="264"/>
      <c r="AE2069" s="264"/>
      <c r="AF2069" s="264"/>
      <c r="AG2069" s="264"/>
    </row>
    <row r="2070" spans="2:33" ht="12.75" customHeight="1" x14ac:dyDescent="0.25">
      <c r="L2070" s="320"/>
      <c r="M2070" s="320"/>
      <c r="P2070" s="211"/>
      <c r="Q2070" s="211"/>
      <c r="R2070" s="211"/>
      <c r="S2070" s="211"/>
      <c r="T2070" s="211"/>
      <c r="U2070" s="211"/>
      <c r="V2070" s="211"/>
      <c r="W2070" s="211"/>
      <c r="X2070" s="211"/>
      <c r="Y2070" s="211"/>
      <c r="Z2070" s="211"/>
      <c r="AC2070" s="264"/>
      <c r="AD2070" s="264"/>
      <c r="AE2070" s="264"/>
      <c r="AF2070" s="264"/>
      <c r="AG2070" s="264"/>
    </row>
    <row r="2071" spans="2:33" ht="12.6" customHeight="1" x14ac:dyDescent="0.25">
      <c r="L2071" s="320"/>
      <c r="M2071" s="320"/>
      <c r="P2071" s="211"/>
      <c r="Q2071" s="211"/>
      <c r="R2071" s="211"/>
      <c r="S2071" s="211"/>
      <c r="T2071" s="211"/>
      <c r="U2071" s="211"/>
      <c r="V2071" s="211"/>
      <c r="W2071" s="211"/>
      <c r="X2071" s="211"/>
      <c r="Y2071" s="211"/>
      <c r="Z2071" s="211"/>
      <c r="AC2071" s="264"/>
      <c r="AD2071" s="264"/>
      <c r="AE2071" s="264"/>
      <c r="AF2071" s="264"/>
      <c r="AG2071" s="264"/>
    </row>
    <row r="2072" spans="2:33" ht="12.6" customHeight="1" x14ac:dyDescent="0.25">
      <c r="B2072" s="15"/>
      <c r="C2072" s="222"/>
      <c r="D2072" s="222"/>
      <c r="E2072" s="11"/>
      <c r="F2072" s="11"/>
      <c r="P2072" s="211"/>
      <c r="Q2072" s="211"/>
      <c r="R2072" s="211"/>
      <c r="S2072" s="211"/>
      <c r="T2072" s="211"/>
      <c r="U2072" s="211"/>
      <c r="V2072" s="211"/>
      <c r="W2072" s="211"/>
      <c r="X2072" s="211"/>
      <c r="Y2072" s="211"/>
      <c r="Z2072" s="211"/>
      <c r="AC2072" s="264"/>
      <c r="AD2072" s="264"/>
      <c r="AE2072" s="264"/>
      <c r="AF2072" s="264"/>
      <c r="AG2072" s="264"/>
    </row>
    <row r="2073" spans="2:33" ht="12.6" customHeight="1" x14ac:dyDescent="0.25">
      <c r="P2073" s="211"/>
      <c r="Q2073" s="211"/>
      <c r="R2073" s="211"/>
      <c r="S2073" s="211"/>
      <c r="T2073" s="211"/>
      <c r="U2073" s="211"/>
      <c r="V2073" s="211"/>
      <c r="W2073" s="211"/>
      <c r="X2073" s="211"/>
      <c r="Y2073" s="211"/>
      <c r="Z2073" s="211"/>
      <c r="AC2073" s="264"/>
      <c r="AD2073" s="264"/>
      <c r="AE2073" s="264"/>
      <c r="AF2073" s="264"/>
      <c r="AG2073" s="264"/>
    </row>
    <row r="2074" spans="2:33" ht="12.6" customHeight="1" x14ac:dyDescent="0.25">
      <c r="P2074" s="211"/>
      <c r="Q2074" s="211"/>
      <c r="R2074" s="211"/>
      <c r="S2074" s="211"/>
      <c r="T2074" s="211"/>
      <c r="U2074" s="211"/>
      <c r="V2074" s="211"/>
      <c r="W2074" s="211"/>
      <c r="X2074" s="211"/>
      <c r="Y2074" s="211"/>
      <c r="Z2074" s="211"/>
      <c r="AC2074" s="264"/>
      <c r="AD2074" s="264"/>
      <c r="AE2074" s="264"/>
      <c r="AF2074" s="264"/>
      <c r="AG2074" s="264"/>
    </row>
    <row r="2075" spans="2:33" ht="12.6" customHeight="1" x14ac:dyDescent="0.25">
      <c r="B2075" s="149"/>
      <c r="C2075" s="149"/>
      <c r="D2075" s="149"/>
      <c r="E2075" s="149"/>
      <c r="F2075" s="149"/>
      <c r="G2075" s="149"/>
      <c r="H2075" s="149"/>
      <c r="I2075" s="149"/>
      <c r="J2075" s="149"/>
      <c r="K2075" s="149"/>
      <c r="L2075" s="131"/>
      <c r="M2075" s="131"/>
      <c r="P2075" s="211"/>
      <c r="Q2075" s="211"/>
      <c r="R2075" s="211"/>
      <c r="S2075" s="211"/>
      <c r="T2075" s="211"/>
      <c r="U2075" s="211"/>
      <c r="V2075" s="211"/>
      <c r="W2075" s="211"/>
      <c r="X2075" s="211"/>
      <c r="Y2075" s="211"/>
      <c r="Z2075" s="211"/>
      <c r="AC2075" s="264"/>
      <c r="AD2075" s="264"/>
      <c r="AE2075" s="264"/>
      <c r="AF2075" s="264"/>
      <c r="AG2075" s="264"/>
    </row>
    <row r="2076" spans="2:33" ht="12.6" customHeight="1" x14ac:dyDescent="0.25">
      <c r="B2076" s="11"/>
      <c r="C2076" s="11"/>
      <c r="D2076" s="222"/>
      <c r="E2076" s="222"/>
      <c r="F2076" s="222"/>
      <c r="G2076" s="222"/>
      <c r="H2076" s="222"/>
      <c r="I2076" s="222"/>
      <c r="J2076" s="222"/>
      <c r="K2076" s="222"/>
      <c r="L2076" s="222"/>
      <c r="M2076" s="327"/>
      <c r="P2076" s="211"/>
      <c r="Q2076" s="211"/>
      <c r="R2076" s="211"/>
      <c r="S2076" s="211"/>
      <c r="T2076" s="211"/>
      <c r="U2076" s="211"/>
      <c r="V2076" s="211"/>
      <c r="W2076" s="211"/>
      <c r="X2076" s="211"/>
      <c r="Y2076" s="211"/>
      <c r="Z2076" s="211"/>
      <c r="AC2076" s="264"/>
      <c r="AD2076" s="264"/>
      <c r="AE2076" s="264"/>
      <c r="AF2076" s="264"/>
      <c r="AG2076" s="264"/>
    </row>
    <row r="2077" spans="2:33" ht="12.6" customHeight="1" x14ac:dyDescent="0.25">
      <c r="B2077" s="11"/>
      <c r="C2077" s="11"/>
      <c r="D2077" s="222"/>
      <c r="E2077" s="222"/>
      <c r="F2077" s="222"/>
      <c r="G2077" s="222"/>
      <c r="H2077" s="366"/>
      <c r="I2077" s="366"/>
      <c r="J2077" s="366"/>
      <c r="K2077" s="366"/>
      <c r="L2077" s="131"/>
      <c r="M2077" s="131"/>
      <c r="P2077" s="211"/>
      <c r="Q2077" s="211"/>
      <c r="R2077" s="211"/>
      <c r="S2077" s="211"/>
      <c r="T2077" s="211"/>
      <c r="U2077" s="211"/>
      <c r="V2077" s="211"/>
      <c r="W2077" s="211"/>
      <c r="X2077" s="211"/>
      <c r="Y2077" s="211"/>
      <c r="Z2077" s="211"/>
      <c r="AC2077" s="264"/>
      <c r="AD2077" s="264"/>
      <c r="AE2077" s="264"/>
      <c r="AF2077" s="264"/>
      <c r="AG2077" s="264"/>
    </row>
    <row r="2078" spans="2:33" ht="12.6" customHeight="1" x14ac:dyDescent="0.25">
      <c r="B2078" s="11"/>
      <c r="C2078" s="11"/>
      <c r="D2078" s="325"/>
      <c r="E2078" s="325"/>
      <c r="F2078" s="325"/>
      <c r="G2078" s="325"/>
      <c r="H2078" s="367"/>
      <c r="I2078" s="367"/>
      <c r="J2078" s="222"/>
      <c r="K2078" s="222"/>
      <c r="L2078" s="222"/>
      <c r="M2078" s="327"/>
      <c r="P2078" s="211"/>
      <c r="Q2078" s="211"/>
      <c r="R2078" s="211"/>
      <c r="S2078" s="211"/>
      <c r="T2078" s="211"/>
      <c r="U2078" s="211"/>
      <c r="V2078" s="211"/>
      <c r="W2078" s="211"/>
      <c r="X2078" s="211"/>
      <c r="Y2078" s="211"/>
      <c r="Z2078" s="211"/>
      <c r="AC2078" s="264"/>
      <c r="AD2078" s="264"/>
      <c r="AE2078" s="264"/>
      <c r="AF2078" s="264"/>
      <c r="AG2078" s="264"/>
    </row>
    <row r="2079" spans="2:33" ht="12.6" customHeight="1" x14ac:dyDescent="0.25">
      <c r="P2079" s="211"/>
      <c r="Q2079" s="211"/>
      <c r="R2079" s="211"/>
      <c r="S2079" s="211"/>
      <c r="T2079" s="211"/>
      <c r="U2079" s="211"/>
      <c r="V2079" s="211"/>
      <c r="W2079" s="211"/>
      <c r="X2079" s="211"/>
      <c r="Y2079" s="211"/>
      <c r="Z2079" s="211"/>
      <c r="AC2079" s="264"/>
      <c r="AD2079" s="264"/>
      <c r="AE2079" s="264"/>
      <c r="AF2079" s="264"/>
      <c r="AG2079" s="264"/>
    </row>
    <row r="2080" spans="2:33" ht="12.6" customHeight="1" x14ac:dyDescent="0.25">
      <c r="M2080" s="330"/>
      <c r="P2080" s="211"/>
      <c r="Q2080" s="211"/>
      <c r="R2080" s="211"/>
      <c r="S2080" s="211"/>
      <c r="T2080" s="211"/>
      <c r="U2080" s="211"/>
      <c r="V2080" s="211"/>
      <c r="W2080" s="211"/>
      <c r="X2080" s="211"/>
      <c r="Y2080" s="211"/>
      <c r="Z2080" s="211"/>
      <c r="AC2080" s="264"/>
      <c r="AD2080" s="264"/>
      <c r="AE2080" s="264"/>
      <c r="AF2080" s="264"/>
      <c r="AG2080" s="264"/>
    </row>
    <row r="2081" spans="1:33" ht="12.6" customHeight="1" x14ac:dyDescent="0.25">
      <c r="A2081" s="26"/>
      <c r="B2081" s="26"/>
      <c r="C2081" s="83"/>
      <c r="D2081" s="329"/>
      <c r="E2081" s="26"/>
      <c r="F2081" s="11"/>
      <c r="G2081" s="11"/>
      <c r="H2081" s="11"/>
      <c r="I2081" s="11"/>
      <c r="J2081" s="26"/>
      <c r="K2081" s="26"/>
      <c r="L2081" s="26"/>
      <c r="M2081" s="330"/>
      <c r="N2081" s="55"/>
      <c r="O2081" s="26"/>
      <c r="P2081" s="211"/>
      <c r="Q2081" s="211"/>
      <c r="R2081" s="211"/>
      <c r="S2081" s="212"/>
      <c r="T2081" s="212"/>
      <c r="U2081" s="212"/>
      <c r="V2081" s="212"/>
      <c r="W2081" s="212"/>
      <c r="X2081" s="212"/>
      <c r="Y2081" s="212"/>
      <c r="Z2081" s="212"/>
      <c r="AC2081" s="264"/>
      <c r="AD2081" s="264"/>
      <c r="AE2081" s="264"/>
      <c r="AF2081" s="264"/>
      <c r="AG2081" s="264"/>
    </row>
    <row r="2082" spans="1:33" ht="12.6" customHeight="1" x14ac:dyDescent="0.25">
      <c r="A2082" s="11"/>
      <c r="B2082" s="222"/>
      <c r="C2082" s="222"/>
      <c r="D2082" s="3"/>
      <c r="E2082" s="222"/>
      <c r="F2082" s="222"/>
      <c r="G2082" s="3"/>
      <c r="H2082" s="222"/>
      <c r="I2082" s="3"/>
      <c r="J2082" s="326"/>
      <c r="K2082" s="327"/>
      <c r="L2082" s="222"/>
      <c r="M2082" s="76"/>
      <c r="N2082" s="3"/>
      <c r="O2082" s="11"/>
      <c r="P2082" s="211"/>
      <c r="Q2082" s="211"/>
      <c r="R2082" s="211"/>
      <c r="S2082" s="211"/>
      <c r="T2082" s="211"/>
      <c r="U2082" s="211"/>
      <c r="V2082" s="211"/>
      <c r="W2082" s="211"/>
      <c r="X2082" s="211"/>
      <c r="Y2082" s="211"/>
      <c r="Z2082" s="211"/>
      <c r="AC2082" s="264"/>
      <c r="AD2082" s="264"/>
      <c r="AE2082" s="264"/>
      <c r="AF2082" s="264"/>
      <c r="AG2082" s="264"/>
    </row>
    <row r="2083" spans="1:33" ht="12.6" customHeight="1" x14ac:dyDescent="0.25">
      <c r="A2083" s="11"/>
      <c r="B2083" s="222"/>
      <c r="C2083" s="222"/>
      <c r="D2083" s="3"/>
      <c r="E2083" s="222"/>
      <c r="F2083" s="222"/>
      <c r="G2083" s="3"/>
      <c r="H2083" s="222"/>
      <c r="I2083" s="3"/>
      <c r="J2083" s="326"/>
      <c r="K2083" s="327"/>
      <c r="L2083" s="222"/>
      <c r="M2083" s="76"/>
      <c r="N2083" s="3"/>
      <c r="O2083" s="11"/>
      <c r="P2083" s="211"/>
      <c r="Q2083" s="211"/>
      <c r="R2083" s="211"/>
      <c r="S2083" s="211"/>
      <c r="T2083" s="211"/>
      <c r="U2083" s="211"/>
      <c r="V2083" s="211"/>
      <c r="W2083" s="211"/>
      <c r="X2083" s="211"/>
      <c r="Y2083" s="211"/>
      <c r="Z2083" s="211"/>
      <c r="AC2083" s="264"/>
      <c r="AD2083" s="264"/>
      <c r="AE2083" s="264"/>
      <c r="AF2083" s="264"/>
      <c r="AG2083" s="264"/>
    </row>
    <row r="2084" spans="1:33" ht="12.6" customHeight="1" x14ac:dyDescent="0.25">
      <c r="A2084" s="11"/>
      <c r="B2084" s="222"/>
      <c r="C2084" s="222"/>
      <c r="D2084" s="3"/>
      <c r="E2084" s="222"/>
      <c r="F2084" s="222"/>
      <c r="G2084" s="3"/>
      <c r="H2084" s="222"/>
      <c r="I2084" s="3"/>
      <c r="J2084" s="326"/>
      <c r="K2084" s="327"/>
      <c r="L2084" s="222"/>
      <c r="M2084" s="76"/>
      <c r="N2084" s="3"/>
      <c r="O2084" s="11"/>
      <c r="P2084" s="211"/>
      <c r="Q2084" s="211"/>
      <c r="R2084" s="211"/>
      <c r="S2084" s="211"/>
      <c r="T2084" s="211"/>
      <c r="U2084" s="211"/>
      <c r="V2084" s="211"/>
      <c r="W2084" s="211"/>
      <c r="X2084" s="211"/>
      <c r="Y2084" s="211"/>
      <c r="Z2084" s="211"/>
      <c r="AC2084" s="264"/>
      <c r="AD2084" s="264"/>
      <c r="AE2084" s="264"/>
      <c r="AF2084" s="264"/>
      <c r="AG2084" s="264"/>
    </row>
    <row r="2085" spans="1:33" ht="12.6" customHeight="1" x14ac:dyDescent="0.25">
      <c r="A2085" s="11"/>
      <c r="B2085" s="222"/>
      <c r="C2085" s="222"/>
      <c r="D2085" s="3"/>
      <c r="E2085" s="222"/>
      <c r="F2085" s="222"/>
      <c r="G2085" s="3"/>
      <c r="H2085" s="222"/>
      <c r="I2085" s="3"/>
      <c r="J2085" s="326"/>
      <c r="K2085" s="327"/>
      <c r="L2085" s="222"/>
      <c r="M2085" s="76"/>
      <c r="N2085" s="3"/>
      <c r="O2085" s="11"/>
      <c r="P2085" s="211"/>
      <c r="Q2085" s="211"/>
      <c r="R2085" s="211"/>
      <c r="S2085" s="211"/>
      <c r="T2085" s="211"/>
      <c r="U2085" s="211"/>
      <c r="V2085" s="211"/>
      <c r="W2085" s="211"/>
      <c r="X2085" s="211"/>
      <c r="Y2085" s="211"/>
      <c r="Z2085" s="211"/>
      <c r="AC2085" s="264"/>
      <c r="AD2085" s="264"/>
      <c r="AE2085" s="264"/>
      <c r="AF2085" s="264"/>
      <c r="AG2085" s="264"/>
    </row>
    <row r="2086" spans="1:33" ht="12.6" customHeight="1" x14ac:dyDescent="0.25">
      <c r="A2086" s="11"/>
      <c r="B2086" s="222"/>
      <c r="C2086" s="222"/>
      <c r="D2086" s="3"/>
      <c r="E2086" s="222"/>
      <c r="F2086" s="222"/>
      <c r="G2086" s="3"/>
      <c r="H2086" s="222"/>
      <c r="I2086" s="3"/>
      <c r="J2086" s="326"/>
      <c r="K2086" s="327"/>
      <c r="L2086" s="222"/>
      <c r="M2086" s="76"/>
      <c r="N2086" s="3"/>
      <c r="O2086" s="11"/>
      <c r="P2086" s="211"/>
      <c r="Q2086" s="211"/>
      <c r="R2086" s="211"/>
      <c r="S2086" s="211"/>
      <c r="T2086" s="211"/>
      <c r="U2086" s="211"/>
      <c r="V2086" s="211"/>
      <c r="W2086" s="211"/>
      <c r="X2086" s="211"/>
      <c r="Y2086" s="211"/>
      <c r="Z2086" s="211"/>
      <c r="AC2086" s="264"/>
      <c r="AD2086" s="264"/>
      <c r="AE2086" s="264"/>
      <c r="AF2086" s="264"/>
      <c r="AG2086" s="264"/>
    </row>
    <row r="2087" spans="1:33" ht="12.6" customHeight="1" x14ac:dyDescent="0.25">
      <c r="D2087" s="3"/>
      <c r="G2087" s="3"/>
      <c r="I2087" s="3"/>
      <c r="N2087" s="3"/>
      <c r="P2087" s="211"/>
      <c r="Q2087" s="211"/>
      <c r="R2087" s="211"/>
      <c r="S2087" s="211"/>
      <c r="T2087" s="211"/>
      <c r="U2087" s="211"/>
      <c r="V2087" s="211"/>
      <c r="W2087" s="211"/>
      <c r="X2087" s="211"/>
      <c r="Y2087" s="211"/>
      <c r="Z2087" s="211"/>
      <c r="AC2087" s="264"/>
      <c r="AD2087" s="264"/>
      <c r="AE2087" s="264"/>
      <c r="AF2087" s="264"/>
      <c r="AG2087" s="264"/>
    </row>
    <row r="2088" spans="1:33" x14ac:dyDescent="0.25">
      <c r="D2088" s="62"/>
      <c r="H2088" s="63"/>
      <c r="K2088" s="26"/>
      <c r="P2088" s="211"/>
      <c r="Q2088" s="211"/>
      <c r="R2088" s="211"/>
      <c r="S2088" s="211"/>
      <c r="T2088" s="211"/>
      <c r="U2088" s="211"/>
      <c r="V2088" s="211"/>
      <c r="W2088" s="211"/>
      <c r="X2088" s="211"/>
      <c r="Y2088" s="211"/>
      <c r="Z2088" s="211"/>
      <c r="AC2088" s="264"/>
      <c r="AD2088" s="264"/>
      <c r="AE2088" s="264"/>
      <c r="AF2088" s="264"/>
      <c r="AG2088" s="264"/>
    </row>
    <row r="2089" spans="1:33" x14ac:dyDescent="0.25">
      <c r="B2089" s="95"/>
      <c r="C2089" s="95"/>
      <c r="D2089" s="95"/>
      <c r="E2089" s="95"/>
      <c r="F2089" s="95"/>
      <c r="G2089" s="95"/>
      <c r="H2089" s="95"/>
      <c r="I2089" s="95"/>
      <c r="J2089" s="95"/>
      <c r="K2089" s="95"/>
      <c r="L2089" s="95"/>
      <c r="M2089" s="95"/>
      <c r="P2089" s="211"/>
      <c r="Q2089" s="211"/>
      <c r="R2089" s="211"/>
      <c r="S2089" s="211"/>
      <c r="T2089" s="211"/>
      <c r="U2089" s="211"/>
      <c r="V2089" s="211"/>
      <c r="W2089" s="211"/>
      <c r="X2089" s="211"/>
      <c r="Y2089" s="211"/>
      <c r="Z2089" s="211"/>
      <c r="AC2089" s="264"/>
      <c r="AD2089" s="264"/>
      <c r="AE2089" s="264"/>
      <c r="AF2089" s="264"/>
      <c r="AG2089" s="264"/>
    </row>
    <row r="2090" spans="1:33" x14ac:dyDescent="0.25">
      <c r="B2090" s="95"/>
      <c r="C2090" s="95"/>
      <c r="D2090" s="95"/>
      <c r="E2090" s="95"/>
      <c r="F2090" s="95"/>
      <c r="G2090" s="95"/>
      <c r="H2090" s="95"/>
      <c r="I2090" s="95"/>
      <c r="J2090" s="95"/>
      <c r="K2090" s="95"/>
      <c r="L2090" s="95"/>
      <c r="M2090" s="95"/>
      <c r="P2090" s="211"/>
      <c r="Q2090" s="211"/>
      <c r="R2090" s="211"/>
      <c r="S2090" s="211"/>
      <c r="T2090" s="211"/>
      <c r="U2090" s="211"/>
      <c r="V2090" s="211"/>
      <c r="W2090" s="211"/>
      <c r="X2090" s="211"/>
      <c r="Y2090" s="211"/>
      <c r="Z2090" s="211"/>
      <c r="AC2090" s="264"/>
      <c r="AD2090" s="264"/>
      <c r="AE2090" s="264"/>
      <c r="AF2090" s="264"/>
      <c r="AG2090" s="264"/>
    </row>
    <row r="2091" spans="1:33" x14ac:dyDescent="0.25">
      <c r="B2091" s="95"/>
      <c r="C2091" s="95"/>
      <c r="D2091" s="95"/>
      <c r="E2091" s="95"/>
      <c r="F2091" s="95"/>
      <c r="G2091" s="95"/>
      <c r="H2091" s="95"/>
      <c r="I2091" s="95"/>
      <c r="J2091" s="95"/>
      <c r="K2091" s="95"/>
      <c r="L2091" s="95"/>
      <c r="M2091" s="95"/>
      <c r="P2091" s="211"/>
      <c r="Q2091" s="211"/>
      <c r="R2091" s="211"/>
      <c r="S2091" s="211"/>
      <c r="T2091" s="211"/>
      <c r="U2091" s="211"/>
      <c r="V2091" s="211"/>
      <c r="W2091" s="211"/>
      <c r="X2091" s="211"/>
      <c r="Y2091" s="211"/>
      <c r="Z2091" s="211"/>
      <c r="AC2091" s="264"/>
      <c r="AD2091" s="264"/>
      <c r="AE2091" s="264"/>
      <c r="AF2091" s="264"/>
      <c r="AG2091" s="264"/>
    </row>
    <row r="2092" spans="1:33" x14ac:dyDescent="0.25">
      <c r="B2092" s="95"/>
      <c r="C2092" s="95"/>
      <c r="D2092" s="95"/>
      <c r="E2092" s="95"/>
      <c r="F2092" s="95"/>
      <c r="G2092" s="95"/>
      <c r="H2092" s="95"/>
      <c r="I2092" s="95"/>
      <c r="J2092" s="95"/>
      <c r="K2092" s="95"/>
      <c r="L2092" s="95"/>
      <c r="M2092" s="95"/>
      <c r="P2092" s="211"/>
      <c r="Q2092" s="211"/>
      <c r="R2092" s="211"/>
      <c r="S2092" s="211"/>
      <c r="T2092" s="211"/>
      <c r="U2092" s="211"/>
      <c r="V2092" s="211"/>
      <c r="W2092" s="211"/>
      <c r="X2092" s="211"/>
      <c r="Y2092" s="211"/>
      <c r="Z2092" s="211"/>
      <c r="AC2092" s="264"/>
      <c r="AD2092" s="264"/>
      <c r="AE2092" s="264"/>
      <c r="AF2092" s="264"/>
      <c r="AG2092" s="264"/>
    </row>
    <row r="2093" spans="1:33" x14ac:dyDescent="0.25">
      <c r="B2093" s="16"/>
      <c r="D2093" s="62"/>
      <c r="H2093" s="63"/>
      <c r="K2093" s="26"/>
      <c r="P2093" s="211"/>
      <c r="Q2093" s="211"/>
      <c r="R2093" s="211"/>
      <c r="S2093" s="211"/>
      <c r="T2093" s="211"/>
      <c r="U2093" s="211"/>
      <c r="V2093" s="211"/>
      <c r="W2093" s="211"/>
      <c r="X2093" s="211"/>
      <c r="Y2093" s="211"/>
      <c r="Z2093" s="211"/>
      <c r="AC2093" s="264"/>
      <c r="AD2093" s="264"/>
      <c r="AE2093" s="264"/>
      <c r="AF2093" s="264"/>
      <c r="AG2093" s="264"/>
    </row>
    <row r="2094" spans="1:33" x14ac:dyDescent="0.25">
      <c r="D2094" s="62"/>
      <c r="H2094" s="63"/>
      <c r="K2094" s="26"/>
      <c r="P2094" s="211"/>
      <c r="Q2094" s="211"/>
      <c r="R2094" s="211"/>
      <c r="S2094" s="211"/>
      <c r="T2094" s="211"/>
      <c r="U2094" s="211"/>
      <c r="V2094" s="211"/>
      <c r="W2094" s="211"/>
      <c r="X2094" s="211"/>
      <c r="Y2094" s="211"/>
      <c r="Z2094" s="211"/>
      <c r="AC2094" s="264"/>
      <c r="AD2094" s="264"/>
      <c r="AE2094" s="264"/>
      <c r="AF2094" s="264"/>
      <c r="AG2094" s="264"/>
    </row>
    <row r="2095" spans="1:33" x14ac:dyDescent="0.25">
      <c r="D2095" s="62"/>
      <c r="H2095" s="63"/>
      <c r="K2095" s="26"/>
      <c r="P2095" s="211"/>
      <c r="Q2095" s="211"/>
      <c r="R2095" s="211"/>
      <c r="S2095" s="211"/>
      <c r="T2095" s="211"/>
      <c r="U2095" s="211"/>
      <c r="V2095" s="211"/>
      <c r="W2095" s="211"/>
      <c r="X2095" s="211"/>
      <c r="Y2095" s="211"/>
      <c r="Z2095" s="211"/>
      <c r="AC2095" s="264"/>
      <c r="AD2095" s="264"/>
      <c r="AE2095" s="264"/>
      <c r="AF2095" s="264"/>
      <c r="AG2095" s="264"/>
    </row>
    <row r="2096" spans="1:33" x14ac:dyDescent="0.25">
      <c r="D2096" s="62"/>
      <c r="E2096" s="222"/>
      <c r="F2096" s="222"/>
      <c r="G2096" s="222"/>
      <c r="H2096" s="222"/>
      <c r="I2096" s="222"/>
      <c r="K2096" s="26"/>
      <c r="P2096" s="211"/>
      <c r="Q2096" s="211"/>
      <c r="R2096" s="211"/>
      <c r="S2096" s="211"/>
      <c r="T2096" s="211"/>
      <c r="U2096" s="211"/>
      <c r="V2096" s="211"/>
      <c r="W2096" s="211"/>
      <c r="X2096" s="211"/>
      <c r="Y2096" s="211"/>
      <c r="Z2096" s="211"/>
      <c r="AC2096" s="264"/>
      <c r="AD2096" s="264"/>
      <c r="AE2096" s="264"/>
      <c r="AF2096" s="264"/>
      <c r="AG2096" s="264"/>
    </row>
    <row r="2097" spans="2:33" x14ac:dyDescent="0.25">
      <c r="D2097" s="62"/>
      <c r="E2097" s="222"/>
      <c r="F2097" s="222"/>
      <c r="G2097" s="222"/>
      <c r="H2097" s="222"/>
      <c r="I2097" s="222"/>
      <c r="K2097" s="323"/>
      <c r="L2097" s="323"/>
      <c r="M2097" s="323"/>
      <c r="P2097" s="211"/>
      <c r="Q2097" s="211"/>
      <c r="R2097" s="211"/>
      <c r="S2097" s="211"/>
      <c r="T2097" s="211"/>
      <c r="U2097" s="211"/>
      <c r="V2097" s="211"/>
      <c r="W2097" s="211"/>
      <c r="X2097" s="211"/>
      <c r="Y2097" s="211"/>
      <c r="Z2097" s="211"/>
      <c r="AC2097" s="264"/>
      <c r="AD2097" s="264"/>
      <c r="AE2097" s="264"/>
      <c r="AF2097" s="264"/>
      <c r="AG2097" s="264"/>
    </row>
    <row r="2098" spans="2:33" x14ac:dyDescent="0.25">
      <c r="D2098" s="62"/>
      <c r="H2098" s="63"/>
      <c r="K2098" s="323"/>
      <c r="L2098" s="323"/>
      <c r="M2098" s="323"/>
      <c r="P2098" s="211"/>
      <c r="Q2098" s="211"/>
      <c r="R2098" s="211"/>
      <c r="S2098" s="211"/>
      <c r="T2098" s="211"/>
      <c r="U2098" s="211"/>
      <c r="V2098" s="211"/>
      <c r="W2098" s="211"/>
      <c r="X2098" s="211"/>
      <c r="Y2098" s="211"/>
      <c r="Z2098" s="211"/>
      <c r="AC2098" s="264"/>
      <c r="AD2098" s="264"/>
      <c r="AE2098" s="264"/>
      <c r="AF2098" s="264"/>
      <c r="AG2098" s="264"/>
    </row>
    <row r="2099" spans="2:33" x14ac:dyDescent="0.25">
      <c r="D2099" s="62"/>
      <c r="E2099" s="222"/>
      <c r="F2099" s="222"/>
      <c r="G2099" s="222"/>
      <c r="H2099" s="222"/>
      <c r="I2099" s="222"/>
      <c r="K2099" s="323"/>
      <c r="L2099" s="323"/>
      <c r="M2099" s="323"/>
      <c r="P2099" s="211"/>
      <c r="Q2099" s="211"/>
      <c r="R2099" s="211"/>
      <c r="S2099" s="211"/>
      <c r="T2099" s="211"/>
      <c r="U2099" s="211"/>
      <c r="V2099" s="211"/>
      <c r="W2099" s="211"/>
      <c r="X2099" s="211"/>
      <c r="Y2099" s="211"/>
      <c r="Z2099" s="211"/>
      <c r="AC2099" s="264"/>
      <c r="AD2099" s="264"/>
      <c r="AE2099" s="264"/>
      <c r="AF2099" s="264"/>
      <c r="AG2099" s="264"/>
    </row>
    <row r="2100" spans="2:33" x14ac:dyDescent="0.25">
      <c r="D2100" s="62"/>
      <c r="E2100" s="222"/>
      <c r="F2100" s="222"/>
      <c r="G2100" s="222"/>
      <c r="H2100" s="222"/>
      <c r="I2100" s="222"/>
      <c r="K2100" s="323"/>
      <c r="L2100" s="323"/>
      <c r="M2100" s="323"/>
      <c r="P2100" s="211"/>
      <c r="Q2100" s="211"/>
      <c r="R2100" s="211"/>
      <c r="S2100" s="211"/>
      <c r="T2100" s="211"/>
      <c r="U2100" s="211"/>
      <c r="V2100" s="211"/>
      <c r="W2100" s="211"/>
      <c r="X2100" s="211"/>
      <c r="Y2100" s="211"/>
      <c r="Z2100" s="211"/>
      <c r="AC2100" s="264"/>
      <c r="AD2100" s="264"/>
      <c r="AE2100" s="264"/>
      <c r="AF2100" s="264"/>
      <c r="AG2100" s="264"/>
    </row>
    <row r="2101" spans="2:33" x14ac:dyDescent="0.25">
      <c r="P2101" s="211"/>
      <c r="Q2101" s="211"/>
      <c r="R2101" s="211"/>
      <c r="S2101" s="211"/>
      <c r="T2101" s="211"/>
      <c r="U2101" s="211"/>
      <c r="V2101" s="211"/>
      <c r="W2101" s="211"/>
      <c r="X2101" s="211"/>
      <c r="Y2101" s="211"/>
      <c r="Z2101" s="211"/>
      <c r="AC2101" s="264"/>
      <c r="AD2101" s="264"/>
      <c r="AE2101" s="264"/>
      <c r="AF2101" s="264"/>
      <c r="AG2101" s="264"/>
    </row>
    <row r="2102" spans="2:33" x14ac:dyDescent="0.25">
      <c r="P2102" s="211"/>
      <c r="Q2102" s="211"/>
      <c r="R2102" s="211"/>
      <c r="S2102" s="211"/>
      <c r="T2102" s="211"/>
      <c r="U2102" s="211"/>
      <c r="V2102" s="211"/>
      <c r="W2102" s="211"/>
      <c r="X2102" s="211"/>
      <c r="Y2102" s="211"/>
      <c r="Z2102" s="211"/>
      <c r="AC2102" s="264"/>
      <c r="AD2102" s="264"/>
      <c r="AE2102" s="264"/>
      <c r="AF2102" s="264"/>
      <c r="AG2102" s="264"/>
    </row>
    <row r="2103" spans="2:33" x14ac:dyDescent="0.25">
      <c r="B2103" s="91"/>
      <c r="P2103" s="211"/>
      <c r="Q2103" s="211"/>
      <c r="R2103" s="211"/>
      <c r="S2103" s="211"/>
      <c r="T2103" s="211"/>
      <c r="U2103" s="211"/>
      <c r="V2103" s="211"/>
      <c r="W2103" s="211"/>
      <c r="X2103" s="211"/>
      <c r="Y2103" s="211"/>
      <c r="Z2103" s="211"/>
      <c r="AC2103" s="264"/>
      <c r="AD2103" s="264"/>
      <c r="AE2103" s="264"/>
      <c r="AF2103" s="264"/>
      <c r="AG2103" s="264"/>
    </row>
    <row r="2104" spans="2:33" x14ac:dyDescent="0.25">
      <c r="P2104" s="211"/>
      <c r="Q2104" s="211"/>
      <c r="R2104" s="211"/>
      <c r="S2104" s="211"/>
      <c r="T2104" s="211"/>
      <c r="U2104" s="211"/>
      <c r="V2104" s="211"/>
      <c r="W2104" s="211"/>
      <c r="X2104" s="211"/>
      <c r="Y2104" s="211"/>
      <c r="Z2104" s="211"/>
      <c r="AC2104" s="264"/>
      <c r="AD2104" s="264"/>
      <c r="AE2104" s="264"/>
      <c r="AF2104" s="264"/>
      <c r="AG2104" s="264"/>
    </row>
    <row r="2105" spans="2:33" x14ac:dyDescent="0.25">
      <c r="P2105" s="211"/>
      <c r="Q2105" s="211"/>
      <c r="R2105" s="211"/>
      <c r="S2105" s="211"/>
      <c r="T2105" s="211"/>
      <c r="U2105" s="211"/>
      <c r="V2105" s="211"/>
      <c r="W2105" s="211"/>
      <c r="X2105" s="211"/>
      <c r="Y2105" s="211"/>
      <c r="Z2105" s="211"/>
      <c r="AC2105" s="264"/>
      <c r="AD2105" s="264"/>
      <c r="AE2105" s="264"/>
      <c r="AF2105" s="264"/>
      <c r="AG2105" s="264"/>
    </row>
    <row r="2106" spans="2:33" x14ac:dyDescent="0.25">
      <c r="P2106" s="211"/>
      <c r="Q2106" s="211"/>
      <c r="R2106" s="211"/>
      <c r="S2106" s="211"/>
      <c r="T2106" s="211"/>
      <c r="U2106" s="211"/>
      <c r="V2106" s="211"/>
      <c r="W2106" s="211"/>
      <c r="X2106" s="211"/>
      <c r="Y2106" s="211"/>
      <c r="Z2106" s="211"/>
      <c r="AC2106" s="264"/>
      <c r="AD2106" s="264"/>
      <c r="AE2106" s="264"/>
      <c r="AF2106" s="264"/>
      <c r="AG2106" s="264"/>
    </row>
    <row r="2107" spans="2:33" x14ac:dyDescent="0.25">
      <c r="P2107" s="211"/>
      <c r="Q2107" s="211"/>
      <c r="R2107" s="211"/>
      <c r="S2107" s="211"/>
      <c r="T2107" s="211"/>
      <c r="U2107" s="211"/>
      <c r="V2107" s="211"/>
      <c r="W2107" s="211"/>
      <c r="X2107" s="211"/>
      <c r="Y2107" s="211"/>
      <c r="Z2107" s="211"/>
      <c r="AC2107" s="264"/>
      <c r="AD2107" s="264"/>
      <c r="AE2107" s="264"/>
      <c r="AF2107" s="264"/>
      <c r="AG2107" s="264"/>
    </row>
    <row r="2108" spans="2:33" x14ac:dyDescent="0.25">
      <c r="P2108" s="211"/>
      <c r="Q2108" s="211"/>
      <c r="R2108" s="211"/>
      <c r="S2108" s="211"/>
      <c r="T2108" s="211"/>
      <c r="U2108" s="211"/>
      <c r="V2108" s="211"/>
      <c r="W2108" s="211"/>
      <c r="X2108" s="211"/>
      <c r="Y2108" s="211"/>
      <c r="Z2108" s="211"/>
      <c r="AC2108" s="264"/>
      <c r="AD2108" s="264"/>
      <c r="AE2108" s="264"/>
      <c r="AF2108" s="264"/>
      <c r="AG2108" s="264"/>
    </row>
    <row r="2109" spans="2:33" x14ac:dyDescent="0.25">
      <c r="P2109" s="211"/>
      <c r="Q2109" s="211"/>
      <c r="R2109" s="211"/>
      <c r="S2109" s="211"/>
      <c r="T2109" s="211"/>
      <c r="U2109" s="211"/>
      <c r="V2109" s="211"/>
      <c r="W2109" s="211"/>
      <c r="X2109" s="211"/>
      <c r="Y2109" s="211"/>
      <c r="Z2109" s="211"/>
      <c r="AC2109" s="264"/>
      <c r="AD2109" s="264"/>
      <c r="AE2109" s="264"/>
      <c r="AF2109" s="264"/>
      <c r="AG2109" s="264"/>
    </row>
    <row r="2110" spans="2:33" x14ac:dyDescent="0.25">
      <c r="P2110" s="211"/>
      <c r="Q2110" s="211"/>
      <c r="R2110" s="211"/>
      <c r="S2110" s="211"/>
      <c r="T2110" s="211"/>
      <c r="U2110" s="211"/>
      <c r="V2110" s="211"/>
      <c r="W2110" s="211"/>
      <c r="X2110" s="211"/>
      <c r="Y2110" s="211"/>
      <c r="Z2110" s="211"/>
      <c r="AC2110" s="264"/>
      <c r="AD2110" s="264"/>
      <c r="AE2110" s="264"/>
      <c r="AF2110" s="264"/>
      <c r="AG2110" s="264"/>
    </row>
    <row r="2111" spans="2:33" x14ac:dyDescent="0.25">
      <c r="P2111" s="211"/>
      <c r="Q2111" s="211"/>
      <c r="R2111" s="211"/>
      <c r="S2111" s="211"/>
      <c r="T2111" s="211"/>
      <c r="U2111" s="211"/>
      <c r="V2111" s="211"/>
      <c r="W2111" s="211"/>
      <c r="X2111" s="211"/>
      <c r="Y2111" s="211"/>
      <c r="Z2111" s="211"/>
      <c r="AC2111" s="264"/>
      <c r="AD2111" s="264"/>
      <c r="AE2111" s="264"/>
      <c r="AF2111" s="264"/>
      <c r="AG2111" s="264"/>
    </row>
    <row r="2112" spans="2:33" x14ac:dyDescent="0.25">
      <c r="P2112" s="211"/>
      <c r="Q2112" s="211"/>
      <c r="R2112" s="211"/>
      <c r="S2112" s="211"/>
      <c r="T2112" s="211"/>
      <c r="U2112" s="211"/>
      <c r="V2112" s="211"/>
      <c r="W2112" s="211"/>
      <c r="X2112" s="211"/>
      <c r="Y2112" s="211"/>
      <c r="Z2112" s="211"/>
      <c r="AC2112" s="264"/>
      <c r="AD2112" s="264"/>
      <c r="AE2112" s="264"/>
      <c r="AF2112" s="264"/>
      <c r="AG2112" s="264"/>
    </row>
    <row r="2113" spans="16:33" x14ac:dyDescent="0.25">
      <c r="P2113" s="211"/>
      <c r="Q2113" s="211"/>
      <c r="R2113" s="211"/>
      <c r="S2113" s="211"/>
      <c r="T2113" s="211"/>
      <c r="U2113" s="211"/>
      <c r="V2113" s="211"/>
      <c r="W2113" s="211"/>
      <c r="X2113" s="211"/>
      <c r="Y2113" s="211"/>
      <c r="Z2113" s="211"/>
      <c r="AC2113" s="264"/>
      <c r="AD2113" s="264"/>
      <c r="AE2113" s="264"/>
      <c r="AF2113" s="264"/>
      <c r="AG2113" s="264"/>
    </row>
    <row r="2114" spans="16:33" x14ac:dyDescent="0.25">
      <c r="P2114" s="211"/>
      <c r="Q2114" s="211"/>
      <c r="R2114" s="211"/>
      <c r="S2114" s="211"/>
      <c r="T2114" s="211"/>
      <c r="U2114" s="211"/>
      <c r="V2114" s="211"/>
      <c r="W2114" s="211"/>
      <c r="X2114" s="211"/>
      <c r="Y2114" s="211"/>
      <c r="Z2114" s="211"/>
      <c r="AC2114" s="264"/>
      <c r="AD2114" s="264"/>
      <c r="AE2114" s="264"/>
      <c r="AF2114" s="264"/>
      <c r="AG2114" s="264"/>
    </row>
    <row r="2115" spans="16:33" x14ac:dyDescent="0.25">
      <c r="P2115" s="211"/>
      <c r="Q2115" s="211"/>
      <c r="R2115" s="211"/>
      <c r="S2115" s="211"/>
      <c r="T2115" s="211"/>
      <c r="U2115" s="211"/>
      <c r="V2115" s="211"/>
      <c r="W2115" s="211"/>
      <c r="X2115" s="211"/>
      <c r="Y2115" s="211"/>
      <c r="Z2115" s="211"/>
      <c r="AC2115" s="264"/>
      <c r="AD2115" s="264"/>
      <c r="AE2115" s="264"/>
      <c r="AF2115" s="264"/>
      <c r="AG2115" s="264"/>
    </row>
    <row r="2116" spans="16:33" x14ac:dyDescent="0.25">
      <c r="P2116" s="211"/>
      <c r="Q2116" s="211"/>
      <c r="R2116" s="211"/>
      <c r="S2116" s="211"/>
      <c r="T2116" s="211"/>
      <c r="U2116" s="211"/>
      <c r="V2116" s="211"/>
      <c r="W2116" s="211"/>
      <c r="X2116" s="211"/>
      <c r="Y2116" s="211"/>
      <c r="Z2116" s="211"/>
      <c r="AC2116" s="264"/>
      <c r="AD2116" s="264"/>
      <c r="AE2116" s="264"/>
      <c r="AF2116" s="264"/>
      <c r="AG2116" s="264"/>
    </row>
    <row r="2117" spans="16:33" x14ac:dyDescent="0.25">
      <c r="P2117" s="211"/>
      <c r="Q2117" s="211"/>
      <c r="R2117" s="211"/>
      <c r="S2117" s="211"/>
      <c r="T2117" s="211"/>
      <c r="U2117" s="211"/>
      <c r="V2117" s="211"/>
      <c r="W2117" s="211"/>
      <c r="X2117" s="211"/>
      <c r="Y2117" s="211"/>
      <c r="Z2117" s="211"/>
      <c r="AC2117" s="264"/>
      <c r="AD2117" s="264"/>
      <c r="AE2117" s="264"/>
      <c r="AF2117" s="264"/>
      <c r="AG2117" s="264"/>
    </row>
    <row r="2118" spans="16:33" x14ac:dyDescent="0.25">
      <c r="P2118" s="211"/>
      <c r="Q2118" s="211"/>
      <c r="R2118" s="211"/>
      <c r="S2118" s="211"/>
      <c r="T2118" s="211"/>
      <c r="U2118" s="211"/>
      <c r="V2118" s="211"/>
      <c r="W2118" s="211"/>
      <c r="X2118" s="211"/>
      <c r="Y2118" s="211"/>
      <c r="Z2118" s="211"/>
      <c r="AC2118" s="264"/>
      <c r="AD2118" s="264"/>
      <c r="AE2118" s="264"/>
      <c r="AF2118" s="264"/>
      <c r="AG2118" s="264"/>
    </row>
    <row r="2119" spans="16:33" x14ac:dyDescent="0.25">
      <c r="P2119" s="211"/>
      <c r="Q2119" s="211"/>
      <c r="R2119" s="211"/>
      <c r="S2119" s="211"/>
      <c r="T2119" s="211"/>
      <c r="U2119" s="211"/>
      <c r="V2119" s="211"/>
      <c r="W2119" s="211"/>
      <c r="X2119" s="211"/>
      <c r="Y2119" s="211"/>
      <c r="Z2119" s="211"/>
      <c r="AC2119" s="264"/>
      <c r="AD2119" s="264"/>
      <c r="AE2119" s="264"/>
      <c r="AF2119" s="264"/>
      <c r="AG2119" s="264"/>
    </row>
    <row r="2120" spans="16:33" x14ac:dyDescent="0.25">
      <c r="P2120" s="211"/>
      <c r="Q2120" s="211"/>
      <c r="R2120" s="211"/>
      <c r="S2120" s="211"/>
      <c r="T2120" s="211"/>
      <c r="U2120" s="211"/>
      <c r="V2120" s="211"/>
      <c r="W2120" s="211"/>
      <c r="X2120" s="211"/>
      <c r="Y2120" s="211"/>
      <c r="Z2120" s="211"/>
      <c r="AC2120" s="264"/>
      <c r="AD2120" s="264"/>
      <c r="AE2120" s="264"/>
      <c r="AF2120" s="264"/>
      <c r="AG2120" s="264"/>
    </row>
    <row r="2121" spans="16:33" x14ac:dyDescent="0.25">
      <c r="P2121" s="211"/>
      <c r="Q2121" s="211"/>
      <c r="R2121" s="211"/>
      <c r="S2121" s="211"/>
      <c r="T2121" s="211"/>
      <c r="U2121" s="211"/>
      <c r="V2121" s="211"/>
      <c r="W2121" s="211"/>
      <c r="X2121" s="211"/>
      <c r="Y2121" s="211"/>
      <c r="Z2121" s="211"/>
      <c r="AC2121" s="264"/>
      <c r="AD2121" s="264"/>
      <c r="AE2121" s="264"/>
      <c r="AF2121" s="264"/>
      <c r="AG2121" s="264"/>
    </row>
    <row r="2122" spans="16:33" x14ac:dyDescent="0.25">
      <c r="P2122" s="211"/>
      <c r="Q2122" s="211"/>
      <c r="R2122" s="211"/>
      <c r="S2122" s="211"/>
      <c r="T2122" s="211"/>
      <c r="U2122" s="211"/>
      <c r="V2122" s="211"/>
      <c r="W2122" s="211"/>
      <c r="X2122" s="211"/>
      <c r="Y2122" s="211"/>
      <c r="Z2122" s="211"/>
      <c r="AC2122" s="264"/>
      <c r="AD2122" s="264"/>
      <c r="AE2122" s="264"/>
      <c r="AF2122" s="264"/>
      <c r="AG2122" s="264"/>
    </row>
    <row r="2123" spans="16:33" x14ac:dyDescent="0.25">
      <c r="P2123" s="211"/>
      <c r="Q2123" s="211"/>
      <c r="R2123" s="211"/>
      <c r="S2123" s="211"/>
      <c r="T2123" s="211"/>
      <c r="U2123" s="211"/>
      <c r="V2123" s="211"/>
      <c r="W2123" s="211"/>
      <c r="X2123" s="211"/>
      <c r="Y2123" s="211"/>
      <c r="Z2123" s="211"/>
      <c r="AC2123" s="264"/>
      <c r="AD2123" s="264"/>
      <c r="AE2123" s="264"/>
      <c r="AF2123" s="264"/>
      <c r="AG2123" s="264"/>
    </row>
    <row r="2124" spans="16:33" x14ac:dyDescent="0.25">
      <c r="P2124" s="211"/>
      <c r="Q2124" s="211"/>
      <c r="R2124" s="211"/>
      <c r="S2124" s="211"/>
      <c r="T2124" s="211"/>
      <c r="U2124" s="211"/>
      <c r="V2124" s="211"/>
      <c r="W2124" s="211"/>
      <c r="X2124" s="211"/>
      <c r="Y2124" s="211"/>
      <c r="Z2124" s="211"/>
      <c r="AC2124" s="264"/>
      <c r="AD2124" s="264"/>
      <c r="AE2124" s="264"/>
      <c r="AF2124" s="264"/>
      <c r="AG2124" s="264"/>
    </row>
    <row r="2125" spans="16:33" x14ac:dyDescent="0.25">
      <c r="P2125" s="211"/>
      <c r="Q2125" s="211"/>
      <c r="R2125" s="211"/>
      <c r="S2125" s="211"/>
      <c r="T2125" s="211"/>
      <c r="U2125" s="211"/>
      <c r="V2125" s="211"/>
      <c r="W2125" s="211"/>
      <c r="X2125" s="211"/>
      <c r="Y2125" s="211"/>
      <c r="Z2125" s="211"/>
      <c r="AC2125" s="264"/>
      <c r="AD2125" s="264"/>
      <c r="AE2125" s="264"/>
      <c r="AF2125" s="264"/>
      <c r="AG2125" s="264"/>
    </row>
    <row r="2126" spans="16:33" x14ac:dyDescent="0.25">
      <c r="P2126" s="211"/>
      <c r="Q2126" s="211"/>
      <c r="R2126" s="211"/>
      <c r="S2126" s="211"/>
      <c r="T2126" s="211"/>
      <c r="U2126" s="211"/>
      <c r="V2126" s="211"/>
      <c r="W2126" s="211"/>
      <c r="X2126" s="211"/>
      <c r="Y2126" s="211"/>
      <c r="Z2126" s="211"/>
      <c r="AC2126" s="264"/>
      <c r="AD2126" s="264"/>
      <c r="AE2126" s="264"/>
      <c r="AF2126" s="264"/>
      <c r="AG2126" s="264"/>
    </row>
    <row r="2127" spans="16:33" x14ac:dyDescent="0.25">
      <c r="P2127" s="211"/>
      <c r="Q2127" s="211"/>
      <c r="R2127" s="211"/>
      <c r="S2127" s="211"/>
      <c r="T2127" s="211"/>
      <c r="U2127" s="211"/>
      <c r="V2127" s="211"/>
      <c r="W2127" s="211"/>
      <c r="X2127" s="211"/>
      <c r="Y2127" s="211"/>
      <c r="Z2127" s="211"/>
      <c r="AC2127" s="264"/>
      <c r="AD2127" s="264"/>
      <c r="AE2127" s="264"/>
      <c r="AF2127" s="264"/>
      <c r="AG2127" s="264"/>
    </row>
    <row r="2128" spans="16:33" x14ac:dyDescent="0.25">
      <c r="P2128" s="211"/>
      <c r="Q2128" s="211"/>
      <c r="R2128" s="211"/>
      <c r="S2128" s="211"/>
      <c r="T2128" s="211"/>
      <c r="U2128" s="211"/>
      <c r="V2128" s="211"/>
      <c r="W2128" s="211"/>
      <c r="X2128" s="211"/>
      <c r="Y2128" s="211"/>
      <c r="Z2128" s="211"/>
      <c r="AC2128" s="264"/>
      <c r="AD2128" s="264"/>
      <c r="AE2128" s="264"/>
      <c r="AF2128" s="264"/>
      <c r="AG2128" s="264"/>
    </row>
    <row r="2129" spans="2:33" x14ac:dyDescent="0.25">
      <c r="P2129" s="211"/>
      <c r="Q2129" s="211"/>
      <c r="R2129" s="211"/>
      <c r="S2129" s="211"/>
      <c r="T2129" s="211"/>
      <c r="U2129" s="211"/>
      <c r="V2129" s="211"/>
      <c r="W2129" s="211"/>
      <c r="X2129" s="211"/>
      <c r="Y2129" s="211"/>
      <c r="Z2129" s="211"/>
      <c r="AC2129" s="264"/>
      <c r="AD2129" s="264"/>
      <c r="AE2129" s="264"/>
      <c r="AF2129" s="264"/>
      <c r="AG2129" s="264"/>
    </row>
    <row r="2130" spans="2:33" x14ac:dyDescent="0.25">
      <c r="P2130" s="211"/>
      <c r="Q2130" s="211"/>
      <c r="R2130" s="211"/>
      <c r="S2130" s="211"/>
      <c r="T2130" s="211"/>
      <c r="U2130" s="211"/>
      <c r="V2130" s="211"/>
      <c r="W2130" s="211"/>
      <c r="X2130" s="211"/>
      <c r="Y2130" s="211"/>
      <c r="Z2130" s="211"/>
      <c r="AC2130" s="264"/>
      <c r="AD2130" s="264"/>
      <c r="AE2130" s="264"/>
      <c r="AF2130" s="264"/>
      <c r="AG2130" s="264"/>
    </row>
    <row r="2131" spans="2:33" x14ac:dyDescent="0.25">
      <c r="P2131" s="211"/>
      <c r="Q2131" s="211"/>
      <c r="R2131" s="211"/>
      <c r="S2131" s="211"/>
      <c r="T2131" s="211"/>
      <c r="U2131" s="211"/>
      <c r="V2131" s="211"/>
      <c r="W2131" s="211"/>
      <c r="X2131" s="211"/>
      <c r="Y2131" s="211"/>
      <c r="Z2131" s="211"/>
      <c r="AC2131" s="264"/>
      <c r="AD2131" s="264"/>
      <c r="AE2131" s="264"/>
      <c r="AF2131" s="264"/>
      <c r="AG2131" s="264"/>
    </row>
    <row r="2132" spans="2:33" x14ac:dyDescent="0.25">
      <c r="P2132" s="211"/>
      <c r="Q2132" s="211"/>
      <c r="R2132" s="211"/>
      <c r="S2132" s="211"/>
      <c r="T2132" s="211"/>
      <c r="U2132" s="211"/>
      <c r="V2132" s="211"/>
      <c r="W2132" s="211"/>
      <c r="X2132" s="211"/>
      <c r="Y2132" s="211"/>
      <c r="Z2132" s="211"/>
      <c r="AC2132" s="264"/>
      <c r="AD2132" s="264"/>
      <c r="AE2132" s="264"/>
      <c r="AF2132" s="264"/>
      <c r="AG2132" s="264"/>
    </row>
    <row r="2133" spans="2:33" x14ac:dyDescent="0.25">
      <c r="P2133" s="211"/>
      <c r="Q2133" s="211"/>
      <c r="R2133" s="211"/>
      <c r="S2133" s="211"/>
      <c r="T2133" s="211"/>
      <c r="U2133" s="211"/>
      <c r="V2133" s="211"/>
      <c r="W2133" s="211"/>
      <c r="X2133" s="211"/>
      <c r="Y2133" s="211"/>
      <c r="Z2133" s="211"/>
      <c r="AC2133" s="264"/>
      <c r="AD2133" s="264"/>
      <c r="AE2133" s="264"/>
      <c r="AF2133" s="264"/>
      <c r="AG2133" s="264"/>
    </row>
    <row r="2134" spans="2:33" x14ac:dyDescent="0.25">
      <c r="P2134" s="211"/>
      <c r="Q2134" s="211"/>
      <c r="R2134" s="211"/>
      <c r="S2134" s="211"/>
      <c r="T2134" s="211"/>
      <c r="U2134" s="211"/>
      <c r="V2134" s="211"/>
      <c r="W2134" s="211"/>
      <c r="X2134" s="211"/>
      <c r="Y2134" s="211"/>
      <c r="Z2134" s="211"/>
      <c r="AC2134" s="264"/>
      <c r="AD2134" s="264"/>
      <c r="AE2134" s="264"/>
      <c r="AF2134" s="264"/>
      <c r="AG2134" s="264"/>
    </row>
    <row r="2135" spans="2:33" x14ac:dyDescent="0.25">
      <c r="P2135" s="211"/>
      <c r="Q2135" s="211"/>
      <c r="R2135" s="211"/>
      <c r="S2135" s="211"/>
      <c r="T2135" s="211"/>
      <c r="U2135" s="211"/>
      <c r="V2135" s="211"/>
      <c r="W2135" s="211"/>
      <c r="X2135" s="211"/>
      <c r="Y2135" s="211"/>
      <c r="Z2135" s="211"/>
      <c r="AC2135" s="264"/>
      <c r="AD2135" s="264"/>
      <c r="AE2135" s="264"/>
      <c r="AF2135" s="264"/>
      <c r="AG2135" s="264"/>
    </row>
    <row r="2136" spans="2:33" x14ac:dyDescent="0.25">
      <c r="C2136" s="358"/>
      <c r="D2136" s="30"/>
      <c r="P2136" s="211"/>
      <c r="Q2136" s="211"/>
      <c r="R2136" s="211"/>
      <c r="S2136" s="211"/>
      <c r="T2136" s="211"/>
      <c r="U2136" s="211"/>
      <c r="V2136" s="211"/>
      <c r="W2136" s="211"/>
      <c r="X2136" s="211"/>
      <c r="Y2136" s="211"/>
      <c r="Z2136" s="211"/>
      <c r="AC2136" s="264"/>
      <c r="AD2136" s="264"/>
      <c r="AE2136" s="264"/>
      <c r="AF2136" s="264"/>
      <c r="AG2136" s="264"/>
    </row>
    <row r="2137" spans="2:33" x14ac:dyDescent="0.25">
      <c r="B2137" s="9"/>
      <c r="D2137" s="39"/>
      <c r="E2137" s="9"/>
      <c r="F2137" s="324"/>
      <c r="I2137" s="80"/>
      <c r="J2137" s="9"/>
      <c r="L2137" s="80"/>
      <c r="P2137" s="211"/>
      <c r="Q2137" s="211"/>
      <c r="R2137" s="211"/>
      <c r="S2137" s="211"/>
      <c r="T2137" s="211"/>
      <c r="U2137" s="211"/>
      <c r="V2137" s="211"/>
      <c r="W2137" s="211"/>
      <c r="X2137" s="211"/>
      <c r="Y2137" s="211"/>
      <c r="Z2137" s="211"/>
      <c r="AC2137" s="264"/>
      <c r="AD2137" s="264"/>
      <c r="AE2137" s="264"/>
      <c r="AF2137" s="264"/>
      <c r="AG2137" s="264"/>
    </row>
    <row r="2138" spans="2:33" x14ac:dyDescent="0.25">
      <c r="E2138" s="39"/>
      <c r="F2138" s="40"/>
      <c r="G2138" s="41"/>
      <c r="I2138" s="11"/>
      <c r="J2138" s="42"/>
      <c r="P2138" s="211"/>
      <c r="Q2138" s="211"/>
      <c r="R2138" s="211"/>
      <c r="S2138" s="211"/>
      <c r="T2138" s="211"/>
      <c r="U2138" s="211"/>
      <c r="V2138" s="211"/>
      <c r="W2138" s="211"/>
      <c r="X2138" s="211"/>
      <c r="Y2138" s="211"/>
      <c r="Z2138" s="211"/>
      <c r="AC2138" s="264"/>
      <c r="AD2138" s="264"/>
      <c r="AE2138" s="264"/>
      <c r="AF2138" s="264"/>
      <c r="AG2138" s="264"/>
    </row>
    <row r="2139" spans="2:33" ht="12.75" customHeight="1" x14ac:dyDescent="0.25">
      <c r="L2139" s="320"/>
      <c r="M2139" s="320"/>
      <c r="P2139" s="211"/>
      <c r="Q2139" s="211"/>
      <c r="R2139" s="211"/>
      <c r="S2139" s="211"/>
      <c r="T2139" s="211"/>
      <c r="U2139" s="211"/>
      <c r="V2139" s="211"/>
      <c r="W2139" s="211"/>
      <c r="X2139" s="211"/>
      <c r="Y2139" s="211"/>
      <c r="Z2139" s="211"/>
      <c r="AC2139" s="264"/>
      <c r="AD2139" s="264"/>
      <c r="AE2139" s="264"/>
      <c r="AF2139" s="264"/>
      <c r="AG2139" s="264"/>
    </row>
    <row r="2140" spans="2:33" ht="12.75" customHeight="1" x14ac:dyDescent="0.25">
      <c r="L2140" s="320"/>
      <c r="M2140" s="320"/>
      <c r="P2140" s="211"/>
      <c r="Q2140" s="211"/>
      <c r="R2140" s="211"/>
      <c r="S2140" s="211"/>
      <c r="T2140" s="211"/>
      <c r="U2140" s="211"/>
      <c r="V2140" s="211"/>
      <c r="W2140" s="211"/>
      <c r="X2140" s="211"/>
      <c r="Y2140" s="211"/>
      <c r="Z2140" s="211"/>
      <c r="AC2140" s="264"/>
      <c r="AD2140" s="264"/>
      <c r="AE2140" s="264"/>
      <c r="AF2140" s="264"/>
      <c r="AG2140" s="264"/>
    </row>
    <row r="2141" spans="2:33" ht="18" customHeight="1" x14ac:dyDescent="0.25">
      <c r="B2141" s="321"/>
      <c r="C2141" s="11"/>
      <c r="D2141" s="11"/>
      <c r="E2141" s="325"/>
      <c r="F2141" s="359"/>
      <c r="G2141" s="11"/>
      <c r="H2141" s="11"/>
      <c r="I2141" s="15"/>
      <c r="J2141" s="83"/>
      <c r="K2141" s="63"/>
      <c r="P2141" s="211"/>
      <c r="Q2141" s="211"/>
      <c r="R2141" s="211"/>
      <c r="S2141" s="211"/>
      <c r="T2141" s="211"/>
      <c r="U2141" s="211"/>
      <c r="V2141" s="211"/>
      <c r="W2141" s="211"/>
      <c r="X2141" s="211"/>
      <c r="Y2141" s="211"/>
      <c r="Z2141" s="211"/>
      <c r="AC2141" s="264"/>
      <c r="AD2141" s="264"/>
      <c r="AE2141" s="264"/>
      <c r="AF2141" s="264"/>
      <c r="AG2141" s="264"/>
    </row>
    <row r="2142" spans="2:33" x14ac:dyDescent="0.25">
      <c r="P2142" s="211"/>
      <c r="Q2142" s="211"/>
      <c r="R2142" s="211"/>
      <c r="S2142" s="211"/>
      <c r="T2142" s="211"/>
      <c r="U2142" s="211"/>
      <c r="V2142" s="211"/>
      <c r="W2142" s="211"/>
      <c r="X2142" s="211"/>
      <c r="Y2142" s="211"/>
      <c r="Z2142" s="211"/>
      <c r="AC2142" s="264"/>
      <c r="AD2142" s="264"/>
      <c r="AE2142" s="264"/>
      <c r="AF2142" s="264"/>
      <c r="AG2142" s="264"/>
    </row>
    <row r="2143" spans="2:33" x14ac:dyDescent="0.25">
      <c r="G2143" s="276"/>
      <c r="P2143" s="211"/>
      <c r="Q2143" s="211"/>
      <c r="R2143" s="211"/>
      <c r="S2143" s="211"/>
      <c r="T2143" s="211"/>
      <c r="U2143" s="211"/>
      <c r="V2143" s="211"/>
      <c r="W2143" s="211"/>
      <c r="X2143" s="211"/>
      <c r="Y2143" s="211"/>
      <c r="Z2143" s="211"/>
      <c r="AC2143" s="264"/>
      <c r="AD2143" s="264"/>
      <c r="AE2143" s="264"/>
      <c r="AF2143" s="264"/>
      <c r="AG2143" s="264"/>
    </row>
    <row r="2144" spans="2:33" x14ac:dyDescent="0.25">
      <c r="G2144" s="276"/>
      <c r="P2144" s="211"/>
      <c r="Q2144" s="211"/>
      <c r="R2144" s="211"/>
      <c r="S2144" s="211"/>
      <c r="T2144" s="211"/>
      <c r="U2144" s="211"/>
      <c r="V2144" s="211"/>
      <c r="W2144" s="211"/>
      <c r="X2144" s="211"/>
      <c r="Y2144" s="211"/>
      <c r="Z2144" s="211"/>
      <c r="AC2144" s="264"/>
      <c r="AD2144" s="264"/>
      <c r="AE2144" s="264"/>
      <c r="AF2144" s="264"/>
      <c r="AG2144" s="264"/>
    </row>
    <row r="2145" spans="1:33" ht="12.6" customHeight="1" x14ac:dyDescent="0.25">
      <c r="P2145" s="211"/>
      <c r="Q2145" s="211"/>
      <c r="R2145" s="211"/>
      <c r="S2145" s="211"/>
      <c r="T2145" s="211"/>
      <c r="U2145" s="211"/>
      <c r="V2145" s="211"/>
      <c r="W2145" s="211"/>
      <c r="X2145" s="211"/>
      <c r="Y2145" s="211"/>
      <c r="Z2145" s="211"/>
      <c r="AC2145" s="264"/>
      <c r="AD2145" s="264"/>
      <c r="AE2145" s="264"/>
      <c r="AF2145" s="264"/>
      <c r="AG2145" s="264"/>
    </row>
    <row r="2146" spans="1:33" ht="12.6" customHeight="1" x14ac:dyDescent="0.25">
      <c r="A2146" s="26"/>
      <c r="B2146" s="12"/>
      <c r="C2146" s="83"/>
      <c r="D2146" s="11"/>
      <c r="E2146" s="26"/>
      <c r="F2146" s="268"/>
      <c r="G2146" s="268"/>
      <c r="H2146" s="268"/>
      <c r="I2146" s="360"/>
      <c r="J2146" s="26"/>
      <c r="K2146" s="26"/>
      <c r="L2146" s="360"/>
      <c r="M2146" s="26"/>
      <c r="N2146" s="26"/>
      <c r="O2146" s="55"/>
      <c r="P2146" s="214"/>
      <c r="Q2146" s="211"/>
      <c r="R2146" s="211"/>
      <c r="S2146" s="212"/>
      <c r="T2146" s="212"/>
      <c r="U2146" s="212"/>
      <c r="V2146" s="212"/>
      <c r="W2146" s="212"/>
      <c r="X2146" s="212"/>
      <c r="Y2146" s="212"/>
      <c r="Z2146" s="212"/>
      <c r="AC2146" s="271"/>
      <c r="AD2146" s="271"/>
      <c r="AE2146" s="271"/>
      <c r="AF2146" s="271"/>
      <c r="AG2146" s="271"/>
    </row>
    <row r="2147" spans="1:33" ht="12.6" customHeight="1" x14ac:dyDescent="0.25">
      <c r="A2147" s="12"/>
      <c r="B2147" s="326"/>
      <c r="C2147" s="326"/>
      <c r="D2147" s="326"/>
      <c r="E2147" s="326"/>
      <c r="F2147" s="326"/>
      <c r="G2147" s="327"/>
      <c r="H2147" s="327"/>
      <c r="I2147" s="361"/>
      <c r="J2147" s="188"/>
      <c r="K2147" s="326"/>
      <c r="L2147" s="362"/>
      <c r="M2147" s="363"/>
      <c r="N2147" s="271"/>
      <c r="O2147" s="268"/>
      <c r="P2147" s="272"/>
      <c r="Q2147" s="272"/>
      <c r="R2147" s="272"/>
      <c r="S2147" s="272"/>
      <c r="T2147" s="272"/>
      <c r="U2147" s="272"/>
      <c r="V2147" s="272"/>
      <c r="W2147" s="272"/>
      <c r="X2147" s="272"/>
      <c r="Y2147" s="272"/>
      <c r="Z2147" s="272"/>
      <c r="AC2147" s="278"/>
      <c r="AD2147" s="278"/>
      <c r="AE2147" s="278"/>
      <c r="AF2147" s="278"/>
      <c r="AG2147" s="278"/>
    </row>
    <row r="2148" spans="1:33" ht="12.6" customHeight="1" x14ac:dyDescent="0.25">
      <c r="A2148" s="12"/>
      <c r="B2148" s="326"/>
      <c r="C2148" s="326"/>
      <c r="D2148" s="326"/>
      <c r="E2148" s="326"/>
      <c r="F2148" s="326"/>
      <c r="G2148" s="327"/>
      <c r="H2148" s="327"/>
      <c r="I2148" s="361"/>
      <c r="J2148" s="188"/>
      <c r="K2148" s="326"/>
      <c r="L2148" s="362"/>
      <c r="M2148" s="363"/>
      <c r="N2148" s="271"/>
      <c r="O2148" s="268"/>
      <c r="P2148" s="272"/>
      <c r="Q2148" s="272"/>
      <c r="R2148" s="272"/>
      <c r="S2148" s="272"/>
      <c r="T2148" s="272"/>
      <c r="U2148" s="272"/>
      <c r="V2148" s="272"/>
      <c r="W2148" s="272"/>
      <c r="X2148" s="272"/>
      <c r="Y2148" s="272"/>
      <c r="Z2148" s="272"/>
      <c r="AC2148" s="278"/>
      <c r="AD2148" s="278"/>
      <c r="AE2148" s="278"/>
      <c r="AF2148" s="278"/>
      <c r="AG2148" s="278"/>
    </row>
    <row r="2149" spans="1:33" ht="12.6" customHeight="1" x14ac:dyDescent="0.25">
      <c r="A2149" s="12"/>
      <c r="B2149" s="326"/>
      <c r="C2149" s="326"/>
      <c r="D2149" s="326"/>
      <c r="E2149" s="326"/>
      <c r="F2149" s="326"/>
      <c r="G2149" s="327"/>
      <c r="H2149" s="327"/>
      <c r="I2149" s="361"/>
      <c r="J2149" s="188"/>
      <c r="K2149" s="326"/>
      <c r="L2149" s="362"/>
      <c r="M2149" s="363"/>
      <c r="N2149" s="271"/>
      <c r="O2149" s="268"/>
      <c r="P2149" s="272"/>
      <c r="Q2149" s="272"/>
      <c r="R2149" s="272"/>
      <c r="S2149" s="272"/>
      <c r="T2149" s="272"/>
      <c r="U2149" s="272"/>
      <c r="V2149" s="272"/>
      <c r="W2149" s="272"/>
      <c r="X2149" s="272"/>
      <c r="Y2149" s="272"/>
      <c r="Z2149" s="272"/>
      <c r="AC2149" s="278"/>
      <c r="AD2149" s="278"/>
      <c r="AE2149" s="278"/>
      <c r="AF2149" s="278"/>
      <c r="AG2149" s="278"/>
    </row>
    <row r="2150" spans="1:33" ht="12.6" customHeight="1" x14ac:dyDescent="0.25">
      <c r="A2150" s="12"/>
      <c r="B2150" s="326"/>
      <c r="C2150" s="326"/>
      <c r="D2150" s="326"/>
      <c r="E2150" s="326"/>
      <c r="F2150" s="326"/>
      <c r="G2150" s="327"/>
      <c r="H2150" s="327"/>
      <c r="I2150" s="361"/>
      <c r="J2150" s="188"/>
      <c r="K2150" s="326"/>
      <c r="L2150" s="362"/>
      <c r="M2150" s="363"/>
      <c r="N2150" s="271"/>
      <c r="O2150" s="268"/>
      <c r="P2150" s="272"/>
      <c r="Q2150" s="272"/>
      <c r="R2150" s="272"/>
      <c r="S2150" s="272"/>
      <c r="T2150" s="272"/>
      <c r="U2150" s="272"/>
      <c r="V2150" s="272"/>
      <c r="W2150" s="272"/>
      <c r="X2150" s="272"/>
      <c r="Y2150" s="272"/>
      <c r="Z2150" s="272"/>
      <c r="AC2150" s="278"/>
      <c r="AD2150" s="278"/>
      <c r="AE2150" s="278"/>
      <c r="AF2150" s="278"/>
      <c r="AG2150" s="278"/>
    </row>
    <row r="2151" spans="1:33" ht="12.6" customHeight="1" x14ac:dyDescent="0.25">
      <c r="A2151" s="12"/>
      <c r="B2151" s="326"/>
      <c r="C2151" s="326"/>
      <c r="D2151" s="326"/>
      <c r="E2151" s="326"/>
      <c r="F2151" s="326"/>
      <c r="G2151" s="327"/>
      <c r="H2151" s="327"/>
      <c r="I2151" s="361"/>
      <c r="J2151" s="188"/>
      <c r="K2151" s="326"/>
      <c r="L2151" s="362"/>
      <c r="M2151" s="363"/>
      <c r="N2151" s="271"/>
      <c r="O2151" s="268"/>
      <c r="P2151" s="272"/>
      <c r="Q2151" s="272"/>
      <c r="R2151" s="272"/>
      <c r="S2151" s="272"/>
      <c r="T2151" s="272"/>
      <c r="U2151" s="272"/>
      <c r="V2151" s="272"/>
      <c r="W2151" s="272"/>
      <c r="X2151" s="272"/>
      <c r="Y2151" s="272"/>
      <c r="Z2151" s="272"/>
      <c r="AC2151" s="278"/>
      <c r="AD2151" s="278"/>
      <c r="AE2151" s="278"/>
      <c r="AF2151" s="278"/>
      <c r="AG2151" s="278"/>
    </row>
    <row r="2152" spans="1:33" ht="12.6" customHeight="1" x14ac:dyDescent="0.25">
      <c r="D2152" s="62"/>
      <c r="H2152" s="63"/>
      <c r="K2152" s="26"/>
      <c r="N2152" s="106"/>
      <c r="O2152" s="106"/>
      <c r="P2152" s="272"/>
      <c r="Q2152" s="272"/>
      <c r="R2152" s="272"/>
      <c r="S2152" s="272"/>
      <c r="T2152" s="272"/>
      <c r="U2152" s="272"/>
      <c r="V2152" s="272"/>
      <c r="W2152" s="272"/>
      <c r="X2152" s="272"/>
      <c r="Y2152" s="272"/>
      <c r="Z2152" s="272"/>
      <c r="AC2152" s="264"/>
      <c r="AD2152" s="264"/>
      <c r="AE2152" s="264"/>
      <c r="AF2152" s="264"/>
      <c r="AG2152" s="264"/>
    </row>
    <row r="2153" spans="1:33" ht="12.6" customHeight="1" x14ac:dyDescent="0.25">
      <c r="D2153" s="62"/>
      <c r="H2153" s="63"/>
      <c r="K2153" s="26"/>
      <c r="N2153" s="106"/>
      <c r="O2153" s="106"/>
      <c r="P2153" s="272"/>
      <c r="Q2153" s="272"/>
      <c r="R2153" s="272"/>
      <c r="S2153" s="272"/>
      <c r="T2153" s="272"/>
      <c r="U2153" s="272"/>
      <c r="V2153" s="272"/>
      <c r="W2153" s="272"/>
      <c r="X2153" s="272"/>
      <c r="Y2153" s="272"/>
      <c r="Z2153" s="272"/>
      <c r="AC2153" s="264"/>
      <c r="AD2153" s="264"/>
      <c r="AE2153" s="264"/>
      <c r="AF2153" s="264"/>
      <c r="AG2153" s="264"/>
    </row>
    <row r="2154" spans="1:33" ht="12.6" customHeight="1" x14ac:dyDescent="0.25">
      <c r="B2154" s="95"/>
      <c r="C2154" s="95"/>
      <c r="D2154" s="95"/>
      <c r="E2154" s="95"/>
      <c r="F2154" s="95"/>
      <c r="G2154" s="95"/>
      <c r="H2154" s="95"/>
      <c r="I2154" s="95"/>
      <c r="J2154" s="95"/>
      <c r="K2154" s="95"/>
      <c r="L2154" s="95"/>
      <c r="M2154" s="95"/>
      <c r="N2154" s="106"/>
      <c r="O2154" s="106"/>
      <c r="P2154" s="272"/>
      <c r="Q2154" s="272"/>
      <c r="R2154" s="272"/>
      <c r="S2154" s="272"/>
      <c r="T2154" s="272"/>
      <c r="U2154" s="272"/>
      <c r="V2154" s="272"/>
      <c r="W2154" s="272"/>
      <c r="X2154" s="272"/>
      <c r="Y2154" s="272"/>
      <c r="Z2154" s="272"/>
      <c r="AC2154" s="264"/>
      <c r="AD2154" s="264"/>
      <c r="AE2154" s="264"/>
      <c r="AF2154" s="264"/>
      <c r="AG2154" s="264"/>
    </row>
    <row r="2155" spans="1:33" ht="12.6" customHeight="1" x14ac:dyDescent="0.25">
      <c r="B2155" s="95"/>
      <c r="C2155" s="95"/>
      <c r="D2155" s="95"/>
      <c r="E2155" s="95"/>
      <c r="F2155" s="95"/>
      <c r="G2155" s="95"/>
      <c r="H2155" s="95"/>
      <c r="I2155" s="95"/>
      <c r="J2155" s="95"/>
      <c r="K2155" s="95"/>
      <c r="L2155" s="95"/>
      <c r="M2155" s="95"/>
      <c r="N2155" s="106"/>
      <c r="O2155" s="106"/>
      <c r="P2155" s="272"/>
      <c r="Q2155" s="272"/>
      <c r="R2155" s="272"/>
      <c r="S2155" s="272"/>
      <c r="T2155" s="272"/>
      <c r="U2155" s="272"/>
      <c r="V2155" s="272"/>
      <c r="W2155" s="272"/>
      <c r="X2155" s="272"/>
      <c r="Y2155" s="272"/>
      <c r="Z2155" s="272"/>
      <c r="AC2155" s="264"/>
      <c r="AD2155" s="264"/>
      <c r="AE2155" s="264"/>
      <c r="AF2155" s="264"/>
      <c r="AG2155" s="264"/>
    </row>
    <row r="2156" spans="1:33" ht="12.6" customHeight="1" x14ac:dyDescent="0.25">
      <c r="B2156" s="95"/>
      <c r="C2156" s="95"/>
      <c r="D2156" s="95"/>
      <c r="E2156" s="95"/>
      <c r="F2156" s="95"/>
      <c r="G2156" s="95"/>
      <c r="H2156" s="95"/>
      <c r="I2156" s="95"/>
      <c r="J2156" s="95"/>
      <c r="K2156" s="95"/>
      <c r="L2156" s="95"/>
      <c r="M2156" s="95"/>
      <c r="N2156" s="106"/>
      <c r="O2156" s="106"/>
      <c r="P2156" s="272"/>
      <c r="Q2156" s="272"/>
      <c r="R2156" s="272"/>
      <c r="S2156" s="272"/>
      <c r="T2156" s="272"/>
      <c r="U2156" s="272"/>
      <c r="V2156" s="272"/>
      <c r="W2156" s="272"/>
      <c r="X2156" s="272"/>
      <c r="Y2156" s="272"/>
      <c r="Z2156" s="272"/>
      <c r="AC2156" s="264"/>
      <c r="AD2156" s="264"/>
      <c r="AE2156" s="264"/>
      <c r="AF2156" s="264"/>
      <c r="AG2156" s="264"/>
    </row>
    <row r="2157" spans="1:33" ht="12.6" customHeight="1" x14ac:dyDescent="0.25">
      <c r="B2157" s="95"/>
      <c r="C2157" s="95"/>
      <c r="D2157" s="95"/>
      <c r="E2157" s="95"/>
      <c r="F2157" s="95"/>
      <c r="G2157" s="95"/>
      <c r="H2157" s="95"/>
      <c r="I2157" s="95"/>
      <c r="J2157" s="95"/>
      <c r="K2157" s="95"/>
      <c r="L2157" s="95"/>
      <c r="M2157" s="95"/>
      <c r="O2157" s="63"/>
      <c r="P2157" s="211"/>
      <c r="Q2157" s="211"/>
      <c r="R2157" s="211"/>
      <c r="S2157" s="211"/>
      <c r="T2157" s="211"/>
      <c r="U2157" s="211"/>
      <c r="V2157" s="211"/>
      <c r="W2157" s="211"/>
      <c r="X2157" s="211"/>
      <c r="Y2157" s="211"/>
      <c r="Z2157" s="211"/>
      <c r="AC2157" s="264"/>
      <c r="AD2157" s="264"/>
      <c r="AE2157" s="264"/>
      <c r="AF2157" s="264"/>
      <c r="AG2157" s="264"/>
    </row>
    <row r="2158" spans="1:33" ht="12.6" customHeight="1" x14ac:dyDescent="0.25">
      <c r="B2158" s="16"/>
      <c r="D2158" s="62"/>
      <c r="H2158" s="63"/>
      <c r="K2158" s="26"/>
      <c r="O2158" s="63"/>
      <c r="P2158" s="211"/>
      <c r="Q2158" s="211"/>
      <c r="R2158" s="211"/>
      <c r="S2158" s="211"/>
      <c r="T2158" s="211"/>
      <c r="U2158" s="211"/>
      <c r="V2158" s="211"/>
      <c r="W2158" s="211"/>
      <c r="X2158" s="211"/>
      <c r="Y2158" s="211"/>
      <c r="Z2158" s="211"/>
      <c r="AC2158" s="264"/>
      <c r="AD2158" s="264"/>
      <c r="AE2158" s="264"/>
      <c r="AF2158" s="264"/>
      <c r="AG2158" s="264"/>
    </row>
    <row r="2159" spans="1:33" ht="12.6" customHeight="1" x14ac:dyDescent="0.25">
      <c r="B2159" s="16"/>
      <c r="D2159" s="62"/>
      <c r="H2159" s="63"/>
      <c r="K2159" s="26"/>
      <c r="O2159" s="63"/>
      <c r="P2159" s="211"/>
      <c r="Q2159" s="211"/>
      <c r="R2159" s="211"/>
      <c r="S2159" s="211"/>
      <c r="T2159" s="211"/>
      <c r="U2159" s="211"/>
      <c r="V2159" s="211"/>
      <c r="W2159" s="211"/>
      <c r="X2159" s="211"/>
      <c r="Y2159" s="211"/>
      <c r="Z2159" s="211"/>
      <c r="AC2159" s="264"/>
      <c r="AD2159" s="264"/>
      <c r="AE2159" s="264"/>
      <c r="AF2159" s="264"/>
      <c r="AG2159" s="264"/>
    </row>
    <row r="2160" spans="1:33" ht="12.6" customHeight="1" x14ac:dyDescent="0.25">
      <c r="D2160" s="62"/>
      <c r="H2160" s="63"/>
      <c r="K2160" s="26"/>
      <c r="O2160" s="63"/>
      <c r="P2160" s="211"/>
      <c r="Q2160" s="211"/>
      <c r="R2160" s="211"/>
      <c r="S2160" s="211"/>
      <c r="T2160" s="211"/>
      <c r="U2160" s="211"/>
      <c r="V2160" s="211"/>
      <c r="W2160" s="211"/>
      <c r="X2160" s="211"/>
      <c r="Y2160" s="211"/>
      <c r="Z2160" s="211"/>
      <c r="AC2160" s="264"/>
      <c r="AD2160" s="264"/>
      <c r="AE2160" s="264"/>
      <c r="AF2160" s="264"/>
      <c r="AG2160" s="264"/>
    </row>
    <row r="2161" spans="2:33" ht="12.6" customHeight="1" x14ac:dyDescent="0.25">
      <c r="D2161" s="62"/>
      <c r="E2161" s="222"/>
      <c r="F2161" s="222"/>
      <c r="G2161" s="222"/>
      <c r="H2161" s="222"/>
      <c r="I2161" s="222"/>
      <c r="K2161" s="26"/>
      <c r="O2161" s="63"/>
      <c r="P2161" s="211"/>
      <c r="Q2161" s="211"/>
      <c r="R2161" s="211"/>
      <c r="S2161" s="211"/>
      <c r="T2161" s="211"/>
      <c r="U2161" s="211"/>
      <c r="V2161" s="211"/>
      <c r="W2161" s="211"/>
      <c r="X2161" s="211"/>
      <c r="Y2161" s="211"/>
      <c r="Z2161" s="211"/>
      <c r="AC2161" s="264"/>
      <c r="AD2161" s="264"/>
      <c r="AE2161" s="264"/>
      <c r="AF2161" s="264"/>
      <c r="AG2161" s="264"/>
    </row>
    <row r="2162" spans="2:33" ht="12.6" customHeight="1" x14ac:dyDescent="0.25">
      <c r="D2162" s="62"/>
      <c r="E2162" s="222"/>
      <c r="F2162" s="222"/>
      <c r="G2162" s="222"/>
      <c r="H2162" s="222"/>
      <c r="I2162" s="222"/>
      <c r="K2162" s="323"/>
      <c r="L2162" s="323"/>
      <c r="M2162" s="323"/>
      <c r="O2162" s="63"/>
      <c r="P2162" s="211"/>
      <c r="Q2162" s="211"/>
      <c r="R2162" s="211"/>
      <c r="S2162" s="211"/>
      <c r="T2162" s="211"/>
      <c r="U2162" s="211"/>
      <c r="V2162" s="211"/>
      <c r="W2162" s="211"/>
      <c r="X2162" s="211"/>
      <c r="Y2162" s="211"/>
      <c r="Z2162" s="211"/>
      <c r="AC2162" s="264"/>
      <c r="AD2162" s="264"/>
      <c r="AE2162" s="264"/>
      <c r="AF2162" s="264"/>
      <c r="AG2162" s="264"/>
    </row>
    <row r="2163" spans="2:33" ht="12.6" customHeight="1" x14ac:dyDescent="0.25">
      <c r="D2163" s="62"/>
      <c r="H2163" s="63"/>
      <c r="K2163" s="323"/>
      <c r="L2163" s="323"/>
      <c r="M2163" s="323"/>
      <c r="O2163" s="63"/>
      <c r="P2163" s="211"/>
      <c r="Q2163" s="211"/>
      <c r="R2163" s="211"/>
      <c r="S2163" s="211"/>
      <c r="T2163" s="211"/>
      <c r="U2163" s="211"/>
      <c r="V2163" s="211"/>
      <c r="W2163" s="211"/>
      <c r="X2163" s="211"/>
      <c r="Y2163" s="211"/>
      <c r="Z2163" s="211"/>
      <c r="AC2163" s="264"/>
      <c r="AD2163" s="264"/>
      <c r="AE2163" s="264"/>
      <c r="AF2163" s="264"/>
      <c r="AG2163" s="264"/>
    </row>
    <row r="2164" spans="2:33" ht="12.6" customHeight="1" x14ac:dyDescent="0.25">
      <c r="D2164" s="62"/>
      <c r="E2164" s="222"/>
      <c r="F2164" s="222"/>
      <c r="G2164" s="222"/>
      <c r="H2164" s="222"/>
      <c r="I2164" s="222"/>
      <c r="K2164" s="323"/>
      <c r="L2164" s="323"/>
      <c r="M2164" s="323"/>
      <c r="O2164" s="63"/>
      <c r="P2164" s="211"/>
      <c r="Q2164" s="211"/>
      <c r="R2164" s="211"/>
      <c r="S2164" s="211"/>
      <c r="T2164" s="211"/>
      <c r="U2164" s="211"/>
      <c r="V2164" s="211"/>
      <c r="W2164" s="211"/>
      <c r="X2164" s="211"/>
      <c r="Y2164" s="211"/>
      <c r="Z2164" s="211"/>
      <c r="AC2164" s="264"/>
      <c r="AD2164" s="264"/>
      <c r="AE2164" s="264"/>
      <c r="AF2164" s="264"/>
      <c r="AG2164" s="264"/>
    </row>
    <row r="2165" spans="2:33" ht="12.6" customHeight="1" x14ac:dyDescent="0.25">
      <c r="D2165" s="62"/>
      <c r="E2165" s="222"/>
      <c r="F2165" s="222"/>
      <c r="G2165" s="222"/>
      <c r="H2165" s="222"/>
      <c r="I2165" s="222"/>
      <c r="K2165" s="323"/>
      <c r="L2165" s="323"/>
      <c r="M2165" s="323"/>
      <c r="O2165" s="63"/>
      <c r="P2165" s="211"/>
      <c r="Q2165" s="211"/>
      <c r="R2165" s="211"/>
      <c r="S2165" s="211"/>
      <c r="T2165" s="211"/>
      <c r="U2165" s="211"/>
      <c r="V2165" s="211"/>
      <c r="W2165" s="211"/>
      <c r="X2165" s="211"/>
      <c r="Y2165" s="211"/>
      <c r="Z2165" s="211"/>
      <c r="AC2165" s="264"/>
      <c r="AD2165" s="264"/>
      <c r="AE2165" s="264"/>
      <c r="AF2165" s="264"/>
      <c r="AG2165" s="264"/>
    </row>
    <row r="2166" spans="2:33" ht="12.6" customHeight="1" x14ac:dyDescent="0.25">
      <c r="D2166" s="62"/>
      <c r="H2166" s="63"/>
      <c r="K2166" s="26"/>
      <c r="O2166" s="63"/>
      <c r="P2166" s="211"/>
      <c r="Q2166" s="211"/>
      <c r="R2166" s="211"/>
      <c r="S2166" s="211"/>
      <c r="T2166" s="211"/>
      <c r="U2166" s="211"/>
      <c r="V2166" s="211"/>
      <c r="W2166" s="211"/>
      <c r="X2166" s="211"/>
      <c r="Y2166" s="211"/>
      <c r="Z2166" s="211"/>
      <c r="AC2166" s="264"/>
      <c r="AD2166" s="264"/>
      <c r="AE2166" s="264"/>
      <c r="AF2166" s="264"/>
      <c r="AG2166" s="264"/>
    </row>
    <row r="2167" spans="2:33" ht="12.6" customHeight="1" x14ac:dyDescent="0.25">
      <c r="D2167" s="62"/>
      <c r="H2167" s="63"/>
      <c r="K2167" s="26"/>
      <c r="O2167" s="63"/>
      <c r="P2167" s="211"/>
      <c r="Q2167" s="211"/>
      <c r="R2167" s="211"/>
      <c r="S2167" s="211"/>
      <c r="T2167" s="211"/>
      <c r="U2167" s="211"/>
      <c r="V2167" s="211"/>
      <c r="W2167" s="211"/>
      <c r="X2167" s="211"/>
      <c r="Y2167" s="211"/>
      <c r="Z2167" s="211"/>
      <c r="AC2167" s="264"/>
      <c r="AD2167" s="264"/>
      <c r="AE2167" s="264"/>
      <c r="AF2167" s="264"/>
      <c r="AG2167" s="264"/>
    </row>
    <row r="2168" spans="2:33" ht="12.6" customHeight="1" x14ac:dyDescent="0.25">
      <c r="B2168" s="9"/>
      <c r="C2168" s="39"/>
      <c r="E2168" s="11"/>
      <c r="F2168" s="11"/>
      <c r="G2168" s="11"/>
      <c r="L2168" s="80"/>
      <c r="P2168" s="211"/>
      <c r="Q2168" s="211"/>
      <c r="R2168" s="211"/>
      <c r="S2168" s="211"/>
      <c r="T2168" s="211"/>
      <c r="U2168" s="211"/>
      <c r="V2168" s="211"/>
      <c r="W2168" s="211"/>
      <c r="X2168" s="211"/>
      <c r="Y2168" s="211"/>
      <c r="Z2168" s="211"/>
      <c r="AC2168" s="264"/>
      <c r="AD2168" s="264"/>
      <c r="AE2168" s="264"/>
      <c r="AF2168" s="264"/>
      <c r="AG2168" s="264"/>
    </row>
    <row r="2169" spans="2:33" ht="12.6" customHeight="1" x14ac:dyDescent="0.25">
      <c r="E2169" s="195"/>
      <c r="F2169" s="13"/>
      <c r="P2169" s="211"/>
      <c r="Q2169" s="211"/>
      <c r="R2169" s="211"/>
      <c r="S2169" s="211"/>
      <c r="T2169" s="211"/>
      <c r="U2169" s="211"/>
      <c r="V2169" s="211"/>
      <c r="W2169" s="211"/>
      <c r="X2169" s="211"/>
      <c r="Y2169" s="211"/>
      <c r="Z2169" s="211"/>
      <c r="AC2169" s="264"/>
      <c r="AD2169" s="264"/>
      <c r="AE2169" s="264"/>
      <c r="AF2169" s="264"/>
      <c r="AG2169" s="264"/>
    </row>
    <row r="2170" spans="2:33" ht="12.6" customHeight="1" x14ac:dyDescent="0.25">
      <c r="L2170" s="320"/>
      <c r="M2170" s="320"/>
      <c r="P2170" s="211"/>
      <c r="Q2170" s="211"/>
      <c r="R2170" s="211"/>
      <c r="S2170" s="211"/>
      <c r="T2170" s="211"/>
      <c r="U2170" s="211"/>
      <c r="V2170" s="211"/>
      <c r="W2170" s="211"/>
      <c r="X2170" s="211"/>
      <c r="Y2170" s="211"/>
      <c r="Z2170" s="211"/>
      <c r="AC2170" s="264"/>
      <c r="AD2170" s="264"/>
      <c r="AE2170" s="264"/>
      <c r="AF2170" s="264"/>
      <c r="AG2170" s="264"/>
    </row>
    <row r="2171" spans="2:33" ht="12.6" customHeight="1" x14ac:dyDescent="0.25">
      <c r="L2171" s="320"/>
      <c r="M2171" s="320"/>
      <c r="P2171" s="211"/>
      <c r="Q2171" s="211"/>
      <c r="R2171" s="211"/>
      <c r="S2171" s="211"/>
      <c r="T2171" s="211"/>
      <c r="U2171" s="211"/>
      <c r="V2171" s="211"/>
      <c r="W2171" s="211"/>
      <c r="X2171" s="211"/>
      <c r="Y2171" s="211"/>
      <c r="Z2171" s="211"/>
      <c r="AC2171" s="264"/>
      <c r="AD2171" s="264"/>
      <c r="AE2171" s="264"/>
      <c r="AF2171" s="264"/>
      <c r="AG2171" s="264"/>
    </row>
    <row r="2172" spans="2:33" ht="12.6" customHeight="1" x14ac:dyDescent="0.25">
      <c r="B2172" s="15"/>
      <c r="C2172" s="222"/>
      <c r="D2172" s="222"/>
      <c r="E2172" s="11"/>
      <c r="F2172" s="11"/>
      <c r="P2172" s="211"/>
      <c r="Q2172" s="211"/>
      <c r="R2172" s="211"/>
      <c r="S2172" s="211"/>
      <c r="T2172" s="211"/>
      <c r="U2172" s="211"/>
      <c r="V2172" s="211"/>
      <c r="W2172" s="211"/>
      <c r="X2172" s="211"/>
      <c r="Y2172" s="211"/>
      <c r="Z2172" s="211"/>
      <c r="AC2172" s="264"/>
      <c r="AD2172" s="264"/>
      <c r="AE2172" s="264"/>
      <c r="AF2172" s="264"/>
      <c r="AG2172" s="264"/>
    </row>
    <row r="2173" spans="2:33" ht="12.6" customHeight="1" x14ac:dyDescent="0.25">
      <c r="P2173" s="211"/>
      <c r="Q2173" s="211"/>
      <c r="R2173" s="211"/>
      <c r="S2173" s="211"/>
      <c r="T2173" s="211"/>
      <c r="U2173" s="211"/>
      <c r="V2173" s="211"/>
      <c r="W2173" s="211"/>
      <c r="X2173" s="211"/>
      <c r="Y2173" s="211"/>
      <c r="Z2173" s="211"/>
      <c r="AC2173" s="264"/>
      <c r="AD2173" s="264"/>
      <c r="AE2173" s="264"/>
      <c r="AF2173" s="264"/>
      <c r="AG2173" s="264"/>
    </row>
    <row r="2174" spans="2:33" ht="12.6" customHeight="1" x14ac:dyDescent="0.25">
      <c r="P2174" s="211"/>
      <c r="Q2174" s="211"/>
      <c r="R2174" s="211"/>
      <c r="S2174" s="211"/>
      <c r="T2174" s="211"/>
      <c r="U2174" s="211"/>
      <c r="V2174" s="211"/>
      <c r="W2174" s="211"/>
      <c r="X2174" s="211"/>
      <c r="Y2174" s="211"/>
      <c r="Z2174" s="211"/>
      <c r="AC2174" s="264"/>
      <c r="AD2174" s="264"/>
      <c r="AE2174" s="264"/>
      <c r="AF2174" s="264"/>
      <c r="AG2174" s="264"/>
    </row>
    <row r="2175" spans="2:33" ht="12.6" customHeight="1" x14ac:dyDescent="0.25">
      <c r="B2175" s="149"/>
      <c r="C2175" s="149"/>
      <c r="D2175" s="149"/>
      <c r="E2175" s="149"/>
      <c r="F2175" s="149"/>
      <c r="G2175" s="149"/>
      <c r="H2175" s="149"/>
      <c r="I2175" s="149"/>
      <c r="J2175" s="149"/>
      <c r="K2175" s="149"/>
      <c r="L2175" s="131"/>
      <c r="M2175" s="131"/>
      <c r="P2175" s="211"/>
      <c r="Q2175" s="211"/>
      <c r="R2175" s="211"/>
      <c r="S2175" s="211"/>
      <c r="T2175" s="211"/>
      <c r="U2175" s="211"/>
      <c r="V2175" s="211"/>
      <c r="W2175" s="211"/>
      <c r="X2175" s="211"/>
      <c r="Y2175" s="211"/>
      <c r="Z2175" s="211"/>
      <c r="AC2175" s="264"/>
      <c r="AD2175" s="264"/>
      <c r="AE2175" s="264"/>
      <c r="AF2175" s="264"/>
      <c r="AG2175" s="264"/>
    </row>
    <row r="2176" spans="2:33" ht="12.6" customHeight="1" x14ac:dyDescent="0.25">
      <c r="B2176" s="11"/>
      <c r="C2176" s="11"/>
      <c r="D2176" s="222"/>
      <c r="E2176" s="222"/>
      <c r="F2176" s="222"/>
      <c r="G2176" s="222"/>
      <c r="H2176" s="222"/>
      <c r="I2176" s="222"/>
      <c r="J2176" s="222"/>
      <c r="K2176" s="222"/>
      <c r="L2176" s="222"/>
      <c r="M2176" s="327"/>
      <c r="P2176" s="211"/>
      <c r="Q2176" s="211"/>
      <c r="R2176" s="211"/>
      <c r="S2176" s="211"/>
      <c r="T2176" s="211"/>
      <c r="U2176" s="211"/>
      <c r="V2176" s="211"/>
      <c r="W2176" s="211"/>
      <c r="X2176" s="211"/>
      <c r="Y2176" s="211"/>
      <c r="Z2176" s="211"/>
      <c r="AC2176" s="264"/>
      <c r="AD2176" s="264"/>
      <c r="AE2176" s="264"/>
      <c r="AF2176" s="264"/>
      <c r="AG2176" s="264"/>
    </row>
    <row r="2177" spans="1:33" ht="12.6" customHeight="1" x14ac:dyDescent="0.25">
      <c r="B2177" s="11"/>
      <c r="C2177" s="11"/>
      <c r="D2177" s="222"/>
      <c r="E2177" s="222"/>
      <c r="F2177" s="222"/>
      <c r="G2177" s="222"/>
      <c r="H2177" s="366"/>
      <c r="I2177" s="366"/>
      <c r="J2177" s="366"/>
      <c r="K2177" s="366"/>
      <c r="L2177" s="131"/>
      <c r="M2177" s="131"/>
      <c r="P2177" s="211"/>
      <c r="Q2177" s="211"/>
      <c r="R2177" s="211"/>
      <c r="S2177" s="211"/>
      <c r="T2177" s="211"/>
      <c r="U2177" s="211"/>
      <c r="V2177" s="211"/>
      <c r="W2177" s="211"/>
      <c r="X2177" s="211"/>
      <c r="Y2177" s="211"/>
      <c r="Z2177" s="211"/>
      <c r="AC2177" s="264"/>
      <c r="AD2177" s="264"/>
      <c r="AE2177" s="264"/>
      <c r="AF2177" s="264"/>
      <c r="AG2177" s="264"/>
    </row>
    <row r="2178" spans="1:33" ht="12.6" customHeight="1" x14ac:dyDescent="0.25">
      <c r="B2178" s="11"/>
      <c r="C2178" s="11"/>
      <c r="D2178" s="325"/>
      <c r="E2178" s="325"/>
      <c r="F2178" s="325"/>
      <c r="G2178" s="325"/>
      <c r="H2178" s="367"/>
      <c r="I2178" s="367"/>
      <c r="J2178" s="222"/>
      <c r="K2178" s="222"/>
      <c r="L2178" s="222"/>
      <c r="M2178" s="327"/>
      <c r="P2178" s="211"/>
      <c r="Q2178" s="211"/>
      <c r="R2178" s="211"/>
      <c r="S2178" s="211"/>
      <c r="T2178" s="211"/>
      <c r="U2178" s="211"/>
      <c r="V2178" s="211"/>
      <c r="W2178" s="211"/>
      <c r="X2178" s="211"/>
      <c r="Y2178" s="211"/>
      <c r="Z2178" s="211"/>
      <c r="AC2178" s="264"/>
      <c r="AD2178" s="264"/>
      <c r="AE2178" s="264"/>
      <c r="AF2178" s="264"/>
      <c r="AG2178" s="264"/>
    </row>
    <row r="2179" spans="1:33" ht="12.6" customHeight="1" x14ac:dyDescent="0.25">
      <c r="P2179" s="211"/>
      <c r="Q2179" s="211"/>
      <c r="R2179" s="211"/>
      <c r="S2179" s="211"/>
      <c r="T2179" s="211"/>
      <c r="U2179" s="211"/>
      <c r="V2179" s="211"/>
      <c r="W2179" s="211"/>
      <c r="X2179" s="211"/>
      <c r="Y2179" s="211"/>
      <c r="Z2179" s="211"/>
      <c r="AC2179" s="264"/>
      <c r="AD2179" s="264"/>
      <c r="AE2179" s="264"/>
      <c r="AF2179" s="264"/>
      <c r="AG2179" s="264"/>
    </row>
    <row r="2180" spans="1:33" ht="12.6" customHeight="1" x14ac:dyDescent="0.25">
      <c r="M2180" s="330"/>
      <c r="P2180" s="211"/>
      <c r="Q2180" s="211"/>
      <c r="R2180" s="211"/>
      <c r="S2180" s="211"/>
      <c r="T2180" s="211"/>
      <c r="U2180" s="211"/>
      <c r="V2180" s="211"/>
      <c r="W2180" s="211"/>
      <c r="X2180" s="211"/>
      <c r="Y2180" s="211"/>
      <c r="Z2180" s="211"/>
      <c r="AC2180" s="264"/>
      <c r="AD2180" s="264"/>
      <c r="AE2180" s="264"/>
      <c r="AF2180" s="264"/>
      <c r="AG2180" s="264"/>
    </row>
    <row r="2181" spans="1:33" ht="12.6" customHeight="1" x14ac:dyDescent="0.25">
      <c r="A2181" s="26"/>
      <c r="B2181" s="26"/>
      <c r="C2181" s="83"/>
      <c r="D2181" s="329"/>
      <c r="E2181" s="26"/>
      <c r="F2181" s="11"/>
      <c r="G2181" s="11"/>
      <c r="H2181" s="11"/>
      <c r="I2181" s="11"/>
      <c r="J2181" s="26"/>
      <c r="K2181" s="26"/>
      <c r="L2181" s="26"/>
      <c r="M2181" s="330"/>
      <c r="N2181" s="55"/>
      <c r="O2181" s="26"/>
      <c r="P2181" s="211"/>
      <c r="Q2181" s="211"/>
      <c r="R2181" s="211"/>
      <c r="S2181" s="212"/>
      <c r="T2181" s="212"/>
      <c r="U2181" s="212"/>
      <c r="V2181" s="212"/>
      <c r="W2181" s="212"/>
      <c r="X2181" s="212"/>
      <c r="Y2181" s="212"/>
      <c r="Z2181" s="212"/>
      <c r="AC2181" s="264"/>
      <c r="AD2181" s="264"/>
      <c r="AE2181" s="264"/>
      <c r="AF2181" s="264"/>
      <c r="AG2181" s="264"/>
    </row>
    <row r="2182" spans="1:33" ht="12.6" customHeight="1" x14ac:dyDescent="0.25">
      <c r="A2182" s="11"/>
      <c r="B2182" s="222"/>
      <c r="C2182" s="222"/>
      <c r="D2182" s="3"/>
      <c r="E2182" s="222"/>
      <c r="F2182" s="222"/>
      <c r="G2182" s="3"/>
      <c r="H2182" s="222"/>
      <c r="I2182" s="3"/>
      <c r="J2182" s="326"/>
      <c r="K2182" s="327"/>
      <c r="L2182" s="222"/>
      <c r="M2182" s="76"/>
      <c r="N2182" s="3"/>
      <c r="O2182" s="11"/>
      <c r="P2182" s="211"/>
      <c r="Q2182" s="211"/>
      <c r="R2182" s="211"/>
      <c r="S2182" s="211"/>
      <c r="T2182" s="211"/>
      <c r="U2182" s="211"/>
      <c r="V2182" s="211"/>
      <c r="W2182" s="211"/>
      <c r="X2182" s="211"/>
      <c r="Y2182" s="211"/>
      <c r="Z2182" s="211"/>
      <c r="AC2182" s="264"/>
      <c r="AD2182" s="264"/>
      <c r="AE2182" s="264"/>
      <c r="AF2182" s="264"/>
      <c r="AG2182" s="264"/>
    </row>
    <row r="2183" spans="1:33" ht="12.6" customHeight="1" x14ac:dyDescent="0.25">
      <c r="A2183" s="11"/>
      <c r="B2183" s="222"/>
      <c r="C2183" s="222"/>
      <c r="D2183" s="3"/>
      <c r="E2183" s="222"/>
      <c r="F2183" s="222"/>
      <c r="G2183" s="3"/>
      <c r="H2183" s="222"/>
      <c r="I2183" s="3"/>
      <c r="J2183" s="326"/>
      <c r="K2183" s="327"/>
      <c r="L2183" s="222"/>
      <c r="M2183" s="76"/>
      <c r="N2183" s="3"/>
      <c r="O2183" s="11"/>
      <c r="P2183" s="211"/>
      <c r="Q2183" s="211"/>
      <c r="R2183" s="211"/>
      <c r="S2183" s="211"/>
      <c r="T2183" s="211"/>
      <c r="U2183" s="211"/>
      <c r="V2183" s="211"/>
      <c r="W2183" s="211"/>
      <c r="X2183" s="211"/>
      <c r="Y2183" s="211"/>
      <c r="Z2183" s="211"/>
      <c r="AC2183" s="264"/>
      <c r="AD2183" s="264"/>
      <c r="AE2183" s="264"/>
      <c r="AF2183" s="264"/>
      <c r="AG2183" s="264"/>
    </row>
    <row r="2184" spans="1:33" ht="12.6" customHeight="1" x14ac:dyDescent="0.25">
      <c r="A2184" s="11"/>
      <c r="B2184" s="222"/>
      <c r="C2184" s="222"/>
      <c r="D2184" s="3"/>
      <c r="E2184" s="222"/>
      <c r="F2184" s="222"/>
      <c r="G2184" s="3"/>
      <c r="H2184" s="222"/>
      <c r="I2184" s="3"/>
      <c r="J2184" s="326"/>
      <c r="K2184" s="327"/>
      <c r="L2184" s="222"/>
      <c r="M2184" s="76"/>
      <c r="N2184" s="3"/>
      <c r="O2184" s="11"/>
      <c r="P2184" s="211"/>
      <c r="Q2184" s="211"/>
      <c r="R2184" s="211"/>
      <c r="S2184" s="211"/>
      <c r="T2184" s="211"/>
      <c r="U2184" s="211"/>
      <c r="V2184" s="211"/>
      <c r="W2184" s="211"/>
      <c r="X2184" s="211"/>
      <c r="Y2184" s="211"/>
      <c r="Z2184" s="211"/>
      <c r="AC2184" s="264"/>
      <c r="AD2184" s="264"/>
      <c r="AE2184" s="264"/>
      <c r="AF2184" s="264"/>
      <c r="AG2184" s="264"/>
    </row>
    <row r="2185" spans="1:33" ht="12.6" customHeight="1" x14ac:dyDescent="0.25">
      <c r="A2185" s="11"/>
      <c r="B2185" s="222"/>
      <c r="C2185" s="222"/>
      <c r="D2185" s="3"/>
      <c r="E2185" s="222"/>
      <c r="F2185" s="222"/>
      <c r="G2185" s="3"/>
      <c r="H2185" s="222"/>
      <c r="I2185" s="3"/>
      <c r="J2185" s="326"/>
      <c r="K2185" s="327"/>
      <c r="L2185" s="222"/>
      <c r="M2185" s="76"/>
      <c r="N2185" s="3"/>
      <c r="O2185" s="11"/>
      <c r="P2185" s="211"/>
      <c r="Q2185" s="211"/>
      <c r="R2185" s="211"/>
      <c r="S2185" s="211"/>
      <c r="T2185" s="211"/>
      <c r="U2185" s="211"/>
      <c r="V2185" s="211"/>
      <c r="W2185" s="211"/>
      <c r="X2185" s="211"/>
      <c r="Y2185" s="211"/>
      <c r="Z2185" s="211"/>
      <c r="AC2185" s="264"/>
      <c r="AD2185" s="264"/>
      <c r="AE2185" s="264"/>
      <c r="AF2185" s="264"/>
      <c r="AG2185" s="264"/>
    </row>
    <row r="2186" spans="1:33" ht="12.6" customHeight="1" x14ac:dyDescent="0.25">
      <c r="A2186" s="11"/>
      <c r="B2186" s="222"/>
      <c r="C2186" s="222"/>
      <c r="D2186" s="3"/>
      <c r="E2186" s="222"/>
      <c r="F2186" s="222"/>
      <c r="G2186" s="3"/>
      <c r="H2186" s="222"/>
      <c r="I2186" s="3"/>
      <c r="J2186" s="326"/>
      <c r="K2186" s="327"/>
      <c r="L2186" s="222"/>
      <c r="M2186" s="76"/>
      <c r="N2186" s="3"/>
      <c r="O2186" s="11"/>
      <c r="P2186" s="211"/>
      <c r="Q2186" s="211"/>
      <c r="R2186" s="211"/>
      <c r="S2186" s="211"/>
      <c r="T2186" s="211"/>
      <c r="U2186" s="211"/>
      <c r="V2186" s="211"/>
      <c r="W2186" s="211"/>
      <c r="X2186" s="211"/>
      <c r="Y2186" s="211"/>
      <c r="Z2186" s="211"/>
      <c r="AC2186" s="264"/>
      <c r="AD2186" s="264"/>
      <c r="AE2186" s="264"/>
      <c r="AF2186" s="264"/>
      <c r="AG2186" s="264"/>
    </row>
    <row r="2187" spans="1:33" ht="12.6" customHeight="1" x14ac:dyDescent="0.25">
      <c r="D2187" s="3"/>
      <c r="G2187" s="3"/>
      <c r="I2187" s="3"/>
      <c r="N2187" s="3"/>
      <c r="P2187" s="211"/>
      <c r="Q2187" s="211"/>
      <c r="R2187" s="211"/>
      <c r="S2187" s="211"/>
      <c r="T2187" s="211"/>
      <c r="U2187" s="211"/>
      <c r="V2187" s="211"/>
      <c r="W2187" s="211"/>
      <c r="X2187" s="211"/>
      <c r="Y2187" s="211"/>
      <c r="Z2187" s="211"/>
      <c r="AC2187" s="264"/>
      <c r="AD2187" s="264"/>
      <c r="AE2187" s="264"/>
      <c r="AF2187" s="264"/>
      <c r="AG2187" s="264"/>
    </row>
    <row r="2188" spans="1:33" ht="12.6" customHeight="1" x14ac:dyDescent="0.25">
      <c r="D2188" s="62"/>
      <c r="H2188" s="63"/>
      <c r="K2188" s="26"/>
      <c r="P2188" s="211"/>
      <c r="Q2188" s="211"/>
      <c r="R2188" s="211"/>
      <c r="S2188" s="211"/>
      <c r="T2188" s="211"/>
      <c r="U2188" s="211"/>
      <c r="V2188" s="211"/>
      <c r="W2188" s="211"/>
      <c r="X2188" s="211"/>
      <c r="Y2188" s="211"/>
      <c r="Z2188" s="211"/>
      <c r="AC2188" s="264"/>
      <c r="AD2188" s="264"/>
      <c r="AE2188" s="264"/>
      <c r="AF2188" s="264"/>
      <c r="AG2188" s="264"/>
    </row>
    <row r="2189" spans="1:33" ht="12.6" customHeight="1" x14ac:dyDescent="0.25">
      <c r="B2189" s="95"/>
      <c r="C2189" s="95"/>
      <c r="D2189" s="95"/>
      <c r="E2189" s="95"/>
      <c r="F2189" s="95"/>
      <c r="G2189" s="95"/>
      <c r="H2189" s="95"/>
      <c r="I2189" s="95"/>
      <c r="J2189" s="95"/>
      <c r="K2189" s="95"/>
      <c r="L2189" s="95"/>
      <c r="M2189" s="95"/>
      <c r="P2189" s="211"/>
      <c r="Q2189" s="211"/>
      <c r="R2189" s="211"/>
      <c r="S2189" s="211"/>
      <c r="T2189" s="211"/>
      <c r="U2189" s="211"/>
      <c r="V2189" s="211"/>
      <c r="W2189" s="211"/>
      <c r="X2189" s="211"/>
      <c r="Y2189" s="211"/>
      <c r="Z2189" s="211"/>
      <c r="AC2189" s="264"/>
      <c r="AD2189" s="264"/>
      <c r="AE2189" s="264"/>
      <c r="AF2189" s="264"/>
      <c r="AG2189" s="264"/>
    </row>
    <row r="2190" spans="1:33" ht="12.6" customHeight="1" x14ac:dyDescent="0.25">
      <c r="B2190" s="95"/>
      <c r="C2190" s="95"/>
      <c r="D2190" s="95"/>
      <c r="E2190" s="95"/>
      <c r="F2190" s="95"/>
      <c r="G2190" s="95"/>
      <c r="H2190" s="95"/>
      <c r="I2190" s="95"/>
      <c r="J2190" s="95"/>
      <c r="K2190" s="95"/>
      <c r="L2190" s="95"/>
      <c r="M2190" s="95"/>
      <c r="P2190" s="211"/>
      <c r="Q2190" s="211"/>
      <c r="R2190" s="211"/>
      <c r="S2190" s="211"/>
      <c r="T2190" s="211"/>
      <c r="U2190" s="211"/>
      <c r="V2190" s="211"/>
      <c r="W2190" s="211"/>
      <c r="X2190" s="211"/>
      <c r="Y2190" s="211"/>
      <c r="Z2190" s="211"/>
      <c r="AC2190" s="264"/>
      <c r="AD2190" s="264"/>
      <c r="AE2190" s="264"/>
      <c r="AF2190" s="264"/>
      <c r="AG2190" s="264"/>
    </row>
    <row r="2191" spans="1:33" ht="12.6" customHeight="1" x14ac:dyDescent="0.25">
      <c r="B2191" s="95"/>
      <c r="C2191" s="95"/>
      <c r="D2191" s="95"/>
      <c r="E2191" s="95"/>
      <c r="F2191" s="95"/>
      <c r="G2191" s="95"/>
      <c r="H2191" s="95"/>
      <c r="I2191" s="95"/>
      <c r="J2191" s="95"/>
      <c r="K2191" s="95"/>
      <c r="L2191" s="95"/>
      <c r="M2191" s="95"/>
      <c r="P2191" s="211"/>
      <c r="Q2191" s="211"/>
      <c r="R2191" s="211"/>
      <c r="S2191" s="211"/>
      <c r="T2191" s="211"/>
      <c r="U2191" s="211"/>
      <c r="V2191" s="211"/>
      <c r="W2191" s="211"/>
      <c r="X2191" s="211"/>
      <c r="Y2191" s="211"/>
      <c r="Z2191" s="211"/>
      <c r="AC2191" s="264"/>
      <c r="AD2191" s="264"/>
      <c r="AE2191" s="264"/>
      <c r="AF2191" s="264"/>
      <c r="AG2191" s="264"/>
    </row>
    <row r="2192" spans="1:33" ht="12.6" customHeight="1" x14ac:dyDescent="0.25">
      <c r="B2192" s="95"/>
      <c r="C2192" s="95"/>
      <c r="D2192" s="95"/>
      <c r="E2192" s="95"/>
      <c r="F2192" s="95"/>
      <c r="G2192" s="95"/>
      <c r="H2192" s="95"/>
      <c r="I2192" s="95"/>
      <c r="J2192" s="95"/>
      <c r="K2192" s="95"/>
      <c r="L2192" s="95"/>
      <c r="M2192" s="95"/>
      <c r="P2192" s="211"/>
      <c r="Q2192" s="211"/>
      <c r="R2192" s="211"/>
      <c r="S2192" s="211"/>
      <c r="T2192" s="211"/>
      <c r="U2192" s="211"/>
      <c r="V2192" s="211"/>
      <c r="W2192" s="211"/>
      <c r="X2192" s="211"/>
      <c r="Y2192" s="211"/>
      <c r="Z2192" s="211"/>
      <c r="AC2192" s="264"/>
      <c r="AD2192" s="264"/>
      <c r="AE2192" s="264"/>
      <c r="AF2192" s="264"/>
      <c r="AG2192" s="264"/>
    </row>
    <row r="2193" spans="2:33" ht="12.6" customHeight="1" x14ac:dyDescent="0.25">
      <c r="B2193" s="16"/>
      <c r="D2193" s="62"/>
      <c r="H2193" s="63"/>
      <c r="K2193" s="26"/>
      <c r="P2193" s="211"/>
      <c r="Q2193" s="211"/>
      <c r="R2193" s="211"/>
      <c r="S2193" s="211"/>
      <c r="T2193" s="211"/>
      <c r="U2193" s="211"/>
      <c r="V2193" s="211"/>
      <c r="W2193" s="211"/>
      <c r="X2193" s="211"/>
      <c r="Y2193" s="211"/>
      <c r="Z2193" s="211"/>
      <c r="AC2193" s="264"/>
      <c r="AD2193" s="264"/>
      <c r="AE2193" s="264"/>
      <c r="AF2193" s="264"/>
      <c r="AG2193" s="264"/>
    </row>
    <row r="2194" spans="2:33" ht="12.6" customHeight="1" x14ac:dyDescent="0.25">
      <c r="D2194" s="62"/>
      <c r="H2194" s="63"/>
      <c r="K2194" s="26"/>
      <c r="P2194" s="211"/>
      <c r="Q2194" s="211"/>
      <c r="R2194" s="211"/>
      <c r="S2194" s="211"/>
      <c r="T2194" s="211"/>
      <c r="U2194" s="211"/>
      <c r="V2194" s="211"/>
      <c r="W2194" s="211"/>
      <c r="X2194" s="211"/>
      <c r="Y2194" s="211"/>
      <c r="Z2194" s="211"/>
      <c r="AC2194" s="264"/>
      <c r="AD2194" s="264"/>
      <c r="AE2194" s="264"/>
      <c r="AF2194" s="264"/>
      <c r="AG2194" s="264"/>
    </row>
    <row r="2195" spans="2:33" ht="12.6" customHeight="1" x14ac:dyDescent="0.25">
      <c r="D2195" s="62"/>
      <c r="H2195" s="63"/>
      <c r="K2195" s="26"/>
      <c r="P2195" s="211"/>
      <c r="Q2195" s="211"/>
      <c r="R2195" s="211"/>
      <c r="S2195" s="211"/>
      <c r="T2195" s="211"/>
      <c r="U2195" s="211"/>
      <c r="V2195" s="211"/>
      <c r="W2195" s="211"/>
      <c r="X2195" s="211"/>
      <c r="Y2195" s="211"/>
      <c r="Z2195" s="211"/>
      <c r="AC2195" s="264"/>
      <c r="AD2195" s="264"/>
      <c r="AE2195" s="264"/>
      <c r="AF2195" s="264"/>
      <c r="AG2195" s="264"/>
    </row>
    <row r="2196" spans="2:33" ht="12.6" customHeight="1" x14ac:dyDescent="0.25">
      <c r="D2196" s="62"/>
      <c r="E2196" s="222"/>
      <c r="F2196" s="222"/>
      <c r="G2196" s="222"/>
      <c r="H2196" s="222"/>
      <c r="I2196" s="222"/>
      <c r="K2196" s="26"/>
      <c r="P2196" s="211"/>
      <c r="Q2196" s="211"/>
      <c r="R2196" s="211"/>
      <c r="S2196" s="211"/>
      <c r="T2196" s="211"/>
      <c r="U2196" s="211"/>
      <c r="V2196" s="211"/>
      <c r="W2196" s="211"/>
      <c r="X2196" s="211"/>
      <c r="Y2196" s="211"/>
      <c r="Z2196" s="211"/>
      <c r="AC2196" s="264"/>
      <c r="AD2196" s="264"/>
      <c r="AE2196" s="264"/>
      <c r="AF2196" s="264"/>
      <c r="AG2196" s="264"/>
    </row>
    <row r="2197" spans="2:33" ht="12.6" customHeight="1" x14ac:dyDescent="0.25">
      <c r="D2197" s="62"/>
      <c r="E2197" s="222"/>
      <c r="F2197" s="222"/>
      <c r="G2197" s="222"/>
      <c r="H2197" s="222"/>
      <c r="I2197" s="222"/>
      <c r="K2197" s="323"/>
      <c r="L2197" s="323"/>
      <c r="M2197" s="323"/>
      <c r="P2197" s="211"/>
      <c r="Q2197" s="211"/>
      <c r="R2197" s="211"/>
      <c r="S2197" s="211"/>
      <c r="T2197" s="211"/>
      <c r="U2197" s="211"/>
      <c r="V2197" s="211"/>
      <c r="W2197" s="211"/>
      <c r="X2197" s="211"/>
      <c r="Y2197" s="211"/>
      <c r="Z2197" s="211"/>
      <c r="AC2197" s="264"/>
      <c r="AD2197" s="264"/>
      <c r="AE2197" s="264"/>
      <c r="AF2197" s="264"/>
      <c r="AG2197" s="264"/>
    </row>
    <row r="2198" spans="2:33" ht="12.6" customHeight="1" x14ac:dyDescent="0.25">
      <c r="D2198" s="62"/>
      <c r="H2198" s="63"/>
      <c r="K2198" s="323"/>
      <c r="L2198" s="323"/>
      <c r="M2198" s="323"/>
      <c r="P2198" s="211"/>
      <c r="Q2198" s="211"/>
      <c r="R2198" s="211"/>
      <c r="S2198" s="211"/>
      <c r="T2198" s="211"/>
      <c r="U2198" s="211"/>
      <c r="V2198" s="211"/>
      <c r="W2198" s="211"/>
      <c r="X2198" s="211"/>
      <c r="Y2198" s="211"/>
      <c r="Z2198" s="211"/>
      <c r="AC2198" s="264"/>
      <c r="AD2198" s="264"/>
      <c r="AE2198" s="264"/>
      <c r="AF2198" s="264"/>
      <c r="AG2198" s="264"/>
    </row>
    <row r="2199" spans="2:33" ht="12.6" customHeight="1" x14ac:dyDescent="0.25">
      <c r="D2199" s="62"/>
      <c r="E2199" s="222"/>
      <c r="F2199" s="222"/>
      <c r="G2199" s="222"/>
      <c r="H2199" s="222"/>
      <c r="I2199" s="222"/>
      <c r="K2199" s="323"/>
      <c r="L2199" s="323"/>
      <c r="M2199" s="323"/>
      <c r="P2199" s="211"/>
      <c r="Q2199" s="211"/>
      <c r="R2199" s="211"/>
      <c r="S2199" s="211"/>
      <c r="T2199" s="211"/>
      <c r="U2199" s="211"/>
      <c r="V2199" s="211"/>
      <c r="W2199" s="211"/>
      <c r="X2199" s="211"/>
      <c r="Y2199" s="211"/>
      <c r="Z2199" s="211"/>
      <c r="AC2199" s="264"/>
      <c r="AD2199" s="264"/>
      <c r="AE2199" s="264"/>
      <c r="AF2199" s="264"/>
      <c r="AG2199" s="264"/>
    </row>
    <row r="2200" spans="2:33" ht="12.6" customHeight="1" x14ac:dyDescent="0.25">
      <c r="D2200" s="62"/>
      <c r="E2200" s="222"/>
      <c r="F2200" s="222"/>
      <c r="G2200" s="222"/>
      <c r="H2200" s="222"/>
      <c r="I2200" s="222"/>
      <c r="K2200" s="323"/>
      <c r="L2200" s="323"/>
      <c r="M2200" s="323"/>
      <c r="P2200" s="211"/>
      <c r="Q2200" s="211"/>
      <c r="R2200" s="211"/>
      <c r="S2200" s="211"/>
      <c r="T2200" s="211"/>
      <c r="U2200" s="211"/>
      <c r="V2200" s="211"/>
      <c r="W2200" s="211"/>
      <c r="X2200" s="211"/>
      <c r="Y2200" s="211"/>
      <c r="Z2200" s="211"/>
      <c r="AC2200" s="264"/>
      <c r="AD2200" s="264"/>
      <c r="AE2200" s="264"/>
      <c r="AF2200" s="264"/>
      <c r="AG2200" s="264"/>
    </row>
    <row r="2201" spans="2:33" ht="12.6" customHeight="1" x14ac:dyDescent="0.25">
      <c r="P2201" s="211"/>
      <c r="Q2201" s="211"/>
      <c r="R2201" s="211"/>
      <c r="S2201" s="211"/>
      <c r="T2201" s="211"/>
      <c r="U2201" s="211"/>
      <c r="V2201" s="211"/>
      <c r="W2201" s="211"/>
      <c r="X2201" s="211"/>
      <c r="Y2201" s="211"/>
      <c r="Z2201" s="211"/>
      <c r="AC2201" s="264"/>
      <c r="AD2201" s="264"/>
      <c r="AE2201" s="264"/>
      <c r="AF2201" s="264"/>
      <c r="AG2201" s="264"/>
    </row>
    <row r="2202" spans="2:33" ht="12.6" customHeight="1" x14ac:dyDescent="0.25">
      <c r="P2202" s="211"/>
      <c r="Q2202" s="211"/>
      <c r="R2202" s="211"/>
      <c r="S2202" s="211"/>
      <c r="T2202" s="211"/>
      <c r="U2202" s="211"/>
      <c r="V2202" s="211"/>
      <c r="W2202" s="211"/>
      <c r="X2202" s="211"/>
      <c r="Y2202" s="211"/>
      <c r="Z2202" s="211"/>
      <c r="AC2202" s="264"/>
      <c r="AD2202" s="264"/>
      <c r="AE2202" s="264"/>
      <c r="AF2202" s="264"/>
      <c r="AG2202" s="264"/>
    </row>
    <row r="2203" spans="2:33" ht="12.6" customHeight="1" x14ac:dyDescent="0.25">
      <c r="B2203" s="91"/>
      <c r="P2203" s="211"/>
      <c r="Q2203" s="211"/>
      <c r="R2203" s="211"/>
      <c r="S2203" s="211"/>
      <c r="T2203" s="211"/>
      <c r="U2203" s="211"/>
      <c r="V2203" s="211"/>
      <c r="W2203" s="211"/>
      <c r="X2203" s="211"/>
      <c r="Y2203" s="211"/>
      <c r="Z2203" s="211"/>
      <c r="AC2203" s="264"/>
      <c r="AD2203" s="264"/>
      <c r="AE2203" s="264"/>
      <c r="AF2203" s="264"/>
      <c r="AG2203" s="264"/>
    </row>
    <row r="2204" spans="2:33" ht="12.6" customHeight="1" x14ac:dyDescent="0.25">
      <c r="P2204" s="211"/>
      <c r="Q2204" s="211"/>
      <c r="R2204" s="211"/>
      <c r="S2204" s="211"/>
      <c r="T2204" s="211"/>
      <c r="U2204" s="211"/>
      <c r="V2204" s="211"/>
      <c r="W2204" s="211"/>
      <c r="X2204" s="211"/>
      <c r="Y2204" s="211"/>
      <c r="Z2204" s="211"/>
      <c r="AC2204" s="264"/>
      <c r="AD2204" s="264"/>
      <c r="AE2204" s="264"/>
      <c r="AF2204" s="264"/>
      <c r="AG2204" s="264"/>
    </row>
    <row r="2205" spans="2:33" ht="12.6" customHeight="1" x14ac:dyDescent="0.25">
      <c r="P2205" s="211"/>
      <c r="Q2205" s="211"/>
      <c r="R2205" s="211"/>
      <c r="S2205" s="211"/>
      <c r="T2205" s="211"/>
      <c r="U2205" s="211"/>
      <c r="V2205" s="211"/>
      <c r="W2205" s="211"/>
      <c r="X2205" s="211"/>
      <c r="Y2205" s="211"/>
      <c r="Z2205" s="211"/>
      <c r="AC2205" s="264"/>
      <c r="AD2205" s="264"/>
      <c r="AE2205" s="264"/>
      <c r="AF2205" s="264"/>
      <c r="AG2205" s="264"/>
    </row>
    <row r="2206" spans="2:33" ht="12.6" customHeight="1" x14ac:dyDescent="0.25">
      <c r="P2206" s="211"/>
      <c r="Q2206" s="211"/>
      <c r="R2206" s="211"/>
      <c r="S2206" s="211"/>
      <c r="T2206" s="211"/>
      <c r="U2206" s="211"/>
      <c r="V2206" s="211"/>
      <c r="W2206" s="211"/>
      <c r="X2206" s="211"/>
      <c r="Y2206" s="211"/>
      <c r="Z2206" s="211"/>
      <c r="AC2206" s="264"/>
      <c r="AD2206" s="264"/>
      <c r="AE2206" s="264"/>
      <c r="AF2206" s="264"/>
      <c r="AG2206" s="264"/>
    </row>
    <row r="2207" spans="2:33" ht="12.6" customHeight="1" x14ac:dyDescent="0.25">
      <c r="P2207" s="211"/>
      <c r="Q2207" s="211"/>
      <c r="R2207" s="211"/>
      <c r="S2207" s="211"/>
      <c r="T2207" s="211"/>
      <c r="U2207" s="211"/>
      <c r="V2207" s="211"/>
      <c r="W2207" s="211"/>
      <c r="X2207" s="211"/>
      <c r="Y2207" s="211"/>
      <c r="Z2207" s="211"/>
      <c r="AC2207" s="264"/>
      <c r="AD2207" s="264"/>
      <c r="AE2207" s="264"/>
      <c r="AF2207" s="264"/>
      <c r="AG2207" s="264"/>
    </row>
    <row r="2208" spans="2:33" ht="12.6" customHeight="1" x14ac:dyDescent="0.25">
      <c r="P2208" s="211"/>
      <c r="Q2208" s="211"/>
      <c r="R2208" s="211"/>
      <c r="S2208" s="211"/>
      <c r="T2208" s="211"/>
      <c r="U2208" s="211"/>
      <c r="V2208" s="211"/>
      <c r="W2208" s="211"/>
      <c r="X2208" s="211"/>
      <c r="Y2208" s="211"/>
      <c r="Z2208" s="211"/>
      <c r="AC2208" s="264"/>
      <c r="AD2208" s="264"/>
      <c r="AE2208" s="264"/>
      <c r="AF2208" s="264"/>
      <c r="AG2208" s="264"/>
    </row>
    <row r="2209" spans="16:33" ht="12.6" customHeight="1" x14ac:dyDescent="0.25">
      <c r="P2209" s="211"/>
      <c r="Q2209" s="211"/>
      <c r="R2209" s="211"/>
      <c r="S2209" s="211"/>
      <c r="T2209" s="211"/>
      <c r="U2209" s="211"/>
      <c r="V2209" s="211"/>
      <c r="W2209" s="211"/>
      <c r="X2209" s="211"/>
      <c r="Y2209" s="211"/>
      <c r="Z2209" s="211"/>
      <c r="AC2209" s="264"/>
      <c r="AD2209" s="264"/>
      <c r="AE2209" s="264"/>
      <c r="AF2209" s="264"/>
      <c r="AG2209" s="264"/>
    </row>
    <row r="2210" spans="16:33" ht="12.6" customHeight="1" x14ac:dyDescent="0.25">
      <c r="P2210" s="211"/>
      <c r="Q2210" s="211"/>
      <c r="R2210" s="211"/>
      <c r="S2210" s="211"/>
      <c r="T2210" s="211"/>
      <c r="U2210" s="211"/>
      <c r="V2210" s="211"/>
      <c r="W2210" s="211"/>
      <c r="X2210" s="211"/>
      <c r="Y2210" s="211"/>
      <c r="Z2210" s="211"/>
      <c r="AC2210" s="264"/>
      <c r="AD2210" s="264"/>
      <c r="AE2210" s="264"/>
      <c r="AF2210" s="264"/>
      <c r="AG2210" s="264"/>
    </row>
    <row r="2211" spans="16:33" ht="12.6" customHeight="1" x14ac:dyDescent="0.25">
      <c r="P2211" s="211"/>
      <c r="Q2211" s="211"/>
      <c r="R2211" s="211"/>
      <c r="S2211" s="211"/>
      <c r="T2211" s="211"/>
      <c r="U2211" s="211"/>
      <c r="V2211" s="211"/>
      <c r="W2211" s="211"/>
      <c r="X2211" s="211"/>
      <c r="Y2211" s="211"/>
      <c r="Z2211" s="211"/>
      <c r="AC2211" s="264"/>
      <c r="AD2211" s="264"/>
      <c r="AE2211" s="264"/>
      <c r="AF2211" s="264"/>
      <c r="AG2211" s="264"/>
    </row>
    <row r="2212" spans="16:33" ht="12.6" customHeight="1" x14ac:dyDescent="0.25">
      <c r="P2212" s="211"/>
      <c r="Q2212" s="211"/>
      <c r="R2212" s="211"/>
      <c r="S2212" s="211"/>
      <c r="T2212" s="211"/>
      <c r="U2212" s="211"/>
      <c r="V2212" s="211"/>
      <c r="W2212" s="211"/>
      <c r="X2212" s="211"/>
      <c r="Y2212" s="211"/>
      <c r="Z2212" s="211"/>
      <c r="AC2212" s="264"/>
      <c r="AD2212" s="264"/>
      <c r="AE2212" s="264"/>
      <c r="AF2212" s="264"/>
      <c r="AG2212" s="264"/>
    </row>
    <row r="2213" spans="16:33" ht="12.6" customHeight="1" x14ac:dyDescent="0.25">
      <c r="P2213" s="211"/>
      <c r="Q2213" s="211"/>
      <c r="R2213" s="211"/>
      <c r="S2213" s="211"/>
      <c r="T2213" s="211"/>
      <c r="U2213" s="211"/>
      <c r="V2213" s="211"/>
      <c r="W2213" s="211"/>
      <c r="X2213" s="211"/>
      <c r="Y2213" s="211"/>
      <c r="Z2213" s="211"/>
      <c r="AC2213" s="264"/>
      <c r="AD2213" s="264"/>
      <c r="AE2213" s="264"/>
      <c r="AF2213" s="264"/>
      <c r="AG2213" s="264"/>
    </row>
    <row r="2214" spans="16:33" ht="12.6" customHeight="1" x14ac:dyDescent="0.25">
      <c r="P2214" s="211"/>
      <c r="Q2214" s="211"/>
      <c r="R2214" s="211"/>
      <c r="S2214" s="211"/>
      <c r="T2214" s="211"/>
      <c r="U2214" s="211"/>
      <c r="V2214" s="211"/>
      <c r="W2214" s="211"/>
      <c r="X2214" s="211"/>
      <c r="Y2214" s="211"/>
      <c r="Z2214" s="211"/>
      <c r="AC2214" s="264"/>
      <c r="AD2214" s="264"/>
      <c r="AE2214" s="264"/>
      <c r="AF2214" s="264"/>
      <c r="AG2214" s="264"/>
    </row>
    <row r="2215" spans="16:33" ht="12.6" customHeight="1" x14ac:dyDescent="0.25">
      <c r="P2215" s="211"/>
      <c r="Q2215" s="211"/>
      <c r="R2215" s="211"/>
      <c r="S2215" s="211"/>
      <c r="T2215" s="211"/>
      <c r="U2215" s="211"/>
      <c r="V2215" s="211"/>
      <c r="W2215" s="211"/>
      <c r="X2215" s="211"/>
      <c r="Y2215" s="211"/>
      <c r="Z2215" s="211"/>
      <c r="AC2215" s="264"/>
      <c r="AD2215" s="264"/>
      <c r="AE2215" s="264"/>
      <c r="AF2215" s="264"/>
      <c r="AG2215" s="264"/>
    </row>
    <row r="2216" spans="16:33" ht="12.6" customHeight="1" x14ac:dyDescent="0.25">
      <c r="P2216" s="211"/>
      <c r="Q2216" s="211"/>
      <c r="R2216" s="211"/>
      <c r="S2216" s="211"/>
      <c r="T2216" s="211"/>
      <c r="U2216" s="211"/>
      <c r="V2216" s="211"/>
      <c r="W2216" s="211"/>
      <c r="X2216" s="211"/>
      <c r="Y2216" s="211"/>
      <c r="Z2216" s="211"/>
      <c r="AC2216" s="264"/>
      <c r="AD2216" s="264"/>
      <c r="AE2216" s="264"/>
      <c r="AF2216" s="264"/>
      <c r="AG2216" s="264"/>
    </row>
    <row r="2217" spans="16:33" ht="12.6" customHeight="1" x14ac:dyDescent="0.25">
      <c r="P2217" s="211"/>
      <c r="Q2217" s="211"/>
      <c r="R2217" s="211"/>
      <c r="S2217" s="211"/>
      <c r="T2217" s="211"/>
      <c r="U2217" s="211"/>
      <c r="V2217" s="211"/>
      <c r="W2217" s="211"/>
      <c r="X2217" s="211"/>
      <c r="Y2217" s="211"/>
      <c r="Z2217" s="211"/>
      <c r="AC2217" s="264"/>
      <c r="AD2217" s="264"/>
      <c r="AE2217" s="264"/>
      <c r="AF2217" s="264"/>
      <c r="AG2217" s="264"/>
    </row>
    <row r="2218" spans="16:33" ht="12.6" customHeight="1" x14ac:dyDescent="0.25">
      <c r="P2218" s="211"/>
      <c r="Q2218" s="211"/>
      <c r="R2218" s="211"/>
      <c r="S2218" s="211"/>
      <c r="T2218" s="211"/>
      <c r="U2218" s="211"/>
      <c r="V2218" s="211"/>
      <c r="W2218" s="211"/>
      <c r="X2218" s="211"/>
      <c r="Y2218" s="211"/>
      <c r="Z2218" s="211"/>
      <c r="AC2218" s="264"/>
      <c r="AD2218" s="264"/>
      <c r="AE2218" s="264"/>
      <c r="AF2218" s="264"/>
      <c r="AG2218" s="264"/>
    </row>
    <row r="2219" spans="16:33" ht="12.6" customHeight="1" x14ac:dyDescent="0.25">
      <c r="P2219" s="211"/>
      <c r="Q2219" s="211"/>
      <c r="R2219" s="211"/>
      <c r="S2219" s="211"/>
      <c r="T2219" s="211"/>
      <c r="U2219" s="211"/>
      <c r="V2219" s="211"/>
      <c r="W2219" s="211"/>
      <c r="X2219" s="211"/>
      <c r="Y2219" s="211"/>
      <c r="Z2219" s="211"/>
      <c r="AC2219" s="264"/>
      <c r="AD2219" s="264"/>
      <c r="AE2219" s="264"/>
      <c r="AF2219" s="264"/>
      <c r="AG2219" s="264"/>
    </row>
    <row r="2220" spans="16:33" ht="12.6" customHeight="1" x14ac:dyDescent="0.25">
      <c r="P2220" s="211"/>
      <c r="Q2220" s="211"/>
      <c r="R2220" s="211"/>
      <c r="S2220" s="211"/>
      <c r="T2220" s="211"/>
      <c r="U2220" s="211"/>
      <c r="V2220" s="211"/>
      <c r="W2220" s="211"/>
      <c r="X2220" s="211"/>
      <c r="Y2220" s="211"/>
      <c r="Z2220" s="211"/>
      <c r="AC2220" s="264"/>
      <c r="AD2220" s="264"/>
      <c r="AE2220" s="264"/>
      <c r="AF2220" s="264"/>
      <c r="AG2220" s="264"/>
    </row>
    <row r="2221" spans="16:33" ht="12.6" customHeight="1" x14ac:dyDescent="0.25">
      <c r="P2221" s="211"/>
      <c r="Q2221" s="211"/>
      <c r="R2221" s="211"/>
      <c r="S2221" s="211"/>
      <c r="T2221" s="211"/>
      <c r="U2221" s="211"/>
      <c r="V2221" s="211"/>
      <c r="W2221" s="211"/>
      <c r="X2221" s="211"/>
      <c r="Y2221" s="211"/>
      <c r="Z2221" s="211"/>
      <c r="AC2221" s="264"/>
      <c r="AD2221" s="264"/>
      <c r="AE2221" s="264"/>
      <c r="AF2221" s="264"/>
      <c r="AG2221" s="264"/>
    </row>
    <row r="2222" spans="16:33" ht="12.6" customHeight="1" x14ac:dyDescent="0.25">
      <c r="P2222" s="211"/>
      <c r="Q2222" s="211"/>
      <c r="R2222" s="211"/>
      <c r="S2222" s="211"/>
      <c r="T2222" s="211"/>
      <c r="U2222" s="211"/>
      <c r="V2222" s="211"/>
      <c r="W2222" s="211"/>
      <c r="X2222" s="211"/>
      <c r="Y2222" s="211"/>
      <c r="Z2222" s="211"/>
      <c r="AC2222" s="264"/>
      <c r="AD2222" s="264"/>
      <c r="AE2222" s="264"/>
      <c r="AF2222" s="264"/>
      <c r="AG2222" s="264"/>
    </row>
    <row r="2223" spans="16:33" ht="12.6" customHeight="1" x14ac:dyDescent="0.25">
      <c r="P2223" s="211"/>
      <c r="Q2223" s="211"/>
      <c r="R2223" s="211"/>
      <c r="S2223" s="211"/>
      <c r="T2223" s="211"/>
      <c r="U2223" s="211"/>
      <c r="V2223" s="211"/>
      <c r="W2223" s="211"/>
      <c r="X2223" s="211"/>
      <c r="Y2223" s="211"/>
      <c r="Z2223" s="211"/>
      <c r="AC2223" s="264"/>
      <c r="AD2223" s="264"/>
      <c r="AE2223" s="264"/>
      <c r="AF2223" s="264"/>
      <c r="AG2223" s="264"/>
    </row>
    <row r="2224" spans="16:33" ht="12.6" customHeight="1" x14ac:dyDescent="0.25">
      <c r="P2224" s="211"/>
      <c r="Q2224" s="211"/>
      <c r="R2224" s="211"/>
      <c r="S2224" s="211"/>
      <c r="T2224" s="211"/>
      <c r="U2224" s="211"/>
      <c r="V2224" s="211"/>
      <c r="W2224" s="211"/>
      <c r="X2224" s="211"/>
      <c r="Y2224" s="211"/>
      <c r="Z2224" s="211"/>
      <c r="AC2224" s="264"/>
      <c r="AD2224" s="264"/>
      <c r="AE2224" s="264"/>
      <c r="AF2224" s="264"/>
      <c r="AG2224" s="264"/>
    </row>
    <row r="2225" spans="2:33" ht="12.6" customHeight="1" x14ac:dyDescent="0.25">
      <c r="P2225" s="211"/>
      <c r="Q2225" s="211"/>
      <c r="R2225" s="211"/>
      <c r="S2225" s="211"/>
      <c r="T2225" s="211"/>
      <c r="U2225" s="211"/>
      <c r="V2225" s="211"/>
      <c r="W2225" s="211"/>
      <c r="X2225" s="211"/>
      <c r="Y2225" s="211"/>
      <c r="Z2225" s="211"/>
      <c r="AC2225" s="264"/>
      <c r="AD2225" s="264"/>
      <c r="AE2225" s="264"/>
      <c r="AF2225" s="264"/>
      <c r="AG2225" s="264"/>
    </row>
    <row r="2226" spans="2:33" ht="12.6" customHeight="1" x14ac:dyDescent="0.25">
      <c r="P2226" s="211"/>
      <c r="Q2226" s="211"/>
      <c r="R2226" s="211"/>
      <c r="S2226" s="211"/>
      <c r="T2226" s="211"/>
      <c r="U2226" s="211"/>
      <c r="V2226" s="211"/>
      <c r="W2226" s="211"/>
      <c r="X2226" s="211"/>
      <c r="Y2226" s="211"/>
      <c r="Z2226" s="211"/>
      <c r="AC2226" s="264"/>
      <c r="AD2226" s="264"/>
      <c r="AE2226" s="264"/>
      <c r="AF2226" s="264"/>
      <c r="AG2226" s="264"/>
    </row>
    <row r="2227" spans="2:33" ht="12.6" customHeight="1" x14ac:dyDescent="0.25">
      <c r="P2227" s="211"/>
      <c r="Q2227" s="211"/>
      <c r="R2227" s="211"/>
      <c r="S2227" s="211"/>
      <c r="T2227" s="211"/>
      <c r="U2227" s="211"/>
      <c r="V2227" s="211"/>
      <c r="W2227" s="211"/>
      <c r="X2227" s="211"/>
      <c r="Y2227" s="211"/>
      <c r="Z2227" s="211"/>
      <c r="AC2227" s="264"/>
      <c r="AD2227" s="264"/>
      <c r="AE2227" s="264"/>
      <c r="AF2227" s="264"/>
      <c r="AG2227" s="264"/>
    </row>
    <row r="2228" spans="2:33" ht="12.6" customHeight="1" x14ac:dyDescent="0.25">
      <c r="P2228" s="211"/>
      <c r="Q2228" s="211"/>
      <c r="R2228" s="211"/>
      <c r="S2228" s="211"/>
      <c r="T2228" s="211"/>
      <c r="U2228" s="211"/>
      <c r="V2228" s="211"/>
      <c r="W2228" s="211"/>
      <c r="X2228" s="211"/>
      <c r="Y2228" s="211"/>
      <c r="Z2228" s="211"/>
      <c r="AC2228" s="264"/>
      <c r="AD2228" s="264"/>
      <c r="AE2228" s="264"/>
      <c r="AF2228" s="264"/>
      <c r="AG2228" s="264"/>
    </row>
    <row r="2229" spans="2:33" ht="12.6" customHeight="1" x14ac:dyDescent="0.25">
      <c r="P2229" s="211"/>
      <c r="Q2229" s="211"/>
      <c r="R2229" s="211"/>
      <c r="S2229" s="211"/>
      <c r="T2229" s="211"/>
      <c r="U2229" s="211"/>
      <c r="V2229" s="211"/>
      <c r="W2229" s="211"/>
      <c r="X2229" s="211"/>
      <c r="Y2229" s="211"/>
      <c r="Z2229" s="211"/>
      <c r="AC2229" s="264"/>
      <c r="AD2229" s="264"/>
      <c r="AE2229" s="264"/>
      <c r="AF2229" s="264"/>
      <c r="AG2229" s="264"/>
    </row>
    <row r="2230" spans="2:33" ht="12.6" customHeight="1" x14ac:dyDescent="0.25">
      <c r="P2230" s="211"/>
      <c r="Q2230" s="211"/>
      <c r="R2230" s="211"/>
      <c r="S2230" s="211"/>
      <c r="T2230" s="211"/>
      <c r="U2230" s="211"/>
      <c r="V2230" s="211"/>
      <c r="W2230" s="211"/>
      <c r="X2230" s="211"/>
      <c r="Y2230" s="211"/>
      <c r="Z2230" s="211"/>
      <c r="AC2230" s="264"/>
      <c r="AD2230" s="264"/>
      <c r="AE2230" s="264"/>
      <c r="AF2230" s="264"/>
      <c r="AG2230" s="264"/>
    </row>
    <row r="2231" spans="2:33" ht="12.6" customHeight="1" x14ac:dyDescent="0.25">
      <c r="P2231" s="211"/>
      <c r="Q2231" s="211"/>
      <c r="R2231" s="211"/>
      <c r="S2231" s="211"/>
      <c r="T2231" s="211"/>
      <c r="U2231" s="211"/>
      <c r="V2231" s="211"/>
      <c r="W2231" s="211"/>
      <c r="X2231" s="211"/>
      <c r="Y2231" s="211"/>
      <c r="Z2231" s="211"/>
      <c r="AC2231" s="264"/>
      <c r="AD2231" s="264"/>
      <c r="AE2231" s="264"/>
      <c r="AF2231" s="264"/>
      <c r="AG2231" s="264"/>
    </row>
    <row r="2232" spans="2:33" ht="12.6" customHeight="1" x14ac:dyDescent="0.25">
      <c r="P2232" s="211"/>
      <c r="Q2232" s="211"/>
      <c r="R2232" s="211"/>
      <c r="S2232" s="211"/>
      <c r="T2232" s="211"/>
      <c r="U2232" s="211"/>
      <c r="V2232" s="211"/>
      <c r="W2232" s="211"/>
      <c r="X2232" s="211"/>
      <c r="Y2232" s="211"/>
      <c r="Z2232" s="211"/>
      <c r="AC2232" s="264"/>
      <c r="AD2232" s="264"/>
      <c r="AE2232" s="264"/>
      <c r="AF2232" s="264"/>
      <c r="AG2232" s="264"/>
    </row>
    <row r="2233" spans="2:33" ht="12.6" customHeight="1" x14ac:dyDescent="0.25">
      <c r="P2233" s="211"/>
      <c r="Q2233" s="211"/>
      <c r="R2233" s="211"/>
      <c r="S2233" s="211"/>
      <c r="T2233" s="211"/>
      <c r="U2233" s="211"/>
      <c r="V2233" s="211"/>
      <c r="W2233" s="211"/>
      <c r="X2233" s="211"/>
      <c r="Y2233" s="211"/>
      <c r="Z2233" s="211"/>
      <c r="AC2233" s="264"/>
      <c r="AD2233" s="264"/>
      <c r="AE2233" s="264"/>
      <c r="AF2233" s="264"/>
      <c r="AG2233" s="264"/>
    </row>
    <row r="2234" spans="2:33" ht="12.6" customHeight="1" x14ac:dyDescent="0.25">
      <c r="P2234" s="211"/>
      <c r="Q2234" s="211"/>
      <c r="R2234" s="211"/>
      <c r="S2234" s="211"/>
      <c r="T2234" s="211"/>
      <c r="U2234" s="211"/>
      <c r="V2234" s="211"/>
      <c r="W2234" s="211"/>
      <c r="X2234" s="211"/>
      <c r="Y2234" s="211"/>
      <c r="Z2234" s="211"/>
      <c r="AC2234" s="264"/>
      <c r="AD2234" s="264"/>
      <c r="AE2234" s="264"/>
      <c r="AF2234" s="264"/>
      <c r="AG2234" s="264"/>
    </row>
    <row r="2235" spans="2:33" ht="12.6" customHeight="1" x14ac:dyDescent="0.25">
      <c r="P2235" s="211"/>
      <c r="Q2235" s="211"/>
      <c r="R2235" s="211"/>
      <c r="S2235" s="211"/>
      <c r="T2235" s="211"/>
      <c r="U2235" s="211"/>
      <c r="V2235" s="211"/>
      <c r="W2235" s="211"/>
      <c r="X2235" s="211"/>
      <c r="Y2235" s="211"/>
      <c r="Z2235" s="211"/>
      <c r="AC2235" s="264"/>
      <c r="AD2235" s="264"/>
      <c r="AE2235" s="264"/>
      <c r="AF2235" s="264"/>
      <c r="AG2235" s="264"/>
    </row>
    <row r="2236" spans="2:33" ht="12.6" customHeight="1" x14ac:dyDescent="0.25">
      <c r="C2236" s="358"/>
      <c r="D2236" s="30"/>
      <c r="P2236" s="211"/>
      <c r="Q2236" s="211"/>
      <c r="R2236" s="211"/>
      <c r="S2236" s="211"/>
      <c r="T2236" s="211"/>
      <c r="U2236" s="211"/>
      <c r="V2236" s="211"/>
      <c r="W2236" s="211"/>
      <c r="X2236" s="211"/>
      <c r="Y2236" s="211"/>
      <c r="Z2236" s="211"/>
      <c r="AC2236" s="264"/>
      <c r="AD2236" s="264"/>
      <c r="AE2236" s="264"/>
      <c r="AF2236" s="264"/>
      <c r="AG2236" s="264"/>
    </row>
    <row r="2237" spans="2:33" ht="12.6" customHeight="1" x14ac:dyDescent="0.25">
      <c r="B2237" s="9"/>
      <c r="D2237" s="39"/>
      <c r="E2237" s="9"/>
      <c r="F2237" s="324"/>
      <c r="I2237" s="80"/>
      <c r="J2237" s="9"/>
      <c r="L2237" s="80"/>
      <c r="P2237" s="211"/>
      <c r="Q2237" s="211"/>
      <c r="R2237" s="211"/>
      <c r="S2237" s="211"/>
      <c r="T2237" s="211"/>
      <c r="U2237" s="211"/>
      <c r="V2237" s="211"/>
      <c r="W2237" s="211"/>
      <c r="X2237" s="211"/>
      <c r="Y2237" s="211"/>
      <c r="Z2237" s="211"/>
      <c r="AC2237" s="264"/>
      <c r="AD2237" s="264"/>
      <c r="AE2237" s="264"/>
      <c r="AF2237" s="264"/>
      <c r="AG2237" s="264"/>
    </row>
    <row r="2238" spans="2:33" ht="12.6" customHeight="1" x14ac:dyDescent="0.25">
      <c r="E2238" s="39"/>
      <c r="F2238" s="40"/>
      <c r="G2238" s="41"/>
      <c r="I2238" s="11"/>
      <c r="J2238" s="42"/>
      <c r="P2238" s="211"/>
      <c r="Q2238" s="211"/>
      <c r="R2238" s="211"/>
      <c r="S2238" s="211"/>
      <c r="T2238" s="211"/>
      <c r="U2238" s="211"/>
      <c r="V2238" s="211"/>
      <c r="W2238" s="211"/>
      <c r="X2238" s="211"/>
      <c r="Y2238" s="211"/>
      <c r="Z2238" s="211"/>
      <c r="AC2238" s="264"/>
      <c r="AD2238" s="264"/>
      <c r="AE2238" s="264"/>
      <c r="AF2238" s="264"/>
      <c r="AG2238" s="264"/>
    </row>
    <row r="2239" spans="2:33" ht="12.6" customHeight="1" x14ac:dyDescent="0.25">
      <c r="L2239" s="320"/>
      <c r="M2239" s="320"/>
      <c r="P2239" s="211"/>
      <c r="Q2239" s="211"/>
      <c r="R2239" s="211"/>
      <c r="S2239" s="211"/>
      <c r="T2239" s="211"/>
      <c r="U2239" s="211"/>
      <c r="V2239" s="211"/>
      <c r="W2239" s="211"/>
      <c r="X2239" s="211"/>
      <c r="Y2239" s="211"/>
      <c r="Z2239" s="211"/>
      <c r="AC2239" s="264"/>
      <c r="AD2239" s="264"/>
      <c r="AE2239" s="264"/>
      <c r="AF2239" s="264"/>
      <c r="AG2239" s="264"/>
    </row>
    <row r="2240" spans="2:33" ht="12.6" customHeight="1" x14ac:dyDescent="0.25">
      <c r="L2240" s="320"/>
      <c r="M2240" s="320"/>
      <c r="P2240" s="211"/>
      <c r="Q2240" s="211"/>
      <c r="R2240" s="211"/>
      <c r="S2240" s="211"/>
      <c r="T2240" s="211"/>
      <c r="U2240" s="211"/>
      <c r="V2240" s="211"/>
      <c r="W2240" s="211"/>
      <c r="X2240" s="211"/>
      <c r="Y2240" s="211"/>
      <c r="Z2240" s="211"/>
      <c r="AC2240" s="264"/>
      <c r="AD2240" s="264"/>
      <c r="AE2240" s="264"/>
      <c r="AF2240" s="264"/>
      <c r="AG2240" s="264"/>
    </row>
    <row r="2241" spans="1:33" ht="12.6" customHeight="1" x14ac:dyDescent="0.25">
      <c r="B2241" s="321"/>
      <c r="C2241" s="11"/>
      <c r="D2241" s="11"/>
      <c r="E2241" s="325"/>
      <c r="F2241" s="359"/>
      <c r="G2241" s="11"/>
      <c r="H2241" s="11"/>
      <c r="I2241" s="15"/>
      <c r="J2241" s="83"/>
      <c r="K2241" s="63"/>
      <c r="P2241" s="211"/>
      <c r="Q2241" s="211"/>
      <c r="R2241" s="211"/>
      <c r="S2241" s="211"/>
      <c r="T2241" s="211"/>
      <c r="U2241" s="211"/>
      <c r="V2241" s="211"/>
      <c r="W2241" s="211"/>
      <c r="X2241" s="211"/>
      <c r="Y2241" s="211"/>
      <c r="Z2241" s="211"/>
      <c r="AC2241" s="264"/>
      <c r="AD2241" s="264"/>
      <c r="AE2241" s="264"/>
      <c r="AF2241" s="264"/>
      <c r="AG2241" s="264"/>
    </row>
    <row r="2242" spans="1:33" ht="12.6" customHeight="1" x14ac:dyDescent="0.25">
      <c r="P2242" s="211"/>
      <c r="Q2242" s="211"/>
      <c r="R2242" s="211"/>
      <c r="S2242" s="211"/>
      <c r="T2242" s="211"/>
      <c r="U2242" s="211"/>
      <c r="V2242" s="211"/>
      <c r="W2242" s="211"/>
      <c r="X2242" s="211"/>
      <c r="Y2242" s="211"/>
      <c r="Z2242" s="211"/>
      <c r="AC2242" s="264"/>
      <c r="AD2242" s="264"/>
      <c r="AE2242" s="264"/>
      <c r="AF2242" s="264"/>
      <c r="AG2242" s="264"/>
    </row>
    <row r="2243" spans="1:33" ht="12.6" customHeight="1" x14ac:dyDescent="0.25">
      <c r="G2243" s="276"/>
      <c r="P2243" s="211"/>
      <c r="Q2243" s="211"/>
      <c r="R2243" s="211"/>
      <c r="S2243" s="211"/>
      <c r="T2243" s="211"/>
      <c r="U2243" s="211"/>
      <c r="V2243" s="211"/>
      <c r="W2243" s="211"/>
      <c r="X2243" s="211"/>
      <c r="Y2243" s="211"/>
      <c r="Z2243" s="211"/>
      <c r="AC2243" s="264"/>
      <c r="AD2243" s="264"/>
      <c r="AE2243" s="264"/>
      <c r="AF2243" s="264"/>
      <c r="AG2243" s="264"/>
    </row>
    <row r="2244" spans="1:33" ht="12.6" customHeight="1" x14ac:dyDescent="0.25">
      <c r="G2244" s="276"/>
      <c r="P2244" s="211"/>
      <c r="Q2244" s="211"/>
      <c r="R2244" s="211"/>
      <c r="S2244" s="211"/>
      <c r="T2244" s="211"/>
      <c r="U2244" s="211"/>
      <c r="V2244" s="211"/>
      <c r="W2244" s="211"/>
      <c r="X2244" s="211"/>
      <c r="Y2244" s="211"/>
      <c r="Z2244" s="211"/>
      <c r="AC2244" s="264"/>
      <c r="AD2244" s="264"/>
      <c r="AE2244" s="264"/>
      <c r="AF2244" s="264"/>
      <c r="AG2244" s="264"/>
    </row>
    <row r="2245" spans="1:33" ht="12.6" customHeight="1" x14ac:dyDescent="0.25">
      <c r="P2245" s="211"/>
      <c r="Q2245" s="211"/>
      <c r="R2245" s="211"/>
      <c r="S2245" s="211"/>
      <c r="T2245" s="211"/>
      <c r="U2245" s="211"/>
      <c r="V2245" s="211"/>
      <c r="W2245" s="211"/>
      <c r="X2245" s="211"/>
      <c r="Y2245" s="211"/>
      <c r="Z2245" s="211"/>
      <c r="AC2245" s="264"/>
      <c r="AD2245" s="264"/>
      <c r="AE2245" s="264"/>
      <c r="AF2245" s="264"/>
      <c r="AG2245" s="264"/>
    </row>
    <row r="2246" spans="1:33" ht="12.6" customHeight="1" x14ac:dyDescent="0.25">
      <c r="A2246" s="26"/>
      <c r="B2246" s="12"/>
      <c r="C2246" s="83"/>
      <c r="D2246" s="11"/>
      <c r="E2246" s="26"/>
      <c r="F2246" s="268"/>
      <c r="G2246" s="268"/>
      <c r="H2246" s="268"/>
      <c r="I2246" s="360"/>
      <c r="J2246" s="26"/>
      <c r="K2246" s="26"/>
      <c r="L2246" s="360"/>
      <c r="M2246" s="26"/>
      <c r="N2246" s="26"/>
      <c r="O2246" s="55"/>
      <c r="P2246" s="214"/>
      <c r="Q2246" s="211"/>
      <c r="R2246" s="211"/>
      <c r="S2246" s="212"/>
      <c r="T2246" s="212"/>
      <c r="U2246" s="212"/>
      <c r="V2246" s="212"/>
      <c r="W2246" s="212"/>
      <c r="X2246" s="212"/>
      <c r="Y2246" s="212"/>
      <c r="Z2246" s="212"/>
      <c r="AC2246" s="271"/>
      <c r="AD2246" s="271"/>
      <c r="AE2246" s="271"/>
      <c r="AF2246" s="271"/>
      <c r="AG2246" s="271"/>
    </row>
    <row r="2247" spans="1:33" ht="12.6" customHeight="1" x14ac:dyDescent="0.25">
      <c r="A2247" s="12"/>
      <c r="B2247" s="326"/>
      <c r="C2247" s="326"/>
      <c r="D2247" s="326"/>
      <c r="E2247" s="326"/>
      <c r="F2247" s="326"/>
      <c r="G2247" s="327"/>
      <c r="H2247" s="327"/>
      <c r="I2247" s="361"/>
      <c r="J2247" s="188"/>
      <c r="K2247" s="326"/>
      <c r="L2247" s="362"/>
      <c r="M2247" s="363"/>
      <c r="N2247" s="271"/>
      <c r="O2247" s="268"/>
      <c r="P2247" s="272"/>
      <c r="Q2247" s="272"/>
      <c r="R2247" s="272"/>
      <c r="S2247" s="272"/>
      <c r="T2247" s="272"/>
      <c r="U2247" s="272"/>
      <c r="V2247" s="272"/>
      <c r="W2247" s="272"/>
      <c r="X2247" s="272"/>
      <c r="Y2247" s="272"/>
      <c r="Z2247" s="272"/>
      <c r="AC2247" s="278"/>
      <c r="AD2247" s="278"/>
      <c r="AE2247" s="278"/>
      <c r="AF2247" s="278"/>
      <c r="AG2247" s="278"/>
    </row>
    <row r="2248" spans="1:33" ht="12.6" customHeight="1" x14ac:dyDescent="0.25">
      <c r="A2248" s="12"/>
      <c r="B2248" s="326"/>
      <c r="C2248" s="326"/>
      <c r="D2248" s="326"/>
      <c r="E2248" s="326"/>
      <c r="F2248" s="326"/>
      <c r="G2248" s="327"/>
      <c r="H2248" s="327"/>
      <c r="I2248" s="361"/>
      <c r="J2248" s="188"/>
      <c r="K2248" s="326"/>
      <c r="L2248" s="362"/>
      <c r="M2248" s="363"/>
      <c r="N2248" s="271"/>
      <c r="O2248" s="268"/>
      <c r="P2248" s="272"/>
      <c r="Q2248" s="272"/>
      <c r="R2248" s="272"/>
      <c r="S2248" s="272"/>
      <c r="T2248" s="272"/>
      <c r="U2248" s="272"/>
      <c r="V2248" s="272"/>
      <c r="W2248" s="272"/>
      <c r="X2248" s="272"/>
      <c r="Y2248" s="272"/>
      <c r="Z2248" s="272"/>
      <c r="AC2248" s="278"/>
      <c r="AD2248" s="278"/>
      <c r="AE2248" s="278"/>
      <c r="AF2248" s="278"/>
      <c r="AG2248" s="278"/>
    </row>
    <row r="2249" spans="1:33" ht="12.6" customHeight="1" x14ac:dyDescent="0.25">
      <c r="A2249" s="12"/>
      <c r="B2249" s="326"/>
      <c r="C2249" s="326"/>
      <c r="D2249" s="326"/>
      <c r="E2249" s="326"/>
      <c r="F2249" s="326"/>
      <c r="G2249" s="327"/>
      <c r="H2249" s="327"/>
      <c r="I2249" s="361"/>
      <c r="J2249" s="188"/>
      <c r="K2249" s="326"/>
      <c r="L2249" s="362"/>
      <c r="M2249" s="363"/>
      <c r="N2249" s="271"/>
      <c r="O2249" s="268"/>
      <c r="P2249" s="272"/>
      <c r="Q2249" s="272"/>
      <c r="R2249" s="272"/>
      <c r="S2249" s="272"/>
      <c r="T2249" s="272"/>
      <c r="U2249" s="272"/>
      <c r="V2249" s="272"/>
      <c r="W2249" s="272"/>
      <c r="X2249" s="272"/>
      <c r="Y2249" s="272"/>
      <c r="Z2249" s="272"/>
      <c r="AC2249" s="278"/>
      <c r="AD2249" s="278"/>
      <c r="AE2249" s="278"/>
      <c r="AF2249" s="278"/>
      <c r="AG2249" s="278"/>
    </row>
    <row r="2250" spans="1:33" ht="12.6" customHeight="1" x14ac:dyDescent="0.25">
      <c r="A2250" s="12"/>
      <c r="B2250" s="326"/>
      <c r="C2250" s="326"/>
      <c r="D2250" s="326"/>
      <c r="E2250" s="326"/>
      <c r="F2250" s="326"/>
      <c r="G2250" s="327"/>
      <c r="H2250" s="327"/>
      <c r="I2250" s="361"/>
      <c r="J2250" s="188"/>
      <c r="K2250" s="326"/>
      <c r="L2250" s="362"/>
      <c r="M2250" s="363"/>
      <c r="N2250" s="271"/>
      <c r="O2250" s="268"/>
      <c r="P2250" s="272"/>
      <c r="Q2250" s="272"/>
      <c r="R2250" s="272"/>
      <c r="S2250" s="272"/>
      <c r="T2250" s="272"/>
      <c r="U2250" s="272"/>
      <c r="V2250" s="272"/>
      <c r="W2250" s="272"/>
      <c r="X2250" s="272"/>
      <c r="Y2250" s="272"/>
      <c r="Z2250" s="272"/>
      <c r="AC2250" s="278"/>
      <c r="AD2250" s="278"/>
      <c r="AE2250" s="278"/>
      <c r="AF2250" s="278"/>
      <c r="AG2250" s="278"/>
    </row>
    <row r="2251" spans="1:33" ht="12.6" customHeight="1" x14ac:dyDescent="0.25">
      <c r="A2251" s="12"/>
      <c r="B2251" s="326"/>
      <c r="C2251" s="326"/>
      <c r="D2251" s="326"/>
      <c r="E2251" s="326"/>
      <c r="F2251" s="326"/>
      <c r="G2251" s="327"/>
      <c r="H2251" s="327"/>
      <c r="I2251" s="361"/>
      <c r="J2251" s="188"/>
      <c r="K2251" s="326"/>
      <c r="L2251" s="362"/>
      <c r="M2251" s="363"/>
      <c r="N2251" s="271"/>
      <c r="O2251" s="268"/>
      <c r="P2251" s="272"/>
      <c r="Q2251" s="272"/>
      <c r="R2251" s="272"/>
      <c r="S2251" s="272"/>
      <c r="T2251" s="272"/>
      <c r="U2251" s="272"/>
      <c r="V2251" s="272"/>
      <c r="W2251" s="272"/>
      <c r="X2251" s="272"/>
      <c r="Y2251" s="272"/>
      <c r="Z2251" s="272"/>
      <c r="AC2251" s="278"/>
      <c r="AD2251" s="278"/>
      <c r="AE2251" s="278"/>
      <c r="AF2251" s="278"/>
      <c r="AG2251" s="278"/>
    </row>
    <row r="2252" spans="1:33" ht="12.6" customHeight="1" x14ac:dyDescent="0.25">
      <c r="D2252" s="62"/>
      <c r="H2252" s="63"/>
      <c r="K2252" s="26"/>
      <c r="N2252" s="106"/>
      <c r="O2252" s="106"/>
      <c r="P2252" s="272"/>
      <c r="Q2252" s="272"/>
      <c r="R2252" s="272"/>
      <c r="S2252" s="272"/>
      <c r="T2252" s="272"/>
      <c r="U2252" s="272"/>
      <c r="V2252" s="272"/>
      <c r="W2252" s="272"/>
      <c r="X2252" s="272"/>
      <c r="Y2252" s="272"/>
      <c r="Z2252" s="272"/>
      <c r="AC2252" s="264"/>
      <c r="AD2252" s="264"/>
      <c r="AE2252" s="264"/>
      <c r="AF2252" s="264"/>
      <c r="AG2252" s="264"/>
    </row>
    <row r="2253" spans="1:33" ht="12.6" customHeight="1" x14ac:dyDescent="0.25">
      <c r="D2253" s="62"/>
      <c r="H2253" s="63"/>
      <c r="K2253" s="26"/>
      <c r="N2253" s="106"/>
      <c r="O2253" s="106"/>
      <c r="P2253" s="272"/>
      <c r="Q2253" s="272"/>
      <c r="R2253" s="272"/>
      <c r="S2253" s="272"/>
      <c r="T2253" s="272"/>
      <c r="U2253" s="272"/>
      <c r="V2253" s="272"/>
      <c r="W2253" s="272"/>
      <c r="X2253" s="272"/>
      <c r="Y2253" s="272"/>
      <c r="Z2253" s="272"/>
      <c r="AC2253" s="264"/>
      <c r="AD2253" s="264"/>
      <c r="AE2253" s="264"/>
      <c r="AF2253" s="264"/>
      <c r="AG2253" s="264"/>
    </row>
    <row r="2254" spans="1:33" ht="12.6" customHeight="1" x14ac:dyDescent="0.25">
      <c r="B2254" s="95"/>
      <c r="C2254" s="95"/>
      <c r="D2254" s="95"/>
      <c r="E2254" s="95"/>
      <c r="F2254" s="95"/>
      <c r="G2254" s="95"/>
      <c r="H2254" s="95"/>
      <c r="I2254" s="95"/>
      <c r="J2254" s="95"/>
      <c r="K2254" s="95"/>
      <c r="L2254" s="95"/>
      <c r="M2254" s="95"/>
      <c r="N2254" s="106"/>
      <c r="O2254" s="106"/>
      <c r="P2254" s="272"/>
      <c r="Q2254" s="272"/>
      <c r="R2254" s="272"/>
      <c r="S2254" s="272"/>
      <c r="T2254" s="272"/>
      <c r="U2254" s="272"/>
      <c r="V2254" s="272"/>
      <c r="W2254" s="272"/>
      <c r="X2254" s="272"/>
      <c r="Y2254" s="272"/>
      <c r="Z2254" s="272"/>
      <c r="AC2254" s="264"/>
      <c r="AD2254" s="264"/>
      <c r="AE2254" s="264"/>
      <c r="AF2254" s="264"/>
      <c r="AG2254" s="264"/>
    </row>
    <row r="2255" spans="1:33" ht="12.6" customHeight="1" x14ac:dyDescent="0.25">
      <c r="B2255" s="95"/>
      <c r="C2255" s="95"/>
      <c r="D2255" s="95"/>
      <c r="E2255" s="95"/>
      <c r="F2255" s="95"/>
      <c r="G2255" s="95"/>
      <c r="H2255" s="95"/>
      <c r="I2255" s="95"/>
      <c r="J2255" s="95"/>
      <c r="K2255" s="95"/>
      <c r="L2255" s="95"/>
      <c r="M2255" s="95"/>
      <c r="N2255" s="106"/>
      <c r="O2255" s="106"/>
      <c r="P2255" s="272"/>
      <c r="Q2255" s="272"/>
      <c r="R2255" s="272"/>
      <c r="S2255" s="272"/>
      <c r="T2255" s="272"/>
      <c r="U2255" s="272"/>
      <c r="V2255" s="272"/>
      <c r="W2255" s="272"/>
      <c r="X2255" s="272"/>
      <c r="Y2255" s="272"/>
      <c r="Z2255" s="272"/>
      <c r="AC2255" s="264"/>
      <c r="AD2255" s="264"/>
      <c r="AE2255" s="264"/>
      <c r="AF2255" s="264"/>
      <c r="AG2255" s="264"/>
    </row>
    <row r="2256" spans="1:33" ht="12.6" customHeight="1" x14ac:dyDescent="0.25">
      <c r="B2256" s="95"/>
      <c r="C2256" s="95"/>
      <c r="D2256" s="95"/>
      <c r="E2256" s="95"/>
      <c r="F2256" s="95"/>
      <c r="G2256" s="95"/>
      <c r="H2256" s="95"/>
      <c r="I2256" s="95"/>
      <c r="J2256" s="95"/>
      <c r="K2256" s="95"/>
      <c r="L2256" s="95"/>
      <c r="M2256" s="95"/>
      <c r="N2256" s="106"/>
      <c r="O2256" s="106"/>
      <c r="P2256" s="272"/>
      <c r="Q2256" s="272"/>
      <c r="R2256" s="272"/>
      <c r="S2256" s="272"/>
      <c r="T2256" s="272"/>
      <c r="U2256" s="272"/>
      <c r="V2256" s="272"/>
      <c r="W2256" s="272"/>
      <c r="X2256" s="272"/>
      <c r="Y2256" s="272"/>
      <c r="Z2256" s="272"/>
      <c r="AC2256" s="264"/>
      <c r="AD2256" s="264"/>
      <c r="AE2256" s="264"/>
      <c r="AF2256" s="264"/>
      <c r="AG2256" s="264"/>
    </row>
    <row r="2257" spans="2:33" ht="12.6" customHeight="1" x14ac:dyDescent="0.25">
      <c r="B2257" s="95"/>
      <c r="C2257" s="95"/>
      <c r="D2257" s="95"/>
      <c r="E2257" s="95"/>
      <c r="F2257" s="95"/>
      <c r="G2257" s="95"/>
      <c r="H2257" s="95"/>
      <c r="I2257" s="95"/>
      <c r="J2257" s="95"/>
      <c r="K2257" s="95"/>
      <c r="L2257" s="95"/>
      <c r="M2257" s="95"/>
      <c r="O2257" s="63"/>
      <c r="P2257" s="211"/>
      <c r="Q2257" s="211"/>
      <c r="R2257" s="211"/>
      <c r="S2257" s="211"/>
      <c r="T2257" s="211"/>
      <c r="U2257" s="211"/>
      <c r="V2257" s="211"/>
      <c r="W2257" s="211"/>
      <c r="X2257" s="211"/>
      <c r="Y2257" s="211"/>
      <c r="Z2257" s="211"/>
      <c r="AC2257" s="264"/>
      <c r="AD2257" s="264"/>
      <c r="AE2257" s="264"/>
      <c r="AF2257" s="264"/>
      <c r="AG2257" s="264"/>
    </row>
    <row r="2258" spans="2:33" ht="12.6" customHeight="1" x14ac:dyDescent="0.25">
      <c r="B2258" s="16"/>
      <c r="D2258" s="62"/>
      <c r="H2258" s="63"/>
      <c r="K2258" s="26"/>
      <c r="O2258" s="63"/>
      <c r="P2258" s="211"/>
      <c r="Q2258" s="211"/>
      <c r="R2258" s="211"/>
      <c r="S2258" s="211"/>
      <c r="T2258" s="211"/>
      <c r="U2258" s="211"/>
      <c r="V2258" s="211"/>
      <c r="W2258" s="211"/>
      <c r="X2258" s="211"/>
      <c r="Y2258" s="211"/>
      <c r="Z2258" s="211"/>
      <c r="AC2258" s="264"/>
      <c r="AD2258" s="264"/>
      <c r="AE2258" s="264"/>
      <c r="AF2258" s="264"/>
      <c r="AG2258" s="264"/>
    </row>
    <row r="2259" spans="2:33" ht="12.6" customHeight="1" x14ac:dyDescent="0.25">
      <c r="B2259" s="16"/>
      <c r="D2259" s="62"/>
      <c r="H2259" s="63"/>
      <c r="K2259" s="26"/>
      <c r="O2259" s="63"/>
      <c r="P2259" s="211"/>
      <c r="Q2259" s="211"/>
      <c r="R2259" s="211"/>
      <c r="S2259" s="211"/>
      <c r="T2259" s="211"/>
      <c r="U2259" s="211"/>
      <c r="V2259" s="211"/>
      <c r="W2259" s="211"/>
      <c r="X2259" s="211"/>
      <c r="Y2259" s="211"/>
      <c r="Z2259" s="211"/>
      <c r="AC2259" s="264"/>
      <c r="AD2259" s="264"/>
      <c r="AE2259" s="264"/>
      <c r="AF2259" s="264"/>
      <c r="AG2259" s="264"/>
    </row>
    <row r="2260" spans="2:33" ht="12.6" customHeight="1" x14ac:dyDescent="0.25">
      <c r="D2260" s="62"/>
      <c r="H2260" s="63"/>
      <c r="K2260" s="26"/>
      <c r="O2260" s="63"/>
      <c r="P2260" s="211"/>
      <c r="Q2260" s="211"/>
      <c r="R2260" s="211"/>
      <c r="S2260" s="211"/>
      <c r="T2260" s="211"/>
      <c r="U2260" s="211"/>
      <c r="V2260" s="211"/>
      <c r="W2260" s="211"/>
      <c r="X2260" s="211"/>
      <c r="Y2260" s="211"/>
      <c r="Z2260" s="211"/>
      <c r="AC2260" s="264"/>
      <c r="AD2260" s="264"/>
      <c r="AE2260" s="264"/>
      <c r="AF2260" s="264"/>
      <c r="AG2260" s="264"/>
    </row>
    <row r="2261" spans="2:33" ht="12.6" customHeight="1" x14ac:dyDescent="0.25">
      <c r="D2261" s="62"/>
      <c r="E2261" s="222"/>
      <c r="F2261" s="222"/>
      <c r="G2261" s="222"/>
      <c r="H2261" s="222"/>
      <c r="I2261" s="222"/>
      <c r="K2261" s="26"/>
      <c r="O2261" s="63"/>
      <c r="P2261" s="211"/>
      <c r="Q2261" s="211"/>
      <c r="R2261" s="211"/>
      <c r="S2261" s="211"/>
      <c r="T2261" s="211"/>
      <c r="U2261" s="211"/>
      <c r="V2261" s="211"/>
      <c r="W2261" s="211"/>
      <c r="X2261" s="211"/>
      <c r="Y2261" s="211"/>
      <c r="Z2261" s="211"/>
      <c r="AC2261" s="264"/>
      <c r="AD2261" s="264"/>
      <c r="AE2261" s="264"/>
      <c r="AF2261" s="264"/>
      <c r="AG2261" s="264"/>
    </row>
    <row r="2262" spans="2:33" ht="12.6" customHeight="1" x14ac:dyDescent="0.25">
      <c r="D2262" s="62"/>
      <c r="E2262" s="222"/>
      <c r="F2262" s="222"/>
      <c r="G2262" s="222"/>
      <c r="H2262" s="222"/>
      <c r="I2262" s="222"/>
      <c r="K2262" s="323"/>
      <c r="L2262" s="323"/>
      <c r="M2262" s="323"/>
      <c r="O2262" s="63"/>
      <c r="P2262" s="211"/>
      <c r="Q2262" s="211"/>
      <c r="R2262" s="211"/>
      <c r="S2262" s="211"/>
      <c r="T2262" s="211"/>
      <c r="U2262" s="211"/>
      <c r="V2262" s="211"/>
      <c r="W2262" s="211"/>
      <c r="X2262" s="211"/>
      <c r="Y2262" s="211"/>
      <c r="Z2262" s="211"/>
      <c r="AC2262" s="264"/>
      <c r="AD2262" s="264"/>
      <c r="AE2262" s="264"/>
      <c r="AF2262" s="264"/>
      <c r="AG2262" s="264"/>
    </row>
    <row r="2263" spans="2:33" ht="12.6" customHeight="1" x14ac:dyDescent="0.25">
      <c r="D2263" s="62"/>
      <c r="H2263" s="63"/>
      <c r="K2263" s="323"/>
      <c r="L2263" s="323"/>
      <c r="M2263" s="323"/>
      <c r="O2263" s="63"/>
      <c r="P2263" s="211"/>
      <c r="Q2263" s="211"/>
      <c r="R2263" s="211"/>
      <c r="S2263" s="211"/>
      <c r="T2263" s="211"/>
      <c r="U2263" s="211"/>
      <c r="V2263" s="211"/>
      <c r="W2263" s="211"/>
      <c r="X2263" s="211"/>
      <c r="Y2263" s="211"/>
      <c r="Z2263" s="211"/>
      <c r="AC2263" s="264"/>
      <c r="AD2263" s="264"/>
      <c r="AE2263" s="264"/>
      <c r="AF2263" s="264"/>
      <c r="AG2263" s="264"/>
    </row>
    <row r="2264" spans="2:33" ht="12.6" customHeight="1" x14ac:dyDescent="0.25">
      <c r="D2264" s="62"/>
      <c r="E2264" s="222"/>
      <c r="F2264" s="222"/>
      <c r="G2264" s="222"/>
      <c r="H2264" s="222"/>
      <c r="I2264" s="222"/>
      <c r="K2264" s="323"/>
      <c r="L2264" s="323"/>
      <c r="M2264" s="323"/>
      <c r="O2264" s="63"/>
      <c r="P2264" s="211"/>
      <c r="Q2264" s="211"/>
      <c r="R2264" s="211"/>
      <c r="S2264" s="211"/>
      <c r="T2264" s="211"/>
      <c r="U2264" s="211"/>
      <c r="V2264" s="211"/>
      <c r="W2264" s="211"/>
      <c r="X2264" s="211"/>
      <c r="Y2264" s="211"/>
      <c r="Z2264" s="211"/>
      <c r="AC2264" s="264"/>
      <c r="AD2264" s="264"/>
      <c r="AE2264" s="264"/>
      <c r="AF2264" s="264"/>
      <c r="AG2264" s="264"/>
    </row>
    <row r="2265" spans="2:33" ht="12.6" customHeight="1" x14ac:dyDescent="0.25">
      <c r="D2265" s="62"/>
      <c r="E2265" s="222"/>
      <c r="F2265" s="222"/>
      <c r="G2265" s="222"/>
      <c r="H2265" s="222"/>
      <c r="I2265" s="222"/>
      <c r="K2265" s="323"/>
      <c r="L2265" s="323"/>
      <c r="M2265" s="323"/>
      <c r="O2265" s="63"/>
      <c r="P2265" s="211"/>
      <c r="Q2265" s="211"/>
      <c r="R2265" s="211"/>
      <c r="S2265" s="211"/>
      <c r="T2265" s="211"/>
      <c r="U2265" s="211"/>
      <c r="V2265" s="211"/>
      <c r="W2265" s="211"/>
      <c r="X2265" s="211"/>
      <c r="Y2265" s="211"/>
      <c r="Z2265" s="211"/>
      <c r="AC2265" s="264"/>
      <c r="AD2265" s="264"/>
      <c r="AE2265" s="264"/>
      <c r="AF2265" s="264"/>
      <c r="AG2265" s="264"/>
    </row>
    <row r="2266" spans="2:33" ht="12.6" customHeight="1" x14ac:dyDescent="0.25">
      <c r="D2266" s="62"/>
      <c r="H2266" s="63"/>
      <c r="K2266" s="26"/>
      <c r="O2266" s="63"/>
      <c r="P2266" s="211"/>
      <c r="Q2266" s="211"/>
      <c r="R2266" s="211"/>
      <c r="S2266" s="211"/>
      <c r="T2266" s="211"/>
      <c r="U2266" s="211"/>
      <c r="V2266" s="211"/>
      <c r="W2266" s="211"/>
      <c r="X2266" s="211"/>
      <c r="Y2266" s="211"/>
      <c r="Z2266" s="211"/>
      <c r="AC2266" s="264"/>
      <c r="AD2266" s="264"/>
      <c r="AE2266" s="264"/>
      <c r="AF2266" s="264"/>
      <c r="AG2266" s="264"/>
    </row>
    <row r="2267" spans="2:33" ht="12.6" customHeight="1" x14ac:dyDescent="0.25">
      <c r="D2267" s="62"/>
      <c r="H2267" s="63"/>
      <c r="K2267" s="26"/>
      <c r="O2267" s="63"/>
      <c r="P2267" s="211"/>
      <c r="Q2267" s="211"/>
      <c r="R2267" s="211"/>
      <c r="S2267" s="211"/>
      <c r="T2267" s="211"/>
      <c r="U2267" s="211"/>
      <c r="V2267" s="211"/>
      <c r="W2267" s="211"/>
      <c r="X2267" s="211"/>
      <c r="Y2267" s="211"/>
      <c r="Z2267" s="211"/>
      <c r="AC2267" s="264"/>
      <c r="AD2267" s="264"/>
      <c r="AE2267" s="264"/>
      <c r="AF2267" s="264"/>
      <c r="AG2267" s="264"/>
    </row>
    <row r="2268" spans="2:33" ht="12.6" customHeight="1" x14ac:dyDescent="0.25">
      <c r="B2268" s="9"/>
      <c r="C2268" s="39"/>
      <c r="E2268" s="11"/>
      <c r="F2268" s="11"/>
      <c r="G2268" s="11"/>
      <c r="L2268" s="80"/>
      <c r="P2268" s="211"/>
      <c r="Q2268" s="211"/>
      <c r="R2268" s="211"/>
      <c r="S2268" s="211"/>
      <c r="T2268" s="211"/>
      <c r="U2268" s="211"/>
      <c r="V2268" s="211"/>
      <c r="W2268" s="211"/>
      <c r="X2268" s="211"/>
      <c r="Y2268" s="211"/>
      <c r="Z2268" s="211"/>
      <c r="AC2268" s="264"/>
      <c r="AD2268" s="264"/>
      <c r="AE2268" s="264"/>
      <c r="AF2268" s="264"/>
      <c r="AG2268" s="264"/>
    </row>
    <row r="2269" spans="2:33" ht="12.6" customHeight="1" x14ac:dyDescent="0.25">
      <c r="E2269" s="195"/>
      <c r="F2269" s="13"/>
      <c r="P2269" s="211"/>
      <c r="Q2269" s="211"/>
      <c r="R2269" s="211"/>
      <c r="S2269" s="211"/>
      <c r="T2269" s="211"/>
      <c r="U2269" s="211"/>
      <c r="V2269" s="211"/>
      <c r="W2269" s="211"/>
      <c r="X2269" s="211"/>
      <c r="Y2269" s="211"/>
      <c r="Z2269" s="211"/>
      <c r="AC2269" s="264"/>
      <c r="AD2269" s="264"/>
      <c r="AE2269" s="264"/>
      <c r="AF2269" s="264"/>
      <c r="AG2269" s="264"/>
    </row>
    <row r="2270" spans="2:33" ht="12.6" customHeight="1" x14ac:dyDescent="0.25">
      <c r="L2270" s="320"/>
      <c r="M2270" s="320"/>
      <c r="P2270" s="211"/>
      <c r="Q2270" s="211"/>
      <c r="R2270" s="211"/>
      <c r="S2270" s="211"/>
      <c r="T2270" s="211"/>
      <c r="U2270" s="211"/>
      <c r="V2270" s="211"/>
      <c r="W2270" s="211"/>
      <c r="X2270" s="211"/>
      <c r="Y2270" s="211"/>
      <c r="Z2270" s="211"/>
      <c r="AC2270" s="264"/>
      <c r="AD2270" s="264"/>
      <c r="AE2270" s="264"/>
      <c r="AF2270" s="264"/>
      <c r="AG2270" s="264"/>
    </row>
    <row r="2271" spans="2:33" ht="12.6" customHeight="1" x14ac:dyDescent="0.25">
      <c r="L2271" s="320"/>
      <c r="M2271" s="320"/>
      <c r="P2271" s="211"/>
      <c r="Q2271" s="211"/>
      <c r="R2271" s="211"/>
      <c r="S2271" s="211"/>
      <c r="T2271" s="211"/>
      <c r="U2271" s="211"/>
      <c r="V2271" s="211"/>
      <c r="W2271" s="211"/>
      <c r="X2271" s="211"/>
      <c r="Y2271" s="211"/>
      <c r="Z2271" s="211"/>
      <c r="AC2271" s="264"/>
      <c r="AD2271" s="264"/>
      <c r="AE2271" s="264"/>
      <c r="AF2271" s="264"/>
      <c r="AG2271" s="264"/>
    </row>
    <row r="2272" spans="2:33" ht="12.6" customHeight="1" x14ac:dyDescent="0.25">
      <c r="B2272" s="15"/>
      <c r="C2272" s="222"/>
      <c r="D2272" s="222"/>
      <c r="E2272" s="11"/>
      <c r="F2272" s="11"/>
      <c r="P2272" s="211"/>
      <c r="Q2272" s="211"/>
      <c r="R2272" s="211"/>
      <c r="S2272" s="211"/>
      <c r="T2272" s="211"/>
      <c r="U2272" s="211"/>
      <c r="V2272" s="211"/>
      <c r="W2272" s="211"/>
      <c r="X2272" s="211"/>
      <c r="Y2272" s="211"/>
      <c r="Z2272" s="211"/>
      <c r="AC2272" s="264"/>
      <c r="AD2272" s="264"/>
      <c r="AE2272" s="264"/>
      <c r="AF2272" s="264"/>
      <c r="AG2272" s="264"/>
    </row>
    <row r="2273" spans="1:33" ht="12.6" customHeight="1" x14ac:dyDescent="0.25">
      <c r="P2273" s="211"/>
      <c r="Q2273" s="211"/>
      <c r="R2273" s="211"/>
      <c r="S2273" s="211"/>
      <c r="T2273" s="211"/>
      <c r="U2273" s="211"/>
      <c r="V2273" s="211"/>
      <c r="W2273" s="211"/>
      <c r="X2273" s="211"/>
      <c r="Y2273" s="211"/>
      <c r="Z2273" s="211"/>
      <c r="AC2273" s="264"/>
      <c r="AD2273" s="264"/>
      <c r="AE2273" s="264"/>
      <c r="AF2273" s="264"/>
      <c r="AG2273" s="264"/>
    </row>
    <row r="2274" spans="1:33" ht="12.6" customHeight="1" x14ac:dyDescent="0.25">
      <c r="P2274" s="211"/>
      <c r="Q2274" s="211"/>
      <c r="R2274" s="211"/>
      <c r="S2274" s="211"/>
      <c r="T2274" s="211"/>
      <c r="U2274" s="211"/>
      <c r="V2274" s="211"/>
      <c r="W2274" s="211"/>
      <c r="X2274" s="211"/>
      <c r="Y2274" s="211"/>
      <c r="Z2274" s="211"/>
      <c r="AC2274" s="264"/>
      <c r="AD2274" s="264"/>
      <c r="AE2274" s="264"/>
      <c r="AF2274" s="264"/>
      <c r="AG2274" s="264"/>
    </row>
    <row r="2275" spans="1:33" ht="12.6" customHeight="1" x14ac:dyDescent="0.25">
      <c r="B2275" s="149"/>
      <c r="C2275" s="149"/>
      <c r="D2275" s="149"/>
      <c r="E2275" s="149"/>
      <c r="F2275" s="149"/>
      <c r="G2275" s="149"/>
      <c r="H2275" s="149"/>
      <c r="I2275" s="149"/>
      <c r="J2275" s="149"/>
      <c r="K2275" s="149"/>
      <c r="L2275" s="131"/>
      <c r="M2275" s="131"/>
      <c r="P2275" s="211"/>
      <c r="Q2275" s="211"/>
      <c r="R2275" s="211"/>
      <c r="S2275" s="211"/>
      <c r="T2275" s="211"/>
      <c r="U2275" s="211"/>
      <c r="V2275" s="211"/>
      <c r="W2275" s="211"/>
      <c r="X2275" s="211"/>
      <c r="Y2275" s="211"/>
      <c r="Z2275" s="211"/>
      <c r="AC2275" s="264"/>
      <c r="AD2275" s="264"/>
      <c r="AE2275" s="264"/>
      <c r="AF2275" s="264"/>
      <c r="AG2275" s="264"/>
    </row>
    <row r="2276" spans="1:33" ht="12.6" customHeight="1" x14ac:dyDescent="0.25">
      <c r="B2276" s="11"/>
      <c r="C2276" s="11"/>
      <c r="D2276" s="222"/>
      <c r="E2276" s="222"/>
      <c r="F2276" s="222"/>
      <c r="G2276" s="222"/>
      <c r="H2276" s="222"/>
      <c r="I2276" s="222"/>
      <c r="J2276" s="222"/>
      <c r="K2276" s="222"/>
      <c r="L2276" s="222"/>
      <c r="M2276" s="327"/>
      <c r="P2276" s="211"/>
      <c r="Q2276" s="211"/>
      <c r="R2276" s="211"/>
      <c r="S2276" s="211"/>
      <c r="T2276" s="211"/>
      <c r="U2276" s="211"/>
      <c r="V2276" s="211"/>
      <c r="W2276" s="211"/>
      <c r="X2276" s="211"/>
      <c r="Y2276" s="211"/>
      <c r="Z2276" s="211"/>
      <c r="AC2276" s="264"/>
      <c r="AD2276" s="264"/>
      <c r="AE2276" s="264"/>
      <c r="AF2276" s="264"/>
      <c r="AG2276" s="264"/>
    </row>
    <row r="2277" spans="1:33" ht="12.6" customHeight="1" x14ac:dyDescent="0.25">
      <c r="B2277" s="11"/>
      <c r="C2277" s="11"/>
      <c r="D2277" s="222"/>
      <c r="E2277" s="222"/>
      <c r="F2277" s="222"/>
      <c r="G2277" s="222"/>
      <c r="H2277" s="366"/>
      <c r="I2277" s="366"/>
      <c r="J2277" s="366"/>
      <c r="K2277" s="366"/>
      <c r="L2277" s="131"/>
      <c r="M2277" s="131"/>
      <c r="P2277" s="211"/>
      <c r="Q2277" s="211"/>
      <c r="R2277" s="211"/>
      <c r="S2277" s="211"/>
      <c r="T2277" s="211"/>
      <c r="U2277" s="211"/>
      <c r="V2277" s="211"/>
      <c r="W2277" s="211"/>
      <c r="X2277" s="211"/>
      <c r="Y2277" s="211"/>
      <c r="Z2277" s="211"/>
      <c r="AC2277" s="264"/>
      <c r="AD2277" s="264"/>
      <c r="AE2277" s="264"/>
      <c r="AF2277" s="264"/>
      <c r="AG2277" s="264"/>
    </row>
    <row r="2278" spans="1:33" ht="12.6" customHeight="1" x14ac:dyDescent="0.25">
      <c r="B2278" s="11"/>
      <c r="C2278" s="11"/>
      <c r="D2278" s="325"/>
      <c r="E2278" s="325"/>
      <c r="F2278" s="325"/>
      <c r="G2278" s="325"/>
      <c r="H2278" s="367"/>
      <c r="I2278" s="367"/>
      <c r="J2278" s="222"/>
      <c r="K2278" s="222"/>
      <c r="L2278" s="222"/>
      <c r="M2278" s="327"/>
      <c r="P2278" s="211"/>
      <c r="Q2278" s="211"/>
      <c r="R2278" s="211"/>
      <c r="S2278" s="211"/>
      <c r="T2278" s="211"/>
      <c r="U2278" s="211"/>
      <c r="V2278" s="211"/>
      <c r="W2278" s="211"/>
      <c r="X2278" s="211"/>
      <c r="Y2278" s="211"/>
      <c r="Z2278" s="211"/>
      <c r="AC2278" s="264"/>
      <c r="AD2278" s="264"/>
      <c r="AE2278" s="264"/>
      <c r="AF2278" s="264"/>
      <c r="AG2278" s="264"/>
    </row>
    <row r="2279" spans="1:33" ht="12.6" customHeight="1" x14ac:dyDescent="0.25">
      <c r="P2279" s="211"/>
      <c r="Q2279" s="211"/>
      <c r="R2279" s="211"/>
      <c r="S2279" s="211"/>
      <c r="T2279" s="211"/>
      <c r="U2279" s="211"/>
      <c r="V2279" s="211"/>
      <c r="W2279" s="211"/>
      <c r="X2279" s="211"/>
      <c r="Y2279" s="211"/>
      <c r="Z2279" s="211"/>
      <c r="AC2279" s="264"/>
      <c r="AD2279" s="264"/>
      <c r="AE2279" s="264"/>
      <c r="AF2279" s="264"/>
      <c r="AG2279" s="264"/>
    </row>
    <row r="2280" spans="1:33" ht="12.6" customHeight="1" x14ac:dyDescent="0.25">
      <c r="M2280" s="330"/>
      <c r="P2280" s="211"/>
      <c r="Q2280" s="211"/>
      <c r="R2280" s="211"/>
      <c r="S2280" s="211"/>
      <c r="T2280" s="211"/>
      <c r="U2280" s="211"/>
      <c r="V2280" s="211"/>
      <c r="W2280" s="211"/>
      <c r="X2280" s="211"/>
      <c r="Y2280" s="211"/>
      <c r="Z2280" s="211"/>
      <c r="AC2280" s="264"/>
      <c r="AD2280" s="264"/>
      <c r="AE2280" s="264"/>
      <c r="AF2280" s="264"/>
      <c r="AG2280" s="264"/>
    </row>
    <row r="2281" spans="1:33" ht="12.6" customHeight="1" x14ac:dyDescent="0.25">
      <c r="A2281" s="26"/>
      <c r="B2281" s="26"/>
      <c r="C2281" s="83"/>
      <c r="D2281" s="329"/>
      <c r="E2281" s="26"/>
      <c r="F2281" s="11"/>
      <c r="G2281" s="11"/>
      <c r="H2281" s="11"/>
      <c r="I2281" s="11"/>
      <c r="J2281" s="26"/>
      <c r="K2281" s="26"/>
      <c r="L2281" s="26"/>
      <c r="M2281" s="330"/>
      <c r="N2281" s="55"/>
      <c r="O2281" s="26"/>
      <c r="P2281" s="211"/>
      <c r="Q2281" s="211"/>
      <c r="R2281" s="211"/>
      <c r="S2281" s="212"/>
      <c r="T2281" s="212"/>
      <c r="U2281" s="212"/>
      <c r="V2281" s="212"/>
      <c r="W2281" s="212"/>
      <c r="X2281" s="212"/>
      <c r="Y2281" s="212"/>
      <c r="Z2281" s="212"/>
      <c r="AC2281" s="264"/>
      <c r="AD2281" s="264"/>
      <c r="AE2281" s="264"/>
      <c r="AF2281" s="264"/>
      <c r="AG2281" s="264"/>
    </row>
    <row r="2282" spans="1:33" ht="12.6" customHeight="1" x14ac:dyDescent="0.25">
      <c r="A2282" s="11"/>
      <c r="B2282" s="222"/>
      <c r="C2282" s="222"/>
      <c r="D2282" s="3"/>
      <c r="E2282" s="222"/>
      <c r="F2282" s="222"/>
      <c r="G2282" s="3"/>
      <c r="H2282" s="222"/>
      <c r="I2282" s="3"/>
      <c r="J2282" s="326"/>
      <c r="K2282" s="327"/>
      <c r="L2282" s="222"/>
      <c r="M2282" s="76"/>
      <c r="N2282" s="3"/>
      <c r="O2282" s="11"/>
      <c r="P2282" s="211"/>
      <c r="Q2282" s="211"/>
      <c r="R2282" s="211"/>
      <c r="S2282" s="211"/>
      <c r="T2282" s="211"/>
      <c r="U2282" s="211"/>
      <c r="V2282" s="211"/>
      <c r="W2282" s="211"/>
      <c r="X2282" s="211"/>
      <c r="Y2282" s="211"/>
      <c r="Z2282" s="211"/>
      <c r="AC2282" s="264"/>
      <c r="AD2282" s="264"/>
      <c r="AE2282" s="264"/>
      <c r="AF2282" s="264"/>
      <c r="AG2282" s="264"/>
    </row>
    <row r="2283" spans="1:33" ht="12.6" customHeight="1" x14ac:dyDescent="0.25">
      <c r="A2283" s="11"/>
      <c r="B2283" s="222"/>
      <c r="C2283" s="222"/>
      <c r="D2283" s="3"/>
      <c r="E2283" s="222"/>
      <c r="F2283" s="222"/>
      <c r="G2283" s="3"/>
      <c r="H2283" s="222"/>
      <c r="I2283" s="3"/>
      <c r="J2283" s="326"/>
      <c r="K2283" s="327"/>
      <c r="L2283" s="222"/>
      <c r="M2283" s="76"/>
      <c r="N2283" s="3"/>
      <c r="O2283" s="11"/>
      <c r="P2283" s="211"/>
      <c r="Q2283" s="211"/>
      <c r="R2283" s="211"/>
      <c r="S2283" s="211"/>
      <c r="T2283" s="211"/>
      <c r="U2283" s="211"/>
      <c r="V2283" s="211"/>
      <c r="W2283" s="211"/>
      <c r="X2283" s="211"/>
      <c r="Y2283" s="211"/>
      <c r="Z2283" s="211"/>
      <c r="AC2283" s="264"/>
      <c r="AD2283" s="264"/>
      <c r="AE2283" s="264"/>
      <c r="AF2283" s="264"/>
      <c r="AG2283" s="264"/>
    </row>
    <row r="2284" spans="1:33" ht="12.6" customHeight="1" x14ac:dyDescent="0.25">
      <c r="A2284" s="11"/>
      <c r="B2284" s="222"/>
      <c r="C2284" s="222"/>
      <c r="D2284" s="3"/>
      <c r="E2284" s="222"/>
      <c r="F2284" s="222"/>
      <c r="G2284" s="3"/>
      <c r="H2284" s="222"/>
      <c r="I2284" s="3"/>
      <c r="J2284" s="326"/>
      <c r="K2284" s="327"/>
      <c r="L2284" s="222"/>
      <c r="M2284" s="76"/>
      <c r="N2284" s="3"/>
      <c r="O2284" s="11"/>
      <c r="P2284" s="211"/>
      <c r="Q2284" s="211"/>
      <c r="R2284" s="211"/>
      <c r="S2284" s="211"/>
      <c r="T2284" s="211"/>
      <c r="U2284" s="211"/>
      <c r="V2284" s="211"/>
      <c r="W2284" s="211"/>
      <c r="X2284" s="211"/>
      <c r="Y2284" s="211"/>
      <c r="Z2284" s="211"/>
      <c r="AC2284" s="264"/>
      <c r="AD2284" s="264"/>
      <c r="AE2284" s="264"/>
      <c r="AF2284" s="264"/>
      <c r="AG2284" s="264"/>
    </row>
    <row r="2285" spans="1:33" ht="12.6" customHeight="1" x14ac:dyDescent="0.25">
      <c r="A2285" s="11"/>
      <c r="B2285" s="222"/>
      <c r="C2285" s="222"/>
      <c r="D2285" s="3"/>
      <c r="E2285" s="222"/>
      <c r="F2285" s="222"/>
      <c r="G2285" s="3"/>
      <c r="H2285" s="222"/>
      <c r="I2285" s="3"/>
      <c r="J2285" s="326"/>
      <c r="K2285" s="327"/>
      <c r="L2285" s="222"/>
      <c r="M2285" s="76"/>
      <c r="N2285" s="3"/>
      <c r="O2285" s="11"/>
      <c r="P2285" s="211"/>
      <c r="Q2285" s="211"/>
      <c r="R2285" s="211"/>
      <c r="S2285" s="211"/>
      <c r="T2285" s="211"/>
      <c r="U2285" s="211"/>
      <c r="V2285" s="211"/>
      <c r="W2285" s="211"/>
      <c r="X2285" s="211"/>
      <c r="Y2285" s="211"/>
      <c r="Z2285" s="211"/>
      <c r="AC2285" s="264"/>
      <c r="AD2285" s="264"/>
      <c r="AE2285" s="264"/>
      <c r="AF2285" s="264"/>
      <c r="AG2285" s="264"/>
    </row>
    <row r="2286" spans="1:33" ht="12.6" customHeight="1" x14ac:dyDescent="0.25">
      <c r="A2286" s="11"/>
      <c r="B2286" s="222"/>
      <c r="C2286" s="222"/>
      <c r="D2286" s="3"/>
      <c r="E2286" s="222"/>
      <c r="F2286" s="222"/>
      <c r="G2286" s="3"/>
      <c r="H2286" s="222"/>
      <c r="I2286" s="3"/>
      <c r="J2286" s="326"/>
      <c r="K2286" s="327"/>
      <c r="L2286" s="222"/>
      <c r="M2286" s="76"/>
      <c r="N2286" s="3"/>
      <c r="O2286" s="11"/>
      <c r="P2286" s="211"/>
      <c r="Q2286" s="211"/>
      <c r="R2286" s="211"/>
      <c r="S2286" s="211"/>
      <c r="T2286" s="211"/>
      <c r="U2286" s="211"/>
      <c r="V2286" s="211"/>
      <c r="W2286" s="211"/>
      <c r="X2286" s="211"/>
      <c r="Y2286" s="211"/>
      <c r="Z2286" s="211"/>
      <c r="AC2286" s="264"/>
      <c r="AD2286" s="264"/>
      <c r="AE2286" s="264"/>
      <c r="AF2286" s="264"/>
      <c r="AG2286" s="264"/>
    </row>
    <row r="2287" spans="1:33" ht="12.6" customHeight="1" x14ac:dyDescent="0.25">
      <c r="D2287" s="3"/>
      <c r="G2287" s="3"/>
      <c r="I2287" s="3"/>
      <c r="N2287" s="3"/>
      <c r="P2287" s="211"/>
      <c r="Q2287" s="211"/>
      <c r="R2287" s="211"/>
      <c r="S2287" s="211"/>
      <c r="T2287" s="211"/>
      <c r="U2287" s="211"/>
      <c r="V2287" s="211"/>
      <c r="W2287" s="211"/>
      <c r="X2287" s="211"/>
      <c r="Y2287" s="211"/>
      <c r="Z2287" s="211"/>
      <c r="AC2287" s="264"/>
      <c r="AD2287" s="264"/>
      <c r="AE2287" s="264"/>
      <c r="AF2287" s="264"/>
      <c r="AG2287" s="264"/>
    </row>
    <row r="2288" spans="1:33" ht="12.6" customHeight="1" x14ac:dyDescent="0.25">
      <c r="D2288" s="62"/>
      <c r="H2288" s="63"/>
      <c r="K2288" s="26"/>
      <c r="P2288" s="211"/>
      <c r="Q2288" s="211"/>
      <c r="R2288" s="211"/>
      <c r="S2288" s="211"/>
      <c r="T2288" s="211"/>
      <c r="U2288" s="211"/>
      <c r="V2288" s="211"/>
      <c r="W2288" s="211"/>
      <c r="X2288" s="211"/>
      <c r="Y2288" s="211"/>
      <c r="Z2288" s="211"/>
      <c r="AC2288" s="264"/>
      <c r="AD2288" s="264"/>
      <c r="AE2288" s="264"/>
      <c r="AF2288" s="264"/>
      <c r="AG2288" s="264"/>
    </row>
    <row r="2289" spans="2:33" ht="12.6" customHeight="1" x14ac:dyDescent="0.25">
      <c r="B2289" s="95"/>
      <c r="C2289" s="95"/>
      <c r="D2289" s="95"/>
      <c r="E2289" s="95"/>
      <c r="F2289" s="95"/>
      <c r="G2289" s="95"/>
      <c r="H2289" s="95"/>
      <c r="I2289" s="95"/>
      <c r="J2289" s="95"/>
      <c r="K2289" s="95"/>
      <c r="L2289" s="95"/>
      <c r="M2289" s="95"/>
      <c r="P2289" s="211"/>
      <c r="Q2289" s="211"/>
      <c r="R2289" s="211"/>
      <c r="S2289" s="211"/>
      <c r="T2289" s="211"/>
      <c r="U2289" s="211"/>
      <c r="V2289" s="211"/>
      <c r="W2289" s="211"/>
      <c r="X2289" s="211"/>
      <c r="Y2289" s="211"/>
      <c r="Z2289" s="211"/>
      <c r="AC2289" s="264"/>
      <c r="AD2289" s="264"/>
      <c r="AE2289" s="264"/>
      <c r="AF2289" s="264"/>
      <c r="AG2289" s="264"/>
    </row>
    <row r="2290" spans="2:33" ht="12.6" customHeight="1" x14ac:dyDescent="0.25">
      <c r="B2290" s="95"/>
      <c r="C2290" s="95"/>
      <c r="D2290" s="95"/>
      <c r="E2290" s="95"/>
      <c r="F2290" s="95"/>
      <c r="G2290" s="95"/>
      <c r="H2290" s="95"/>
      <c r="I2290" s="95"/>
      <c r="J2290" s="95"/>
      <c r="K2290" s="95"/>
      <c r="L2290" s="95"/>
      <c r="M2290" s="95"/>
      <c r="P2290" s="211"/>
      <c r="Q2290" s="211"/>
      <c r="R2290" s="211"/>
      <c r="S2290" s="211"/>
      <c r="T2290" s="211"/>
      <c r="U2290" s="211"/>
      <c r="V2290" s="211"/>
      <c r="W2290" s="211"/>
      <c r="X2290" s="211"/>
      <c r="Y2290" s="211"/>
      <c r="Z2290" s="211"/>
      <c r="AC2290" s="264"/>
      <c r="AD2290" s="264"/>
      <c r="AE2290" s="264"/>
      <c r="AF2290" s="264"/>
      <c r="AG2290" s="264"/>
    </row>
    <row r="2291" spans="2:33" ht="12.6" customHeight="1" x14ac:dyDescent="0.25">
      <c r="B2291" s="95"/>
      <c r="C2291" s="95"/>
      <c r="D2291" s="95"/>
      <c r="E2291" s="95"/>
      <c r="F2291" s="95"/>
      <c r="G2291" s="95"/>
      <c r="H2291" s="95"/>
      <c r="I2291" s="95"/>
      <c r="J2291" s="95"/>
      <c r="K2291" s="95"/>
      <c r="L2291" s="95"/>
      <c r="M2291" s="95"/>
      <c r="P2291" s="211"/>
      <c r="Q2291" s="211"/>
      <c r="R2291" s="211"/>
      <c r="S2291" s="211"/>
      <c r="T2291" s="211"/>
      <c r="U2291" s="211"/>
      <c r="V2291" s="211"/>
      <c r="W2291" s="211"/>
      <c r="X2291" s="211"/>
      <c r="Y2291" s="211"/>
      <c r="Z2291" s="211"/>
      <c r="AC2291" s="264"/>
      <c r="AD2291" s="264"/>
      <c r="AE2291" s="264"/>
      <c r="AF2291" s="264"/>
      <c r="AG2291" s="264"/>
    </row>
    <row r="2292" spans="2:33" ht="12.6" customHeight="1" x14ac:dyDescent="0.25">
      <c r="B2292" s="95"/>
      <c r="C2292" s="95"/>
      <c r="D2292" s="95"/>
      <c r="E2292" s="95"/>
      <c r="F2292" s="95"/>
      <c r="G2292" s="95"/>
      <c r="H2292" s="95"/>
      <c r="I2292" s="95"/>
      <c r="J2292" s="95"/>
      <c r="K2292" s="95"/>
      <c r="L2292" s="95"/>
      <c r="M2292" s="95"/>
      <c r="P2292" s="211"/>
      <c r="Q2292" s="211"/>
      <c r="R2292" s="211"/>
      <c r="S2292" s="211"/>
      <c r="T2292" s="211"/>
      <c r="U2292" s="211"/>
      <c r="V2292" s="211"/>
      <c r="W2292" s="211"/>
      <c r="X2292" s="211"/>
      <c r="Y2292" s="211"/>
      <c r="Z2292" s="211"/>
      <c r="AC2292" s="264"/>
      <c r="AD2292" s="264"/>
      <c r="AE2292" s="264"/>
      <c r="AF2292" s="264"/>
      <c r="AG2292" s="264"/>
    </row>
    <row r="2293" spans="2:33" ht="12.6" customHeight="1" x14ac:dyDescent="0.25">
      <c r="B2293" s="16"/>
      <c r="D2293" s="62"/>
      <c r="H2293" s="63"/>
      <c r="K2293" s="26"/>
      <c r="P2293" s="211"/>
      <c r="Q2293" s="211"/>
      <c r="R2293" s="211"/>
      <c r="S2293" s="211"/>
      <c r="T2293" s="211"/>
      <c r="U2293" s="211"/>
      <c r="V2293" s="211"/>
      <c r="W2293" s="211"/>
      <c r="X2293" s="211"/>
      <c r="Y2293" s="211"/>
      <c r="Z2293" s="211"/>
      <c r="AC2293" s="264"/>
      <c r="AD2293" s="264"/>
      <c r="AE2293" s="264"/>
      <c r="AF2293" s="264"/>
      <c r="AG2293" s="264"/>
    </row>
    <row r="2294" spans="2:33" ht="12.6" customHeight="1" x14ac:dyDescent="0.25">
      <c r="D2294" s="62"/>
      <c r="H2294" s="63"/>
      <c r="K2294" s="26"/>
      <c r="P2294" s="211"/>
      <c r="Q2294" s="211"/>
      <c r="R2294" s="211"/>
      <c r="S2294" s="211"/>
      <c r="T2294" s="211"/>
      <c r="U2294" s="211"/>
      <c r="V2294" s="211"/>
      <c r="W2294" s="211"/>
      <c r="X2294" s="211"/>
      <c r="Y2294" s="211"/>
      <c r="Z2294" s="211"/>
      <c r="AC2294" s="264"/>
      <c r="AD2294" s="264"/>
      <c r="AE2294" s="264"/>
      <c r="AF2294" s="264"/>
      <c r="AG2294" s="264"/>
    </row>
    <row r="2295" spans="2:33" ht="12.6" customHeight="1" x14ac:dyDescent="0.25">
      <c r="D2295" s="62"/>
      <c r="H2295" s="63"/>
      <c r="K2295" s="26"/>
      <c r="P2295" s="211"/>
      <c r="Q2295" s="211"/>
      <c r="R2295" s="211"/>
      <c r="S2295" s="211"/>
      <c r="T2295" s="211"/>
      <c r="U2295" s="211"/>
      <c r="V2295" s="211"/>
      <c r="W2295" s="211"/>
      <c r="X2295" s="211"/>
      <c r="Y2295" s="211"/>
      <c r="Z2295" s="211"/>
      <c r="AC2295" s="264"/>
      <c r="AD2295" s="264"/>
      <c r="AE2295" s="264"/>
      <c r="AF2295" s="264"/>
      <c r="AG2295" s="264"/>
    </row>
    <row r="2296" spans="2:33" ht="12.6" customHeight="1" x14ac:dyDescent="0.25">
      <c r="D2296" s="62"/>
      <c r="E2296" s="222"/>
      <c r="F2296" s="222"/>
      <c r="G2296" s="222"/>
      <c r="H2296" s="222"/>
      <c r="I2296" s="222"/>
      <c r="K2296" s="26"/>
      <c r="P2296" s="211"/>
      <c r="Q2296" s="211"/>
      <c r="R2296" s="211"/>
      <c r="S2296" s="211"/>
      <c r="T2296" s="211"/>
      <c r="U2296" s="211"/>
      <c r="V2296" s="211"/>
      <c r="W2296" s="211"/>
      <c r="X2296" s="211"/>
      <c r="Y2296" s="211"/>
      <c r="Z2296" s="211"/>
      <c r="AC2296" s="264"/>
      <c r="AD2296" s="264"/>
      <c r="AE2296" s="264"/>
      <c r="AF2296" s="264"/>
      <c r="AG2296" s="264"/>
    </row>
    <row r="2297" spans="2:33" ht="12.6" customHeight="1" x14ac:dyDescent="0.25">
      <c r="D2297" s="62"/>
      <c r="E2297" s="222"/>
      <c r="F2297" s="222"/>
      <c r="G2297" s="222"/>
      <c r="H2297" s="222"/>
      <c r="I2297" s="222"/>
      <c r="K2297" s="323"/>
      <c r="L2297" s="323"/>
      <c r="M2297" s="323"/>
      <c r="P2297" s="211"/>
      <c r="Q2297" s="211"/>
      <c r="R2297" s="211"/>
      <c r="S2297" s="211"/>
      <c r="T2297" s="211"/>
      <c r="U2297" s="211"/>
      <c r="V2297" s="211"/>
      <c r="W2297" s="211"/>
      <c r="X2297" s="211"/>
      <c r="Y2297" s="211"/>
      <c r="Z2297" s="211"/>
      <c r="AC2297" s="264"/>
      <c r="AD2297" s="264"/>
      <c r="AE2297" s="264"/>
      <c r="AF2297" s="264"/>
      <c r="AG2297" s="264"/>
    </row>
    <row r="2298" spans="2:33" ht="12.6" customHeight="1" x14ac:dyDescent="0.25">
      <c r="D2298" s="62"/>
      <c r="H2298" s="63"/>
      <c r="K2298" s="323"/>
      <c r="L2298" s="323"/>
      <c r="M2298" s="323"/>
      <c r="P2298" s="211"/>
      <c r="Q2298" s="211"/>
      <c r="R2298" s="211"/>
      <c r="S2298" s="211"/>
      <c r="T2298" s="211"/>
      <c r="U2298" s="211"/>
      <c r="V2298" s="211"/>
      <c r="W2298" s="211"/>
      <c r="X2298" s="211"/>
      <c r="Y2298" s="211"/>
      <c r="Z2298" s="211"/>
      <c r="AC2298" s="264"/>
      <c r="AD2298" s="264"/>
      <c r="AE2298" s="264"/>
      <c r="AF2298" s="264"/>
      <c r="AG2298" s="264"/>
    </row>
    <row r="2299" spans="2:33" ht="12.6" customHeight="1" x14ac:dyDescent="0.25">
      <c r="D2299" s="62"/>
      <c r="E2299" s="222"/>
      <c r="F2299" s="222"/>
      <c r="G2299" s="222"/>
      <c r="H2299" s="222"/>
      <c r="I2299" s="222"/>
      <c r="K2299" s="323"/>
      <c r="L2299" s="323"/>
      <c r="M2299" s="323"/>
      <c r="P2299" s="211"/>
      <c r="Q2299" s="211"/>
      <c r="R2299" s="211"/>
      <c r="S2299" s="211"/>
      <c r="T2299" s="211"/>
      <c r="U2299" s="211"/>
      <c r="V2299" s="211"/>
      <c r="W2299" s="211"/>
      <c r="X2299" s="211"/>
      <c r="Y2299" s="211"/>
      <c r="Z2299" s="211"/>
      <c r="AC2299" s="264"/>
      <c r="AD2299" s="264"/>
      <c r="AE2299" s="264"/>
      <c r="AF2299" s="264"/>
      <c r="AG2299" s="264"/>
    </row>
    <row r="2300" spans="2:33" ht="12.6" customHeight="1" x14ac:dyDescent="0.25">
      <c r="D2300" s="62"/>
      <c r="E2300" s="222"/>
      <c r="F2300" s="222"/>
      <c r="G2300" s="222"/>
      <c r="H2300" s="222"/>
      <c r="I2300" s="222"/>
      <c r="K2300" s="323"/>
      <c r="L2300" s="323"/>
      <c r="M2300" s="323"/>
      <c r="P2300" s="211"/>
      <c r="Q2300" s="211"/>
      <c r="R2300" s="211"/>
      <c r="S2300" s="211"/>
      <c r="T2300" s="211"/>
      <c r="U2300" s="211"/>
      <c r="V2300" s="211"/>
      <c r="W2300" s="211"/>
      <c r="X2300" s="211"/>
      <c r="Y2300" s="211"/>
      <c r="Z2300" s="211"/>
      <c r="AC2300" s="264"/>
      <c r="AD2300" s="264"/>
      <c r="AE2300" s="264"/>
      <c r="AF2300" s="264"/>
      <c r="AG2300" s="264"/>
    </row>
    <row r="2301" spans="2:33" ht="12.6" customHeight="1" x14ac:dyDescent="0.25">
      <c r="P2301" s="211"/>
      <c r="Q2301" s="211"/>
      <c r="R2301" s="211"/>
      <c r="S2301" s="211"/>
      <c r="T2301" s="211"/>
      <c r="U2301" s="211"/>
      <c r="V2301" s="211"/>
      <c r="W2301" s="211"/>
      <c r="X2301" s="211"/>
      <c r="Y2301" s="211"/>
      <c r="Z2301" s="211"/>
      <c r="AC2301" s="264"/>
      <c r="AD2301" s="264"/>
      <c r="AE2301" s="264"/>
      <c r="AF2301" s="264"/>
      <c r="AG2301" s="264"/>
    </row>
    <row r="2302" spans="2:33" ht="12.6" customHeight="1" x14ac:dyDescent="0.25">
      <c r="P2302" s="211"/>
      <c r="Q2302" s="211"/>
      <c r="R2302" s="211"/>
      <c r="S2302" s="211"/>
      <c r="T2302" s="211"/>
      <c r="U2302" s="211"/>
      <c r="V2302" s="211"/>
      <c r="W2302" s="211"/>
      <c r="X2302" s="211"/>
      <c r="Y2302" s="211"/>
      <c r="Z2302" s="211"/>
      <c r="AC2302" s="264"/>
      <c r="AD2302" s="264"/>
      <c r="AE2302" s="264"/>
      <c r="AF2302" s="264"/>
      <c r="AG2302" s="264"/>
    </row>
    <row r="2303" spans="2:33" ht="12.6" customHeight="1" x14ac:dyDescent="0.25">
      <c r="B2303" s="91"/>
      <c r="P2303" s="211"/>
      <c r="Q2303" s="211"/>
      <c r="R2303" s="211"/>
      <c r="S2303" s="211"/>
      <c r="T2303" s="211"/>
      <c r="U2303" s="211"/>
      <c r="V2303" s="211"/>
      <c r="W2303" s="211"/>
      <c r="X2303" s="211"/>
      <c r="Y2303" s="211"/>
      <c r="Z2303" s="211"/>
      <c r="AC2303" s="264"/>
      <c r="AD2303" s="264"/>
      <c r="AE2303" s="264"/>
      <c r="AF2303" s="264"/>
      <c r="AG2303" s="264"/>
    </row>
    <row r="2304" spans="2:33" ht="12.6" customHeight="1" x14ac:dyDescent="0.25">
      <c r="P2304" s="211"/>
      <c r="Q2304" s="211"/>
      <c r="R2304" s="211"/>
      <c r="S2304" s="211"/>
      <c r="T2304" s="211"/>
      <c r="U2304" s="211"/>
      <c r="V2304" s="211"/>
      <c r="W2304" s="211"/>
      <c r="X2304" s="211"/>
      <c r="Y2304" s="211"/>
      <c r="Z2304" s="211"/>
      <c r="AC2304" s="264"/>
      <c r="AD2304" s="264"/>
      <c r="AE2304" s="264"/>
      <c r="AF2304" s="264"/>
      <c r="AG2304" s="264"/>
    </row>
    <row r="2305" spans="16:33" ht="12.6" customHeight="1" x14ac:dyDescent="0.25">
      <c r="P2305" s="211"/>
      <c r="Q2305" s="211"/>
      <c r="R2305" s="211"/>
      <c r="S2305" s="211"/>
      <c r="T2305" s="211"/>
      <c r="U2305" s="211"/>
      <c r="V2305" s="211"/>
      <c r="W2305" s="211"/>
      <c r="X2305" s="211"/>
      <c r="Y2305" s="211"/>
      <c r="Z2305" s="211"/>
      <c r="AC2305" s="264"/>
      <c r="AD2305" s="264"/>
      <c r="AE2305" s="264"/>
      <c r="AF2305" s="264"/>
      <c r="AG2305" s="264"/>
    </row>
    <row r="2306" spans="16:33" ht="12.6" customHeight="1" x14ac:dyDescent="0.25">
      <c r="P2306" s="211"/>
      <c r="Q2306" s="211"/>
      <c r="R2306" s="211"/>
      <c r="S2306" s="211"/>
      <c r="T2306" s="211"/>
      <c r="U2306" s="211"/>
      <c r="V2306" s="211"/>
      <c r="W2306" s="211"/>
      <c r="X2306" s="211"/>
      <c r="Y2306" s="211"/>
      <c r="Z2306" s="211"/>
      <c r="AC2306" s="264"/>
      <c r="AD2306" s="264"/>
      <c r="AE2306" s="264"/>
      <c r="AF2306" s="264"/>
      <c r="AG2306" s="264"/>
    </row>
    <row r="2307" spans="16:33" ht="12.6" customHeight="1" x14ac:dyDescent="0.25">
      <c r="P2307" s="211"/>
      <c r="Q2307" s="211"/>
      <c r="R2307" s="211"/>
      <c r="S2307" s="211"/>
      <c r="T2307" s="211"/>
      <c r="U2307" s="211"/>
      <c r="V2307" s="211"/>
      <c r="W2307" s="211"/>
      <c r="X2307" s="211"/>
      <c r="Y2307" s="211"/>
      <c r="Z2307" s="211"/>
      <c r="AC2307" s="264"/>
      <c r="AD2307" s="264"/>
      <c r="AE2307" s="264"/>
      <c r="AF2307" s="264"/>
      <c r="AG2307" s="264"/>
    </row>
    <row r="2308" spans="16:33" ht="12.6" customHeight="1" x14ac:dyDescent="0.25">
      <c r="P2308" s="211"/>
      <c r="Q2308" s="211"/>
      <c r="R2308" s="211"/>
      <c r="S2308" s="211"/>
      <c r="T2308" s="211"/>
      <c r="U2308" s="211"/>
      <c r="V2308" s="211"/>
      <c r="W2308" s="211"/>
      <c r="X2308" s="211"/>
      <c r="Y2308" s="211"/>
      <c r="Z2308" s="211"/>
      <c r="AC2308" s="264"/>
      <c r="AD2308" s="264"/>
      <c r="AE2308" s="264"/>
      <c r="AF2308" s="264"/>
      <c r="AG2308" s="264"/>
    </row>
    <row r="2309" spans="16:33" ht="12.6" customHeight="1" x14ac:dyDescent="0.25">
      <c r="P2309" s="211"/>
      <c r="Q2309" s="211"/>
      <c r="R2309" s="211"/>
      <c r="S2309" s="211"/>
      <c r="T2309" s="211"/>
      <c r="U2309" s="211"/>
      <c r="V2309" s="211"/>
      <c r="W2309" s="211"/>
      <c r="X2309" s="211"/>
      <c r="Y2309" s="211"/>
      <c r="Z2309" s="211"/>
      <c r="AC2309" s="264"/>
      <c r="AD2309" s="264"/>
      <c r="AE2309" s="264"/>
      <c r="AF2309" s="264"/>
      <c r="AG2309" s="264"/>
    </row>
    <row r="2310" spans="16:33" ht="12.6" customHeight="1" x14ac:dyDescent="0.25">
      <c r="P2310" s="211"/>
      <c r="Q2310" s="211"/>
      <c r="R2310" s="211"/>
      <c r="S2310" s="211"/>
      <c r="T2310" s="211"/>
      <c r="U2310" s="211"/>
      <c r="V2310" s="211"/>
      <c r="W2310" s="211"/>
      <c r="X2310" s="211"/>
      <c r="Y2310" s="211"/>
      <c r="Z2310" s="211"/>
      <c r="AC2310" s="264"/>
      <c r="AD2310" s="264"/>
      <c r="AE2310" s="264"/>
      <c r="AF2310" s="264"/>
      <c r="AG2310" s="264"/>
    </row>
    <row r="2311" spans="16:33" ht="12.6" customHeight="1" x14ac:dyDescent="0.25">
      <c r="P2311" s="211"/>
      <c r="Q2311" s="211"/>
      <c r="R2311" s="211"/>
      <c r="S2311" s="211"/>
      <c r="T2311" s="211"/>
      <c r="U2311" s="211"/>
      <c r="V2311" s="211"/>
      <c r="W2311" s="211"/>
      <c r="X2311" s="211"/>
      <c r="Y2311" s="211"/>
      <c r="Z2311" s="211"/>
      <c r="AC2311" s="264"/>
      <c r="AD2311" s="264"/>
      <c r="AE2311" s="264"/>
      <c r="AF2311" s="264"/>
      <c r="AG2311" s="264"/>
    </row>
    <row r="2312" spans="16:33" ht="12.6" customHeight="1" x14ac:dyDescent="0.25">
      <c r="P2312" s="211"/>
      <c r="Q2312" s="211"/>
      <c r="R2312" s="211"/>
      <c r="S2312" s="211"/>
      <c r="T2312" s="211"/>
      <c r="U2312" s="211"/>
      <c r="V2312" s="211"/>
      <c r="W2312" s="211"/>
      <c r="X2312" s="211"/>
      <c r="Y2312" s="211"/>
      <c r="Z2312" s="211"/>
      <c r="AC2312" s="264"/>
      <c r="AD2312" s="264"/>
      <c r="AE2312" s="264"/>
      <c r="AF2312" s="264"/>
      <c r="AG2312" s="264"/>
    </row>
    <row r="2313" spans="16:33" ht="12.6" customHeight="1" x14ac:dyDescent="0.25">
      <c r="P2313" s="211"/>
      <c r="Q2313" s="211"/>
      <c r="R2313" s="211"/>
      <c r="S2313" s="211"/>
      <c r="T2313" s="211"/>
      <c r="U2313" s="211"/>
      <c r="V2313" s="211"/>
      <c r="W2313" s="211"/>
      <c r="X2313" s="211"/>
      <c r="Y2313" s="211"/>
      <c r="Z2313" s="211"/>
      <c r="AC2313" s="264"/>
      <c r="AD2313" s="264"/>
      <c r="AE2313" s="264"/>
      <c r="AF2313" s="264"/>
      <c r="AG2313" s="264"/>
    </row>
    <row r="2314" spans="16:33" ht="12.6" customHeight="1" x14ac:dyDescent="0.25">
      <c r="P2314" s="211"/>
      <c r="Q2314" s="211"/>
      <c r="R2314" s="211"/>
      <c r="S2314" s="211"/>
      <c r="T2314" s="211"/>
      <c r="U2314" s="211"/>
      <c r="V2314" s="211"/>
      <c r="W2314" s="211"/>
      <c r="X2314" s="211"/>
      <c r="Y2314" s="211"/>
      <c r="Z2314" s="211"/>
      <c r="AC2314" s="264"/>
      <c r="AD2314" s="264"/>
      <c r="AE2314" s="264"/>
      <c r="AF2314" s="264"/>
      <c r="AG2314" s="264"/>
    </row>
    <row r="2315" spans="16:33" ht="12.6" customHeight="1" x14ac:dyDescent="0.25">
      <c r="P2315" s="211"/>
      <c r="Q2315" s="211"/>
      <c r="R2315" s="211"/>
      <c r="S2315" s="211"/>
      <c r="T2315" s="211"/>
      <c r="U2315" s="211"/>
      <c r="V2315" s="211"/>
      <c r="W2315" s="211"/>
      <c r="X2315" s="211"/>
      <c r="Y2315" s="211"/>
      <c r="Z2315" s="211"/>
      <c r="AC2315" s="264"/>
      <c r="AD2315" s="264"/>
      <c r="AE2315" s="264"/>
      <c r="AF2315" s="264"/>
      <c r="AG2315" s="264"/>
    </row>
    <row r="2316" spans="16:33" ht="12.6" customHeight="1" x14ac:dyDescent="0.25">
      <c r="P2316" s="211"/>
      <c r="Q2316" s="211"/>
      <c r="R2316" s="211"/>
      <c r="S2316" s="211"/>
      <c r="T2316" s="211"/>
      <c r="U2316" s="211"/>
      <c r="V2316" s="211"/>
      <c r="W2316" s="211"/>
      <c r="X2316" s="211"/>
      <c r="Y2316" s="211"/>
      <c r="Z2316" s="211"/>
      <c r="AC2316" s="264"/>
      <c r="AD2316" s="264"/>
      <c r="AE2316" s="264"/>
      <c r="AF2316" s="264"/>
      <c r="AG2316" s="264"/>
    </row>
    <row r="2317" spans="16:33" ht="12.6" customHeight="1" x14ac:dyDescent="0.25">
      <c r="P2317" s="211"/>
      <c r="Q2317" s="211"/>
      <c r="R2317" s="211"/>
      <c r="S2317" s="211"/>
      <c r="T2317" s="211"/>
      <c r="U2317" s="211"/>
      <c r="V2317" s="211"/>
      <c r="W2317" s="211"/>
      <c r="X2317" s="211"/>
      <c r="Y2317" s="211"/>
      <c r="Z2317" s="211"/>
      <c r="AC2317" s="264"/>
      <c r="AD2317" s="264"/>
      <c r="AE2317" s="264"/>
      <c r="AF2317" s="264"/>
      <c r="AG2317" s="264"/>
    </row>
    <row r="2318" spans="16:33" ht="12.6" customHeight="1" x14ac:dyDescent="0.25">
      <c r="P2318" s="211"/>
      <c r="Q2318" s="211"/>
      <c r="R2318" s="211"/>
      <c r="S2318" s="211"/>
      <c r="T2318" s="211"/>
      <c r="U2318" s="211"/>
      <c r="V2318" s="211"/>
      <c r="W2318" s="211"/>
      <c r="X2318" s="211"/>
      <c r="Y2318" s="211"/>
      <c r="Z2318" s="211"/>
      <c r="AC2318" s="264"/>
      <c r="AD2318" s="264"/>
      <c r="AE2318" s="264"/>
      <c r="AF2318" s="264"/>
      <c r="AG2318" s="264"/>
    </row>
    <row r="2319" spans="16:33" ht="12.6" customHeight="1" x14ac:dyDescent="0.25">
      <c r="P2319" s="211"/>
      <c r="Q2319" s="211"/>
      <c r="R2319" s="211"/>
      <c r="S2319" s="211"/>
      <c r="T2319" s="211"/>
      <c r="U2319" s="211"/>
      <c r="V2319" s="211"/>
      <c r="W2319" s="211"/>
      <c r="X2319" s="211"/>
      <c r="Y2319" s="211"/>
      <c r="Z2319" s="211"/>
      <c r="AC2319" s="264"/>
      <c r="AD2319" s="264"/>
      <c r="AE2319" s="264"/>
      <c r="AF2319" s="264"/>
      <c r="AG2319" s="264"/>
    </row>
    <row r="2320" spans="16:33" ht="12.6" customHeight="1" x14ac:dyDescent="0.25">
      <c r="P2320" s="211"/>
      <c r="Q2320" s="211"/>
      <c r="R2320" s="211"/>
      <c r="S2320" s="211"/>
      <c r="T2320" s="211"/>
      <c r="U2320" s="211"/>
      <c r="V2320" s="211"/>
      <c r="W2320" s="211"/>
      <c r="X2320" s="211"/>
      <c r="Y2320" s="211"/>
      <c r="Z2320" s="211"/>
      <c r="AC2320" s="264"/>
      <c r="AD2320" s="264"/>
      <c r="AE2320" s="264"/>
      <c r="AF2320" s="264"/>
      <c r="AG2320" s="264"/>
    </row>
    <row r="2321" spans="3:33" ht="12.6" customHeight="1" x14ac:dyDescent="0.25">
      <c r="P2321" s="211"/>
      <c r="Q2321" s="211"/>
      <c r="R2321" s="211"/>
      <c r="S2321" s="211"/>
      <c r="T2321" s="211"/>
      <c r="U2321" s="211"/>
      <c r="V2321" s="211"/>
      <c r="W2321" s="211"/>
      <c r="X2321" s="211"/>
      <c r="Y2321" s="211"/>
      <c r="Z2321" s="211"/>
      <c r="AC2321" s="264"/>
      <c r="AD2321" s="264"/>
      <c r="AE2321" s="264"/>
      <c r="AF2321" s="264"/>
      <c r="AG2321" s="264"/>
    </row>
    <row r="2322" spans="3:33" ht="12.6" customHeight="1" x14ac:dyDescent="0.25">
      <c r="P2322" s="211"/>
      <c r="Q2322" s="211"/>
      <c r="R2322" s="211"/>
      <c r="S2322" s="211"/>
      <c r="T2322" s="211"/>
      <c r="U2322" s="211"/>
      <c r="V2322" s="211"/>
      <c r="W2322" s="211"/>
      <c r="X2322" s="211"/>
      <c r="Y2322" s="211"/>
      <c r="Z2322" s="211"/>
      <c r="AC2322" s="264"/>
      <c r="AD2322" s="264"/>
      <c r="AE2322" s="264"/>
      <c r="AF2322" s="264"/>
      <c r="AG2322" s="264"/>
    </row>
    <row r="2323" spans="3:33" ht="12.6" customHeight="1" x14ac:dyDescent="0.25">
      <c r="P2323" s="211"/>
      <c r="Q2323" s="211"/>
      <c r="R2323" s="211"/>
      <c r="S2323" s="211"/>
      <c r="T2323" s="211"/>
      <c r="U2323" s="211"/>
      <c r="V2323" s="211"/>
      <c r="W2323" s="211"/>
      <c r="X2323" s="211"/>
      <c r="Y2323" s="211"/>
      <c r="Z2323" s="211"/>
      <c r="AC2323" s="264"/>
      <c r="AD2323" s="264"/>
      <c r="AE2323" s="264"/>
      <c r="AF2323" s="264"/>
      <c r="AG2323" s="264"/>
    </row>
    <row r="2324" spans="3:33" ht="12.6" customHeight="1" x14ac:dyDescent="0.25">
      <c r="P2324" s="211"/>
      <c r="Q2324" s="211"/>
      <c r="R2324" s="211"/>
      <c r="S2324" s="211"/>
      <c r="T2324" s="211"/>
      <c r="U2324" s="211"/>
      <c r="V2324" s="211"/>
      <c r="W2324" s="211"/>
      <c r="X2324" s="211"/>
      <c r="Y2324" s="211"/>
      <c r="Z2324" s="211"/>
      <c r="AC2324" s="264"/>
      <c r="AD2324" s="264"/>
      <c r="AE2324" s="264"/>
      <c r="AF2324" s="264"/>
      <c r="AG2324" s="264"/>
    </row>
    <row r="2325" spans="3:33" ht="12.6" customHeight="1" x14ac:dyDescent="0.25">
      <c r="P2325" s="211"/>
      <c r="Q2325" s="211"/>
      <c r="R2325" s="211"/>
      <c r="S2325" s="211"/>
      <c r="T2325" s="211"/>
      <c r="U2325" s="211"/>
      <c r="V2325" s="211"/>
      <c r="W2325" s="211"/>
      <c r="X2325" s="211"/>
      <c r="Y2325" s="211"/>
      <c r="Z2325" s="211"/>
      <c r="AC2325" s="264"/>
      <c r="AD2325" s="264"/>
      <c r="AE2325" s="264"/>
      <c r="AF2325" s="264"/>
      <c r="AG2325" s="264"/>
    </row>
    <row r="2326" spans="3:33" ht="12.6" customHeight="1" x14ac:dyDescent="0.25">
      <c r="P2326" s="211"/>
      <c r="Q2326" s="211"/>
      <c r="R2326" s="211"/>
      <c r="S2326" s="211"/>
      <c r="T2326" s="211"/>
      <c r="U2326" s="211"/>
      <c r="V2326" s="211"/>
      <c r="W2326" s="211"/>
      <c r="X2326" s="211"/>
      <c r="Y2326" s="211"/>
      <c r="Z2326" s="211"/>
      <c r="AC2326" s="264"/>
      <c r="AD2326" s="264"/>
      <c r="AE2326" s="264"/>
      <c r="AF2326" s="264"/>
      <c r="AG2326" s="264"/>
    </row>
    <row r="2327" spans="3:33" ht="12.6" customHeight="1" x14ac:dyDescent="0.25">
      <c r="P2327" s="211"/>
      <c r="Q2327" s="211"/>
      <c r="R2327" s="211"/>
      <c r="S2327" s="211"/>
      <c r="T2327" s="211"/>
      <c r="U2327" s="211"/>
      <c r="V2327" s="211"/>
      <c r="W2327" s="211"/>
      <c r="X2327" s="211"/>
      <c r="Y2327" s="211"/>
      <c r="Z2327" s="211"/>
      <c r="AC2327" s="264"/>
      <c r="AD2327" s="264"/>
      <c r="AE2327" s="264"/>
      <c r="AF2327" s="264"/>
      <c r="AG2327" s="264"/>
    </row>
    <row r="2328" spans="3:33" ht="12.6" customHeight="1" x14ac:dyDescent="0.25">
      <c r="P2328" s="211"/>
      <c r="Q2328" s="211"/>
      <c r="R2328" s="211"/>
      <c r="S2328" s="211"/>
      <c r="T2328" s="211"/>
      <c r="U2328" s="211"/>
      <c r="V2328" s="211"/>
      <c r="W2328" s="211"/>
      <c r="X2328" s="211"/>
      <c r="Y2328" s="211"/>
      <c r="Z2328" s="211"/>
      <c r="AC2328" s="264"/>
      <c r="AD2328" s="264"/>
      <c r="AE2328" s="264"/>
      <c r="AF2328" s="264"/>
      <c r="AG2328" s="264"/>
    </row>
    <row r="2329" spans="3:33" ht="12.6" customHeight="1" x14ac:dyDescent="0.25">
      <c r="P2329" s="211"/>
      <c r="Q2329" s="211"/>
      <c r="R2329" s="211"/>
      <c r="S2329" s="211"/>
      <c r="T2329" s="211"/>
      <c r="U2329" s="211"/>
      <c r="V2329" s="211"/>
      <c r="W2329" s="211"/>
      <c r="X2329" s="211"/>
      <c r="Y2329" s="211"/>
      <c r="Z2329" s="211"/>
      <c r="AC2329" s="264"/>
      <c r="AD2329" s="264"/>
      <c r="AE2329" s="264"/>
      <c r="AF2329" s="264"/>
      <c r="AG2329" s="264"/>
    </row>
    <row r="2330" spans="3:33" ht="12.6" customHeight="1" x14ac:dyDescent="0.25">
      <c r="P2330" s="211"/>
      <c r="Q2330" s="211"/>
      <c r="R2330" s="211"/>
      <c r="S2330" s="211"/>
      <c r="T2330" s="211"/>
      <c r="U2330" s="211"/>
      <c r="V2330" s="211"/>
      <c r="W2330" s="211"/>
      <c r="X2330" s="211"/>
      <c r="Y2330" s="211"/>
      <c r="Z2330" s="211"/>
      <c r="AC2330" s="264"/>
      <c r="AD2330" s="264"/>
      <c r="AE2330" s="264"/>
      <c r="AF2330" s="264"/>
      <c r="AG2330" s="264"/>
    </row>
    <row r="2331" spans="3:33" ht="12.6" customHeight="1" x14ac:dyDescent="0.25">
      <c r="P2331" s="211"/>
      <c r="Q2331" s="211"/>
      <c r="R2331" s="211"/>
      <c r="S2331" s="211"/>
      <c r="T2331" s="211"/>
      <c r="U2331" s="211"/>
      <c r="V2331" s="211"/>
      <c r="W2331" s="211"/>
      <c r="X2331" s="211"/>
      <c r="Y2331" s="211"/>
      <c r="Z2331" s="211"/>
      <c r="AC2331" s="264"/>
      <c r="AD2331" s="264"/>
      <c r="AE2331" s="264"/>
      <c r="AF2331" s="264"/>
      <c r="AG2331" s="264"/>
    </row>
    <row r="2332" spans="3:33" ht="12.6" customHeight="1" x14ac:dyDescent="0.25">
      <c r="P2332" s="211"/>
      <c r="Q2332" s="211"/>
      <c r="R2332" s="211"/>
      <c r="S2332" s="211"/>
      <c r="T2332" s="211"/>
      <c r="U2332" s="211"/>
      <c r="V2332" s="211"/>
      <c r="W2332" s="211"/>
      <c r="X2332" s="211"/>
      <c r="Y2332" s="211"/>
      <c r="Z2332" s="211"/>
      <c r="AC2332" s="264"/>
      <c r="AD2332" s="264"/>
      <c r="AE2332" s="264"/>
      <c r="AF2332" s="264"/>
      <c r="AG2332" s="264"/>
    </row>
    <row r="2333" spans="3:33" ht="12.6" customHeight="1" x14ac:dyDescent="0.25">
      <c r="P2333" s="211"/>
      <c r="Q2333" s="211"/>
      <c r="R2333" s="211"/>
      <c r="S2333" s="211"/>
      <c r="T2333" s="211"/>
      <c r="U2333" s="211"/>
      <c r="V2333" s="211"/>
      <c r="W2333" s="211"/>
      <c r="X2333" s="211"/>
      <c r="Y2333" s="211"/>
      <c r="Z2333" s="211"/>
      <c r="AC2333" s="264"/>
      <c r="AD2333" s="264"/>
      <c r="AE2333" s="264"/>
      <c r="AF2333" s="264"/>
      <c r="AG2333" s="264"/>
    </row>
    <row r="2334" spans="3:33" ht="12.6" customHeight="1" x14ac:dyDescent="0.25">
      <c r="P2334" s="211"/>
      <c r="Q2334" s="211"/>
      <c r="R2334" s="211"/>
      <c r="S2334" s="211"/>
      <c r="T2334" s="211"/>
      <c r="U2334" s="211"/>
      <c r="V2334" s="211"/>
      <c r="W2334" s="211"/>
      <c r="X2334" s="211"/>
      <c r="Y2334" s="211"/>
      <c r="Z2334" s="211"/>
      <c r="AC2334" s="264"/>
      <c r="AD2334" s="264"/>
      <c r="AE2334" s="264"/>
      <c r="AF2334" s="264"/>
      <c r="AG2334" s="264"/>
    </row>
    <row r="2335" spans="3:33" ht="12.6" customHeight="1" x14ac:dyDescent="0.25">
      <c r="P2335" s="211"/>
      <c r="Q2335" s="211"/>
      <c r="R2335" s="211"/>
      <c r="S2335" s="211"/>
      <c r="T2335" s="211"/>
      <c r="U2335" s="211"/>
      <c r="V2335" s="211"/>
      <c r="W2335" s="211"/>
      <c r="X2335" s="211"/>
      <c r="Y2335" s="211"/>
      <c r="Z2335" s="211"/>
      <c r="AC2335" s="264"/>
      <c r="AD2335" s="264"/>
      <c r="AE2335" s="264"/>
      <c r="AF2335" s="264"/>
      <c r="AG2335" s="264"/>
    </row>
    <row r="2336" spans="3:33" ht="12.6" customHeight="1" x14ac:dyDescent="0.25">
      <c r="C2336" s="358"/>
      <c r="D2336" s="30"/>
      <c r="P2336" s="211"/>
      <c r="Q2336" s="211"/>
      <c r="R2336" s="211"/>
      <c r="S2336" s="211"/>
      <c r="T2336" s="211"/>
      <c r="U2336" s="211"/>
      <c r="V2336" s="211"/>
      <c r="W2336" s="211"/>
      <c r="X2336" s="211"/>
      <c r="Y2336" s="211"/>
      <c r="Z2336" s="211"/>
      <c r="AC2336" s="264"/>
      <c r="AD2336" s="264"/>
      <c r="AE2336" s="264"/>
      <c r="AF2336" s="264"/>
      <c r="AG2336" s="264"/>
    </row>
    <row r="2337" spans="1:33" ht="12.6" customHeight="1" x14ac:dyDescent="0.25">
      <c r="B2337" s="9"/>
      <c r="D2337" s="39"/>
      <c r="E2337" s="9"/>
      <c r="F2337" s="324"/>
      <c r="I2337" s="80"/>
      <c r="J2337" s="9"/>
      <c r="L2337" s="80"/>
      <c r="P2337" s="211"/>
      <c r="Q2337" s="211"/>
      <c r="R2337" s="211"/>
      <c r="S2337" s="211"/>
      <c r="T2337" s="211"/>
      <c r="U2337" s="211"/>
      <c r="V2337" s="211"/>
      <c r="W2337" s="211"/>
      <c r="X2337" s="211"/>
      <c r="Y2337" s="211"/>
      <c r="Z2337" s="211"/>
      <c r="AC2337" s="264"/>
      <c r="AD2337" s="264"/>
      <c r="AE2337" s="264"/>
      <c r="AF2337" s="264"/>
      <c r="AG2337" s="264"/>
    </row>
    <row r="2338" spans="1:33" ht="12.6" customHeight="1" x14ac:dyDescent="0.25">
      <c r="E2338" s="39"/>
      <c r="F2338" s="40"/>
      <c r="G2338" s="41"/>
      <c r="I2338" s="11"/>
      <c r="J2338" s="42"/>
      <c r="P2338" s="211"/>
      <c r="Q2338" s="211"/>
      <c r="R2338" s="211"/>
      <c r="S2338" s="211"/>
      <c r="T2338" s="211"/>
      <c r="U2338" s="211"/>
      <c r="V2338" s="211"/>
      <c r="W2338" s="211"/>
      <c r="X2338" s="211"/>
      <c r="Y2338" s="211"/>
      <c r="Z2338" s="211"/>
      <c r="AC2338" s="264"/>
      <c r="AD2338" s="264"/>
      <c r="AE2338" s="264"/>
      <c r="AF2338" s="264"/>
      <c r="AG2338" s="264"/>
    </row>
    <row r="2339" spans="1:33" ht="12.6" customHeight="1" x14ac:dyDescent="0.25">
      <c r="L2339" s="320"/>
      <c r="M2339" s="320"/>
      <c r="P2339" s="211"/>
      <c r="Q2339" s="211"/>
      <c r="R2339" s="211"/>
      <c r="S2339" s="211"/>
      <c r="T2339" s="211"/>
      <c r="U2339" s="211"/>
      <c r="V2339" s="211"/>
      <c r="W2339" s="211"/>
      <c r="X2339" s="211"/>
      <c r="Y2339" s="211"/>
      <c r="Z2339" s="211"/>
      <c r="AC2339" s="264"/>
      <c r="AD2339" s="264"/>
      <c r="AE2339" s="264"/>
      <c r="AF2339" s="264"/>
      <c r="AG2339" s="264"/>
    </row>
    <row r="2340" spans="1:33" ht="12.6" customHeight="1" x14ac:dyDescent="0.25">
      <c r="L2340" s="320"/>
      <c r="M2340" s="320"/>
      <c r="P2340" s="211"/>
      <c r="Q2340" s="211"/>
      <c r="R2340" s="211"/>
      <c r="S2340" s="211"/>
      <c r="T2340" s="211"/>
      <c r="U2340" s="211"/>
      <c r="V2340" s="211"/>
      <c r="W2340" s="211"/>
      <c r="X2340" s="211"/>
      <c r="Y2340" s="211"/>
      <c r="Z2340" s="211"/>
      <c r="AC2340" s="264"/>
      <c r="AD2340" s="264"/>
      <c r="AE2340" s="264"/>
      <c r="AF2340" s="264"/>
      <c r="AG2340" s="264"/>
    </row>
    <row r="2341" spans="1:33" ht="12.6" customHeight="1" x14ac:dyDescent="0.25">
      <c r="B2341" s="321"/>
      <c r="C2341" s="11"/>
      <c r="D2341" s="11"/>
      <c r="E2341" s="325"/>
      <c r="F2341" s="359"/>
      <c r="G2341" s="11"/>
      <c r="H2341" s="11"/>
      <c r="I2341" s="15"/>
      <c r="J2341" s="83"/>
      <c r="K2341" s="63"/>
      <c r="P2341" s="211"/>
      <c r="Q2341" s="211"/>
      <c r="R2341" s="211"/>
      <c r="S2341" s="211"/>
      <c r="T2341" s="211"/>
      <c r="U2341" s="211"/>
      <c r="V2341" s="211"/>
      <c r="W2341" s="211"/>
      <c r="X2341" s="211"/>
      <c r="Y2341" s="211"/>
      <c r="Z2341" s="211"/>
      <c r="AC2341" s="264"/>
      <c r="AD2341" s="264"/>
      <c r="AE2341" s="264"/>
      <c r="AF2341" s="264"/>
      <c r="AG2341" s="264"/>
    </row>
    <row r="2342" spans="1:33" ht="12.6" customHeight="1" x14ac:dyDescent="0.25">
      <c r="P2342" s="211"/>
      <c r="Q2342" s="211"/>
      <c r="R2342" s="211"/>
      <c r="S2342" s="211"/>
      <c r="T2342" s="211"/>
      <c r="U2342" s="211"/>
      <c r="V2342" s="211"/>
      <c r="W2342" s="211"/>
      <c r="X2342" s="211"/>
      <c r="Y2342" s="211"/>
      <c r="Z2342" s="211"/>
      <c r="AC2342" s="264"/>
      <c r="AD2342" s="264"/>
      <c r="AE2342" s="264"/>
      <c r="AF2342" s="264"/>
      <c r="AG2342" s="264"/>
    </row>
    <row r="2343" spans="1:33" ht="12.6" customHeight="1" x14ac:dyDescent="0.25">
      <c r="G2343" s="276"/>
      <c r="P2343" s="211"/>
      <c r="Q2343" s="211"/>
      <c r="R2343" s="211"/>
      <c r="S2343" s="211"/>
      <c r="T2343" s="211"/>
      <c r="U2343" s="211"/>
      <c r="V2343" s="211"/>
      <c r="W2343" s="211"/>
      <c r="X2343" s="211"/>
      <c r="Y2343" s="211"/>
      <c r="Z2343" s="211"/>
      <c r="AC2343" s="264"/>
      <c r="AD2343" s="264"/>
      <c r="AE2343" s="264"/>
      <c r="AF2343" s="264"/>
      <c r="AG2343" s="264"/>
    </row>
    <row r="2344" spans="1:33" ht="12.6" customHeight="1" x14ac:dyDescent="0.25">
      <c r="G2344" s="276"/>
      <c r="P2344" s="211"/>
      <c r="Q2344" s="211"/>
      <c r="R2344" s="211"/>
      <c r="S2344" s="211"/>
      <c r="T2344" s="211"/>
      <c r="U2344" s="211"/>
      <c r="V2344" s="211"/>
      <c r="W2344" s="211"/>
      <c r="X2344" s="211"/>
      <c r="Y2344" s="211"/>
      <c r="Z2344" s="211"/>
      <c r="AC2344" s="264"/>
      <c r="AD2344" s="264"/>
      <c r="AE2344" s="264"/>
      <c r="AF2344" s="264"/>
      <c r="AG2344" s="264"/>
    </row>
    <row r="2345" spans="1:33" ht="12.6" customHeight="1" x14ac:dyDescent="0.25">
      <c r="P2345" s="211"/>
      <c r="Q2345" s="211"/>
      <c r="R2345" s="211"/>
      <c r="S2345" s="211"/>
      <c r="T2345" s="211"/>
      <c r="U2345" s="211"/>
      <c r="V2345" s="211"/>
      <c r="W2345" s="211"/>
      <c r="X2345" s="211"/>
      <c r="Y2345" s="211"/>
      <c r="Z2345" s="211"/>
      <c r="AC2345" s="264"/>
      <c r="AD2345" s="264"/>
      <c r="AE2345" s="264"/>
      <c r="AF2345" s="264"/>
      <c r="AG2345" s="264"/>
    </row>
    <row r="2346" spans="1:33" ht="12.6" customHeight="1" x14ac:dyDescent="0.25">
      <c r="A2346" s="26"/>
      <c r="B2346" s="12"/>
      <c r="C2346" s="83"/>
      <c r="D2346" s="11"/>
      <c r="E2346" s="26"/>
      <c r="F2346" s="268"/>
      <c r="G2346" s="268"/>
      <c r="H2346" s="268"/>
      <c r="I2346" s="360"/>
      <c r="J2346" s="26"/>
      <c r="K2346" s="26"/>
      <c r="L2346" s="360"/>
      <c r="M2346" s="26"/>
      <c r="N2346" s="26"/>
      <c r="O2346" s="55"/>
      <c r="P2346" s="214"/>
      <c r="Q2346" s="211"/>
      <c r="R2346" s="211"/>
      <c r="S2346" s="212"/>
      <c r="T2346" s="212"/>
      <c r="U2346" s="212"/>
      <c r="V2346" s="212"/>
      <c r="W2346" s="212"/>
      <c r="X2346" s="212"/>
      <c r="Y2346" s="212"/>
      <c r="Z2346" s="212"/>
      <c r="AC2346" s="271"/>
      <c r="AD2346" s="271"/>
      <c r="AE2346" s="271"/>
      <c r="AF2346" s="271"/>
      <c r="AG2346" s="271"/>
    </row>
    <row r="2347" spans="1:33" ht="12.6" customHeight="1" x14ac:dyDescent="0.25">
      <c r="A2347" s="12"/>
      <c r="B2347" s="326"/>
      <c r="C2347" s="326"/>
      <c r="D2347" s="326"/>
      <c r="E2347" s="326"/>
      <c r="F2347" s="326"/>
      <c r="G2347" s="327"/>
      <c r="H2347" s="327"/>
      <c r="I2347" s="361"/>
      <c r="J2347" s="188"/>
      <c r="K2347" s="326"/>
      <c r="L2347" s="362"/>
      <c r="M2347" s="363"/>
      <c r="N2347" s="271"/>
      <c r="O2347" s="26"/>
      <c r="P2347" s="272"/>
      <c r="Q2347" s="272"/>
      <c r="R2347" s="272"/>
      <c r="S2347" s="272"/>
      <c r="T2347" s="272"/>
      <c r="U2347" s="272"/>
      <c r="V2347" s="272"/>
      <c r="W2347" s="272"/>
      <c r="X2347" s="272"/>
      <c r="Y2347" s="272"/>
      <c r="Z2347" s="272"/>
      <c r="AC2347" s="278"/>
      <c r="AD2347" s="278"/>
      <c r="AE2347" s="278"/>
      <c r="AF2347" s="278"/>
      <c r="AG2347" s="278"/>
    </row>
    <row r="2348" spans="1:33" ht="12.6" customHeight="1" x14ac:dyDescent="0.25">
      <c r="A2348" s="12"/>
      <c r="B2348" s="326"/>
      <c r="C2348" s="326"/>
      <c r="D2348" s="326"/>
      <c r="E2348" s="326"/>
      <c r="F2348" s="326"/>
      <c r="G2348" s="327"/>
      <c r="H2348" s="327"/>
      <c r="I2348" s="361"/>
      <c r="J2348" s="188"/>
      <c r="K2348" s="326"/>
      <c r="L2348" s="362"/>
      <c r="M2348" s="363"/>
      <c r="N2348" s="271"/>
      <c r="O2348" s="26"/>
      <c r="P2348" s="272"/>
      <c r="Q2348" s="272"/>
      <c r="R2348" s="272"/>
      <c r="S2348" s="272"/>
      <c r="T2348" s="272"/>
      <c r="U2348" s="272"/>
      <c r="V2348" s="272"/>
      <c r="W2348" s="272"/>
      <c r="X2348" s="272"/>
      <c r="Y2348" s="272"/>
      <c r="Z2348" s="272"/>
      <c r="AC2348" s="278"/>
      <c r="AD2348" s="278"/>
      <c r="AE2348" s="278"/>
      <c r="AF2348" s="278"/>
      <c r="AG2348" s="278"/>
    </row>
    <row r="2349" spans="1:33" ht="12.6" customHeight="1" x14ac:dyDescent="0.25">
      <c r="A2349" s="12"/>
      <c r="B2349" s="326"/>
      <c r="C2349" s="326"/>
      <c r="D2349" s="326"/>
      <c r="E2349" s="326"/>
      <c r="F2349" s="326"/>
      <c r="G2349" s="327"/>
      <c r="H2349" s="327"/>
      <c r="I2349" s="361"/>
      <c r="J2349" s="188"/>
      <c r="K2349" s="326"/>
      <c r="L2349" s="362"/>
      <c r="M2349" s="363"/>
      <c r="N2349" s="271"/>
      <c r="O2349" s="26"/>
      <c r="P2349" s="272"/>
      <c r="Q2349" s="272"/>
      <c r="R2349" s="272"/>
      <c r="S2349" s="272"/>
      <c r="T2349" s="272"/>
      <c r="U2349" s="272"/>
      <c r="V2349" s="272"/>
      <c r="W2349" s="272"/>
      <c r="X2349" s="272"/>
      <c r="Y2349" s="272"/>
      <c r="Z2349" s="272"/>
      <c r="AC2349" s="278"/>
      <c r="AD2349" s="278"/>
      <c r="AE2349" s="278"/>
      <c r="AF2349" s="278"/>
      <c r="AG2349" s="278"/>
    </row>
    <row r="2350" spans="1:33" ht="12.6" customHeight="1" x14ac:dyDescent="0.25">
      <c r="A2350" s="12"/>
      <c r="B2350" s="326"/>
      <c r="C2350" s="326"/>
      <c r="D2350" s="326"/>
      <c r="E2350" s="326"/>
      <c r="F2350" s="326"/>
      <c r="G2350" s="327"/>
      <c r="H2350" s="327"/>
      <c r="I2350" s="361"/>
      <c r="J2350" s="188"/>
      <c r="K2350" s="326"/>
      <c r="L2350" s="362"/>
      <c r="M2350" s="363"/>
      <c r="N2350" s="271"/>
      <c r="O2350" s="26"/>
      <c r="P2350" s="272"/>
      <c r="Q2350" s="272"/>
      <c r="R2350" s="272"/>
      <c r="S2350" s="272"/>
      <c r="T2350" s="272"/>
      <c r="U2350" s="272"/>
      <c r="V2350" s="272"/>
      <c r="W2350" s="272"/>
      <c r="X2350" s="272"/>
      <c r="Y2350" s="272"/>
      <c r="Z2350" s="272"/>
      <c r="AC2350" s="278"/>
      <c r="AD2350" s="278"/>
      <c r="AE2350" s="278"/>
      <c r="AF2350" s="278"/>
      <c r="AG2350" s="278"/>
    </row>
    <row r="2351" spans="1:33" ht="12.6" customHeight="1" x14ac:dyDescent="0.25">
      <c r="A2351" s="12"/>
      <c r="B2351" s="326"/>
      <c r="C2351" s="326"/>
      <c r="D2351" s="326"/>
      <c r="E2351" s="326"/>
      <c r="F2351" s="326"/>
      <c r="G2351" s="327"/>
      <c r="H2351" s="327"/>
      <c r="I2351" s="361"/>
      <c r="J2351" s="188"/>
      <c r="K2351" s="326"/>
      <c r="L2351" s="362"/>
      <c r="M2351" s="363"/>
      <c r="N2351" s="271"/>
      <c r="O2351" s="26"/>
      <c r="P2351" s="272"/>
      <c r="Q2351" s="272"/>
      <c r="R2351" s="272"/>
      <c r="S2351" s="272"/>
      <c r="T2351" s="272"/>
      <c r="U2351" s="272"/>
      <c r="V2351" s="272"/>
      <c r="W2351" s="272"/>
      <c r="X2351" s="272"/>
      <c r="Y2351" s="272"/>
      <c r="Z2351" s="272"/>
      <c r="AC2351" s="278"/>
      <c r="AD2351" s="278"/>
      <c r="AE2351" s="278"/>
      <c r="AF2351" s="278"/>
      <c r="AG2351" s="278"/>
    </row>
    <row r="2352" spans="1:33" ht="12.6" customHeight="1" x14ac:dyDescent="0.25">
      <c r="D2352" s="62"/>
      <c r="H2352" s="63"/>
      <c r="K2352" s="26"/>
      <c r="O2352" s="63"/>
      <c r="P2352" s="272"/>
      <c r="Q2352" s="272"/>
      <c r="R2352" s="272"/>
      <c r="S2352" s="272"/>
      <c r="T2352" s="272"/>
      <c r="U2352" s="272"/>
      <c r="V2352" s="272"/>
      <c r="W2352" s="272"/>
      <c r="X2352" s="272"/>
      <c r="Y2352" s="272"/>
      <c r="Z2352" s="272"/>
      <c r="AC2352" s="264"/>
      <c r="AD2352" s="264"/>
      <c r="AE2352" s="264"/>
      <c r="AF2352" s="264"/>
      <c r="AG2352" s="264"/>
    </row>
    <row r="2353" spans="2:33" ht="12.6" customHeight="1" x14ac:dyDescent="0.25">
      <c r="D2353" s="62"/>
      <c r="H2353" s="63"/>
      <c r="K2353" s="26"/>
      <c r="O2353" s="63"/>
      <c r="P2353" s="272"/>
      <c r="Q2353" s="272"/>
      <c r="R2353" s="272"/>
      <c r="S2353" s="272"/>
      <c r="T2353" s="272"/>
      <c r="U2353" s="272"/>
      <c r="V2353" s="272"/>
      <c r="W2353" s="272"/>
      <c r="X2353" s="272"/>
      <c r="Y2353" s="272"/>
      <c r="Z2353" s="272"/>
      <c r="AC2353" s="264"/>
      <c r="AD2353" s="264"/>
      <c r="AE2353" s="264"/>
      <c r="AF2353" s="264"/>
      <c r="AG2353" s="264"/>
    </row>
    <row r="2354" spans="2:33" ht="12.6" customHeight="1" x14ac:dyDescent="0.25">
      <c r="B2354" s="95"/>
      <c r="C2354" s="95"/>
      <c r="D2354" s="95"/>
      <c r="E2354" s="95"/>
      <c r="F2354" s="95"/>
      <c r="G2354" s="95"/>
      <c r="H2354" s="95"/>
      <c r="I2354" s="95"/>
      <c r="J2354" s="95"/>
      <c r="K2354" s="95"/>
      <c r="L2354" s="95"/>
      <c r="M2354" s="95"/>
      <c r="O2354" s="63"/>
      <c r="P2354" s="272"/>
      <c r="Q2354" s="272"/>
      <c r="R2354" s="272"/>
      <c r="S2354" s="272"/>
      <c r="T2354" s="272"/>
      <c r="U2354" s="272"/>
      <c r="V2354" s="272"/>
      <c r="W2354" s="272"/>
      <c r="X2354" s="272"/>
      <c r="Y2354" s="272"/>
      <c r="Z2354" s="272"/>
      <c r="AC2354" s="264"/>
      <c r="AD2354" s="264"/>
      <c r="AE2354" s="264"/>
      <c r="AF2354" s="264"/>
      <c r="AG2354" s="264"/>
    </row>
    <row r="2355" spans="2:33" ht="12.6" customHeight="1" x14ac:dyDescent="0.25">
      <c r="B2355" s="95"/>
      <c r="C2355" s="95"/>
      <c r="D2355" s="95"/>
      <c r="E2355" s="95"/>
      <c r="F2355" s="95"/>
      <c r="G2355" s="95"/>
      <c r="H2355" s="95"/>
      <c r="I2355" s="95"/>
      <c r="J2355" s="95"/>
      <c r="K2355" s="95"/>
      <c r="L2355" s="95"/>
      <c r="M2355" s="95"/>
      <c r="O2355" s="63"/>
      <c r="P2355" s="272"/>
      <c r="Q2355" s="272"/>
      <c r="R2355" s="272"/>
      <c r="S2355" s="272"/>
      <c r="T2355" s="272"/>
      <c r="U2355" s="272"/>
      <c r="V2355" s="272"/>
      <c r="W2355" s="272"/>
      <c r="X2355" s="272"/>
      <c r="Y2355" s="272"/>
      <c r="Z2355" s="272"/>
      <c r="AC2355" s="264"/>
      <c r="AD2355" s="264"/>
      <c r="AE2355" s="264"/>
      <c r="AF2355" s="264"/>
      <c r="AG2355" s="264"/>
    </row>
    <row r="2356" spans="2:33" ht="12.6" customHeight="1" x14ac:dyDescent="0.25">
      <c r="B2356" s="95"/>
      <c r="C2356" s="95"/>
      <c r="D2356" s="95"/>
      <c r="E2356" s="95"/>
      <c r="F2356" s="95"/>
      <c r="G2356" s="95"/>
      <c r="H2356" s="95"/>
      <c r="I2356" s="95"/>
      <c r="J2356" s="95"/>
      <c r="K2356" s="95"/>
      <c r="L2356" s="95"/>
      <c r="M2356" s="95"/>
      <c r="O2356" s="63"/>
      <c r="P2356" s="272"/>
      <c r="Q2356" s="272"/>
      <c r="R2356" s="272"/>
      <c r="S2356" s="272"/>
      <c r="T2356" s="272"/>
      <c r="U2356" s="272"/>
      <c r="V2356" s="272"/>
      <c r="W2356" s="272"/>
      <c r="X2356" s="272"/>
      <c r="Y2356" s="272"/>
      <c r="Z2356" s="272"/>
      <c r="AC2356" s="264"/>
      <c r="AD2356" s="264"/>
      <c r="AE2356" s="264"/>
      <c r="AF2356" s="264"/>
      <c r="AG2356" s="264"/>
    </row>
    <row r="2357" spans="2:33" ht="12.6" customHeight="1" x14ac:dyDescent="0.25">
      <c r="B2357" s="95"/>
      <c r="C2357" s="95"/>
      <c r="D2357" s="95"/>
      <c r="E2357" s="95"/>
      <c r="F2357" s="95"/>
      <c r="G2357" s="95"/>
      <c r="H2357" s="95"/>
      <c r="I2357" s="95"/>
      <c r="J2357" s="95"/>
      <c r="K2357" s="95"/>
      <c r="L2357" s="95"/>
      <c r="M2357" s="95"/>
      <c r="O2357" s="63"/>
      <c r="P2357" s="211"/>
      <c r="Q2357" s="211"/>
      <c r="R2357" s="211"/>
      <c r="S2357" s="211"/>
      <c r="T2357" s="211"/>
      <c r="U2357" s="211"/>
      <c r="V2357" s="211"/>
      <c r="W2357" s="211"/>
      <c r="X2357" s="211"/>
      <c r="Y2357" s="211"/>
      <c r="Z2357" s="211"/>
      <c r="AC2357" s="264"/>
      <c r="AD2357" s="264"/>
      <c r="AE2357" s="264"/>
      <c r="AF2357" s="264"/>
      <c r="AG2357" s="264"/>
    </row>
    <row r="2358" spans="2:33" ht="12.6" customHeight="1" x14ac:dyDescent="0.25">
      <c r="B2358" s="16"/>
      <c r="D2358" s="62"/>
      <c r="H2358" s="63"/>
      <c r="K2358" s="26"/>
      <c r="O2358" s="63"/>
      <c r="P2358" s="211"/>
      <c r="Q2358" s="211"/>
      <c r="R2358" s="211"/>
      <c r="S2358" s="211"/>
      <c r="T2358" s="211"/>
      <c r="U2358" s="211"/>
      <c r="V2358" s="211"/>
      <c r="W2358" s="211"/>
      <c r="X2358" s="211"/>
      <c r="Y2358" s="211"/>
      <c r="Z2358" s="211"/>
      <c r="AC2358" s="264"/>
      <c r="AD2358" s="264"/>
      <c r="AE2358" s="264"/>
      <c r="AF2358" s="264"/>
      <c r="AG2358" s="264"/>
    </row>
    <row r="2359" spans="2:33" ht="12.6" customHeight="1" x14ac:dyDescent="0.25">
      <c r="B2359" s="16"/>
      <c r="D2359" s="62"/>
      <c r="H2359" s="63"/>
      <c r="K2359" s="26"/>
      <c r="O2359" s="63"/>
      <c r="P2359" s="211"/>
      <c r="Q2359" s="211"/>
      <c r="R2359" s="211"/>
      <c r="S2359" s="211"/>
      <c r="T2359" s="211"/>
      <c r="U2359" s="211"/>
      <c r="V2359" s="211"/>
      <c r="W2359" s="211"/>
      <c r="X2359" s="211"/>
      <c r="Y2359" s="211"/>
      <c r="Z2359" s="211"/>
      <c r="AC2359" s="264"/>
      <c r="AD2359" s="264"/>
      <c r="AE2359" s="264"/>
      <c r="AF2359" s="264"/>
      <c r="AG2359" s="264"/>
    </row>
    <row r="2360" spans="2:33" ht="12.6" customHeight="1" x14ac:dyDescent="0.25">
      <c r="D2360" s="62"/>
      <c r="H2360" s="63"/>
      <c r="K2360" s="26"/>
      <c r="O2360" s="63"/>
      <c r="P2360" s="211"/>
      <c r="Q2360" s="211"/>
      <c r="R2360" s="211"/>
      <c r="S2360" s="211"/>
      <c r="T2360" s="211"/>
      <c r="U2360" s="211"/>
      <c r="V2360" s="211"/>
      <c r="W2360" s="211"/>
      <c r="X2360" s="211"/>
      <c r="Y2360" s="211"/>
      <c r="Z2360" s="211"/>
      <c r="AC2360" s="264"/>
      <c r="AD2360" s="264"/>
      <c r="AE2360" s="264"/>
      <c r="AF2360" s="264"/>
      <c r="AG2360" s="264"/>
    </row>
    <row r="2361" spans="2:33" ht="12.6" customHeight="1" x14ac:dyDescent="0.25">
      <c r="D2361" s="62"/>
      <c r="E2361" s="222"/>
      <c r="F2361" s="222"/>
      <c r="G2361" s="222"/>
      <c r="H2361" s="222"/>
      <c r="I2361" s="222"/>
      <c r="K2361" s="26"/>
      <c r="O2361" s="63"/>
      <c r="P2361" s="211"/>
      <c r="Q2361" s="211"/>
      <c r="R2361" s="211"/>
      <c r="S2361" s="211"/>
      <c r="T2361" s="211"/>
      <c r="U2361" s="211"/>
      <c r="V2361" s="211"/>
      <c r="W2361" s="211"/>
      <c r="X2361" s="211"/>
      <c r="Y2361" s="211"/>
      <c r="Z2361" s="211"/>
      <c r="AC2361" s="264"/>
      <c r="AD2361" s="264"/>
      <c r="AE2361" s="264"/>
      <c r="AF2361" s="264"/>
      <c r="AG2361" s="264"/>
    </row>
    <row r="2362" spans="2:33" ht="12.6" customHeight="1" x14ac:dyDescent="0.25">
      <c r="D2362" s="62"/>
      <c r="E2362" s="222"/>
      <c r="F2362" s="222"/>
      <c r="G2362" s="222"/>
      <c r="H2362" s="222"/>
      <c r="I2362" s="222"/>
      <c r="K2362" s="323"/>
      <c r="L2362" s="323"/>
      <c r="M2362" s="323"/>
      <c r="O2362" s="63"/>
      <c r="P2362" s="211"/>
      <c r="Q2362" s="211"/>
      <c r="R2362" s="211"/>
      <c r="S2362" s="211"/>
      <c r="T2362" s="211"/>
      <c r="U2362" s="211"/>
      <c r="V2362" s="211"/>
      <c r="W2362" s="211"/>
      <c r="X2362" s="211"/>
      <c r="Y2362" s="211"/>
      <c r="Z2362" s="211"/>
      <c r="AC2362" s="264"/>
      <c r="AD2362" s="264"/>
      <c r="AE2362" s="264"/>
      <c r="AF2362" s="264"/>
      <c r="AG2362" s="264"/>
    </row>
    <row r="2363" spans="2:33" ht="12.6" customHeight="1" x14ac:dyDescent="0.25">
      <c r="D2363" s="62"/>
      <c r="H2363" s="63"/>
      <c r="K2363" s="323"/>
      <c r="L2363" s="323"/>
      <c r="M2363" s="323"/>
      <c r="O2363" s="63"/>
      <c r="P2363" s="211"/>
      <c r="Q2363" s="211"/>
      <c r="R2363" s="211"/>
      <c r="S2363" s="211"/>
      <c r="T2363" s="211"/>
      <c r="U2363" s="211"/>
      <c r="V2363" s="211"/>
      <c r="W2363" s="211"/>
      <c r="X2363" s="211"/>
      <c r="Y2363" s="211"/>
      <c r="Z2363" s="211"/>
      <c r="AC2363" s="264"/>
      <c r="AD2363" s="264"/>
      <c r="AE2363" s="264"/>
      <c r="AF2363" s="264"/>
      <c r="AG2363" s="264"/>
    </row>
    <row r="2364" spans="2:33" ht="12.6" customHeight="1" x14ac:dyDescent="0.25">
      <c r="D2364" s="62"/>
      <c r="E2364" s="222"/>
      <c r="F2364" s="222"/>
      <c r="G2364" s="222"/>
      <c r="H2364" s="222"/>
      <c r="I2364" s="222"/>
      <c r="K2364" s="323"/>
      <c r="L2364" s="323"/>
      <c r="M2364" s="323"/>
      <c r="O2364" s="63"/>
      <c r="P2364" s="211"/>
      <c r="Q2364" s="211"/>
      <c r="R2364" s="211"/>
      <c r="S2364" s="211"/>
      <c r="T2364" s="211"/>
      <c r="U2364" s="211"/>
      <c r="V2364" s="211"/>
      <c r="W2364" s="211"/>
      <c r="X2364" s="211"/>
      <c r="Y2364" s="211"/>
      <c r="Z2364" s="211"/>
      <c r="AC2364" s="264"/>
      <c r="AD2364" s="264"/>
      <c r="AE2364" s="264"/>
      <c r="AF2364" s="264"/>
      <c r="AG2364" s="264"/>
    </row>
    <row r="2365" spans="2:33" ht="12.6" customHeight="1" x14ac:dyDescent="0.25">
      <c r="D2365" s="62"/>
      <c r="E2365" s="222"/>
      <c r="F2365" s="222"/>
      <c r="G2365" s="222"/>
      <c r="H2365" s="222"/>
      <c r="I2365" s="222"/>
      <c r="K2365" s="323"/>
      <c r="L2365" s="323"/>
      <c r="M2365" s="323"/>
      <c r="O2365" s="63"/>
      <c r="P2365" s="211"/>
      <c r="Q2365" s="211"/>
      <c r="R2365" s="211"/>
      <c r="S2365" s="211"/>
      <c r="T2365" s="211"/>
      <c r="U2365" s="211"/>
      <c r="V2365" s="211"/>
      <c r="W2365" s="211"/>
      <c r="X2365" s="211"/>
      <c r="Y2365" s="211"/>
      <c r="Z2365" s="211"/>
      <c r="AC2365" s="264"/>
      <c r="AD2365" s="264"/>
      <c r="AE2365" s="264"/>
      <c r="AF2365" s="264"/>
      <c r="AG2365" s="264"/>
    </row>
    <row r="2366" spans="2:33" ht="12.6" customHeight="1" x14ac:dyDescent="0.25">
      <c r="D2366" s="62"/>
      <c r="H2366" s="63"/>
      <c r="K2366" s="26"/>
      <c r="O2366" s="63"/>
      <c r="P2366" s="211"/>
      <c r="Q2366" s="211"/>
      <c r="R2366" s="211"/>
      <c r="S2366" s="211"/>
      <c r="T2366" s="211"/>
      <c r="U2366" s="211"/>
      <c r="V2366" s="211"/>
      <c r="W2366" s="211"/>
      <c r="X2366" s="211"/>
      <c r="Y2366" s="211"/>
      <c r="Z2366" s="211"/>
      <c r="AC2366" s="264"/>
      <c r="AD2366" s="264"/>
      <c r="AE2366" s="264"/>
      <c r="AF2366" s="264"/>
      <c r="AG2366" s="264"/>
    </row>
    <row r="2367" spans="2:33" ht="12.6" customHeight="1" x14ac:dyDescent="0.25">
      <c r="D2367" s="62"/>
      <c r="H2367" s="63"/>
      <c r="K2367" s="26"/>
      <c r="O2367" s="63"/>
      <c r="P2367" s="211"/>
      <c r="Q2367" s="211"/>
      <c r="R2367" s="211"/>
      <c r="S2367" s="211"/>
      <c r="T2367" s="211"/>
      <c r="U2367" s="211"/>
      <c r="V2367" s="211"/>
      <c r="W2367" s="211"/>
      <c r="X2367" s="211"/>
      <c r="Y2367" s="211"/>
      <c r="Z2367" s="211"/>
      <c r="AC2367" s="264"/>
      <c r="AD2367" s="264"/>
      <c r="AE2367" s="264"/>
      <c r="AF2367" s="264"/>
      <c r="AG2367" s="264"/>
    </row>
    <row r="2368" spans="2:33" ht="12.6" customHeight="1" x14ac:dyDescent="0.25">
      <c r="B2368" s="9"/>
      <c r="C2368" s="39"/>
      <c r="E2368" s="11"/>
      <c r="F2368" s="11"/>
      <c r="G2368" s="11"/>
      <c r="L2368" s="80"/>
      <c r="P2368" s="211"/>
      <c r="Q2368" s="211"/>
      <c r="R2368" s="211"/>
      <c r="S2368" s="211"/>
      <c r="T2368" s="211"/>
      <c r="U2368" s="211"/>
      <c r="V2368" s="211"/>
      <c r="W2368" s="211"/>
      <c r="X2368" s="211"/>
      <c r="Y2368" s="211"/>
      <c r="Z2368" s="211"/>
      <c r="AC2368" s="264"/>
      <c r="AD2368" s="264"/>
      <c r="AE2368" s="264"/>
      <c r="AF2368" s="264"/>
      <c r="AG2368" s="264"/>
    </row>
    <row r="2369" spans="1:33" ht="12.6" customHeight="1" x14ac:dyDescent="0.25">
      <c r="E2369" s="195"/>
      <c r="F2369" s="13"/>
      <c r="P2369" s="211"/>
      <c r="Q2369" s="211"/>
      <c r="R2369" s="211"/>
      <c r="S2369" s="211"/>
      <c r="T2369" s="211"/>
      <c r="U2369" s="211"/>
      <c r="V2369" s="211"/>
      <c r="W2369" s="211"/>
      <c r="X2369" s="211"/>
      <c r="Y2369" s="211"/>
      <c r="Z2369" s="211"/>
      <c r="AC2369" s="264"/>
      <c r="AD2369" s="264"/>
      <c r="AE2369" s="264"/>
      <c r="AF2369" s="264"/>
      <c r="AG2369" s="264"/>
    </row>
    <row r="2370" spans="1:33" ht="12.6" customHeight="1" x14ac:dyDescent="0.25">
      <c r="L2370" s="320"/>
      <c r="M2370" s="320"/>
      <c r="P2370" s="211"/>
      <c r="Q2370" s="211"/>
      <c r="R2370" s="211"/>
      <c r="S2370" s="211"/>
      <c r="T2370" s="211"/>
      <c r="U2370" s="211"/>
      <c r="V2370" s="211"/>
      <c r="W2370" s="211"/>
      <c r="X2370" s="211"/>
      <c r="Y2370" s="211"/>
      <c r="Z2370" s="211"/>
      <c r="AC2370" s="264"/>
      <c r="AD2370" s="264"/>
      <c r="AE2370" s="264"/>
      <c r="AF2370" s="264"/>
      <c r="AG2370" s="264"/>
    </row>
    <row r="2371" spans="1:33" ht="12.6" customHeight="1" x14ac:dyDescent="0.25">
      <c r="L2371" s="320"/>
      <c r="M2371" s="320"/>
      <c r="P2371" s="211"/>
      <c r="Q2371" s="211"/>
      <c r="R2371" s="211"/>
      <c r="S2371" s="211"/>
      <c r="T2371" s="211"/>
      <c r="U2371" s="211"/>
      <c r="V2371" s="211"/>
      <c r="W2371" s="211"/>
      <c r="X2371" s="211"/>
      <c r="Y2371" s="211"/>
      <c r="Z2371" s="211"/>
      <c r="AC2371" s="264"/>
      <c r="AD2371" s="264"/>
      <c r="AE2371" s="264"/>
      <c r="AF2371" s="264"/>
      <c r="AG2371" s="264"/>
    </row>
    <row r="2372" spans="1:33" ht="12.6" customHeight="1" x14ac:dyDescent="0.25">
      <c r="B2372" s="15"/>
      <c r="C2372" s="222"/>
      <c r="D2372" s="222"/>
      <c r="E2372" s="11"/>
      <c r="F2372" s="11"/>
      <c r="P2372" s="211"/>
      <c r="Q2372" s="211"/>
      <c r="R2372" s="211"/>
      <c r="S2372" s="211"/>
      <c r="T2372" s="211"/>
      <c r="U2372" s="211"/>
      <c r="V2372" s="211"/>
      <c r="W2372" s="211"/>
      <c r="X2372" s="211"/>
      <c r="Y2372" s="211"/>
      <c r="Z2372" s="211"/>
      <c r="AC2372" s="264"/>
      <c r="AD2372" s="264"/>
      <c r="AE2372" s="264"/>
      <c r="AF2372" s="264"/>
      <c r="AG2372" s="264"/>
    </row>
    <row r="2373" spans="1:33" ht="12.6" customHeight="1" x14ac:dyDescent="0.25">
      <c r="P2373" s="211"/>
      <c r="Q2373" s="211"/>
      <c r="R2373" s="211"/>
      <c r="S2373" s="211"/>
      <c r="T2373" s="211"/>
      <c r="U2373" s="211"/>
      <c r="V2373" s="211"/>
      <c r="W2373" s="211"/>
      <c r="X2373" s="211"/>
      <c r="Y2373" s="211"/>
      <c r="Z2373" s="211"/>
      <c r="AC2373" s="264"/>
      <c r="AD2373" s="264"/>
      <c r="AE2373" s="264"/>
      <c r="AF2373" s="264"/>
      <c r="AG2373" s="264"/>
    </row>
    <row r="2374" spans="1:33" ht="12.6" customHeight="1" x14ac:dyDescent="0.25">
      <c r="P2374" s="211"/>
      <c r="Q2374" s="211"/>
      <c r="R2374" s="211"/>
      <c r="S2374" s="211"/>
      <c r="T2374" s="211"/>
      <c r="U2374" s="211"/>
      <c r="V2374" s="211"/>
      <c r="W2374" s="211"/>
      <c r="X2374" s="211"/>
      <c r="Y2374" s="211"/>
      <c r="Z2374" s="211"/>
      <c r="AC2374" s="264"/>
      <c r="AD2374" s="264"/>
      <c r="AE2374" s="264"/>
      <c r="AF2374" s="264"/>
      <c r="AG2374" s="264"/>
    </row>
    <row r="2375" spans="1:33" ht="12.6" customHeight="1" x14ac:dyDescent="0.25">
      <c r="B2375" s="149"/>
      <c r="C2375" s="149"/>
      <c r="D2375" s="149"/>
      <c r="E2375" s="149"/>
      <c r="F2375" s="149"/>
      <c r="G2375" s="149"/>
      <c r="H2375" s="149"/>
      <c r="I2375" s="149"/>
      <c r="J2375" s="149"/>
      <c r="K2375" s="149"/>
      <c r="L2375" s="131"/>
      <c r="M2375" s="131"/>
      <c r="P2375" s="211"/>
      <c r="Q2375" s="211"/>
      <c r="R2375" s="211"/>
      <c r="S2375" s="211"/>
      <c r="T2375" s="211"/>
      <c r="U2375" s="211"/>
      <c r="V2375" s="211"/>
      <c r="W2375" s="211"/>
      <c r="X2375" s="211"/>
      <c r="Y2375" s="211"/>
      <c r="Z2375" s="211"/>
      <c r="AC2375" s="264"/>
      <c r="AD2375" s="264"/>
      <c r="AE2375" s="264"/>
      <c r="AF2375" s="264"/>
      <c r="AG2375" s="264"/>
    </row>
    <row r="2376" spans="1:33" ht="12.6" customHeight="1" x14ac:dyDescent="0.25">
      <c r="B2376" s="11"/>
      <c r="C2376" s="11"/>
      <c r="D2376" s="222"/>
      <c r="E2376" s="222"/>
      <c r="F2376" s="222"/>
      <c r="G2376" s="222"/>
      <c r="H2376" s="222"/>
      <c r="I2376" s="222"/>
      <c r="J2376" s="222"/>
      <c r="K2376" s="222"/>
      <c r="L2376" s="222"/>
      <c r="M2376" s="327"/>
      <c r="P2376" s="211"/>
      <c r="Q2376" s="211"/>
      <c r="R2376" s="211"/>
      <c r="S2376" s="211"/>
      <c r="T2376" s="211"/>
      <c r="U2376" s="211"/>
      <c r="V2376" s="211"/>
      <c r="W2376" s="211"/>
      <c r="X2376" s="211"/>
      <c r="Y2376" s="211"/>
      <c r="Z2376" s="211"/>
      <c r="AC2376" s="264"/>
      <c r="AD2376" s="264"/>
      <c r="AE2376" s="264"/>
      <c r="AF2376" s="264"/>
      <c r="AG2376" s="264"/>
    </row>
    <row r="2377" spans="1:33" ht="12.6" customHeight="1" x14ac:dyDescent="0.25">
      <c r="B2377" s="11"/>
      <c r="C2377" s="11"/>
      <c r="D2377" s="222"/>
      <c r="E2377" s="222"/>
      <c r="F2377" s="222"/>
      <c r="G2377" s="222"/>
      <c r="H2377" s="366"/>
      <c r="I2377" s="366"/>
      <c r="J2377" s="366"/>
      <c r="K2377" s="366"/>
      <c r="L2377" s="131"/>
      <c r="M2377" s="131"/>
      <c r="P2377" s="211"/>
      <c r="Q2377" s="211"/>
      <c r="R2377" s="211"/>
      <c r="S2377" s="211"/>
      <c r="T2377" s="211"/>
      <c r="U2377" s="211"/>
      <c r="V2377" s="211"/>
      <c r="W2377" s="211"/>
      <c r="X2377" s="211"/>
      <c r="Y2377" s="211"/>
      <c r="Z2377" s="211"/>
      <c r="AC2377" s="264"/>
      <c r="AD2377" s="264"/>
      <c r="AE2377" s="264"/>
      <c r="AF2377" s="264"/>
      <c r="AG2377" s="264"/>
    </row>
    <row r="2378" spans="1:33" ht="12.6" customHeight="1" x14ac:dyDescent="0.25">
      <c r="B2378" s="11"/>
      <c r="C2378" s="11"/>
      <c r="D2378" s="325"/>
      <c r="E2378" s="325"/>
      <c r="F2378" s="325"/>
      <c r="G2378" s="325"/>
      <c r="H2378" s="367"/>
      <c r="I2378" s="367"/>
      <c r="J2378" s="222"/>
      <c r="K2378" s="222"/>
      <c r="L2378" s="222"/>
      <c r="M2378" s="327"/>
      <c r="P2378" s="211"/>
      <c r="Q2378" s="211"/>
      <c r="R2378" s="211"/>
      <c r="S2378" s="211"/>
      <c r="T2378" s="211"/>
      <c r="U2378" s="211"/>
      <c r="V2378" s="211"/>
      <c r="W2378" s="211"/>
      <c r="X2378" s="211"/>
      <c r="Y2378" s="211"/>
      <c r="Z2378" s="211"/>
      <c r="AC2378" s="264"/>
      <c r="AD2378" s="264"/>
      <c r="AE2378" s="264"/>
      <c r="AF2378" s="264"/>
      <c r="AG2378" s="264"/>
    </row>
    <row r="2379" spans="1:33" ht="12.6" customHeight="1" x14ac:dyDescent="0.25">
      <c r="P2379" s="211"/>
      <c r="Q2379" s="211"/>
      <c r="R2379" s="211"/>
      <c r="S2379" s="211"/>
      <c r="T2379" s="211"/>
      <c r="U2379" s="211"/>
      <c r="V2379" s="211"/>
      <c r="W2379" s="211"/>
      <c r="X2379" s="211"/>
      <c r="Y2379" s="211"/>
      <c r="Z2379" s="211"/>
      <c r="AC2379" s="264"/>
      <c r="AD2379" s="264"/>
      <c r="AE2379" s="264"/>
      <c r="AF2379" s="264"/>
      <c r="AG2379" s="264"/>
    </row>
    <row r="2380" spans="1:33" ht="12.6" customHeight="1" x14ac:dyDescent="0.25">
      <c r="M2380" s="330"/>
      <c r="P2380" s="211"/>
      <c r="Q2380" s="211"/>
      <c r="R2380" s="211"/>
      <c r="S2380" s="211"/>
      <c r="T2380" s="211"/>
      <c r="U2380" s="211"/>
      <c r="V2380" s="211"/>
      <c r="W2380" s="211"/>
      <c r="X2380" s="211"/>
      <c r="Y2380" s="211"/>
      <c r="Z2380" s="211"/>
      <c r="AC2380" s="264"/>
      <c r="AD2380" s="264"/>
      <c r="AE2380" s="264"/>
      <c r="AF2380" s="264"/>
      <c r="AG2380" s="264"/>
    </row>
    <row r="2381" spans="1:33" ht="12.6" customHeight="1" x14ac:dyDescent="0.25">
      <c r="A2381" s="26"/>
      <c r="B2381" s="26"/>
      <c r="C2381" s="83"/>
      <c r="D2381" s="329"/>
      <c r="E2381" s="26"/>
      <c r="F2381" s="11"/>
      <c r="G2381" s="11"/>
      <c r="H2381" s="11"/>
      <c r="I2381" s="11"/>
      <c r="J2381" s="26"/>
      <c r="K2381" s="26"/>
      <c r="L2381" s="26"/>
      <c r="M2381" s="330"/>
      <c r="N2381" s="55"/>
      <c r="O2381" s="26"/>
      <c r="P2381" s="211"/>
      <c r="Q2381" s="211"/>
      <c r="R2381" s="211"/>
      <c r="S2381" s="212"/>
      <c r="T2381" s="212"/>
      <c r="U2381" s="212"/>
      <c r="V2381" s="212"/>
      <c r="W2381" s="212"/>
      <c r="X2381" s="212"/>
      <c r="Y2381" s="212"/>
      <c r="Z2381" s="212"/>
      <c r="AC2381" s="264"/>
      <c r="AD2381" s="264"/>
      <c r="AE2381" s="264"/>
      <c r="AF2381" s="264"/>
      <c r="AG2381" s="264"/>
    </row>
    <row r="2382" spans="1:33" ht="12.6" customHeight="1" x14ac:dyDescent="0.25">
      <c r="A2382" s="11"/>
      <c r="B2382" s="222"/>
      <c r="C2382" s="222"/>
      <c r="D2382" s="3"/>
      <c r="E2382" s="222"/>
      <c r="F2382" s="222"/>
      <c r="G2382" s="3"/>
      <c r="H2382" s="222"/>
      <c r="I2382" s="3"/>
      <c r="J2382" s="326"/>
      <c r="K2382" s="327"/>
      <c r="L2382" s="222"/>
      <c r="M2382" s="76"/>
      <c r="N2382" s="3"/>
      <c r="O2382" s="11"/>
      <c r="P2382" s="211"/>
      <c r="Q2382" s="211"/>
      <c r="R2382" s="211"/>
      <c r="S2382" s="211"/>
      <c r="T2382" s="211"/>
      <c r="U2382" s="211"/>
      <c r="V2382" s="211"/>
      <c r="W2382" s="211"/>
      <c r="X2382" s="211"/>
      <c r="Y2382" s="211"/>
      <c r="Z2382" s="211"/>
      <c r="AC2382" s="264"/>
      <c r="AD2382" s="264"/>
      <c r="AE2382" s="264"/>
      <c r="AF2382" s="264"/>
      <c r="AG2382" s="264"/>
    </row>
    <row r="2383" spans="1:33" ht="12.6" customHeight="1" x14ac:dyDescent="0.25">
      <c r="A2383" s="11"/>
      <c r="B2383" s="222"/>
      <c r="C2383" s="222"/>
      <c r="D2383" s="3"/>
      <c r="E2383" s="222"/>
      <c r="F2383" s="222"/>
      <c r="G2383" s="3"/>
      <c r="H2383" s="222"/>
      <c r="I2383" s="3"/>
      <c r="J2383" s="326"/>
      <c r="K2383" s="327"/>
      <c r="L2383" s="222"/>
      <c r="M2383" s="76"/>
      <c r="N2383" s="3"/>
      <c r="O2383" s="11"/>
      <c r="P2383" s="211"/>
      <c r="Q2383" s="211"/>
      <c r="R2383" s="211"/>
      <c r="S2383" s="211"/>
      <c r="T2383" s="211"/>
      <c r="U2383" s="211"/>
      <c r="V2383" s="211"/>
      <c r="W2383" s="211"/>
      <c r="X2383" s="211"/>
      <c r="Y2383" s="211"/>
      <c r="Z2383" s="211"/>
      <c r="AC2383" s="264"/>
      <c r="AD2383" s="264"/>
      <c r="AE2383" s="264"/>
      <c r="AF2383" s="264"/>
      <c r="AG2383" s="264"/>
    </row>
    <row r="2384" spans="1:33" ht="12.6" customHeight="1" x14ac:dyDescent="0.25">
      <c r="A2384" s="11"/>
      <c r="B2384" s="222"/>
      <c r="C2384" s="222"/>
      <c r="D2384" s="3"/>
      <c r="E2384" s="222"/>
      <c r="F2384" s="222"/>
      <c r="G2384" s="3"/>
      <c r="H2384" s="222"/>
      <c r="I2384" s="3"/>
      <c r="J2384" s="326"/>
      <c r="K2384" s="327"/>
      <c r="L2384" s="222"/>
      <c r="M2384" s="76"/>
      <c r="N2384" s="3"/>
      <c r="O2384" s="11"/>
      <c r="P2384" s="211"/>
      <c r="Q2384" s="211"/>
      <c r="R2384" s="211"/>
      <c r="S2384" s="211"/>
      <c r="T2384" s="211"/>
      <c r="U2384" s="211"/>
      <c r="V2384" s="211"/>
      <c r="W2384" s="211"/>
      <c r="X2384" s="211"/>
      <c r="Y2384" s="211"/>
      <c r="Z2384" s="211"/>
      <c r="AC2384" s="264"/>
      <c r="AD2384" s="264"/>
      <c r="AE2384" s="264"/>
      <c r="AF2384" s="264"/>
      <c r="AG2384" s="264"/>
    </row>
    <row r="2385" spans="1:33" ht="12.6" customHeight="1" x14ac:dyDescent="0.25">
      <c r="A2385" s="11"/>
      <c r="B2385" s="222"/>
      <c r="C2385" s="222"/>
      <c r="D2385" s="3"/>
      <c r="E2385" s="222"/>
      <c r="F2385" s="222"/>
      <c r="G2385" s="3"/>
      <c r="H2385" s="222"/>
      <c r="I2385" s="3"/>
      <c r="J2385" s="326"/>
      <c r="K2385" s="327"/>
      <c r="L2385" s="222"/>
      <c r="M2385" s="76"/>
      <c r="N2385" s="3"/>
      <c r="O2385" s="11"/>
      <c r="P2385" s="211"/>
      <c r="Q2385" s="211"/>
      <c r="R2385" s="211"/>
      <c r="S2385" s="211"/>
      <c r="T2385" s="211"/>
      <c r="U2385" s="211"/>
      <c r="V2385" s="211"/>
      <c r="W2385" s="211"/>
      <c r="X2385" s="211"/>
      <c r="Y2385" s="211"/>
      <c r="Z2385" s="211"/>
      <c r="AC2385" s="264"/>
      <c r="AD2385" s="264"/>
      <c r="AE2385" s="264"/>
      <c r="AF2385" s="264"/>
      <c r="AG2385" s="264"/>
    </row>
    <row r="2386" spans="1:33" ht="12.6" customHeight="1" x14ac:dyDescent="0.25">
      <c r="A2386" s="11"/>
      <c r="B2386" s="222"/>
      <c r="C2386" s="222"/>
      <c r="D2386" s="3"/>
      <c r="E2386" s="222"/>
      <c r="F2386" s="222"/>
      <c r="G2386" s="3"/>
      <c r="H2386" s="222"/>
      <c r="I2386" s="3"/>
      <c r="J2386" s="326"/>
      <c r="K2386" s="327"/>
      <c r="L2386" s="222"/>
      <c r="M2386" s="76"/>
      <c r="N2386" s="3"/>
      <c r="O2386" s="11"/>
      <c r="P2386" s="211"/>
      <c r="Q2386" s="211"/>
      <c r="R2386" s="211"/>
      <c r="S2386" s="211"/>
      <c r="T2386" s="211"/>
      <c r="U2386" s="211"/>
      <c r="V2386" s="211"/>
      <c r="W2386" s="211"/>
      <c r="X2386" s="211"/>
      <c r="Y2386" s="211"/>
      <c r="Z2386" s="211"/>
      <c r="AC2386" s="264"/>
      <c r="AD2386" s="264"/>
      <c r="AE2386" s="264"/>
      <c r="AF2386" s="264"/>
      <c r="AG2386" s="264"/>
    </row>
    <row r="2387" spans="1:33" ht="12.6" customHeight="1" x14ac:dyDescent="0.25">
      <c r="D2387" s="3"/>
      <c r="G2387" s="3"/>
      <c r="I2387" s="3"/>
      <c r="N2387" s="3"/>
      <c r="P2387" s="211"/>
      <c r="Q2387" s="211"/>
      <c r="R2387" s="211"/>
      <c r="S2387" s="211"/>
      <c r="T2387" s="211"/>
      <c r="U2387" s="211"/>
      <c r="V2387" s="211"/>
      <c r="W2387" s="211"/>
      <c r="X2387" s="211"/>
      <c r="Y2387" s="211"/>
      <c r="Z2387" s="211"/>
      <c r="AC2387" s="264"/>
      <c r="AD2387" s="264"/>
      <c r="AE2387" s="264"/>
      <c r="AF2387" s="264"/>
      <c r="AG2387" s="264"/>
    </row>
    <row r="2388" spans="1:33" ht="12.6" customHeight="1" x14ac:dyDescent="0.25">
      <c r="D2388" s="62"/>
      <c r="H2388" s="63"/>
      <c r="K2388" s="26"/>
      <c r="P2388" s="211"/>
      <c r="Q2388" s="211"/>
      <c r="R2388" s="211"/>
      <c r="S2388" s="211"/>
      <c r="T2388" s="211"/>
      <c r="U2388" s="211"/>
      <c r="V2388" s="211"/>
      <c r="W2388" s="211"/>
      <c r="X2388" s="211"/>
      <c r="Y2388" s="211"/>
      <c r="Z2388" s="211"/>
      <c r="AC2388" s="264"/>
      <c r="AD2388" s="264"/>
      <c r="AE2388" s="264"/>
      <c r="AF2388" s="264"/>
      <c r="AG2388" s="264"/>
    </row>
    <row r="2389" spans="1:33" ht="12.6" customHeight="1" x14ac:dyDescent="0.25">
      <c r="B2389" s="95"/>
      <c r="C2389" s="95"/>
      <c r="D2389" s="95"/>
      <c r="E2389" s="95"/>
      <c r="F2389" s="95"/>
      <c r="G2389" s="95"/>
      <c r="H2389" s="95"/>
      <c r="I2389" s="95"/>
      <c r="J2389" s="95"/>
      <c r="K2389" s="95"/>
      <c r="L2389" s="95"/>
      <c r="M2389" s="95"/>
      <c r="P2389" s="211"/>
      <c r="Q2389" s="211"/>
      <c r="R2389" s="211"/>
      <c r="S2389" s="211"/>
      <c r="T2389" s="211"/>
      <c r="U2389" s="211"/>
      <c r="V2389" s="211"/>
      <c r="W2389" s="211"/>
      <c r="X2389" s="211"/>
      <c r="Y2389" s="211"/>
      <c r="Z2389" s="211"/>
      <c r="AC2389" s="264"/>
      <c r="AD2389" s="264"/>
      <c r="AE2389" s="264"/>
      <c r="AF2389" s="264"/>
      <c r="AG2389" s="264"/>
    </row>
    <row r="2390" spans="1:33" ht="12.6" customHeight="1" x14ac:dyDescent="0.25">
      <c r="B2390" s="95"/>
      <c r="C2390" s="95"/>
      <c r="D2390" s="95"/>
      <c r="E2390" s="95"/>
      <c r="F2390" s="95"/>
      <c r="G2390" s="95"/>
      <c r="H2390" s="95"/>
      <c r="I2390" s="95"/>
      <c r="J2390" s="95"/>
      <c r="K2390" s="95"/>
      <c r="L2390" s="95"/>
      <c r="M2390" s="95"/>
      <c r="P2390" s="211"/>
      <c r="Q2390" s="211"/>
      <c r="R2390" s="211"/>
      <c r="S2390" s="211"/>
      <c r="T2390" s="211"/>
      <c r="U2390" s="211"/>
      <c r="V2390" s="211"/>
      <c r="W2390" s="211"/>
      <c r="X2390" s="211"/>
      <c r="Y2390" s="211"/>
      <c r="Z2390" s="211"/>
      <c r="AC2390" s="264"/>
      <c r="AD2390" s="264"/>
      <c r="AE2390" s="264"/>
      <c r="AF2390" s="264"/>
      <c r="AG2390" s="264"/>
    </row>
    <row r="2391" spans="1:33" ht="12.6" customHeight="1" x14ac:dyDescent="0.25">
      <c r="B2391" s="95"/>
      <c r="C2391" s="95"/>
      <c r="D2391" s="95"/>
      <c r="E2391" s="95"/>
      <c r="F2391" s="95"/>
      <c r="G2391" s="95"/>
      <c r="H2391" s="95"/>
      <c r="I2391" s="95"/>
      <c r="J2391" s="95"/>
      <c r="K2391" s="95"/>
      <c r="L2391" s="95"/>
      <c r="M2391" s="95"/>
      <c r="P2391" s="211"/>
      <c r="Q2391" s="211"/>
      <c r="R2391" s="211"/>
      <c r="S2391" s="211"/>
      <c r="T2391" s="211"/>
      <c r="U2391" s="211"/>
      <c r="V2391" s="211"/>
      <c r="W2391" s="211"/>
      <c r="X2391" s="211"/>
      <c r="Y2391" s="211"/>
      <c r="Z2391" s="211"/>
      <c r="AC2391" s="264"/>
      <c r="AD2391" s="264"/>
      <c r="AE2391" s="264"/>
      <c r="AF2391" s="264"/>
      <c r="AG2391" s="264"/>
    </row>
    <row r="2392" spans="1:33" ht="12.6" customHeight="1" x14ac:dyDescent="0.25">
      <c r="B2392" s="95"/>
      <c r="C2392" s="95"/>
      <c r="D2392" s="95"/>
      <c r="E2392" s="95"/>
      <c r="F2392" s="95"/>
      <c r="G2392" s="95"/>
      <c r="H2392" s="95"/>
      <c r="I2392" s="95"/>
      <c r="J2392" s="95"/>
      <c r="K2392" s="95"/>
      <c r="L2392" s="95"/>
      <c r="M2392" s="95"/>
      <c r="P2392" s="211"/>
      <c r="Q2392" s="211"/>
      <c r="R2392" s="211"/>
      <c r="S2392" s="211"/>
      <c r="T2392" s="211"/>
      <c r="U2392" s="211"/>
      <c r="V2392" s="211"/>
      <c r="W2392" s="211"/>
      <c r="X2392" s="211"/>
      <c r="Y2392" s="211"/>
      <c r="Z2392" s="211"/>
      <c r="AC2392" s="264"/>
      <c r="AD2392" s="264"/>
      <c r="AE2392" s="264"/>
      <c r="AF2392" s="264"/>
      <c r="AG2392" s="264"/>
    </row>
    <row r="2393" spans="1:33" ht="12.6" customHeight="1" x14ac:dyDescent="0.25">
      <c r="B2393" s="16"/>
      <c r="D2393" s="62"/>
      <c r="H2393" s="63"/>
      <c r="K2393" s="26"/>
      <c r="P2393" s="211"/>
      <c r="Q2393" s="211"/>
      <c r="R2393" s="211"/>
      <c r="S2393" s="211"/>
      <c r="T2393" s="211"/>
      <c r="U2393" s="211"/>
      <c r="V2393" s="211"/>
      <c r="W2393" s="211"/>
      <c r="X2393" s="211"/>
      <c r="Y2393" s="211"/>
      <c r="Z2393" s="211"/>
      <c r="AC2393" s="264"/>
      <c r="AD2393" s="264"/>
      <c r="AE2393" s="264"/>
      <c r="AF2393" s="264"/>
      <c r="AG2393" s="264"/>
    </row>
    <row r="2394" spans="1:33" ht="12.6" customHeight="1" x14ac:dyDescent="0.25">
      <c r="D2394" s="62"/>
      <c r="H2394" s="63"/>
      <c r="K2394" s="26"/>
      <c r="P2394" s="211"/>
      <c r="Q2394" s="211"/>
      <c r="R2394" s="211"/>
      <c r="S2394" s="211"/>
      <c r="T2394" s="211"/>
      <c r="U2394" s="211"/>
      <c r="V2394" s="211"/>
      <c r="W2394" s="211"/>
      <c r="X2394" s="211"/>
      <c r="Y2394" s="211"/>
      <c r="Z2394" s="211"/>
      <c r="AC2394" s="264"/>
      <c r="AD2394" s="264"/>
      <c r="AE2394" s="264"/>
      <c r="AF2394" s="264"/>
      <c r="AG2394" s="264"/>
    </row>
    <row r="2395" spans="1:33" ht="12.6" customHeight="1" x14ac:dyDescent="0.25">
      <c r="D2395" s="62"/>
      <c r="H2395" s="63"/>
      <c r="K2395" s="26"/>
      <c r="P2395" s="211"/>
      <c r="Q2395" s="211"/>
      <c r="R2395" s="211"/>
      <c r="S2395" s="211"/>
      <c r="T2395" s="211"/>
      <c r="U2395" s="211"/>
      <c r="V2395" s="211"/>
      <c r="W2395" s="211"/>
      <c r="X2395" s="211"/>
      <c r="Y2395" s="211"/>
      <c r="Z2395" s="211"/>
      <c r="AC2395" s="264"/>
      <c r="AD2395" s="264"/>
      <c r="AE2395" s="264"/>
      <c r="AF2395" s="264"/>
      <c r="AG2395" s="264"/>
    </row>
    <row r="2396" spans="1:33" ht="12.6" customHeight="1" x14ac:dyDescent="0.25">
      <c r="D2396" s="62"/>
      <c r="E2396" s="222"/>
      <c r="F2396" s="222"/>
      <c r="G2396" s="222"/>
      <c r="H2396" s="222"/>
      <c r="I2396" s="222"/>
      <c r="K2396" s="26"/>
      <c r="P2396" s="211"/>
      <c r="Q2396" s="211"/>
      <c r="R2396" s="211"/>
      <c r="S2396" s="211"/>
      <c r="T2396" s="211"/>
      <c r="U2396" s="211"/>
      <c r="V2396" s="211"/>
      <c r="W2396" s="211"/>
      <c r="X2396" s="211"/>
      <c r="Y2396" s="211"/>
      <c r="Z2396" s="211"/>
      <c r="AC2396" s="264"/>
      <c r="AD2396" s="264"/>
      <c r="AE2396" s="264"/>
      <c r="AF2396" s="264"/>
      <c r="AG2396" s="264"/>
    </row>
    <row r="2397" spans="1:33" ht="12.6" customHeight="1" x14ac:dyDescent="0.25">
      <c r="D2397" s="62"/>
      <c r="E2397" s="222"/>
      <c r="F2397" s="222"/>
      <c r="G2397" s="222"/>
      <c r="H2397" s="222"/>
      <c r="I2397" s="222"/>
      <c r="K2397" s="323"/>
      <c r="L2397" s="323"/>
      <c r="M2397" s="323"/>
      <c r="P2397" s="211"/>
      <c r="Q2397" s="211"/>
      <c r="R2397" s="211"/>
      <c r="S2397" s="211"/>
      <c r="T2397" s="211"/>
      <c r="U2397" s="211"/>
      <c r="V2397" s="211"/>
      <c r="W2397" s="211"/>
      <c r="X2397" s="211"/>
      <c r="Y2397" s="211"/>
      <c r="Z2397" s="211"/>
      <c r="AC2397" s="264"/>
      <c r="AD2397" s="264"/>
      <c r="AE2397" s="264"/>
      <c r="AF2397" s="264"/>
      <c r="AG2397" s="264"/>
    </row>
    <row r="2398" spans="1:33" ht="12.6" customHeight="1" x14ac:dyDescent="0.25">
      <c r="D2398" s="62"/>
      <c r="H2398" s="63"/>
      <c r="K2398" s="323"/>
      <c r="L2398" s="323"/>
      <c r="M2398" s="323"/>
      <c r="P2398" s="211"/>
      <c r="Q2398" s="211"/>
      <c r="R2398" s="211"/>
      <c r="S2398" s="211"/>
      <c r="T2398" s="211"/>
      <c r="U2398" s="211"/>
      <c r="V2398" s="211"/>
      <c r="W2398" s="211"/>
      <c r="X2398" s="211"/>
      <c r="Y2398" s="211"/>
      <c r="Z2398" s="211"/>
      <c r="AC2398" s="264"/>
      <c r="AD2398" s="264"/>
      <c r="AE2398" s="264"/>
      <c r="AF2398" s="264"/>
      <c r="AG2398" s="264"/>
    </row>
    <row r="2399" spans="1:33" ht="12.6" customHeight="1" x14ac:dyDescent="0.25">
      <c r="D2399" s="62"/>
      <c r="E2399" s="222"/>
      <c r="F2399" s="222"/>
      <c r="G2399" s="222"/>
      <c r="H2399" s="222"/>
      <c r="I2399" s="222"/>
      <c r="K2399" s="323"/>
      <c r="L2399" s="323"/>
      <c r="M2399" s="323"/>
      <c r="P2399" s="211"/>
      <c r="Q2399" s="211"/>
      <c r="R2399" s="211"/>
      <c r="S2399" s="211"/>
      <c r="T2399" s="211"/>
      <c r="U2399" s="211"/>
      <c r="V2399" s="211"/>
      <c r="W2399" s="211"/>
      <c r="X2399" s="211"/>
      <c r="Y2399" s="211"/>
      <c r="Z2399" s="211"/>
      <c r="AC2399" s="264"/>
      <c r="AD2399" s="264"/>
      <c r="AE2399" s="264"/>
      <c r="AF2399" s="264"/>
      <c r="AG2399" s="264"/>
    </row>
    <row r="2400" spans="1:33" ht="12.6" customHeight="1" x14ac:dyDescent="0.25">
      <c r="D2400" s="62"/>
      <c r="E2400" s="222"/>
      <c r="F2400" s="222"/>
      <c r="G2400" s="222"/>
      <c r="H2400" s="222"/>
      <c r="I2400" s="222"/>
      <c r="K2400" s="323"/>
      <c r="L2400" s="323"/>
      <c r="M2400" s="323"/>
      <c r="P2400" s="211"/>
      <c r="Q2400" s="211"/>
      <c r="R2400" s="211"/>
      <c r="S2400" s="211"/>
      <c r="T2400" s="211"/>
      <c r="U2400" s="211"/>
      <c r="V2400" s="211"/>
      <c r="W2400" s="211"/>
      <c r="X2400" s="211"/>
      <c r="Y2400" s="211"/>
      <c r="Z2400" s="211"/>
      <c r="AC2400" s="264"/>
      <c r="AD2400" s="264"/>
      <c r="AE2400" s="264"/>
      <c r="AF2400" s="264"/>
      <c r="AG2400" s="264"/>
    </row>
    <row r="2401" spans="2:33" ht="12.6" customHeight="1" x14ac:dyDescent="0.25">
      <c r="P2401" s="211"/>
      <c r="Q2401" s="211"/>
      <c r="R2401" s="211"/>
      <c r="S2401" s="211"/>
      <c r="T2401" s="211"/>
      <c r="U2401" s="211"/>
      <c r="V2401" s="211"/>
      <c r="W2401" s="211"/>
      <c r="X2401" s="211"/>
      <c r="Y2401" s="211"/>
      <c r="Z2401" s="211"/>
      <c r="AC2401" s="264"/>
      <c r="AD2401" s="264"/>
      <c r="AE2401" s="264"/>
      <c r="AF2401" s="264"/>
      <c r="AG2401" s="264"/>
    </row>
    <row r="2402" spans="2:33" ht="12.6" customHeight="1" x14ac:dyDescent="0.25">
      <c r="P2402" s="211"/>
      <c r="Q2402" s="211"/>
      <c r="R2402" s="211"/>
      <c r="S2402" s="211"/>
      <c r="T2402" s="211"/>
      <c r="U2402" s="211"/>
      <c r="V2402" s="211"/>
      <c r="W2402" s="211"/>
      <c r="X2402" s="211"/>
      <c r="Y2402" s="211"/>
      <c r="Z2402" s="211"/>
      <c r="AC2402" s="264"/>
      <c r="AD2402" s="264"/>
      <c r="AE2402" s="264"/>
      <c r="AF2402" s="264"/>
      <c r="AG2402" s="264"/>
    </row>
    <row r="2403" spans="2:33" ht="12.6" customHeight="1" x14ac:dyDescent="0.25">
      <c r="B2403" s="91"/>
      <c r="P2403" s="211"/>
      <c r="Q2403" s="211"/>
      <c r="R2403" s="211"/>
      <c r="S2403" s="211"/>
      <c r="T2403" s="211"/>
      <c r="U2403" s="211"/>
      <c r="V2403" s="211"/>
      <c r="W2403" s="211"/>
      <c r="X2403" s="211"/>
      <c r="Y2403" s="211"/>
      <c r="Z2403" s="211"/>
      <c r="AC2403" s="264"/>
      <c r="AD2403" s="264"/>
      <c r="AE2403" s="264"/>
      <c r="AF2403" s="264"/>
      <c r="AG2403" s="264"/>
    </row>
    <row r="2404" spans="2:33" ht="12.6" customHeight="1" x14ac:dyDescent="0.25">
      <c r="P2404" s="211"/>
      <c r="Q2404" s="211"/>
      <c r="R2404" s="211"/>
      <c r="S2404" s="211"/>
      <c r="T2404" s="211"/>
      <c r="U2404" s="211"/>
      <c r="V2404" s="211"/>
      <c r="W2404" s="211"/>
      <c r="X2404" s="211"/>
      <c r="Y2404" s="211"/>
      <c r="Z2404" s="211"/>
      <c r="AC2404" s="264"/>
      <c r="AD2404" s="264"/>
      <c r="AE2404" s="264"/>
      <c r="AF2404" s="264"/>
      <c r="AG2404" s="264"/>
    </row>
    <row r="2405" spans="2:33" ht="12.6" customHeight="1" x14ac:dyDescent="0.25">
      <c r="P2405" s="211"/>
      <c r="Q2405" s="211"/>
      <c r="R2405" s="211"/>
      <c r="S2405" s="211"/>
      <c r="T2405" s="211"/>
      <c r="U2405" s="211"/>
      <c r="V2405" s="211"/>
      <c r="W2405" s="211"/>
      <c r="X2405" s="211"/>
      <c r="Y2405" s="211"/>
      <c r="Z2405" s="211"/>
      <c r="AC2405" s="264"/>
      <c r="AD2405" s="264"/>
      <c r="AE2405" s="264"/>
      <c r="AF2405" s="264"/>
      <c r="AG2405" s="264"/>
    </row>
    <row r="2406" spans="2:33" ht="12.6" customHeight="1" x14ac:dyDescent="0.25">
      <c r="P2406" s="211"/>
      <c r="Q2406" s="211"/>
      <c r="R2406" s="211"/>
      <c r="S2406" s="211"/>
      <c r="T2406" s="211"/>
      <c r="U2406" s="211"/>
      <c r="V2406" s="211"/>
      <c r="W2406" s="211"/>
      <c r="X2406" s="211"/>
      <c r="Y2406" s="211"/>
      <c r="Z2406" s="211"/>
      <c r="AC2406" s="264"/>
      <c r="AD2406" s="264"/>
      <c r="AE2406" s="264"/>
      <c r="AF2406" s="264"/>
      <c r="AG2406" s="264"/>
    </row>
    <row r="2407" spans="2:33" ht="12.6" customHeight="1" x14ac:dyDescent="0.25">
      <c r="P2407" s="211"/>
      <c r="Q2407" s="211"/>
      <c r="R2407" s="211"/>
      <c r="S2407" s="211"/>
      <c r="T2407" s="211"/>
      <c r="U2407" s="211"/>
      <c r="V2407" s="211"/>
      <c r="W2407" s="211"/>
      <c r="X2407" s="211"/>
      <c r="Y2407" s="211"/>
      <c r="Z2407" s="211"/>
      <c r="AC2407" s="264"/>
      <c r="AD2407" s="264"/>
      <c r="AE2407" s="264"/>
      <c r="AF2407" s="264"/>
      <c r="AG2407" s="264"/>
    </row>
    <row r="2408" spans="2:33" ht="12.6" customHeight="1" x14ac:dyDescent="0.25">
      <c r="P2408" s="211"/>
      <c r="Q2408" s="211"/>
      <c r="R2408" s="211"/>
      <c r="S2408" s="211"/>
      <c r="T2408" s="211"/>
      <c r="U2408" s="211"/>
      <c r="V2408" s="211"/>
      <c r="W2408" s="211"/>
      <c r="X2408" s="211"/>
      <c r="Y2408" s="211"/>
      <c r="Z2408" s="211"/>
      <c r="AC2408" s="264"/>
      <c r="AD2408" s="264"/>
      <c r="AE2408" s="264"/>
      <c r="AF2408" s="264"/>
      <c r="AG2408" s="264"/>
    </row>
    <row r="2409" spans="2:33" ht="12.6" customHeight="1" x14ac:dyDescent="0.25">
      <c r="P2409" s="211"/>
      <c r="Q2409" s="211"/>
      <c r="R2409" s="211"/>
      <c r="S2409" s="211"/>
      <c r="T2409" s="211"/>
      <c r="U2409" s="211"/>
      <c r="V2409" s="211"/>
      <c r="W2409" s="211"/>
      <c r="X2409" s="211"/>
      <c r="Y2409" s="211"/>
      <c r="Z2409" s="211"/>
      <c r="AC2409" s="264"/>
      <c r="AD2409" s="264"/>
      <c r="AE2409" s="264"/>
      <c r="AF2409" s="264"/>
      <c r="AG2409" s="264"/>
    </row>
    <row r="2410" spans="2:33" ht="12.6" customHeight="1" x14ac:dyDescent="0.25">
      <c r="P2410" s="211"/>
      <c r="Q2410" s="211"/>
      <c r="R2410" s="211"/>
      <c r="S2410" s="211"/>
      <c r="T2410" s="211"/>
      <c r="U2410" s="211"/>
      <c r="V2410" s="211"/>
      <c r="W2410" s="211"/>
      <c r="X2410" s="211"/>
      <c r="Y2410" s="211"/>
      <c r="Z2410" s="211"/>
      <c r="AC2410" s="264"/>
      <c r="AD2410" s="264"/>
      <c r="AE2410" s="264"/>
      <c r="AF2410" s="264"/>
      <c r="AG2410" s="264"/>
    </row>
    <row r="2411" spans="2:33" ht="12.6" customHeight="1" x14ac:dyDescent="0.25">
      <c r="P2411" s="211"/>
      <c r="Q2411" s="211"/>
      <c r="R2411" s="211"/>
      <c r="S2411" s="211"/>
      <c r="T2411" s="211"/>
      <c r="U2411" s="211"/>
      <c r="V2411" s="211"/>
      <c r="W2411" s="211"/>
      <c r="X2411" s="211"/>
      <c r="Y2411" s="211"/>
      <c r="Z2411" s="211"/>
      <c r="AC2411" s="264"/>
      <c r="AD2411" s="264"/>
      <c r="AE2411" s="264"/>
      <c r="AF2411" s="264"/>
      <c r="AG2411" s="264"/>
    </row>
    <row r="2412" spans="2:33" ht="12.6" customHeight="1" x14ac:dyDescent="0.25">
      <c r="P2412" s="211"/>
      <c r="Q2412" s="211"/>
      <c r="R2412" s="211"/>
      <c r="S2412" s="211"/>
      <c r="T2412" s="211"/>
      <c r="U2412" s="211"/>
      <c r="V2412" s="211"/>
      <c r="W2412" s="211"/>
      <c r="X2412" s="211"/>
      <c r="Y2412" s="211"/>
      <c r="Z2412" s="211"/>
      <c r="AC2412" s="264"/>
      <c r="AD2412" s="264"/>
      <c r="AE2412" s="264"/>
      <c r="AF2412" s="264"/>
      <c r="AG2412" s="264"/>
    </row>
    <row r="2413" spans="2:33" ht="12.6" customHeight="1" x14ac:dyDescent="0.25">
      <c r="P2413" s="211"/>
      <c r="Q2413" s="211"/>
      <c r="R2413" s="211"/>
      <c r="S2413" s="211"/>
      <c r="T2413" s="211"/>
      <c r="U2413" s="211"/>
      <c r="V2413" s="211"/>
      <c r="W2413" s="211"/>
      <c r="X2413" s="211"/>
      <c r="Y2413" s="211"/>
      <c r="Z2413" s="211"/>
      <c r="AC2413" s="264"/>
      <c r="AD2413" s="264"/>
      <c r="AE2413" s="264"/>
      <c r="AF2413" s="264"/>
      <c r="AG2413" s="264"/>
    </row>
    <row r="2414" spans="2:33" ht="12.6" customHeight="1" x14ac:dyDescent="0.25">
      <c r="P2414" s="211"/>
      <c r="Q2414" s="211"/>
      <c r="R2414" s="211"/>
      <c r="S2414" s="211"/>
      <c r="T2414" s="211"/>
      <c r="U2414" s="211"/>
      <c r="V2414" s="211"/>
      <c r="W2414" s="211"/>
      <c r="X2414" s="211"/>
      <c r="Y2414" s="211"/>
      <c r="Z2414" s="211"/>
      <c r="AC2414" s="264"/>
      <c r="AD2414" s="264"/>
      <c r="AE2414" s="264"/>
      <c r="AF2414" s="264"/>
      <c r="AG2414" s="264"/>
    </row>
    <row r="2415" spans="2:33" ht="12.6" customHeight="1" x14ac:dyDescent="0.25">
      <c r="P2415" s="211"/>
      <c r="Q2415" s="211"/>
      <c r="R2415" s="211"/>
      <c r="S2415" s="211"/>
      <c r="T2415" s="211"/>
      <c r="U2415" s="211"/>
      <c r="V2415" s="211"/>
      <c r="W2415" s="211"/>
      <c r="X2415" s="211"/>
      <c r="Y2415" s="211"/>
      <c r="Z2415" s="211"/>
      <c r="AC2415" s="264"/>
      <c r="AD2415" s="264"/>
      <c r="AE2415" s="264"/>
      <c r="AF2415" s="264"/>
      <c r="AG2415" s="264"/>
    </row>
    <row r="2416" spans="2:33" ht="12.6" customHeight="1" x14ac:dyDescent="0.25">
      <c r="P2416" s="211"/>
      <c r="Q2416" s="211"/>
      <c r="R2416" s="211"/>
      <c r="S2416" s="211"/>
      <c r="T2416" s="211"/>
      <c r="U2416" s="211"/>
      <c r="V2416" s="211"/>
      <c r="W2416" s="211"/>
      <c r="X2416" s="211"/>
      <c r="Y2416" s="211"/>
      <c r="Z2416" s="211"/>
      <c r="AC2416" s="264"/>
      <c r="AD2416" s="264"/>
      <c r="AE2416" s="264"/>
      <c r="AF2416" s="264"/>
      <c r="AG2416" s="264"/>
    </row>
    <row r="2417" spans="16:33" ht="12.6" customHeight="1" x14ac:dyDescent="0.25">
      <c r="P2417" s="211"/>
      <c r="Q2417" s="211"/>
      <c r="R2417" s="211"/>
      <c r="S2417" s="211"/>
      <c r="T2417" s="211"/>
      <c r="U2417" s="211"/>
      <c r="V2417" s="211"/>
      <c r="W2417" s="211"/>
      <c r="X2417" s="211"/>
      <c r="Y2417" s="211"/>
      <c r="Z2417" s="211"/>
      <c r="AC2417" s="264"/>
      <c r="AD2417" s="264"/>
      <c r="AE2417" s="264"/>
      <c r="AF2417" s="264"/>
      <c r="AG2417" s="264"/>
    </row>
    <row r="2418" spans="16:33" ht="12.6" customHeight="1" x14ac:dyDescent="0.25">
      <c r="P2418" s="211"/>
      <c r="Q2418" s="211"/>
      <c r="R2418" s="211"/>
      <c r="S2418" s="211"/>
      <c r="T2418" s="211"/>
      <c r="U2418" s="211"/>
      <c r="V2418" s="211"/>
      <c r="W2418" s="211"/>
      <c r="X2418" s="211"/>
      <c r="Y2418" s="211"/>
      <c r="Z2418" s="211"/>
      <c r="AC2418" s="264"/>
      <c r="AD2418" s="264"/>
      <c r="AE2418" s="264"/>
      <c r="AF2418" s="264"/>
      <c r="AG2418" s="264"/>
    </row>
    <row r="2419" spans="16:33" ht="12.6" customHeight="1" x14ac:dyDescent="0.25">
      <c r="P2419" s="211"/>
      <c r="Q2419" s="211"/>
      <c r="R2419" s="211"/>
      <c r="S2419" s="211"/>
      <c r="T2419" s="211"/>
      <c r="U2419" s="211"/>
      <c r="V2419" s="211"/>
      <c r="W2419" s="211"/>
      <c r="X2419" s="211"/>
      <c r="Y2419" s="211"/>
      <c r="Z2419" s="211"/>
      <c r="AC2419" s="264"/>
      <c r="AD2419" s="264"/>
      <c r="AE2419" s="264"/>
      <c r="AF2419" s="264"/>
      <c r="AG2419" s="264"/>
    </row>
    <row r="2420" spans="16:33" ht="12.6" customHeight="1" x14ac:dyDescent="0.25">
      <c r="P2420" s="211"/>
      <c r="Q2420" s="211"/>
      <c r="R2420" s="211"/>
      <c r="S2420" s="211"/>
      <c r="T2420" s="211"/>
      <c r="U2420" s="211"/>
      <c r="V2420" s="211"/>
      <c r="W2420" s="211"/>
      <c r="X2420" s="211"/>
      <c r="Y2420" s="211"/>
      <c r="Z2420" s="211"/>
      <c r="AC2420" s="264"/>
      <c r="AD2420" s="264"/>
      <c r="AE2420" s="264"/>
      <c r="AF2420" s="264"/>
      <c r="AG2420" s="264"/>
    </row>
    <row r="2421" spans="16:33" ht="12.6" customHeight="1" x14ac:dyDescent="0.25">
      <c r="P2421" s="211"/>
      <c r="Q2421" s="211"/>
      <c r="R2421" s="211"/>
      <c r="S2421" s="211"/>
      <c r="T2421" s="211"/>
      <c r="U2421" s="211"/>
      <c r="V2421" s="211"/>
      <c r="W2421" s="211"/>
      <c r="X2421" s="211"/>
      <c r="Y2421" s="211"/>
      <c r="Z2421" s="211"/>
      <c r="AC2421" s="264"/>
      <c r="AD2421" s="264"/>
      <c r="AE2421" s="264"/>
      <c r="AF2421" s="264"/>
      <c r="AG2421" s="264"/>
    </row>
    <row r="2422" spans="16:33" ht="12.6" customHeight="1" x14ac:dyDescent="0.25">
      <c r="P2422" s="211"/>
      <c r="Q2422" s="211"/>
      <c r="R2422" s="211"/>
      <c r="S2422" s="211"/>
      <c r="T2422" s="211"/>
      <c r="U2422" s="211"/>
      <c r="V2422" s="211"/>
      <c r="W2422" s="211"/>
      <c r="X2422" s="211"/>
      <c r="Y2422" s="211"/>
      <c r="Z2422" s="211"/>
      <c r="AC2422" s="264"/>
      <c r="AD2422" s="264"/>
      <c r="AE2422" s="264"/>
      <c r="AF2422" s="264"/>
      <c r="AG2422" s="264"/>
    </row>
    <row r="2423" spans="16:33" ht="12.6" customHeight="1" x14ac:dyDescent="0.25">
      <c r="P2423" s="211"/>
      <c r="Q2423" s="211"/>
      <c r="R2423" s="211"/>
      <c r="S2423" s="211"/>
      <c r="T2423" s="211"/>
      <c r="U2423" s="211"/>
      <c r="V2423" s="211"/>
      <c r="W2423" s="211"/>
      <c r="X2423" s="211"/>
      <c r="Y2423" s="211"/>
      <c r="Z2423" s="211"/>
      <c r="AC2423" s="264"/>
      <c r="AD2423" s="264"/>
      <c r="AE2423" s="264"/>
      <c r="AF2423" s="264"/>
      <c r="AG2423" s="264"/>
    </row>
    <row r="2424" spans="16:33" ht="12.6" customHeight="1" x14ac:dyDescent="0.25">
      <c r="P2424" s="211"/>
      <c r="Q2424" s="211"/>
      <c r="R2424" s="211"/>
      <c r="S2424" s="211"/>
      <c r="T2424" s="211"/>
      <c r="U2424" s="211"/>
      <c r="V2424" s="211"/>
      <c r="W2424" s="211"/>
      <c r="X2424" s="211"/>
      <c r="Y2424" s="211"/>
      <c r="Z2424" s="211"/>
      <c r="AC2424" s="264"/>
      <c r="AD2424" s="264"/>
      <c r="AE2424" s="264"/>
      <c r="AF2424" s="264"/>
      <c r="AG2424" s="264"/>
    </row>
    <row r="2425" spans="16:33" ht="12.6" customHeight="1" x14ac:dyDescent="0.25">
      <c r="P2425" s="211"/>
      <c r="Q2425" s="211"/>
      <c r="R2425" s="211"/>
      <c r="S2425" s="211"/>
      <c r="T2425" s="211"/>
      <c r="U2425" s="211"/>
      <c r="V2425" s="211"/>
      <c r="W2425" s="211"/>
      <c r="X2425" s="211"/>
      <c r="Y2425" s="211"/>
      <c r="Z2425" s="211"/>
      <c r="AC2425" s="264"/>
      <c r="AD2425" s="264"/>
      <c r="AE2425" s="264"/>
      <c r="AF2425" s="264"/>
      <c r="AG2425" s="264"/>
    </row>
    <row r="2426" spans="16:33" ht="12.6" customHeight="1" x14ac:dyDescent="0.25">
      <c r="P2426" s="211"/>
      <c r="Q2426" s="211"/>
      <c r="R2426" s="211"/>
      <c r="S2426" s="211"/>
      <c r="T2426" s="211"/>
      <c r="U2426" s="211"/>
      <c r="V2426" s="211"/>
      <c r="W2426" s="211"/>
      <c r="X2426" s="211"/>
      <c r="Y2426" s="211"/>
      <c r="Z2426" s="211"/>
      <c r="AC2426" s="264"/>
      <c r="AD2426" s="264"/>
      <c r="AE2426" s="264"/>
      <c r="AF2426" s="264"/>
      <c r="AG2426" s="264"/>
    </row>
    <row r="2427" spans="16:33" ht="12.6" customHeight="1" x14ac:dyDescent="0.25">
      <c r="P2427" s="211"/>
      <c r="Q2427" s="211"/>
      <c r="R2427" s="211"/>
      <c r="S2427" s="211"/>
      <c r="T2427" s="211"/>
      <c r="U2427" s="211"/>
      <c r="V2427" s="211"/>
      <c r="W2427" s="211"/>
      <c r="X2427" s="211"/>
      <c r="Y2427" s="211"/>
      <c r="Z2427" s="211"/>
      <c r="AC2427" s="264"/>
      <c r="AD2427" s="264"/>
      <c r="AE2427" s="264"/>
      <c r="AF2427" s="264"/>
      <c r="AG2427" s="264"/>
    </row>
    <row r="2428" spans="16:33" ht="12.6" customHeight="1" x14ac:dyDescent="0.25">
      <c r="P2428" s="211"/>
      <c r="Q2428" s="211"/>
      <c r="R2428" s="211"/>
      <c r="S2428" s="211"/>
      <c r="T2428" s="211"/>
      <c r="U2428" s="211"/>
      <c r="V2428" s="211"/>
      <c r="W2428" s="211"/>
      <c r="X2428" s="211"/>
      <c r="Y2428" s="211"/>
      <c r="Z2428" s="211"/>
      <c r="AC2428" s="264"/>
      <c r="AD2428" s="264"/>
      <c r="AE2428" s="264"/>
      <c r="AF2428" s="264"/>
      <c r="AG2428" s="264"/>
    </row>
    <row r="2429" spans="16:33" ht="12.6" customHeight="1" x14ac:dyDescent="0.25">
      <c r="P2429" s="211"/>
      <c r="Q2429" s="211"/>
      <c r="R2429" s="211"/>
      <c r="S2429" s="211"/>
      <c r="T2429" s="211"/>
      <c r="U2429" s="211"/>
      <c r="V2429" s="211"/>
      <c r="W2429" s="211"/>
      <c r="X2429" s="211"/>
      <c r="Y2429" s="211"/>
      <c r="Z2429" s="211"/>
      <c r="AC2429" s="264"/>
      <c r="AD2429" s="264"/>
      <c r="AE2429" s="264"/>
      <c r="AF2429" s="264"/>
      <c r="AG2429" s="264"/>
    </row>
    <row r="2430" spans="16:33" ht="12.6" customHeight="1" x14ac:dyDescent="0.25">
      <c r="P2430" s="211"/>
      <c r="Q2430" s="211"/>
      <c r="R2430" s="211"/>
      <c r="S2430" s="211"/>
      <c r="T2430" s="211"/>
      <c r="U2430" s="211"/>
      <c r="V2430" s="211"/>
      <c r="W2430" s="211"/>
      <c r="X2430" s="211"/>
      <c r="Y2430" s="211"/>
      <c r="Z2430" s="211"/>
      <c r="AC2430" s="264"/>
      <c r="AD2430" s="264"/>
      <c r="AE2430" s="264"/>
      <c r="AF2430" s="264"/>
      <c r="AG2430" s="264"/>
    </row>
    <row r="2431" spans="16:33" ht="12.6" customHeight="1" x14ac:dyDescent="0.25">
      <c r="P2431" s="211"/>
      <c r="Q2431" s="211"/>
      <c r="R2431" s="211"/>
      <c r="S2431" s="211"/>
      <c r="T2431" s="211"/>
      <c r="U2431" s="211"/>
      <c r="V2431" s="211"/>
      <c r="W2431" s="211"/>
      <c r="X2431" s="211"/>
      <c r="Y2431" s="211"/>
      <c r="Z2431" s="211"/>
      <c r="AC2431" s="264"/>
      <c r="AD2431" s="264"/>
      <c r="AE2431" s="264"/>
      <c r="AF2431" s="264"/>
      <c r="AG2431" s="264"/>
    </row>
    <row r="2432" spans="16:33" ht="12.6" customHeight="1" x14ac:dyDescent="0.25">
      <c r="P2432" s="211"/>
      <c r="Q2432" s="211"/>
      <c r="R2432" s="211"/>
      <c r="S2432" s="211"/>
      <c r="T2432" s="211"/>
      <c r="U2432" s="211"/>
      <c r="V2432" s="211"/>
      <c r="W2432" s="211"/>
      <c r="X2432" s="211"/>
      <c r="Y2432" s="211"/>
      <c r="Z2432" s="211"/>
      <c r="AC2432" s="264"/>
      <c r="AD2432" s="264"/>
      <c r="AE2432" s="264"/>
      <c r="AF2432" s="264"/>
      <c r="AG2432" s="264"/>
    </row>
    <row r="2433" spans="1:33" ht="12.6" customHeight="1" x14ac:dyDescent="0.25">
      <c r="P2433" s="211"/>
      <c r="Q2433" s="211"/>
      <c r="R2433" s="211"/>
      <c r="S2433" s="211"/>
      <c r="T2433" s="211"/>
      <c r="U2433" s="211"/>
      <c r="V2433" s="211"/>
      <c r="W2433" s="211"/>
      <c r="X2433" s="211"/>
      <c r="Y2433" s="211"/>
      <c r="Z2433" s="211"/>
      <c r="AC2433" s="264"/>
      <c r="AD2433" s="264"/>
      <c r="AE2433" s="264"/>
      <c r="AF2433" s="264"/>
      <c r="AG2433" s="264"/>
    </row>
    <row r="2434" spans="1:33" ht="12.6" customHeight="1" x14ac:dyDescent="0.25">
      <c r="P2434" s="211"/>
      <c r="Q2434" s="211"/>
      <c r="R2434" s="211"/>
      <c r="S2434" s="211"/>
      <c r="T2434" s="211"/>
      <c r="U2434" s="211"/>
      <c r="V2434" s="211"/>
      <c r="W2434" s="211"/>
      <c r="X2434" s="211"/>
      <c r="Y2434" s="211"/>
      <c r="Z2434" s="211"/>
      <c r="AC2434" s="264"/>
      <c r="AD2434" s="264"/>
      <c r="AE2434" s="264"/>
      <c r="AF2434" s="264"/>
      <c r="AG2434" s="264"/>
    </row>
    <row r="2435" spans="1:33" ht="12.6" customHeight="1" x14ac:dyDescent="0.25">
      <c r="P2435" s="211"/>
      <c r="Q2435" s="211"/>
      <c r="R2435" s="211"/>
      <c r="S2435" s="211"/>
      <c r="T2435" s="211"/>
      <c r="U2435" s="211"/>
      <c r="V2435" s="211"/>
      <c r="W2435" s="211"/>
      <c r="X2435" s="211"/>
      <c r="Y2435" s="211"/>
      <c r="Z2435" s="211"/>
      <c r="AC2435" s="264"/>
      <c r="AD2435" s="264"/>
      <c r="AE2435" s="264"/>
      <c r="AF2435" s="264"/>
      <c r="AG2435" s="264"/>
    </row>
    <row r="2436" spans="1:33" ht="12.6" customHeight="1" x14ac:dyDescent="0.25">
      <c r="C2436" s="358"/>
      <c r="D2436" s="30"/>
      <c r="P2436" s="211"/>
      <c r="Q2436" s="211"/>
      <c r="R2436" s="211"/>
      <c r="S2436" s="211"/>
      <c r="T2436" s="211"/>
      <c r="U2436" s="211"/>
      <c r="V2436" s="211"/>
      <c r="W2436" s="211"/>
      <c r="X2436" s="211"/>
      <c r="Y2436" s="211"/>
      <c r="Z2436" s="211"/>
      <c r="AC2436" s="264"/>
      <c r="AD2436" s="264"/>
      <c r="AE2436" s="264"/>
      <c r="AF2436" s="264"/>
      <c r="AG2436" s="264"/>
    </row>
    <row r="2437" spans="1:33" ht="12.6" customHeight="1" x14ac:dyDescent="0.25">
      <c r="B2437" s="9"/>
      <c r="D2437" s="39"/>
      <c r="E2437" s="9"/>
      <c r="F2437" s="324"/>
      <c r="I2437" s="80"/>
      <c r="J2437" s="9"/>
      <c r="L2437" s="80"/>
      <c r="P2437" s="211"/>
      <c r="Q2437" s="211"/>
      <c r="R2437" s="211"/>
      <c r="S2437" s="211"/>
      <c r="T2437" s="211"/>
      <c r="U2437" s="211"/>
      <c r="V2437" s="211"/>
      <c r="W2437" s="211"/>
      <c r="X2437" s="211"/>
      <c r="Y2437" s="211"/>
      <c r="Z2437" s="211"/>
      <c r="AC2437" s="264"/>
      <c r="AD2437" s="264"/>
      <c r="AE2437" s="264"/>
      <c r="AF2437" s="264"/>
      <c r="AG2437" s="264"/>
    </row>
    <row r="2438" spans="1:33" ht="12.6" customHeight="1" x14ac:dyDescent="0.25">
      <c r="E2438" s="39"/>
      <c r="F2438" s="40"/>
      <c r="G2438" s="41"/>
      <c r="I2438" s="11"/>
      <c r="J2438" s="42"/>
      <c r="P2438" s="211"/>
      <c r="Q2438" s="211"/>
      <c r="R2438" s="211"/>
      <c r="S2438" s="211"/>
      <c r="T2438" s="211"/>
      <c r="U2438" s="211"/>
      <c r="V2438" s="211"/>
      <c r="W2438" s="211"/>
      <c r="X2438" s="211"/>
      <c r="Y2438" s="211"/>
      <c r="Z2438" s="211"/>
      <c r="AC2438" s="264"/>
      <c r="AD2438" s="264"/>
      <c r="AE2438" s="264"/>
      <c r="AF2438" s="264"/>
      <c r="AG2438" s="264"/>
    </row>
    <row r="2439" spans="1:33" ht="12.6" customHeight="1" x14ac:dyDescent="0.25">
      <c r="L2439" s="320"/>
      <c r="M2439" s="320"/>
      <c r="P2439" s="211"/>
      <c r="Q2439" s="211"/>
      <c r="R2439" s="211"/>
      <c r="S2439" s="211"/>
      <c r="T2439" s="211"/>
      <c r="U2439" s="211"/>
      <c r="V2439" s="211"/>
      <c r="W2439" s="211"/>
      <c r="X2439" s="211"/>
      <c r="Y2439" s="211"/>
      <c r="Z2439" s="211"/>
      <c r="AC2439" s="264"/>
      <c r="AD2439" s="264"/>
      <c r="AE2439" s="264"/>
      <c r="AF2439" s="264"/>
      <c r="AG2439" s="264"/>
    </row>
    <row r="2440" spans="1:33" ht="12.6" customHeight="1" x14ac:dyDescent="0.25">
      <c r="L2440" s="320"/>
      <c r="M2440" s="320"/>
      <c r="P2440" s="211"/>
      <c r="Q2440" s="211"/>
      <c r="R2440" s="211"/>
      <c r="S2440" s="211"/>
      <c r="T2440" s="211"/>
      <c r="U2440" s="211"/>
      <c r="V2440" s="211"/>
      <c r="W2440" s="211"/>
      <c r="X2440" s="211"/>
      <c r="Y2440" s="211"/>
      <c r="Z2440" s="211"/>
      <c r="AC2440" s="264"/>
      <c r="AD2440" s="264"/>
      <c r="AE2440" s="264"/>
      <c r="AF2440" s="264"/>
      <c r="AG2440" s="264"/>
    </row>
    <row r="2441" spans="1:33" ht="12.6" customHeight="1" x14ac:dyDescent="0.25">
      <c r="B2441" s="321"/>
      <c r="C2441" s="11"/>
      <c r="D2441" s="11"/>
      <c r="E2441" s="325"/>
      <c r="F2441" s="359"/>
      <c r="G2441" s="318"/>
      <c r="H2441" s="11"/>
      <c r="I2441" s="15"/>
      <c r="J2441" s="83"/>
      <c r="K2441" s="63"/>
      <c r="P2441" s="211"/>
      <c r="Q2441" s="211"/>
      <c r="R2441" s="211"/>
      <c r="S2441" s="211"/>
      <c r="T2441" s="211"/>
      <c r="U2441" s="211"/>
      <c r="V2441" s="211"/>
      <c r="W2441" s="211"/>
      <c r="X2441" s="211"/>
      <c r="Y2441" s="211"/>
      <c r="Z2441" s="211"/>
      <c r="AC2441" s="264"/>
      <c r="AD2441" s="264"/>
      <c r="AE2441" s="264"/>
      <c r="AF2441" s="264"/>
      <c r="AG2441" s="264"/>
    </row>
    <row r="2442" spans="1:33" ht="12.6" customHeight="1" x14ac:dyDescent="0.25">
      <c r="P2442" s="211"/>
      <c r="Q2442" s="211"/>
      <c r="R2442" s="211"/>
      <c r="S2442" s="211"/>
      <c r="T2442" s="211"/>
      <c r="U2442" s="211"/>
      <c r="V2442" s="211"/>
      <c r="W2442" s="211"/>
      <c r="X2442" s="211"/>
      <c r="Y2442" s="211"/>
      <c r="Z2442" s="211"/>
      <c r="AC2442" s="264"/>
      <c r="AD2442" s="264"/>
      <c r="AE2442" s="264"/>
      <c r="AF2442" s="264"/>
      <c r="AG2442" s="264"/>
    </row>
    <row r="2443" spans="1:33" ht="12.6" customHeight="1" x14ac:dyDescent="0.25">
      <c r="G2443" s="276"/>
      <c r="P2443" s="211"/>
      <c r="Q2443" s="211"/>
      <c r="R2443" s="211"/>
      <c r="S2443" s="211"/>
      <c r="T2443" s="211"/>
      <c r="U2443" s="211"/>
      <c r="V2443" s="211"/>
      <c r="W2443" s="211"/>
      <c r="X2443" s="211"/>
      <c r="Y2443" s="211"/>
      <c r="Z2443" s="211"/>
      <c r="AC2443" s="264"/>
      <c r="AD2443" s="264"/>
      <c r="AE2443" s="264"/>
      <c r="AF2443" s="264"/>
      <c r="AG2443" s="264"/>
    </row>
    <row r="2444" spans="1:33" ht="12.6" customHeight="1" x14ac:dyDescent="0.25">
      <c r="G2444" s="276"/>
      <c r="P2444" s="211"/>
      <c r="Q2444" s="211"/>
      <c r="R2444" s="211"/>
      <c r="S2444" s="211"/>
      <c r="T2444" s="211"/>
      <c r="U2444" s="211"/>
      <c r="V2444" s="211"/>
      <c r="W2444" s="211"/>
      <c r="X2444" s="211"/>
      <c r="Y2444" s="211"/>
      <c r="Z2444" s="211"/>
      <c r="AC2444" s="264"/>
      <c r="AD2444" s="264"/>
      <c r="AE2444" s="264"/>
      <c r="AF2444" s="264"/>
      <c r="AG2444" s="264"/>
    </row>
    <row r="2445" spans="1:33" ht="12.6" customHeight="1" x14ac:dyDescent="0.25">
      <c r="P2445" s="211"/>
      <c r="Q2445" s="211"/>
      <c r="R2445" s="211"/>
      <c r="S2445" s="211"/>
      <c r="T2445" s="211"/>
      <c r="U2445" s="211"/>
      <c r="V2445" s="211"/>
      <c r="W2445" s="211"/>
      <c r="X2445" s="211"/>
      <c r="Y2445" s="211"/>
      <c r="Z2445" s="211"/>
      <c r="AC2445" s="264"/>
      <c r="AD2445" s="264"/>
      <c r="AE2445" s="264"/>
      <c r="AF2445" s="264"/>
      <c r="AG2445" s="264"/>
    </row>
    <row r="2446" spans="1:33" ht="12.6" customHeight="1" x14ac:dyDescent="0.25">
      <c r="A2446" s="26"/>
      <c r="B2446" s="12"/>
      <c r="C2446" s="83"/>
      <c r="D2446" s="11"/>
      <c r="E2446" s="26"/>
      <c r="F2446" s="268"/>
      <c r="G2446" s="268"/>
      <c r="H2446" s="268"/>
      <c r="I2446" s="360"/>
      <c r="J2446" s="26"/>
      <c r="K2446" s="26"/>
      <c r="L2446" s="360"/>
      <c r="M2446" s="26"/>
      <c r="N2446" s="26"/>
      <c r="O2446" s="55"/>
      <c r="P2446" s="214"/>
      <c r="Q2446" s="211"/>
      <c r="R2446" s="211"/>
      <c r="S2446" s="212"/>
      <c r="T2446" s="212"/>
      <c r="U2446" s="212"/>
      <c r="V2446" s="212"/>
      <c r="W2446" s="212"/>
      <c r="X2446" s="212"/>
      <c r="Y2446" s="212"/>
      <c r="Z2446" s="212"/>
      <c r="AC2446" s="271"/>
      <c r="AD2446" s="271"/>
      <c r="AE2446" s="271"/>
      <c r="AF2446" s="271"/>
      <c r="AG2446" s="271"/>
    </row>
    <row r="2447" spans="1:33" ht="12.6" customHeight="1" x14ac:dyDescent="0.25">
      <c r="A2447" s="12"/>
      <c r="B2447" s="326"/>
      <c r="C2447" s="326"/>
      <c r="D2447" s="326"/>
      <c r="E2447" s="326"/>
      <c r="F2447" s="326"/>
      <c r="G2447" s="327"/>
      <c r="H2447" s="327"/>
      <c r="I2447" s="361"/>
      <c r="J2447" s="188"/>
      <c r="K2447" s="326"/>
      <c r="L2447" s="362"/>
      <c r="M2447" s="363"/>
      <c r="N2447" s="271"/>
      <c r="O2447" s="26"/>
      <c r="P2447" s="272"/>
      <c r="Q2447" s="272"/>
      <c r="R2447" s="272"/>
      <c r="S2447" s="272"/>
      <c r="T2447" s="272"/>
      <c r="U2447" s="272"/>
      <c r="V2447" s="272"/>
      <c r="W2447" s="272"/>
      <c r="X2447" s="272"/>
      <c r="Y2447" s="272"/>
      <c r="Z2447" s="272"/>
      <c r="AC2447" s="278"/>
      <c r="AD2447" s="278"/>
      <c r="AE2447" s="278"/>
      <c r="AF2447" s="278"/>
      <c r="AG2447" s="278"/>
    </row>
    <row r="2448" spans="1:33" ht="12.6" customHeight="1" x14ac:dyDescent="0.25">
      <c r="A2448" s="12"/>
      <c r="B2448" s="326"/>
      <c r="C2448" s="326"/>
      <c r="D2448" s="326"/>
      <c r="E2448" s="326"/>
      <c r="F2448" s="326"/>
      <c r="G2448" s="327"/>
      <c r="H2448" s="327"/>
      <c r="I2448" s="361"/>
      <c r="J2448" s="188"/>
      <c r="K2448" s="326"/>
      <c r="L2448" s="362"/>
      <c r="M2448" s="363"/>
      <c r="N2448" s="271"/>
      <c r="O2448" s="26"/>
      <c r="P2448" s="272"/>
      <c r="Q2448" s="272"/>
      <c r="R2448" s="272"/>
      <c r="S2448" s="272"/>
      <c r="T2448" s="272"/>
      <c r="U2448" s="272"/>
      <c r="V2448" s="272"/>
      <c r="W2448" s="272"/>
      <c r="X2448" s="272"/>
      <c r="Y2448" s="272"/>
      <c r="Z2448" s="272"/>
      <c r="AC2448" s="278"/>
      <c r="AD2448" s="278"/>
      <c r="AE2448" s="278"/>
      <c r="AF2448" s="278"/>
      <c r="AG2448" s="278"/>
    </row>
    <row r="2449" spans="1:33" ht="12.6" customHeight="1" x14ac:dyDescent="0.25">
      <c r="A2449" s="12"/>
      <c r="B2449" s="326"/>
      <c r="C2449" s="326"/>
      <c r="D2449" s="326"/>
      <c r="E2449" s="326"/>
      <c r="F2449" s="326"/>
      <c r="G2449" s="327"/>
      <c r="H2449" s="327"/>
      <c r="I2449" s="361"/>
      <c r="J2449" s="188"/>
      <c r="K2449" s="326"/>
      <c r="L2449" s="362"/>
      <c r="M2449" s="363"/>
      <c r="N2449" s="271"/>
      <c r="O2449" s="26"/>
      <c r="P2449" s="272"/>
      <c r="Q2449" s="272"/>
      <c r="R2449" s="272"/>
      <c r="S2449" s="272"/>
      <c r="T2449" s="272"/>
      <c r="U2449" s="272"/>
      <c r="V2449" s="272"/>
      <c r="W2449" s="272"/>
      <c r="X2449" s="272"/>
      <c r="Y2449" s="272"/>
      <c r="Z2449" s="272"/>
      <c r="AC2449" s="278"/>
      <c r="AD2449" s="278"/>
      <c r="AE2449" s="278"/>
      <c r="AF2449" s="278"/>
      <c r="AG2449" s="278"/>
    </row>
    <row r="2450" spans="1:33" ht="12.6" customHeight="1" x14ac:dyDescent="0.25">
      <c r="A2450" s="12"/>
      <c r="B2450" s="326"/>
      <c r="C2450" s="326"/>
      <c r="D2450" s="326"/>
      <c r="E2450" s="326"/>
      <c r="F2450" s="326"/>
      <c r="G2450" s="327"/>
      <c r="H2450" s="327"/>
      <c r="I2450" s="361"/>
      <c r="J2450" s="188"/>
      <c r="K2450" s="326"/>
      <c r="L2450" s="362"/>
      <c r="M2450" s="363"/>
      <c r="N2450" s="271"/>
      <c r="O2450" s="26"/>
      <c r="P2450" s="272"/>
      <c r="Q2450" s="272"/>
      <c r="R2450" s="272"/>
      <c r="S2450" s="272"/>
      <c r="T2450" s="272"/>
      <c r="U2450" s="272"/>
      <c r="V2450" s="272"/>
      <c r="W2450" s="272"/>
      <c r="X2450" s="272"/>
      <c r="Y2450" s="272"/>
      <c r="Z2450" s="272"/>
      <c r="AC2450" s="278"/>
      <c r="AD2450" s="278"/>
      <c r="AE2450" s="278"/>
      <c r="AF2450" s="278"/>
      <c r="AG2450" s="278"/>
    </row>
    <row r="2451" spans="1:33" ht="12.6" customHeight="1" x14ac:dyDescent="0.25">
      <c r="A2451" s="12"/>
      <c r="B2451" s="326"/>
      <c r="C2451" s="326"/>
      <c r="D2451" s="326"/>
      <c r="E2451" s="326"/>
      <c r="F2451" s="326"/>
      <c r="G2451" s="327"/>
      <c r="H2451" s="327"/>
      <c r="I2451" s="361"/>
      <c r="J2451" s="188"/>
      <c r="K2451" s="326"/>
      <c r="L2451" s="362"/>
      <c r="M2451" s="363"/>
      <c r="N2451" s="271"/>
      <c r="O2451" s="26"/>
      <c r="P2451" s="272"/>
      <c r="Q2451" s="272"/>
      <c r="R2451" s="272"/>
      <c r="S2451" s="272"/>
      <c r="T2451" s="272"/>
      <c r="U2451" s="272"/>
      <c r="V2451" s="272"/>
      <c r="W2451" s="272"/>
      <c r="X2451" s="272"/>
      <c r="Y2451" s="272"/>
      <c r="Z2451" s="272"/>
      <c r="AC2451" s="278"/>
      <c r="AD2451" s="278"/>
      <c r="AE2451" s="278"/>
      <c r="AF2451" s="278"/>
      <c r="AG2451" s="278"/>
    </row>
    <row r="2452" spans="1:33" ht="12.6" customHeight="1" x14ac:dyDescent="0.25">
      <c r="D2452" s="62"/>
      <c r="H2452" s="63"/>
      <c r="K2452" s="26"/>
      <c r="O2452" s="63"/>
      <c r="P2452" s="272"/>
      <c r="Q2452" s="272"/>
      <c r="R2452" s="272"/>
      <c r="S2452" s="272"/>
      <c r="T2452" s="272"/>
      <c r="U2452" s="272"/>
      <c r="V2452" s="272"/>
      <c r="W2452" s="272"/>
      <c r="X2452" s="272"/>
      <c r="Y2452" s="272"/>
      <c r="Z2452" s="272"/>
      <c r="AC2452" s="264"/>
      <c r="AD2452" s="264"/>
      <c r="AE2452" s="264"/>
      <c r="AF2452" s="264"/>
      <c r="AG2452" s="264"/>
    </row>
    <row r="2453" spans="1:33" ht="12.6" customHeight="1" x14ac:dyDescent="0.25">
      <c r="D2453" s="62"/>
      <c r="H2453" s="63"/>
      <c r="K2453" s="26"/>
      <c r="O2453" s="63"/>
      <c r="P2453" s="272"/>
      <c r="Q2453" s="272"/>
      <c r="R2453" s="272"/>
      <c r="S2453" s="272"/>
      <c r="T2453" s="272"/>
      <c r="U2453" s="272"/>
      <c r="V2453" s="272"/>
      <c r="W2453" s="272"/>
      <c r="X2453" s="272"/>
      <c r="Y2453" s="272"/>
      <c r="Z2453" s="272"/>
      <c r="AC2453" s="264"/>
      <c r="AD2453" s="264"/>
      <c r="AE2453" s="264"/>
      <c r="AF2453" s="264"/>
      <c r="AG2453" s="264"/>
    </row>
    <row r="2454" spans="1:33" ht="12.6" customHeight="1" x14ac:dyDescent="0.25">
      <c r="B2454" s="95"/>
      <c r="C2454" s="95"/>
      <c r="D2454" s="95"/>
      <c r="E2454" s="95"/>
      <c r="F2454" s="95"/>
      <c r="G2454" s="95"/>
      <c r="H2454" s="95"/>
      <c r="I2454" s="95"/>
      <c r="J2454" s="95"/>
      <c r="K2454" s="95"/>
      <c r="L2454" s="95"/>
      <c r="M2454" s="95"/>
      <c r="O2454" s="63"/>
      <c r="P2454" s="272"/>
      <c r="Q2454" s="272"/>
      <c r="R2454" s="272"/>
      <c r="S2454" s="272"/>
      <c r="T2454" s="272"/>
      <c r="U2454" s="272"/>
      <c r="V2454" s="272"/>
      <c r="W2454" s="272"/>
      <c r="X2454" s="272"/>
      <c r="Y2454" s="272"/>
      <c r="Z2454" s="272"/>
      <c r="AC2454" s="264"/>
      <c r="AD2454" s="264"/>
      <c r="AE2454" s="264"/>
      <c r="AF2454" s="264"/>
      <c r="AG2454" s="264"/>
    </row>
    <row r="2455" spans="1:33" ht="12.6" customHeight="1" x14ac:dyDescent="0.25">
      <c r="B2455" s="95"/>
      <c r="C2455" s="95"/>
      <c r="D2455" s="95"/>
      <c r="E2455" s="95"/>
      <c r="F2455" s="95"/>
      <c r="G2455" s="95"/>
      <c r="H2455" s="95"/>
      <c r="I2455" s="95"/>
      <c r="J2455" s="95"/>
      <c r="K2455" s="95"/>
      <c r="L2455" s="95"/>
      <c r="M2455" s="95"/>
      <c r="O2455" s="63"/>
      <c r="P2455" s="272"/>
      <c r="Q2455" s="272"/>
      <c r="R2455" s="272"/>
      <c r="S2455" s="272"/>
      <c r="T2455" s="272"/>
      <c r="U2455" s="272"/>
      <c r="V2455" s="272"/>
      <c r="W2455" s="272"/>
      <c r="X2455" s="272"/>
      <c r="Y2455" s="272"/>
      <c r="Z2455" s="272"/>
      <c r="AC2455" s="264"/>
      <c r="AD2455" s="264"/>
      <c r="AE2455" s="264"/>
      <c r="AF2455" s="264"/>
      <c r="AG2455" s="264"/>
    </row>
    <row r="2456" spans="1:33" ht="12.6" customHeight="1" x14ac:dyDescent="0.25">
      <c r="B2456" s="95"/>
      <c r="C2456" s="95"/>
      <c r="D2456" s="95"/>
      <c r="E2456" s="95"/>
      <c r="F2456" s="95"/>
      <c r="G2456" s="95"/>
      <c r="H2456" s="95"/>
      <c r="I2456" s="95"/>
      <c r="J2456" s="95"/>
      <c r="K2456" s="95"/>
      <c r="L2456" s="95"/>
      <c r="M2456" s="95"/>
      <c r="O2456" s="63"/>
      <c r="P2456" s="272"/>
      <c r="Q2456" s="272"/>
      <c r="R2456" s="272"/>
      <c r="S2456" s="272"/>
      <c r="T2456" s="272"/>
      <c r="U2456" s="272"/>
      <c r="V2456" s="272"/>
      <c r="W2456" s="272"/>
      <c r="X2456" s="272"/>
      <c r="Y2456" s="272"/>
      <c r="Z2456" s="272"/>
      <c r="AC2456" s="264"/>
      <c r="AD2456" s="264"/>
      <c r="AE2456" s="264"/>
      <c r="AF2456" s="264"/>
      <c r="AG2456" s="264"/>
    </row>
    <row r="2457" spans="1:33" ht="12.6" customHeight="1" x14ac:dyDescent="0.25">
      <c r="B2457" s="95"/>
      <c r="C2457" s="95"/>
      <c r="D2457" s="95"/>
      <c r="E2457" s="95"/>
      <c r="F2457" s="95"/>
      <c r="G2457" s="95"/>
      <c r="H2457" s="95"/>
      <c r="I2457" s="95"/>
      <c r="J2457" s="95"/>
      <c r="K2457" s="95"/>
      <c r="L2457" s="95"/>
      <c r="M2457" s="95"/>
      <c r="O2457" s="63"/>
      <c r="P2457" s="211"/>
      <c r="Q2457" s="211"/>
      <c r="R2457" s="211"/>
      <c r="S2457" s="211"/>
      <c r="T2457" s="211"/>
      <c r="U2457" s="211"/>
      <c r="V2457" s="211"/>
      <c r="W2457" s="211"/>
      <c r="X2457" s="211"/>
      <c r="Y2457" s="211"/>
      <c r="Z2457" s="211"/>
      <c r="AC2457" s="264"/>
      <c r="AD2457" s="264"/>
      <c r="AE2457" s="264"/>
      <c r="AF2457" s="264"/>
      <c r="AG2457" s="264"/>
    </row>
    <row r="2458" spans="1:33" ht="12.6" customHeight="1" x14ac:dyDescent="0.25">
      <c r="B2458" s="16"/>
      <c r="D2458" s="62"/>
      <c r="H2458" s="63"/>
      <c r="K2458" s="26"/>
      <c r="O2458" s="63"/>
      <c r="P2458" s="211"/>
      <c r="Q2458" s="211"/>
      <c r="R2458" s="211"/>
      <c r="S2458" s="211"/>
      <c r="T2458" s="211"/>
      <c r="U2458" s="211"/>
      <c r="V2458" s="211"/>
      <c r="W2458" s="211"/>
      <c r="X2458" s="211"/>
      <c r="Y2458" s="211"/>
      <c r="Z2458" s="211"/>
      <c r="AC2458" s="264"/>
      <c r="AD2458" s="264"/>
      <c r="AE2458" s="264"/>
      <c r="AF2458" s="264"/>
      <c r="AG2458" s="264"/>
    </row>
    <row r="2459" spans="1:33" ht="12.6" customHeight="1" x14ac:dyDescent="0.25">
      <c r="B2459" s="16"/>
      <c r="D2459" s="62"/>
      <c r="H2459" s="63"/>
      <c r="K2459" s="26"/>
      <c r="O2459" s="63"/>
      <c r="P2459" s="211"/>
      <c r="Q2459" s="211"/>
      <c r="R2459" s="211"/>
      <c r="S2459" s="211"/>
      <c r="T2459" s="211"/>
      <c r="U2459" s="211"/>
      <c r="V2459" s="211"/>
      <c r="W2459" s="211"/>
      <c r="X2459" s="211"/>
      <c r="Y2459" s="211"/>
      <c r="Z2459" s="211"/>
      <c r="AC2459" s="264"/>
      <c r="AD2459" s="264"/>
      <c r="AE2459" s="264"/>
      <c r="AF2459" s="264"/>
      <c r="AG2459" s="264"/>
    </row>
    <row r="2460" spans="1:33" ht="12.6" customHeight="1" x14ac:dyDescent="0.25">
      <c r="D2460" s="62"/>
      <c r="H2460" s="63"/>
      <c r="K2460" s="26"/>
      <c r="O2460" s="63"/>
      <c r="P2460" s="211"/>
      <c r="Q2460" s="211"/>
      <c r="R2460" s="211"/>
      <c r="S2460" s="211"/>
      <c r="T2460" s="211"/>
      <c r="U2460" s="211"/>
      <c r="V2460" s="211"/>
      <c r="W2460" s="211"/>
      <c r="X2460" s="211"/>
      <c r="Y2460" s="211"/>
      <c r="Z2460" s="211"/>
      <c r="AC2460" s="264"/>
      <c r="AD2460" s="264"/>
      <c r="AE2460" s="264"/>
      <c r="AF2460" s="264"/>
      <c r="AG2460" s="264"/>
    </row>
    <row r="2461" spans="1:33" ht="12.6" customHeight="1" x14ac:dyDescent="0.25">
      <c r="D2461" s="62"/>
      <c r="E2461" s="222"/>
      <c r="F2461" s="222"/>
      <c r="G2461" s="222"/>
      <c r="H2461" s="222"/>
      <c r="I2461" s="222"/>
      <c r="K2461" s="26"/>
      <c r="O2461" s="63"/>
      <c r="P2461" s="211"/>
      <c r="Q2461" s="211"/>
      <c r="R2461" s="211"/>
      <c r="S2461" s="211"/>
      <c r="T2461" s="211"/>
      <c r="U2461" s="211"/>
      <c r="V2461" s="211"/>
      <c r="W2461" s="211"/>
      <c r="X2461" s="211"/>
      <c r="Y2461" s="211"/>
      <c r="Z2461" s="211"/>
      <c r="AC2461" s="264"/>
      <c r="AD2461" s="264"/>
      <c r="AE2461" s="264"/>
      <c r="AF2461" s="264"/>
      <c r="AG2461" s="264"/>
    </row>
    <row r="2462" spans="1:33" ht="12.6" customHeight="1" x14ac:dyDescent="0.25">
      <c r="D2462" s="62"/>
      <c r="E2462" s="222"/>
      <c r="F2462" s="222"/>
      <c r="G2462" s="222"/>
      <c r="H2462" s="222"/>
      <c r="I2462" s="222"/>
      <c r="K2462" s="323"/>
      <c r="L2462" s="323"/>
      <c r="M2462" s="323"/>
      <c r="O2462" s="63"/>
      <c r="P2462" s="211"/>
      <c r="Q2462" s="211"/>
      <c r="R2462" s="211"/>
      <c r="S2462" s="211"/>
      <c r="T2462" s="211"/>
      <c r="U2462" s="211"/>
      <c r="V2462" s="211"/>
      <c r="W2462" s="211"/>
      <c r="X2462" s="211"/>
      <c r="Y2462" s="211"/>
      <c r="Z2462" s="211"/>
      <c r="AC2462" s="264"/>
      <c r="AD2462" s="264"/>
      <c r="AE2462" s="264"/>
      <c r="AF2462" s="264"/>
      <c r="AG2462" s="264"/>
    </row>
    <row r="2463" spans="1:33" ht="12.6" customHeight="1" x14ac:dyDescent="0.25">
      <c r="D2463" s="62"/>
      <c r="H2463" s="63"/>
      <c r="K2463" s="323"/>
      <c r="L2463" s="323"/>
      <c r="M2463" s="323"/>
      <c r="O2463" s="63"/>
      <c r="P2463" s="211"/>
      <c r="Q2463" s="211"/>
      <c r="R2463" s="211"/>
      <c r="S2463" s="211"/>
      <c r="T2463" s="211"/>
      <c r="U2463" s="211"/>
      <c r="V2463" s="211"/>
      <c r="W2463" s="211"/>
      <c r="X2463" s="211"/>
      <c r="Y2463" s="211"/>
      <c r="Z2463" s="211"/>
      <c r="AC2463" s="264"/>
      <c r="AD2463" s="264"/>
      <c r="AE2463" s="264"/>
      <c r="AF2463" s="264"/>
      <c r="AG2463" s="264"/>
    </row>
    <row r="2464" spans="1:33" ht="12.6" customHeight="1" x14ac:dyDescent="0.25">
      <c r="D2464" s="62"/>
      <c r="E2464" s="222"/>
      <c r="F2464" s="222"/>
      <c r="G2464" s="222"/>
      <c r="H2464" s="222"/>
      <c r="I2464" s="222"/>
      <c r="K2464" s="323"/>
      <c r="L2464" s="323"/>
      <c r="M2464" s="323"/>
      <c r="O2464" s="63"/>
      <c r="P2464" s="211"/>
      <c r="Q2464" s="211"/>
      <c r="R2464" s="211"/>
      <c r="S2464" s="211"/>
      <c r="T2464" s="211"/>
      <c r="U2464" s="211"/>
      <c r="V2464" s="211"/>
      <c r="W2464" s="211"/>
      <c r="X2464" s="211"/>
      <c r="Y2464" s="211"/>
      <c r="Z2464" s="211"/>
      <c r="AC2464" s="264"/>
      <c r="AD2464" s="264"/>
      <c r="AE2464" s="264"/>
      <c r="AF2464" s="264"/>
      <c r="AG2464" s="264"/>
    </row>
    <row r="2465" spans="2:33" ht="12.6" customHeight="1" x14ac:dyDescent="0.25">
      <c r="D2465" s="62"/>
      <c r="E2465" s="222"/>
      <c r="F2465" s="222"/>
      <c r="G2465" s="222"/>
      <c r="H2465" s="222"/>
      <c r="I2465" s="222"/>
      <c r="K2465" s="323"/>
      <c r="L2465" s="323"/>
      <c r="M2465" s="323"/>
      <c r="O2465" s="63"/>
      <c r="P2465" s="211"/>
      <c r="Q2465" s="211"/>
      <c r="R2465" s="211"/>
      <c r="S2465" s="211"/>
      <c r="T2465" s="211"/>
      <c r="U2465" s="211"/>
      <c r="V2465" s="211"/>
      <c r="W2465" s="211"/>
      <c r="X2465" s="211"/>
      <c r="Y2465" s="211"/>
      <c r="Z2465" s="211"/>
      <c r="AC2465" s="264"/>
      <c r="AD2465" s="264"/>
      <c r="AE2465" s="264"/>
      <c r="AF2465" s="264"/>
      <c r="AG2465" s="264"/>
    </row>
    <row r="2466" spans="2:33" ht="12.6" customHeight="1" x14ac:dyDescent="0.25">
      <c r="D2466" s="62"/>
      <c r="H2466" s="63"/>
      <c r="K2466" s="26"/>
      <c r="O2466" s="63"/>
      <c r="P2466" s="211"/>
      <c r="Q2466" s="211"/>
      <c r="R2466" s="211"/>
      <c r="S2466" s="211"/>
      <c r="T2466" s="211"/>
      <c r="U2466" s="211"/>
      <c r="V2466" s="211"/>
      <c r="W2466" s="211"/>
      <c r="X2466" s="211"/>
      <c r="Y2466" s="211"/>
      <c r="Z2466" s="211"/>
      <c r="AC2466" s="264"/>
      <c r="AD2466" s="264"/>
      <c r="AE2466" s="264"/>
      <c r="AF2466" s="264"/>
      <c r="AG2466" s="264"/>
    </row>
    <row r="2467" spans="2:33" ht="12.6" customHeight="1" x14ac:dyDescent="0.25">
      <c r="D2467" s="62"/>
      <c r="H2467" s="63"/>
      <c r="K2467" s="26"/>
      <c r="O2467" s="63"/>
      <c r="P2467" s="211"/>
      <c r="Q2467" s="211"/>
      <c r="R2467" s="211"/>
      <c r="S2467" s="211"/>
      <c r="T2467" s="211"/>
      <c r="U2467" s="211"/>
      <c r="V2467" s="211"/>
      <c r="W2467" s="211"/>
      <c r="X2467" s="211"/>
      <c r="Y2467" s="211"/>
      <c r="Z2467" s="211"/>
      <c r="AC2467" s="264"/>
      <c r="AD2467" s="264"/>
      <c r="AE2467" s="264"/>
      <c r="AF2467" s="264"/>
      <c r="AG2467" s="264"/>
    </row>
    <row r="2468" spans="2:33" ht="12.6" customHeight="1" x14ac:dyDescent="0.25">
      <c r="B2468" s="9"/>
      <c r="C2468" s="39"/>
      <c r="E2468" s="11"/>
      <c r="F2468" s="11"/>
      <c r="G2468" s="11"/>
      <c r="L2468" s="80"/>
      <c r="P2468" s="211"/>
      <c r="Q2468" s="211"/>
      <c r="R2468" s="211"/>
      <c r="S2468" s="211"/>
      <c r="T2468" s="211"/>
      <c r="U2468" s="211"/>
      <c r="V2468" s="211"/>
      <c r="W2468" s="211"/>
      <c r="X2468" s="211"/>
      <c r="Y2468" s="211"/>
      <c r="Z2468" s="211"/>
      <c r="AC2468" s="264"/>
      <c r="AD2468" s="264"/>
      <c r="AE2468" s="264"/>
      <c r="AF2468" s="264"/>
      <c r="AG2468" s="264"/>
    </row>
    <row r="2469" spans="2:33" ht="12.6" customHeight="1" x14ac:dyDescent="0.25">
      <c r="E2469" s="195"/>
      <c r="F2469" s="13"/>
      <c r="P2469" s="211"/>
      <c r="Q2469" s="211"/>
      <c r="R2469" s="211"/>
      <c r="S2469" s="211"/>
      <c r="T2469" s="211"/>
      <c r="U2469" s="211"/>
      <c r="V2469" s="211"/>
      <c r="W2469" s="211"/>
      <c r="X2469" s="211"/>
      <c r="Y2469" s="211"/>
      <c r="Z2469" s="211"/>
      <c r="AC2469" s="264"/>
      <c r="AD2469" s="264"/>
      <c r="AE2469" s="264"/>
      <c r="AF2469" s="264"/>
      <c r="AG2469" s="264"/>
    </row>
    <row r="2470" spans="2:33" ht="12.6" customHeight="1" x14ac:dyDescent="0.25">
      <c r="L2470" s="320"/>
      <c r="M2470" s="320"/>
      <c r="P2470" s="211"/>
      <c r="Q2470" s="211"/>
      <c r="R2470" s="211"/>
      <c r="S2470" s="211"/>
      <c r="T2470" s="211"/>
      <c r="U2470" s="211"/>
      <c r="V2470" s="211"/>
      <c r="W2470" s="211"/>
      <c r="X2470" s="211"/>
      <c r="Y2470" s="211"/>
      <c r="Z2470" s="211"/>
      <c r="AC2470" s="264"/>
      <c r="AD2470" s="264"/>
      <c r="AE2470" s="264"/>
      <c r="AF2470" s="264"/>
      <c r="AG2470" s="264"/>
    </row>
    <row r="2471" spans="2:33" ht="12.6" customHeight="1" x14ac:dyDescent="0.25">
      <c r="L2471" s="320"/>
      <c r="M2471" s="320"/>
      <c r="P2471" s="211"/>
      <c r="Q2471" s="211"/>
      <c r="R2471" s="211"/>
      <c r="S2471" s="211"/>
      <c r="T2471" s="211"/>
      <c r="U2471" s="211"/>
      <c r="V2471" s="211"/>
      <c r="W2471" s="211"/>
      <c r="X2471" s="211"/>
      <c r="Y2471" s="211"/>
      <c r="Z2471" s="211"/>
      <c r="AC2471" s="264"/>
      <c r="AD2471" s="264"/>
      <c r="AE2471" s="264"/>
      <c r="AF2471" s="264"/>
      <c r="AG2471" s="264"/>
    </row>
    <row r="2472" spans="2:33" ht="12.6" customHeight="1" x14ac:dyDescent="0.25">
      <c r="B2472" s="15"/>
      <c r="C2472" s="222"/>
      <c r="D2472" s="222"/>
      <c r="E2472" s="11"/>
      <c r="F2472" s="11"/>
      <c r="P2472" s="211"/>
      <c r="Q2472" s="211"/>
      <c r="R2472" s="211"/>
      <c r="S2472" s="211"/>
      <c r="T2472" s="211"/>
      <c r="U2472" s="211"/>
      <c r="V2472" s="211"/>
      <c r="W2472" s="211"/>
      <c r="X2472" s="211"/>
      <c r="Y2472" s="211"/>
      <c r="Z2472" s="211"/>
      <c r="AC2472" s="264"/>
      <c r="AD2472" s="264"/>
      <c r="AE2472" s="264"/>
      <c r="AF2472" s="264"/>
      <c r="AG2472" s="264"/>
    </row>
    <row r="2473" spans="2:33" ht="12.6" customHeight="1" x14ac:dyDescent="0.25">
      <c r="P2473" s="211"/>
      <c r="Q2473" s="211"/>
      <c r="R2473" s="211"/>
      <c r="S2473" s="211"/>
      <c r="T2473" s="211"/>
      <c r="U2473" s="211"/>
      <c r="V2473" s="211"/>
      <c r="W2473" s="211"/>
      <c r="X2473" s="211"/>
      <c r="Y2473" s="211"/>
      <c r="Z2473" s="211"/>
      <c r="AC2473" s="264"/>
      <c r="AD2473" s="264"/>
      <c r="AE2473" s="264"/>
      <c r="AF2473" s="264"/>
      <c r="AG2473" s="264"/>
    </row>
    <row r="2474" spans="2:33" ht="12.6" customHeight="1" x14ac:dyDescent="0.25">
      <c r="P2474" s="211"/>
      <c r="Q2474" s="211"/>
      <c r="R2474" s="211"/>
      <c r="S2474" s="211"/>
      <c r="T2474" s="211"/>
      <c r="U2474" s="211"/>
      <c r="V2474" s="211"/>
      <c r="W2474" s="211"/>
      <c r="X2474" s="211"/>
      <c r="Y2474" s="211"/>
      <c r="Z2474" s="211"/>
      <c r="AC2474" s="264"/>
      <c r="AD2474" s="264"/>
      <c r="AE2474" s="264"/>
      <c r="AF2474" s="264"/>
      <c r="AG2474" s="264"/>
    </row>
    <row r="2475" spans="2:33" ht="12.6" customHeight="1" x14ac:dyDescent="0.25">
      <c r="B2475" s="149"/>
      <c r="C2475" s="149"/>
      <c r="D2475" s="149"/>
      <c r="E2475" s="149"/>
      <c r="F2475" s="149"/>
      <c r="G2475" s="149"/>
      <c r="H2475" s="149"/>
      <c r="I2475" s="149"/>
      <c r="J2475" s="149"/>
      <c r="K2475" s="149"/>
      <c r="L2475" s="131"/>
      <c r="M2475" s="131"/>
      <c r="P2475" s="211"/>
      <c r="Q2475" s="211"/>
      <c r="R2475" s="211"/>
      <c r="S2475" s="211"/>
      <c r="T2475" s="211"/>
      <c r="U2475" s="211"/>
      <c r="V2475" s="211"/>
      <c r="W2475" s="211"/>
      <c r="X2475" s="211"/>
      <c r="Y2475" s="211"/>
      <c r="Z2475" s="211"/>
      <c r="AC2475" s="264"/>
      <c r="AD2475" s="264"/>
      <c r="AE2475" s="264"/>
      <c r="AF2475" s="264"/>
      <c r="AG2475" s="264"/>
    </row>
    <row r="2476" spans="2:33" ht="12.6" customHeight="1" x14ac:dyDescent="0.25">
      <c r="B2476" s="11"/>
      <c r="C2476" s="11"/>
      <c r="D2476" s="222"/>
      <c r="E2476" s="222"/>
      <c r="F2476" s="222"/>
      <c r="G2476" s="222"/>
      <c r="H2476" s="222"/>
      <c r="I2476" s="222"/>
      <c r="J2476" s="222"/>
      <c r="K2476" s="222"/>
      <c r="L2476" s="222"/>
      <c r="M2476" s="327"/>
      <c r="P2476" s="211"/>
      <c r="Q2476" s="211"/>
      <c r="R2476" s="211"/>
      <c r="S2476" s="211"/>
      <c r="T2476" s="211"/>
      <c r="U2476" s="211"/>
      <c r="V2476" s="211"/>
      <c r="W2476" s="211"/>
      <c r="X2476" s="211"/>
      <c r="Y2476" s="211"/>
      <c r="Z2476" s="211"/>
      <c r="AC2476" s="264"/>
      <c r="AD2476" s="264"/>
      <c r="AE2476" s="264"/>
      <c r="AF2476" s="264"/>
      <c r="AG2476" s="264"/>
    </row>
    <row r="2477" spans="2:33" ht="12.6" customHeight="1" x14ac:dyDescent="0.25">
      <c r="B2477" s="11"/>
      <c r="C2477" s="11"/>
      <c r="D2477" s="222"/>
      <c r="E2477" s="222"/>
      <c r="F2477" s="222"/>
      <c r="G2477" s="222"/>
      <c r="H2477" s="366"/>
      <c r="I2477" s="366"/>
      <c r="J2477" s="366"/>
      <c r="K2477" s="366"/>
      <c r="L2477" s="131"/>
      <c r="M2477" s="131"/>
      <c r="P2477" s="211"/>
      <c r="Q2477" s="211"/>
      <c r="R2477" s="211"/>
      <c r="S2477" s="211"/>
      <c r="T2477" s="211"/>
      <c r="U2477" s="211"/>
      <c r="V2477" s="211"/>
      <c r="W2477" s="211"/>
      <c r="X2477" s="211"/>
      <c r="Y2477" s="211"/>
      <c r="Z2477" s="211"/>
      <c r="AC2477" s="264"/>
      <c r="AD2477" s="264"/>
      <c r="AE2477" s="264"/>
      <c r="AF2477" s="264"/>
      <c r="AG2477" s="264"/>
    </row>
    <row r="2478" spans="2:33" ht="12.6" customHeight="1" x14ac:dyDescent="0.25">
      <c r="B2478" s="11"/>
      <c r="C2478" s="11"/>
      <c r="D2478" s="325"/>
      <c r="E2478" s="325"/>
      <c r="F2478" s="325"/>
      <c r="G2478" s="325"/>
      <c r="H2478" s="367"/>
      <c r="I2478" s="367"/>
      <c r="J2478" s="222"/>
      <c r="K2478" s="222"/>
      <c r="L2478" s="222"/>
      <c r="M2478" s="327"/>
      <c r="P2478" s="211"/>
      <c r="Q2478" s="211"/>
      <c r="R2478" s="211"/>
      <c r="S2478" s="211"/>
      <c r="T2478" s="211"/>
      <c r="U2478" s="211"/>
      <c r="V2478" s="211"/>
      <c r="W2478" s="211"/>
      <c r="X2478" s="211"/>
      <c r="Y2478" s="211"/>
      <c r="Z2478" s="211"/>
      <c r="AC2478" s="264"/>
      <c r="AD2478" s="264"/>
      <c r="AE2478" s="264"/>
      <c r="AF2478" s="264"/>
      <c r="AG2478" s="264"/>
    </row>
    <row r="2479" spans="2:33" ht="12.6" customHeight="1" x14ac:dyDescent="0.25">
      <c r="P2479" s="211"/>
      <c r="Q2479" s="211"/>
      <c r="R2479" s="211"/>
      <c r="S2479" s="211"/>
      <c r="T2479" s="211"/>
      <c r="U2479" s="211"/>
      <c r="V2479" s="211"/>
      <c r="W2479" s="211"/>
      <c r="X2479" s="211"/>
      <c r="Y2479" s="211"/>
      <c r="Z2479" s="211"/>
      <c r="AC2479" s="264"/>
      <c r="AD2479" s="264"/>
      <c r="AE2479" s="264"/>
      <c r="AF2479" s="264"/>
      <c r="AG2479" s="264"/>
    </row>
    <row r="2480" spans="2:33" ht="12.6" customHeight="1" x14ac:dyDescent="0.25">
      <c r="M2480" s="330"/>
      <c r="P2480" s="211"/>
      <c r="Q2480" s="211"/>
      <c r="R2480" s="211"/>
      <c r="S2480" s="211"/>
      <c r="T2480" s="211"/>
      <c r="U2480" s="211"/>
      <c r="V2480" s="211"/>
      <c r="W2480" s="211"/>
      <c r="X2480" s="211"/>
      <c r="Y2480" s="211"/>
      <c r="Z2480" s="211"/>
      <c r="AC2480" s="264"/>
      <c r="AD2480" s="264"/>
      <c r="AE2480" s="264"/>
      <c r="AF2480" s="264"/>
      <c r="AG2480" s="264"/>
    </row>
    <row r="2481" spans="1:33" ht="12.6" customHeight="1" x14ac:dyDescent="0.25">
      <c r="A2481" s="26"/>
      <c r="B2481" s="26"/>
      <c r="C2481" s="83"/>
      <c r="D2481" s="329"/>
      <c r="E2481" s="26"/>
      <c r="F2481" s="11"/>
      <c r="G2481" s="11"/>
      <c r="H2481" s="11"/>
      <c r="I2481" s="11"/>
      <c r="J2481" s="26"/>
      <c r="K2481" s="26"/>
      <c r="L2481" s="26"/>
      <c r="M2481" s="330"/>
      <c r="N2481" s="55"/>
      <c r="O2481" s="26"/>
      <c r="P2481" s="211"/>
      <c r="Q2481" s="211"/>
      <c r="R2481" s="211"/>
      <c r="S2481" s="212"/>
      <c r="T2481" s="212"/>
      <c r="U2481" s="212"/>
      <c r="V2481" s="212"/>
      <c r="W2481" s="212"/>
      <c r="X2481" s="212"/>
      <c r="Y2481" s="212"/>
      <c r="Z2481" s="212"/>
      <c r="AC2481" s="264"/>
      <c r="AD2481" s="264"/>
      <c r="AE2481" s="264"/>
      <c r="AF2481" s="264"/>
      <c r="AG2481" s="264"/>
    </row>
    <row r="2482" spans="1:33" ht="12.6" customHeight="1" x14ac:dyDescent="0.25">
      <c r="A2482" s="11"/>
      <c r="B2482" s="222"/>
      <c r="C2482" s="222"/>
      <c r="D2482" s="3"/>
      <c r="E2482" s="222"/>
      <c r="F2482" s="222"/>
      <c r="G2482" s="3"/>
      <c r="H2482" s="222"/>
      <c r="I2482" s="3"/>
      <c r="J2482" s="326"/>
      <c r="K2482" s="327"/>
      <c r="L2482" s="222"/>
      <c r="M2482" s="76"/>
      <c r="N2482" s="3"/>
      <c r="O2482" s="11"/>
      <c r="P2482" s="211"/>
      <c r="Q2482" s="211"/>
      <c r="R2482" s="211"/>
      <c r="S2482" s="211"/>
      <c r="T2482" s="211"/>
      <c r="U2482" s="211"/>
      <c r="V2482" s="211"/>
      <c r="W2482" s="211"/>
      <c r="X2482" s="211"/>
      <c r="Y2482" s="211"/>
      <c r="Z2482" s="211"/>
      <c r="AC2482" s="264"/>
      <c r="AD2482" s="264"/>
      <c r="AE2482" s="264"/>
      <c r="AF2482" s="264"/>
      <c r="AG2482" s="264"/>
    </row>
    <row r="2483" spans="1:33" ht="12.6" customHeight="1" x14ac:dyDescent="0.25">
      <c r="A2483" s="11"/>
      <c r="B2483" s="222"/>
      <c r="C2483" s="222"/>
      <c r="D2483" s="3"/>
      <c r="E2483" s="222"/>
      <c r="F2483" s="222"/>
      <c r="G2483" s="3"/>
      <c r="H2483" s="222"/>
      <c r="I2483" s="3"/>
      <c r="J2483" s="326"/>
      <c r="K2483" s="327"/>
      <c r="L2483" s="222"/>
      <c r="M2483" s="76"/>
      <c r="N2483" s="3"/>
      <c r="O2483" s="11"/>
      <c r="P2483" s="211"/>
      <c r="Q2483" s="211"/>
      <c r="R2483" s="211"/>
      <c r="S2483" s="211"/>
      <c r="T2483" s="211"/>
      <c r="U2483" s="211"/>
      <c r="V2483" s="211"/>
      <c r="W2483" s="211"/>
      <c r="X2483" s="211"/>
      <c r="Y2483" s="211"/>
      <c r="Z2483" s="211"/>
      <c r="AC2483" s="264"/>
      <c r="AD2483" s="264"/>
      <c r="AE2483" s="264"/>
      <c r="AF2483" s="264"/>
      <c r="AG2483" s="264"/>
    </row>
    <row r="2484" spans="1:33" ht="12.6" customHeight="1" x14ac:dyDescent="0.25">
      <c r="A2484" s="11"/>
      <c r="B2484" s="222"/>
      <c r="C2484" s="222"/>
      <c r="D2484" s="3"/>
      <c r="E2484" s="222"/>
      <c r="F2484" s="222"/>
      <c r="G2484" s="3"/>
      <c r="H2484" s="222"/>
      <c r="I2484" s="3"/>
      <c r="J2484" s="326"/>
      <c r="K2484" s="327"/>
      <c r="L2484" s="222"/>
      <c r="M2484" s="76"/>
      <c r="N2484" s="3"/>
      <c r="O2484" s="11"/>
      <c r="P2484" s="211"/>
      <c r="Q2484" s="211"/>
      <c r="R2484" s="211"/>
      <c r="S2484" s="211"/>
      <c r="T2484" s="211"/>
      <c r="U2484" s="211"/>
      <c r="V2484" s="211"/>
      <c r="W2484" s="211"/>
      <c r="X2484" s="211"/>
      <c r="Y2484" s="211"/>
      <c r="Z2484" s="211"/>
      <c r="AC2484" s="264"/>
      <c r="AD2484" s="264"/>
      <c r="AE2484" s="264"/>
      <c r="AF2484" s="264"/>
      <c r="AG2484" s="264"/>
    </row>
    <row r="2485" spans="1:33" ht="12.6" customHeight="1" x14ac:dyDescent="0.25">
      <c r="A2485" s="11"/>
      <c r="B2485" s="222"/>
      <c r="C2485" s="222"/>
      <c r="D2485" s="3"/>
      <c r="E2485" s="222"/>
      <c r="F2485" s="222"/>
      <c r="G2485" s="3"/>
      <c r="H2485" s="222"/>
      <c r="I2485" s="3"/>
      <c r="J2485" s="326"/>
      <c r="K2485" s="327"/>
      <c r="L2485" s="222"/>
      <c r="M2485" s="76"/>
      <c r="N2485" s="3"/>
      <c r="O2485" s="11"/>
      <c r="P2485" s="211"/>
      <c r="Q2485" s="211"/>
      <c r="R2485" s="211"/>
      <c r="S2485" s="211"/>
      <c r="T2485" s="211"/>
      <c r="U2485" s="211"/>
      <c r="V2485" s="211"/>
      <c r="W2485" s="211"/>
      <c r="X2485" s="211"/>
      <c r="Y2485" s="211"/>
      <c r="Z2485" s="211"/>
      <c r="AC2485" s="264"/>
      <c r="AD2485" s="264"/>
      <c r="AE2485" s="264"/>
      <c r="AF2485" s="264"/>
      <c r="AG2485" s="264"/>
    </row>
    <row r="2486" spans="1:33" ht="12.6" customHeight="1" x14ac:dyDescent="0.25">
      <c r="A2486" s="11"/>
      <c r="B2486" s="222"/>
      <c r="C2486" s="222"/>
      <c r="D2486" s="3"/>
      <c r="E2486" s="222"/>
      <c r="F2486" s="222"/>
      <c r="G2486" s="3"/>
      <c r="H2486" s="222"/>
      <c r="I2486" s="3"/>
      <c r="J2486" s="326"/>
      <c r="K2486" s="327"/>
      <c r="L2486" s="222"/>
      <c r="M2486" s="76"/>
      <c r="N2486" s="3"/>
      <c r="O2486" s="11"/>
      <c r="P2486" s="211"/>
      <c r="Q2486" s="211"/>
      <c r="R2486" s="211"/>
      <c r="S2486" s="211"/>
      <c r="T2486" s="211"/>
      <c r="U2486" s="211"/>
      <c r="V2486" s="211"/>
      <c r="W2486" s="211"/>
      <c r="X2486" s="211"/>
      <c r="Y2486" s="211"/>
      <c r="Z2486" s="211"/>
      <c r="AC2486" s="264"/>
      <c r="AD2486" s="264"/>
      <c r="AE2486" s="264"/>
      <c r="AF2486" s="264"/>
      <c r="AG2486" s="264"/>
    </row>
    <row r="2487" spans="1:33" ht="12.6" customHeight="1" x14ac:dyDescent="0.25">
      <c r="D2487" s="3"/>
      <c r="G2487" s="3"/>
      <c r="I2487" s="3"/>
      <c r="N2487" s="3"/>
      <c r="P2487" s="211"/>
      <c r="Q2487" s="211"/>
      <c r="R2487" s="211"/>
      <c r="S2487" s="211"/>
      <c r="T2487" s="211"/>
      <c r="U2487" s="211"/>
      <c r="V2487" s="211"/>
      <c r="W2487" s="211"/>
      <c r="X2487" s="211"/>
      <c r="Y2487" s="211"/>
      <c r="Z2487" s="211"/>
      <c r="AC2487" s="264"/>
      <c r="AD2487" s="264"/>
      <c r="AE2487" s="264"/>
      <c r="AF2487" s="264"/>
      <c r="AG2487" s="264"/>
    </row>
    <row r="2488" spans="1:33" ht="12.6" customHeight="1" x14ac:dyDescent="0.25">
      <c r="D2488" s="62"/>
      <c r="H2488" s="63"/>
      <c r="K2488" s="26"/>
      <c r="P2488" s="211"/>
      <c r="Q2488" s="211"/>
      <c r="R2488" s="211"/>
      <c r="S2488" s="211"/>
      <c r="T2488" s="211"/>
      <c r="U2488" s="211"/>
      <c r="V2488" s="211"/>
      <c r="W2488" s="211"/>
      <c r="X2488" s="211"/>
      <c r="Y2488" s="211"/>
      <c r="Z2488" s="211"/>
      <c r="AC2488" s="264"/>
      <c r="AD2488" s="264"/>
      <c r="AE2488" s="264"/>
      <c r="AF2488" s="264"/>
      <c r="AG2488" s="264"/>
    </row>
    <row r="2489" spans="1:33" ht="12.6" customHeight="1" x14ac:dyDescent="0.25">
      <c r="B2489" s="95"/>
      <c r="C2489" s="95"/>
      <c r="D2489" s="95"/>
      <c r="E2489" s="95"/>
      <c r="F2489" s="95"/>
      <c r="G2489" s="95"/>
      <c r="H2489" s="95"/>
      <c r="I2489" s="95"/>
      <c r="J2489" s="95"/>
      <c r="K2489" s="95"/>
      <c r="L2489" s="95"/>
      <c r="M2489" s="95"/>
      <c r="P2489" s="211"/>
      <c r="Q2489" s="211"/>
      <c r="R2489" s="211"/>
      <c r="S2489" s="211"/>
      <c r="T2489" s="211"/>
      <c r="U2489" s="211"/>
      <c r="V2489" s="211"/>
      <c r="W2489" s="211"/>
      <c r="X2489" s="211"/>
      <c r="Y2489" s="211"/>
      <c r="Z2489" s="211"/>
      <c r="AC2489" s="264"/>
      <c r="AD2489" s="264"/>
      <c r="AE2489" s="264"/>
      <c r="AF2489" s="264"/>
      <c r="AG2489" s="264"/>
    </row>
    <row r="2490" spans="1:33" ht="12.6" customHeight="1" x14ac:dyDescent="0.25">
      <c r="B2490" s="95"/>
      <c r="C2490" s="95"/>
      <c r="D2490" s="95"/>
      <c r="E2490" s="95"/>
      <c r="F2490" s="95"/>
      <c r="G2490" s="95"/>
      <c r="H2490" s="95"/>
      <c r="I2490" s="95"/>
      <c r="J2490" s="95"/>
      <c r="K2490" s="95"/>
      <c r="L2490" s="95"/>
      <c r="M2490" s="95"/>
      <c r="P2490" s="211"/>
      <c r="Q2490" s="211"/>
      <c r="R2490" s="211"/>
      <c r="S2490" s="211"/>
      <c r="T2490" s="211"/>
      <c r="U2490" s="211"/>
      <c r="V2490" s="211"/>
      <c r="W2490" s="211"/>
      <c r="X2490" s="211"/>
      <c r="Y2490" s="211"/>
      <c r="Z2490" s="211"/>
      <c r="AC2490" s="264"/>
      <c r="AD2490" s="264"/>
      <c r="AE2490" s="264"/>
      <c r="AF2490" s="264"/>
      <c r="AG2490" s="264"/>
    </row>
    <row r="2491" spans="1:33" ht="12.6" customHeight="1" x14ac:dyDescent="0.25">
      <c r="B2491" s="95"/>
      <c r="C2491" s="95"/>
      <c r="D2491" s="95"/>
      <c r="E2491" s="95"/>
      <c r="F2491" s="95"/>
      <c r="G2491" s="95"/>
      <c r="H2491" s="95"/>
      <c r="I2491" s="95"/>
      <c r="J2491" s="95"/>
      <c r="K2491" s="95"/>
      <c r="L2491" s="95"/>
      <c r="M2491" s="95"/>
      <c r="P2491" s="211"/>
      <c r="Q2491" s="211"/>
      <c r="R2491" s="211"/>
      <c r="S2491" s="211"/>
      <c r="T2491" s="211"/>
      <c r="U2491" s="211"/>
      <c r="V2491" s="211"/>
      <c r="W2491" s="211"/>
      <c r="X2491" s="211"/>
      <c r="Y2491" s="211"/>
      <c r="Z2491" s="211"/>
      <c r="AC2491" s="264"/>
      <c r="AD2491" s="264"/>
      <c r="AE2491" s="264"/>
      <c r="AF2491" s="264"/>
      <c r="AG2491" s="264"/>
    </row>
    <row r="2492" spans="1:33" ht="12.6" customHeight="1" x14ac:dyDescent="0.25">
      <c r="B2492" s="95"/>
      <c r="C2492" s="95"/>
      <c r="D2492" s="95"/>
      <c r="E2492" s="95"/>
      <c r="F2492" s="95"/>
      <c r="G2492" s="95"/>
      <c r="H2492" s="95"/>
      <c r="I2492" s="95"/>
      <c r="J2492" s="95"/>
      <c r="K2492" s="95"/>
      <c r="L2492" s="95"/>
      <c r="M2492" s="95"/>
      <c r="P2492" s="211"/>
      <c r="Q2492" s="211"/>
      <c r="R2492" s="211"/>
      <c r="S2492" s="211"/>
      <c r="T2492" s="211"/>
      <c r="U2492" s="211"/>
      <c r="V2492" s="211"/>
      <c r="W2492" s="211"/>
      <c r="X2492" s="211"/>
      <c r="Y2492" s="211"/>
      <c r="Z2492" s="211"/>
      <c r="AC2492" s="264"/>
      <c r="AD2492" s="264"/>
      <c r="AE2492" s="264"/>
      <c r="AF2492" s="264"/>
      <c r="AG2492" s="264"/>
    </row>
    <row r="2493" spans="1:33" ht="12.6" customHeight="1" x14ac:dyDescent="0.25">
      <c r="B2493" s="16"/>
      <c r="D2493" s="62"/>
      <c r="H2493" s="63"/>
      <c r="K2493" s="26"/>
      <c r="P2493" s="211"/>
      <c r="Q2493" s="211"/>
      <c r="R2493" s="211"/>
      <c r="S2493" s="211"/>
      <c r="T2493" s="211"/>
      <c r="U2493" s="211"/>
      <c r="V2493" s="211"/>
      <c r="W2493" s="211"/>
      <c r="X2493" s="211"/>
      <c r="Y2493" s="211"/>
      <c r="Z2493" s="211"/>
      <c r="AC2493" s="264"/>
      <c r="AD2493" s="264"/>
      <c r="AE2493" s="264"/>
      <c r="AF2493" s="264"/>
      <c r="AG2493" s="264"/>
    </row>
    <row r="2494" spans="1:33" ht="12.6" customHeight="1" x14ac:dyDescent="0.25">
      <c r="D2494" s="62"/>
      <c r="H2494" s="63"/>
      <c r="K2494" s="26"/>
      <c r="P2494" s="211"/>
      <c r="Q2494" s="211"/>
      <c r="R2494" s="211"/>
      <c r="S2494" s="211"/>
      <c r="T2494" s="211"/>
      <c r="U2494" s="211"/>
      <c r="V2494" s="211"/>
      <c r="W2494" s="211"/>
      <c r="X2494" s="211"/>
      <c r="Y2494" s="211"/>
      <c r="Z2494" s="211"/>
      <c r="AC2494" s="264"/>
      <c r="AD2494" s="264"/>
      <c r="AE2494" s="264"/>
      <c r="AF2494" s="264"/>
      <c r="AG2494" s="264"/>
    </row>
    <row r="2495" spans="1:33" ht="12.6" customHeight="1" x14ac:dyDescent="0.25">
      <c r="D2495" s="62"/>
      <c r="H2495" s="63"/>
      <c r="K2495" s="26"/>
      <c r="P2495" s="211"/>
      <c r="Q2495" s="211"/>
      <c r="R2495" s="211"/>
      <c r="S2495" s="211"/>
      <c r="T2495" s="211"/>
      <c r="U2495" s="211"/>
      <c r="V2495" s="211"/>
      <c r="W2495" s="211"/>
      <c r="X2495" s="211"/>
      <c r="Y2495" s="211"/>
      <c r="Z2495" s="211"/>
      <c r="AC2495" s="264"/>
      <c r="AD2495" s="264"/>
      <c r="AE2495" s="264"/>
      <c r="AF2495" s="264"/>
      <c r="AG2495" s="264"/>
    </row>
    <row r="2496" spans="1:33" ht="12.6" customHeight="1" x14ac:dyDescent="0.25">
      <c r="D2496" s="62"/>
      <c r="E2496" s="222"/>
      <c r="F2496" s="222"/>
      <c r="G2496" s="222"/>
      <c r="H2496" s="222"/>
      <c r="I2496" s="222"/>
      <c r="K2496" s="26"/>
      <c r="P2496" s="211"/>
      <c r="Q2496" s="211"/>
      <c r="R2496" s="211"/>
      <c r="S2496" s="211"/>
      <c r="T2496" s="211"/>
      <c r="U2496" s="211"/>
      <c r="V2496" s="211"/>
      <c r="W2496" s="211"/>
      <c r="X2496" s="211"/>
      <c r="Y2496" s="211"/>
      <c r="Z2496" s="211"/>
      <c r="AC2496" s="264"/>
      <c r="AD2496" s="264"/>
      <c r="AE2496" s="264"/>
      <c r="AF2496" s="264"/>
      <c r="AG2496" s="264"/>
    </row>
    <row r="2497" spans="2:33" ht="12.6" customHeight="1" x14ac:dyDescent="0.25">
      <c r="D2497" s="62"/>
      <c r="E2497" s="222"/>
      <c r="F2497" s="222"/>
      <c r="G2497" s="222"/>
      <c r="H2497" s="222"/>
      <c r="I2497" s="222"/>
      <c r="K2497" s="323"/>
      <c r="L2497" s="323"/>
      <c r="M2497" s="323"/>
      <c r="P2497" s="211"/>
      <c r="Q2497" s="211"/>
      <c r="R2497" s="211"/>
      <c r="S2497" s="211"/>
      <c r="T2497" s="211"/>
      <c r="U2497" s="211"/>
      <c r="V2497" s="211"/>
      <c r="W2497" s="211"/>
      <c r="X2497" s="211"/>
      <c r="Y2497" s="211"/>
      <c r="Z2497" s="211"/>
      <c r="AC2497" s="264"/>
      <c r="AD2497" s="264"/>
      <c r="AE2497" s="264"/>
      <c r="AF2497" s="264"/>
      <c r="AG2497" s="264"/>
    </row>
    <row r="2498" spans="2:33" ht="12.6" customHeight="1" x14ac:dyDescent="0.25">
      <c r="D2498" s="62"/>
      <c r="H2498" s="63"/>
      <c r="K2498" s="323"/>
      <c r="L2498" s="323"/>
      <c r="M2498" s="323"/>
      <c r="P2498" s="211"/>
      <c r="Q2498" s="211"/>
      <c r="R2498" s="211"/>
      <c r="S2498" s="211"/>
      <c r="T2498" s="211"/>
      <c r="U2498" s="211"/>
      <c r="V2498" s="211"/>
      <c r="W2498" s="211"/>
      <c r="X2498" s="211"/>
      <c r="Y2498" s="211"/>
      <c r="Z2498" s="211"/>
      <c r="AC2498" s="264"/>
      <c r="AD2498" s="264"/>
      <c r="AE2498" s="264"/>
      <c r="AF2498" s="264"/>
      <c r="AG2498" s="264"/>
    </row>
    <row r="2499" spans="2:33" ht="12.6" customHeight="1" x14ac:dyDescent="0.25">
      <c r="D2499" s="62"/>
      <c r="E2499" s="222"/>
      <c r="F2499" s="222"/>
      <c r="G2499" s="222"/>
      <c r="H2499" s="222"/>
      <c r="I2499" s="222"/>
      <c r="K2499" s="323"/>
      <c r="L2499" s="323"/>
      <c r="M2499" s="323"/>
      <c r="P2499" s="211"/>
      <c r="Q2499" s="211"/>
      <c r="R2499" s="211"/>
      <c r="S2499" s="211"/>
      <c r="T2499" s="211"/>
      <c r="U2499" s="211"/>
      <c r="V2499" s="211"/>
      <c r="W2499" s="211"/>
      <c r="X2499" s="211"/>
      <c r="Y2499" s="211"/>
      <c r="Z2499" s="211"/>
      <c r="AC2499" s="264"/>
      <c r="AD2499" s="264"/>
      <c r="AE2499" s="264"/>
      <c r="AF2499" s="264"/>
      <c r="AG2499" s="264"/>
    </row>
    <row r="2500" spans="2:33" ht="12.6" customHeight="1" x14ac:dyDescent="0.25">
      <c r="D2500" s="62"/>
      <c r="E2500" s="222"/>
      <c r="F2500" s="222"/>
      <c r="G2500" s="222"/>
      <c r="H2500" s="222"/>
      <c r="I2500" s="222"/>
      <c r="K2500" s="323"/>
      <c r="L2500" s="323"/>
      <c r="M2500" s="323"/>
      <c r="P2500" s="211"/>
      <c r="Q2500" s="211"/>
      <c r="R2500" s="211"/>
      <c r="S2500" s="211"/>
      <c r="T2500" s="211"/>
      <c r="U2500" s="211"/>
      <c r="V2500" s="211"/>
      <c r="W2500" s="211"/>
      <c r="X2500" s="211"/>
      <c r="Y2500" s="211"/>
      <c r="Z2500" s="211"/>
      <c r="AC2500" s="264"/>
      <c r="AD2500" s="264"/>
      <c r="AE2500" s="264"/>
      <c r="AF2500" s="264"/>
      <c r="AG2500" s="264"/>
    </row>
    <row r="2501" spans="2:33" ht="12.6" customHeight="1" x14ac:dyDescent="0.25">
      <c r="P2501" s="211"/>
      <c r="Q2501" s="211"/>
      <c r="R2501" s="211"/>
      <c r="S2501" s="211"/>
      <c r="T2501" s="211"/>
      <c r="U2501" s="211"/>
      <c r="V2501" s="211"/>
      <c r="W2501" s="211"/>
      <c r="X2501" s="211"/>
      <c r="Y2501" s="211"/>
      <c r="Z2501" s="211"/>
      <c r="AC2501" s="264"/>
      <c r="AD2501" s="264"/>
      <c r="AE2501" s="264"/>
      <c r="AF2501" s="264"/>
      <c r="AG2501" s="264"/>
    </row>
    <row r="2502" spans="2:33" ht="12.6" customHeight="1" x14ac:dyDescent="0.25">
      <c r="P2502" s="211"/>
      <c r="Q2502" s="211"/>
      <c r="R2502" s="211"/>
      <c r="S2502" s="211"/>
      <c r="T2502" s="211"/>
      <c r="U2502" s="211"/>
      <c r="V2502" s="211"/>
      <c r="W2502" s="211"/>
      <c r="X2502" s="211"/>
      <c r="Y2502" s="211"/>
      <c r="Z2502" s="211"/>
      <c r="AC2502" s="264"/>
      <c r="AD2502" s="264"/>
      <c r="AE2502" s="264"/>
      <c r="AF2502" s="264"/>
      <c r="AG2502" s="264"/>
    </row>
    <row r="2503" spans="2:33" ht="12.6" customHeight="1" x14ac:dyDescent="0.25">
      <c r="B2503" s="91"/>
      <c r="P2503" s="211"/>
      <c r="Q2503" s="211"/>
      <c r="R2503" s="211"/>
      <c r="S2503" s="211"/>
      <c r="T2503" s="211"/>
      <c r="U2503" s="211"/>
      <c r="V2503" s="211"/>
      <c r="W2503" s="211"/>
      <c r="X2503" s="211"/>
      <c r="Y2503" s="211"/>
      <c r="Z2503" s="211"/>
      <c r="AC2503" s="264"/>
      <c r="AD2503" s="264"/>
      <c r="AE2503" s="264"/>
      <c r="AF2503" s="264"/>
      <c r="AG2503" s="264"/>
    </row>
    <row r="2504" spans="2:33" ht="12.6" customHeight="1" x14ac:dyDescent="0.25">
      <c r="P2504" s="211"/>
      <c r="Q2504" s="211"/>
      <c r="R2504" s="211"/>
      <c r="S2504" s="211"/>
      <c r="T2504" s="211"/>
      <c r="U2504" s="211"/>
      <c r="V2504" s="211"/>
      <c r="W2504" s="211"/>
      <c r="X2504" s="211"/>
      <c r="Y2504" s="211"/>
      <c r="Z2504" s="211"/>
      <c r="AC2504" s="264"/>
      <c r="AD2504" s="264"/>
      <c r="AE2504" s="264"/>
      <c r="AF2504" s="264"/>
      <c r="AG2504" s="264"/>
    </row>
    <row r="2505" spans="2:33" ht="12.6" customHeight="1" x14ac:dyDescent="0.25">
      <c r="P2505" s="211"/>
      <c r="Q2505" s="211"/>
      <c r="R2505" s="211"/>
      <c r="S2505" s="211"/>
      <c r="T2505" s="211"/>
      <c r="U2505" s="211"/>
      <c r="V2505" s="211"/>
      <c r="W2505" s="211"/>
      <c r="X2505" s="211"/>
      <c r="Y2505" s="211"/>
      <c r="Z2505" s="211"/>
      <c r="AC2505" s="264"/>
      <c r="AD2505" s="264"/>
      <c r="AE2505" s="264"/>
      <c r="AF2505" s="264"/>
      <c r="AG2505" s="264"/>
    </row>
    <row r="2506" spans="2:33" ht="12.6" customHeight="1" x14ac:dyDescent="0.25">
      <c r="P2506" s="211"/>
      <c r="Q2506" s="211"/>
      <c r="R2506" s="211"/>
      <c r="S2506" s="211"/>
      <c r="T2506" s="211"/>
      <c r="U2506" s="211"/>
      <c r="V2506" s="211"/>
      <c r="W2506" s="211"/>
      <c r="X2506" s="211"/>
      <c r="Y2506" s="211"/>
      <c r="Z2506" s="211"/>
      <c r="AC2506" s="264"/>
      <c r="AD2506" s="264"/>
      <c r="AE2506" s="264"/>
      <c r="AF2506" s="264"/>
      <c r="AG2506" s="264"/>
    </row>
    <row r="2507" spans="2:33" ht="12.6" customHeight="1" x14ac:dyDescent="0.25">
      <c r="P2507" s="211"/>
      <c r="Q2507" s="211"/>
      <c r="R2507" s="211"/>
      <c r="S2507" s="211"/>
      <c r="T2507" s="211"/>
      <c r="U2507" s="211"/>
      <c r="V2507" s="211"/>
      <c r="W2507" s="211"/>
      <c r="X2507" s="211"/>
      <c r="Y2507" s="211"/>
      <c r="Z2507" s="211"/>
      <c r="AC2507" s="264"/>
      <c r="AD2507" s="264"/>
      <c r="AE2507" s="264"/>
      <c r="AF2507" s="264"/>
      <c r="AG2507" s="264"/>
    </row>
    <row r="2508" spans="2:33" ht="12.6" customHeight="1" x14ac:dyDescent="0.25">
      <c r="P2508" s="211"/>
      <c r="Q2508" s="211"/>
      <c r="R2508" s="211"/>
      <c r="S2508" s="211"/>
      <c r="T2508" s="211"/>
      <c r="U2508" s="211"/>
      <c r="V2508" s="211"/>
      <c r="W2508" s="211"/>
      <c r="X2508" s="211"/>
      <c r="Y2508" s="211"/>
      <c r="Z2508" s="211"/>
      <c r="AC2508" s="264"/>
      <c r="AD2508" s="264"/>
      <c r="AE2508" s="264"/>
      <c r="AF2508" s="264"/>
      <c r="AG2508" s="264"/>
    </row>
    <row r="2509" spans="2:33" ht="12.6" customHeight="1" x14ac:dyDescent="0.25">
      <c r="P2509" s="211"/>
      <c r="Q2509" s="211"/>
      <c r="R2509" s="211"/>
      <c r="S2509" s="211"/>
      <c r="T2509" s="211"/>
      <c r="U2509" s="211"/>
      <c r="V2509" s="211"/>
      <c r="W2509" s="211"/>
      <c r="X2509" s="211"/>
      <c r="Y2509" s="211"/>
      <c r="Z2509" s="211"/>
      <c r="AC2509" s="264"/>
      <c r="AD2509" s="264"/>
      <c r="AE2509" s="264"/>
      <c r="AF2509" s="264"/>
      <c r="AG2509" s="264"/>
    </row>
    <row r="2510" spans="2:33" ht="12.6" customHeight="1" x14ac:dyDescent="0.25">
      <c r="P2510" s="211"/>
      <c r="Q2510" s="211"/>
      <c r="R2510" s="211"/>
      <c r="S2510" s="211"/>
      <c r="T2510" s="211"/>
      <c r="U2510" s="211"/>
      <c r="V2510" s="211"/>
      <c r="W2510" s="211"/>
      <c r="X2510" s="211"/>
      <c r="Y2510" s="211"/>
      <c r="Z2510" s="211"/>
      <c r="AC2510" s="264"/>
      <c r="AD2510" s="264"/>
      <c r="AE2510" s="264"/>
      <c r="AF2510" s="264"/>
      <c r="AG2510" s="264"/>
    </row>
    <row r="2511" spans="2:33" ht="12.6" customHeight="1" x14ac:dyDescent="0.25">
      <c r="P2511" s="211"/>
      <c r="Q2511" s="211"/>
      <c r="R2511" s="211"/>
      <c r="S2511" s="211"/>
      <c r="T2511" s="211"/>
      <c r="U2511" s="211"/>
      <c r="V2511" s="211"/>
      <c r="W2511" s="211"/>
      <c r="X2511" s="211"/>
      <c r="Y2511" s="211"/>
      <c r="Z2511" s="211"/>
      <c r="AC2511" s="264"/>
      <c r="AD2511" s="264"/>
      <c r="AE2511" s="264"/>
      <c r="AF2511" s="264"/>
      <c r="AG2511" s="264"/>
    </row>
    <row r="2512" spans="2:33" ht="12.6" customHeight="1" x14ac:dyDescent="0.25">
      <c r="P2512" s="211"/>
      <c r="Q2512" s="211"/>
      <c r="R2512" s="211"/>
      <c r="S2512" s="211"/>
      <c r="T2512" s="211"/>
      <c r="U2512" s="211"/>
      <c r="V2512" s="211"/>
      <c r="W2512" s="211"/>
      <c r="X2512" s="211"/>
      <c r="Y2512" s="211"/>
      <c r="Z2512" s="211"/>
      <c r="AC2512" s="264"/>
      <c r="AD2512" s="264"/>
      <c r="AE2512" s="264"/>
      <c r="AF2512" s="264"/>
      <c r="AG2512" s="264"/>
    </row>
    <row r="2513" spans="16:33" ht="12.6" customHeight="1" x14ac:dyDescent="0.25">
      <c r="P2513" s="211"/>
      <c r="Q2513" s="211"/>
      <c r="R2513" s="211"/>
      <c r="S2513" s="211"/>
      <c r="T2513" s="211"/>
      <c r="U2513" s="211"/>
      <c r="V2513" s="211"/>
      <c r="W2513" s="211"/>
      <c r="X2513" s="211"/>
      <c r="Y2513" s="211"/>
      <c r="Z2513" s="211"/>
      <c r="AC2513" s="264"/>
      <c r="AD2513" s="264"/>
      <c r="AE2513" s="264"/>
      <c r="AF2513" s="264"/>
      <c r="AG2513" s="264"/>
    </row>
    <row r="2514" spans="16:33" ht="12.6" customHeight="1" x14ac:dyDescent="0.25">
      <c r="P2514" s="211"/>
      <c r="Q2514" s="211"/>
      <c r="R2514" s="211"/>
      <c r="S2514" s="211"/>
      <c r="T2514" s="211"/>
      <c r="U2514" s="211"/>
      <c r="V2514" s="211"/>
      <c r="W2514" s="211"/>
      <c r="X2514" s="211"/>
      <c r="Y2514" s="211"/>
      <c r="Z2514" s="211"/>
      <c r="AC2514" s="264"/>
      <c r="AD2514" s="264"/>
      <c r="AE2514" s="264"/>
      <c r="AF2514" s="264"/>
      <c r="AG2514" s="264"/>
    </row>
    <row r="2515" spans="16:33" ht="12.6" customHeight="1" x14ac:dyDescent="0.25">
      <c r="P2515" s="211"/>
      <c r="Q2515" s="211"/>
      <c r="R2515" s="211"/>
      <c r="S2515" s="211"/>
      <c r="T2515" s="211"/>
      <c r="U2515" s="211"/>
      <c r="V2515" s="211"/>
      <c r="W2515" s="211"/>
      <c r="X2515" s="211"/>
      <c r="Y2515" s="211"/>
      <c r="Z2515" s="211"/>
      <c r="AC2515" s="264"/>
      <c r="AD2515" s="264"/>
      <c r="AE2515" s="264"/>
      <c r="AF2515" s="264"/>
      <c r="AG2515" s="264"/>
    </row>
    <row r="2516" spans="16:33" ht="12.6" customHeight="1" x14ac:dyDescent="0.25">
      <c r="P2516" s="211"/>
      <c r="Q2516" s="211"/>
      <c r="R2516" s="211"/>
      <c r="S2516" s="211"/>
      <c r="T2516" s="211"/>
      <c r="U2516" s="211"/>
      <c r="V2516" s="211"/>
      <c r="W2516" s="211"/>
      <c r="X2516" s="211"/>
      <c r="Y2516" s="211"/>
      <c r="Z2516" s="211"/>
      <c r="AC2516" s="264"/>
      <c r="AD2516" s="264"/>
      <c r="AE2516" s="264"/>
      <c r="AF2516" s="264"/>
      <c r="AG2516" s="264"/>
    </row>
    <row r="2517" spans="16:33" ht="12.6" customHeight="1" x14ac:dyDescent="0.25">
      <c r="P2517" s="211"/>
      <c r="Q2517" s="211"/>
      <c r="R2517" s="211"/>
      <c r="S2517" s="211"/>
      <c r="T2517" s="211"/>
      <c r="U2517" s="211"/>
      <c r="V2517" s="211"/>
      <c r="W2517" s="211"/>
      <c r="X2517" s="211"/>
      <c r="Y2517" s="211"/>
      <c r="Z2517" s="211"/>
      <c r="AC2517" s="264"/>
      <c r="AD2517" s="264"/>
      <c r="AE2517" s="264"/>
      <c r="AF2517" s="264"/>
      <c r="AG2517" s="264"/>
    </row>
    <row r="2518" spans="16:33" ht="12.6" customHeight="1" x14ac:dyDescent="0.25">
      <c r="P2518" s="211"/>
      <c r="Q2518" s="211"/>
      <c r="R2518" s="211"/>
      <c r="S2518" s="211"/>
      <c r="T2518" s="211"/>
      <c r="U2518" s="211"/>
      <c r="V2518" s="211"/>
      <c r="W2518" s="211"/>
      <c r="X2518" s="211"/>
      <c r="Y2518" s="211"/>
      <c r="Z2518" s="211"/>
      <c r="AC2518" s="264"/>
      <c r="AD2518" s="264"/>
      <c r="AE2518" s="264"/>
      <c r="AF2518" s="264"/>
      <c r="AG2518" s="264"/>
    </row>
    <row r="2519" spans="16:33" ht="12.6" customHeight="1" x14ac:dyDescent="0.25">
      <c r="P2519" s="211"/>
      <c r="Q2519" s="211"/>
      <c r="R2519" s="211"/>
      <c r="S2519" s="211"/>
      <c r="T2519" s="211"/>
      <c r="U2519" s="211"/>
      <c r="V2519" s="211"/>
      <c r="W2519" s="211"/>
      <c r="X2519" s="211"/>
      <c r="Y2519" s="211"/>
      <c r="Z2519" s="211"/>
      <c r="AC2519" s="264"/>
      <c r="AD2519" s="264"/>
      <c r="AE2519" s="264"/>
      <c r="AF2519" s="264"/>
      <c r="AG2519" s="264"/>
    </row>
    <row r="2520" spans="16:33" ht="12.6" customHeight="1" x14ac:dyDescent="0.25">
      <c r="P2520" s="211"/>
      <c r="Q2520" s="211"/>
      <c r="R2520" s="211"/>
      <c r="S2520" s="211"/>
      <c r="T2520" s="211"/>
      <c r="U2520" s="211"/>
      <c r="V2520" s="211"/>
      <c r="W2520" s="211"/>
      <c r="X2520" s="211"/>
      <c r="Y2520" s="211"/>
      <c r="Z2520" s="211"/>
      <c r="AC2520" s="264"/>
      <c r="AD2520" s="264"/>
      <c r="AE2520" s="264"/>
      <c r="AF2520" s="264"/>
      <c r="AG2520" s="264"/>
    </row>
    <row r="2521" spans="16:33" ht="12.6" customHeight="1" x14ac:dyDescent="0.25">
      <c r="P2521" s="211"/>
      <c r="Q2521" s="211"/>
      <c r="R2521" s="211"/>
      <c r="S2521" s="211"/>
      <c r="T2521" s="211"/>
      <c r="U2521" s="211"/>
      <c r="V2521" s="211"/>
      <c r="W2521" s="211"/>
      <c r="X2521" s="211"/>
      <c r="Y2521" s="211"/>
      <c r="Z2521" s="211"/>
      <c r="AC2521" s="264"/>
      <c r="AD2521" s="264"/>
      <c r="AE2521" s="264"/>
      <c r="AF2521" s="264"/>
      <c r="AG2521" s="264"/>
    </row>
    <row r="2522" spans="16:33" ht="12.6" customHeight="1" x14ac:dyDescent="0.25">
      <c r="P2522" s="211"/>
      <c r="Q2522" s="211"/>
      <c r="R2522" s="211"/>
      <c r="S2522" s="211"/>
      <c r="T2522" s="211"/>
      <c r="U2522" s="211"/>
      <c r="V2522" s="211"/>
      <c r="W2522" s="211"/>
      <c r="X2522" s="211"/>
      <c r="Y2522" s="211"/>
      <c r="Z2522" s="211"/>
      <c r="AC2522" s="264"/>
      <c r="AD2522" s="264"/>
      <c r="AE2522" s="264"/>
      <c r="AF2522" s="264"/>
      <c r="AG2522" s="264"/>
    </row>
    <row r="2523" spans="16:33" ht="12.6" customHeight="1" x14ac:dyDescent="0.25">
      <c r="P2523" s="211"/>
      <c r="Q2523" s="211"/>
      <c r="R2523" s="211"/>
      <c r="S2523" s="211"/>
      <c r="T2523" s="211"/>
      <c r="U2523" s="211"/>
      <c r="V2523" s="211"/>
      <c r="W2523" s="211"/>
      <c r="X2523" s="211"/>
      <c r="Y2523" s="211"/>
      <c r="Z2523" s="211"/>
      <c r="AC2523" s="264"/>
      <c r="AD2523" s="264"/>
      <c r="AE2523" s="264"/>
      <c r="AF2523" s="264"/>
      <c r="AG2523" s="264"/>
    </row>
    <row r="2524" spans="16:33" ht="12.6" customHeight="1" x14ac:dyDescent="0.25">
      <c r="P2524" s="211"/>
      <c r="Q2524" s="211"/>
      <c r="R2524" s="211"/>
      <c r="S2524" s="211"/>
      <c r="T2524" s="211"/>
      <c r="U2524" s="211"/>
      <c r="V2524" s="211"/>
      <c r="W2524" s="211"/>
      <c r="X2524" s="211"/>
      <c r="Y2524" s="211"/>
      <c r="Z2524" s="211"/>
      <c r="AC2524" s="264"/>
      <c r="AD2524" s="264"/>
      <c r="AE2524" s="264"/>
      <c r="AF2524" s="264"/>
      <c r="AG2524" s="264"/>
    </row>
    <row r="2525" spans="16:33" ht="12.6" customHeight="1" x14ac:dyDescent="0.25">
      <c r="P2525" s="211"/>
      <c r="Q2525" s="211"/>
      <c r="R2525" s="211"/>
      <c r="S2525" s="211"/>
      <c r="T2525" s="211"/>
      <c r="U2525" s="211"/>
      <c r="V2525" s="211"/>
      <c r="W2525" s="211"/>
      <c r="X2525" s="211"/>
      <c r="Y2525" s="211"/>
      <c r="Z2525" s="211"/>
      <c r="AC2525" s="264"/>
      <c r="AD2525" s="264"/>
      <c r="AE2525" s="264"/>
      <c r="AF2525" s="264"/>
      <c r="AG2525" s="264"/>
    </row>
    <row r="2526" spans="16:33" ht="12.6" customHeight="1" x14ac:dyDescent="0.25">
      <c r="P2526" s="211"/>
      <c r="Q2526" s="211"/>
      <c r="R2526" s="211"/>
      <c r="S2526" s="211"/>
      <c r="T2526" s="211"/>
      <c r="U2526" s="211"/>
      <c r="V2526" s="211"/>
      <c r="W2526" s="211"/>
      <c r="X2526" s="211"/>
      <c r="Y2526" s="211"/>
      <c r="Z2526" s="211"/>
      <c r="AC2526" s="264"/>
      <c r="AD2526" s="264"/>
      <c r="AE2526" s="264"/>
      <c r="AF2526" s="264"/>
      <c r="AG2526" s="264"/>
    </row>
    <row r="2527" spans="16:33" ht="12.6" customHeight="1" x14ac:dyDescent="0.25">
      <c r="P2527" s="211"/>
      <c r="Q2527" s="211"/>
      <c r="R2527" s="211"/>
      <c r="S2527" s="211"/>
      <c r="T2527" s="211"/>
      <c r="U2527" s="211"/>
      <c r="V2527" s="211"/>
      <c r="W2527" s="211"/>
      <c r="X2527" s="211"/>
      <c r="Y2527" s="211"/>
      <c r="Z2527" s="211"/>
      <c r="AC2527" s="264"/>
      <c r="AD2527" s="264"/>
      <c r="AE2527" s="264"/>
      <c r="AF2527" s="264"/>
      <c r="AG2527" s="264"/>
    </row>
    <row r="2528" spans="16:33" ht="12.6" customHeight="1" x14ac:dyDescent="0.25">
      <c r="P2528" s="211"/>
      <c r="Q2528" s="211"/>
      <c r="R2528" s="211"/>
      <c r="S2528" s="211"/>
      <c r="T2528" s="211"/>
      <c r="U2528" s="211"/>
      <c r="V2528" s="211"/>
      <c r="W2528" s="211"/>
      <c r="X2528" s="211"/>
      <c r="Y2528" s="211"/>
      <c r="Z2528" s="211"/>
      <c r="AC2528" s="264"/>
      <c r="AD2528" s="264"/>
      <c r="AE2528" s="264"/>
      <c r="AF2528" s="264"/>
      <c r="AG2528" s="264"/>
    </row>
    <row r="2529" spans="2:33" ht="12.6" customHeight="1" x14ac:dyDescent="0.25">
      <c r="P2529" s="211"/>
      <c r="Q2529" s="211"/>
      <c r="R2529" s="211"/>
      <c r="S2529" s="211"/>
      <c r="T2529" s="211"/>
      <c r="U2529" s="211"/>
      <c r="V2529" s="211"/>
      <c r="W2529" s="211"/>
      <c r="X2529" s="211"/>
      <c r="Y2529" s="211"/>
      <c r="Z2529" s="211"/>
      <c r="AC2529" s="264"/>
      <c r="AD2529" s="264"/>
      <c r="AE2529" s="264"/>
      <c r="AF2529" s="264"/>
      <c r="AG2529" s="264"/>
    </row>
    <row r="2530" spans="2:33" ht="12.6" customHeight="1" x14ac:dyDescent="0.25">
      <c r="P2530" s="211"/>
      <c r="Q2530" s="211"/>
      <c r="R2530" s="211"/>
      <c r="S2530" s="211"/>
      <c r="T2530" s="211"/>
      <c r="U2530" s="211"/>
      <c r="V2530" s="211"/>
      <c r="W2530" s="211"/>
      <c r="X2530" s="211"/>
      <c r="Y2530" s="211"/>
      <c r="Z2530" s="211"/>
      <c r="AC2530" s="264"/>
      <c r="AD2530" s="264"/>
      <c r="AE2530" s="264"/>
      <c r="AF2530" s="264"/>
      <c r="AG2530" s="264"/>
    </row>
    <row r="2531" spans="2:33" ht="12.6" customHeight="1" x14ac:dyDescent="0.25">
      <c r="P2531" s="211"/>
      <c r="Q2531" s="211"/>
      <c r="R2531" s="211"/>
      <c r="S2531" s="211"/>
      <c r="T2531" s="211"/>
      <c r="U2531" s="211"/>
      <c r="V2531" s="211"/>
      <c r="W2531" s="211"/>
      <c r="X2531" s="211"/>
      <c r="Y2531" s="211"/>
      <c r="Z2531" s="211"/>
      <c r="AC2531" s="264"/>
      <c r="AD2531" s="264"/>
      <c r="AE2531" s="264"/>
      <c r="AF2531" s="264"/>
      <c r="AG2531" s="264"/>
    </row>
    <row r="2532" spans="2:33" ht="12.6" customHeight="1" x14ac:dyDescent="0.25">
      <c r="P2532" s="211"/>
      <c r="Q2532" s="211"/>
      <c r="R2532" s="211"/>
      <c r="S2532" s="211"/>
      <c r="T2532" s="211"/>
      <c r="U2532" s="211"/>
      <c r="V2532" s="211"/>
      <c r="W2532" s="211"/>
      <c r="X2532" s="211"/>
      <c r="Y2532" s="211"/>
      <c r="Z2532" s="211"/>
      <c r="AC2532" s="264"/>
      <c r="AD2532" s="264"/>
      <c r="AE2532" s="264"/>
      <c r="AF2532" s="264"/>
      <c r="AG2532" s="264"/>
    </row>
    <row r="2533" spans="2:33" ht="12.6" customHeight="1" x14ac:dyDescent="0.25">
      <c r="P2533" s="211"/>
      <c r="Q2533" s="211"/>
      <c r="R2533" s="211"/>
      <c r="S2533" s="211"/>
      <c r="T2533" s="211"/>
      <c r="U2533" s="211"/>
      <c r="V2533" s="211"/>
      <c r="W2533" s="211"/>
      <c r="X2533" s="211"/>
      <c r="Y2533" s="211"/>
      <c r="Z2533" s="211"/>
      <c r="AC2533" s="264"/>
      <c r="AD2533" s="264"/>
      <c r="AE2533" s="264"/>
      <c r="AF2533" s="264"/>
      <c r="AG2533" s="264"/>
    </row>
    <row r="2534" spans="2:33" ht="12.6" customHeight="1" x14ac:dyDescent="0.25">
      <c r="P2534" s="211"/>
      <c r="Q2534" s="211"/>
      <c r="R2534" s="211"/>
      <c r="S2534" s="211"/>
      <c r="T2534" s="211"/>
      <c r="U2534" s="211"/>
      <c r="V2534" s="211"/>
      <c r="W2534" s="211"/>
      <c r="X2534" s="211"/>
      <c r="Y2534" s="211"/>
      <c r="Z2534" s="211"/>
      <c r="AC2534" s="264"/>
      <c r="AD2534" s="264"/>
      <c r="AE2534" s="264"/>
      <c r="AF2534" s="264"/>
      <c r="AG2534" s="264"/>
    </row>
    <row r="2535" spans="2:33" ht="12.6" customHeight="1" x14ac:dyDescent="0.25">
      <c r="P2535" s="211"/>
      <c r="Q2535" s="211"/>
      <c r="R2535" s="211"/>
      <c r="S2535" s="211"/>
      <c r="T2535" s="211"/>
      <c r="U2535" s="211"/>
      <c r="V2535" s="211"/>
      <c r="W2535" s="211"/>
      <c r="X2535" s="211"/>
      <c r="Y2535" s="211"/>
      <c r="Z2535" s="211"/>
      <c r="AC2535" s="264"/>
      <c r="AD2535" s="264"/>
      <c r="AE2535" s="264"/>
      <c r="AF2535" s="264"/>
      <c r="AG2535" s="264"/>
    </row>
    <row r="2536" spans="2:33" ht="12.6" customHeight="1" x14ac:dyDescent="0.25">
      <c r="C2536" s="358"/>
      <c r="D2536" s="30"/>
      <c r="P2536" s="211"/>
      <c r="Q2536" s="211"/>
      <c r="R2536" s="211"/>
      <c r="S2536" s="211"/>
      <c r="T2536" s="211"/>
      <c r="U2536" s="211"/>
      <c r="V2536" s="211"/>
      <c r="W2536" s="211"/>
      <c r="X2536" s="211"/>
      <c r="Y2536" s="211"/>
      <c r="Z2536" s="211"/>
      <c r="AC2536" s="264"/>
      <c r="AD2536" s="264"/>
      <c r="AE2536" s="264"/>
      <c r="AF2536" s="264"/>
      <c r="AG2536" s="264"/>
    </row>
    <row r="2537" spans="2:33" ht="12.6" customHeight="1" x14ac:dyDescent="0.25">
      <c r="B2537" s="9"/>
      <c r="D2537" s="39"/>
      <c r="E2537" s="9"/>
      <c r="F2537" s="324"/>
      <c r="I2537" s="80"/>
      <c r="J2537" s="9"/>
      <c r="L2537" s="80"/>
      <c r="P2537" s="211"/>
      <c r="Q2537" s="211"/>
      <c r="R2537" s="211"/>
      <c r="S2537" s="211"/>
      <c r="T2537" s="211"/>
      <c r="U2537" s="211"/>
      <c r="V2537" s="211"/>
      <c r="W2537" s="211"/>
      <c r="X2537" s="211"/>
      <c r="Y2537" s="211"/>
      <c r="Z2537" s="211"/>
      <c r="AC2537" s="264"/>
      <c r="AD2537" s="264"/>
      <c r="AE2537" s="264"/>
      <c r="AF2537" s="264"/>
      <c r="AG2537" s="264"/>
    </row>
    <row r="2538" spans="2:33" ht="12.6" customHeight="1" x14ac:dyDescent="0.25">
      <c r="E2538" s="39"/>
      <c r="F2538" s="40"/>
      <c r="G2538" s="41"/>
      <c r="I2538" s="11"/>
      <c r="J2538" s="42"/>
      <c r="P2538" s="211"/>
      <c r="Q2538" s="211"/>
      <c r="R2538" s="211"/>
      <c r="S2538" s="211"/>
      <c r="T2538" s="211"/>
      <c r="U2538" s="211"/>
      <c r="V2538" s="211"/>
      <c r="W2538" s="211"/>
      <c r="X2538" s="211"/>
      <c r="Y2538" s="211"/>
      <c r="Z2538" s="211"/>
      <c r="AC2538" s="264"/>
      <c r="AD2538" s="264"/>
      <c r="AE2538" s="264"/>
      <c r="AF2538" s="264"/>
      <c r="AG2538" s="264"/>
    </row>
    <row r="2539" spans="2:33" ht="12.6" customHeight="1" x14ac:dyDescent="0.25">
      <c r="L2539" s="320"/>
      <c r="M2539" s="320"/>
      <c r="P2539" s="211"/>
      <c r="Q2539" s="211"/>
      <c r="R2539" s="211"/>
      <c r="S2539" s="211"/>
      <c r="T2539" s="211"/>
      <c r="U2539" s="211"/>
      <c r="V2539" s="211"/>
      <c r="W2539" s="211"/>
      <c r="X2539" s="211"/>
      <c r="Y2539" s="211"/>
      <c r="Z2539" s="211"/>
      <c r="AC2539" s="264"/>
      <c r="AD2539" s="264"/>
      <c r="AE2539" s="264"/>
      <c r="AF2539" s="264"/>
      <c r="AG2539" s="264"/>
    </row>
    <row r="2540" spans="2:33" ht="12.6" customHeight="1" x14ac:dyDescent="0.25">
      <c r="L2540" s="320"/>
      <c r="M2540" s="320"/>
      <c r="P2540" s="211"/>
      <c r="Q2540" s="211"/>
      <c r="R2540" s="211"/>
      <c r="S2540" s="211"/>
      <c r="T2540" s="211"/>
      <c r="U2540" s="211"/>
      <c r="V2540" s="211"/>
      <c r="W2540" s="211"/>
      <c r="X2540" s="211"/>
      <c r="Y2540" s="211"/>
      <c r="Z2540" s="211"/>
      <c r="AC2540" s="264"/>
      <c r="AD2540" s="264"/>
      <c r="AE2540" s="264"/>
      <c r="AF2540" s="264"/>
      <c r="AG2540" s="264"/>
    </row>
    <row r="2541" spans="2:33" ht="12.6" customHeight="1" x14ac:dyDescent="0.25">
      <c r="B2541" s="321"/>
      <c r="C2541" s="11"/>
      <c r="D2541" s="11"/>
      <c r="E2541" s="325"/>
      <c r="F2541" s="359"/>
      <c r="G2541" s="318"/>
      <c r="H2541" s="11"/>
      <c r="I2541" s="15"/>
      <c r="J2541" s="83"/>
      <c r="K2541" s="63"/>
      <c r="P2541" s="211"/>
      <c r="Q2541" s="211"/>
      <c r="R2541" s="211"/>
      <c r="S2541" s="211"/>
      <c r="T2541" s="211"/>
      <c r="U2541" s="211"/>
      <c r="V2541" s="211"/>
      <c r="W2541" s="211"/>
      <c r="X2541" s="211"/>
      <c r="Y2541" s="211"/>
      <c r="Z2541" s="211"/>
      <c r="AC2541" s="264"/>
      <c r="AD2541" s="264"/>
      <c r="AE2541" s="264"/>
      <c r="AF2541" s="264"/>
      <c r="AG2541" s="264"/>
    </row>
    <row r="2542" spans="2:33" ht="12.6" customHeight="1" x14ac:dyDescent="0.25">
      <c r="P2542" s="211"/>
      <c r="Q2542" s="211"/>
      <c r="R2542" s="211"/>
      <c r="S2542" s="211"/>
      <c r="T2542" s="211"/>
      <c r="U2542" s="211"/>
      <c r="V2542" s="211"/>
      <c r="W2542" s="211"/>
      <c r="X2542" s="211"/>
      <c r="Y2542" s="211"/>
      <c r="Z2542" s="211"/>
      <c r="AC2542" s="264"/>
      <c r="AD2542" s="264"/>
      <c r="AE2542" s="264"/>
      <c r="AF2542" s="264"/>
      <c r="AG2542" s="264"/>
    </row>
    <row r="2543" spans="2:33" ht="12.6" customHeight="1" x14ac:dyDescent="0.25">
      <c r="G2543" s="276"/>
      <c r="P2543" s="211"/>
      <c r="Q2543" s="211"/>
      <c r="R2543" s="211"/>
      <c r="S2543" s="211"/>
      <c r="T2543" s="211"/>
      <c r="U2543" s="211"/>
      <c r="V2543" s="211"/>
      <c r="W2543" s="211"/>
      <c r="X2543" s="211"/>
      <c r="Y2543" s="211"/>
      <c r="Z2543" s="211"/>
      <c r="AC2543" s="264"/>
      <c r="AD2543" s="264"/>
      <c r="AE2543" s="264"/>
      <c r="AF2543" s="264"/>
      <c r="AG2543" s="264"/>
    </row>
    <row r="2544" spans="2:33" ht="12.6" customHeight="1" x14ac:dyDescent="0.25">
      <c r="G2544" s="276"/>
      <c r="P2544" s="211"/>
      <c r="Q2544" s="211"/>
      <c r="R2544" s="211"/>
      <c r="S2544" s="211"/>
      <c r="T2544" s="211"/>
      <c r="U2544" s="211"/>
      <c r="V2544" s="211"/>
      <c r="W2544" s="211"/>
      <c r="X2544" s="211"/>
      <c r="Y2544" s="211"/>
      <c r="Z2544" s="211"/>
      <c r="AC2544" s="264"/>
      <c r="AD2544" s="264"/>
      <c r="AE2544" s="264"/>
      <c r="AF2544" s="264"/>
      <c r="AG2544" s="264"/>
    </row>
    <row r="2545" spans="1:33" ht="12.6" customHeight="1" x14ac:dyDescent="0.25">
      <c r="P2545" s="211"/>
      <c r="Q2545" s="211"/>
      <c r="R2545" s="211"/>
      <c r="S2545" s="211"/>
      <c r="T2545" s="211"/>
      <c r="U2545" s="211"/>
      <c r="V2545" s="211"/>
      <c r="W2545" s="211"/>
      <c r="X2545" s="211"/>
      <c r="Y2545" s="211"/>
      <c r="Z2545" s="211"/>
      <c r="AC2545" s="264"/>
      <c r="AD2545" s="264"/>
      <c r="AE2545" s="264"/>
      <c r="AF2545" s="264"/>
      <c r="AG2545" s="264"/>
    </row>
    <row r="2546" spans="1:33" ht="12.6" customHeight="1" x14ac:dyDescent="0.25">
      <c r="A2546" s="26"/>
      <c r="B2546" s="12"/>
      <c r="C2546" s="83"/>
      <c r="D2546" s="11"/>
      <c r="E2546" s="26"/>
      <c r="F2546" s="268"/>
      <c r="G2546" s="268"/>
      <c r="H2546" s="268"/>
      <c r="I2546" s="360"/>
      <c r="J2546" s="26"/>
      <c r="K2546" s="26"/>
      <c r="L2546" s="360"/>
      <c r="M2546" s="26"/>
      <c r="N2546" s="26"/>
      <c r="O2546" s="55"/>
      <c r="P2546" s="214"/>
      <c r="Q2546" s="211"/>
      <c r="R2546" s="211"/>
      <c r="S2546" s="212"/>
      <c r="T2546" s="212"/>
      <c r="U2546" s="212"/>
      <c r="V2546" s="212"/>
      <c r="W2546" s="212"/>
      <c r="X2546" s="212"/>
      <c r="Y2546" s="212"/>
      <c r="Z2546" s="212"/>
      <c r="AC2546" s="271"/>
      <c r="AD2546" s="271"/>
      <c r="AE2546" s="271"/>
      <c r="AF2546" s="271"/>
      <c r="AG2546" s="271"/>
    </row>
    <row r="2547" spans="1:33" ht="12.6" customHeight="1" x14ac:dyDescent="0.25">
      <c r="A2547" s="12"/>
      <c r="B2547" s="326"/>
      <c r="C2547" s="326"/>
      <c r="D2547" s="326"/>
      <c r="E2547" s="326"/>
      <c r="F2547" s="326"/>
      <c r="G2547" s="327"/>
      <c r="H2547" s="327"/>
      <c r="I2547" s="361"/>
      <c r="J2547" s="188"/>
      <c r="K2547" s="326"/>
      <c r="L2547" s="362"/>
      <c r="M2547" s="363"/>
      <c r="N2547" s="271"/>
      <c r="O2547" s="26"/>
      <c r="P2547" s="272"/>
      <c r="Q2547" s="272"/>
      <c r="R2547" s="272"/>
      <c r="S2547" s="272"/>
      <c r="T2547" s="272"/>
      <c r="U2547" s="272"/>
      <c r="V2547" s="272"/>
      <c r="W2547" s="272"/>
      <c r="X2547" s="272"/>
      <c r="Y2547" s="272"/>
      <c r="Z2547" s="272"/>
      <c r="AC2547" s="278"/>
      <c r="AD2547" s="278"/>
      <c r="AE2547" s="278"/>
      <c r="AF2547" s="278"/>
      <c r="AG2547" s="278"/>
    </row>
    <row r="2548" spans="1:33" ht="12.6" customHeight="1" x14ac:dyDescent="0.25">
      <c r="A2548" s="12"/>
      <c r="B2548" s="326"/>
      <c r="C2548" s="326"/>
      <c r="D2548" s="326"/>
      <c r="E2548" s="326"/>
      <c r="F2548" s="326"/>
      <c r="G2548" s="327"/>
      <c r="H2548" s="327"/>
      <c r="I2548" s="361"/>
      <c r="J2548" s="188"/>
      <c r="K2548" s="326"/>
      <c r="L2548" s="362"/>
      <c r="M2548" s="363"/>
      <c r="N2548" s="271"/>
      <c r="O2548" s="26"/>
      <c r="P2548" s="272"/>
      <c r="Q2548" s="272"/>
      <c r="R2548" s="272"/>
      <c r="S2548" s="272"/>
      <c r="T2548" s="272"/>
      <c r="U2548" s="272"/>
      <c r="V2548" s="272"/>
      <c r="W2548" s="272"/>
      <c r="X2548" s="272"/>
      <c r="Y2548" s="272"/>
      <c r="Z2548" s="272"/>
      <c r="AC2548" s="278"/>
      <c r="AD2548" s="278"/>
      <c r="AE2548" s="278"/>
      <c r="AF2548" s="278"/>
      <c r="AG2548" s="278"/>
    </row>
    <row r="2549" spans="1:33" ht="12.6" customHeight="1" x14ac:dyDescent="0.25">
      <c r="A2549" s="12"/>
      <c r="B2549" s="326"/>
      <c r="C2549" s="326"/>
      <c r="D2549" s="326"/>
      <c r="E2549" s="326"/>
      <c r="F2549" s="326"/>
      <c r="G2549" s="327"/>
      <c r="H2549" s="327"/>
      <c r="I2549" s="361"/>
      <c r="J2549" s="188"/>
      <c r="K2549" s="326"/>
      <c r="L2549" s="362"/>
      <c r="M2549" s="363"/>
      <c r="N2549" s="271"/>
      <c r="O2549" s="26"/>
      <c r="P2549" s="272"/>
      <c r="Q2549" s="272"/>
      <c r="R2549" s="272"/>
      <c r="S2549" s="272"/>
      <c r="T2549" s="272"/>
      <c r="U2549" s="272"/>
      <c r="V2549" s="272"/>
      <c r="W2549" s="272"/>
      <c r="X2549" s="272"/>
      <c r="Y2549" s="272"/>
      <c r="Z2549" s="272"/>
      <c r="AC2549" s="278"/>
      <c r="AD2549" s="278"/>
      <c r="AE2549" s="278"/>
      <c r="AF2549" s="278"/>
      <c r="AG2549" s="278"/>
    </row>
    <row r="2550" spans="1:33" ht="12.6" customHeight="1" x14ac:dyDescent="0.25">
      <c r="A2550" s="12"/>
      <c r="B2550" s="326"/>
      <c r="C2550" s="326"/>
      <c r="D2550" s="326"/>
      <c r="E2550" s="326"/>
      <c r="F2550" s="326"/>
      <c r="G2550" s="327"/>
      <c r="H2550" s="327"/>
      <c r="I2550" s="361"/>
      <c r="J2550" s="188"/>
      <c r="K2550" s="326"/>
      <c r="L2550" s="362"/>
      <c r="M2550" s="363"/>
      <c r="N2550" s="271"/>
      <c r="O2550" s="26"/>
      <c r="P2550" s="272"/>
      <c r="Q2550" s="272"/>
      <c r="R2550" s="272"/>
      <c r="S2550" s="272"/>
      <c r="T2550" s="272"/>
      <c r="U2550" s="272"/>
      <c r="V2550" s="272"/>
      <c r="W2550" s="272"/>
      <c r="X2550" s="272"/>
      <c r="Y2550" s="272"/>
      <c r="Z2550" s="272"/>
      <c r="AC2550" s="278"/>
      <c r="AD2550" s="278"/>
      <c r="AE2550" s="278"/>
      <c r="AF2550" s="278"/>
      <c r="AG2550" s="278"/>
    </row>
    <row r="2551" spans="1:33" ht="12.6" customHeight="1" x14ac:dyDescent="0.25">
      <c r="A2551" s="12"/>
      <c r="B2551" s="326"/>
      <c r="C2551" s="326"/>
      <c r="D2551" s="326"/>
      <c r="E2551" s="326"/>
      <c r="F2551" s="326"/>
      <c r="G2551" s="327"/>
      <c r="H2551" s="327"/>
      <c r="I2551" s="361"/>
      <c r="J2551" s="188"/>
      <c r="K2551" s="326"/>
      <c r="L2551" s="362"/>
      <c r="M2551" s="363"/>
      <c r="N2551" s="271"/>
      <c r="O2551" s="26"/>
      <c r="P2551" s="272"/>
      <c r="Q2551" s="272"/>
      <c r="R2551" s="272"/>
      <c r="S2551" s="272"/>
      <c r="T2551" s="272"/>
      <c r="U2551" s="272"/>
      <c r="V2551" s="272"/>
      <c r="W2551" s="272"/>
      <c r="X2551" s="272"/>
      <c r="Y2551" s="272"/>
      <c r="Z2551" s="272"/>
      <c r="AC2551" s="278"/>
      <c r="AD2551" s="278"/>
      <c r="AE2551" s="278"/>
      <c r="AF2551" s="278"/>
      <c r="AG2551" s="278"/>
    </row>
    <row r="2552" spans="1:33" ht="12.6" customHeight="1" x14ac:dyDescent="0.25">
      <c r="D2552" s="62"/>
      <c r="H2552" s="63"/>
      <c r="K2552" s="26"/>
      <c r="O2552" s="63"/>
      <c r="P2552" s="272"/>
      <c r="Q2552" s="272"/>
      <c r="R2552" s="272"/>
      <c r="S2552" s="272"/>
      <c r="T2552" s="272"/>
      <c r="U2552" s="272"/>
      <c r="V2552" s="272"/>
      <c r="W2552" s="272"/>
      <c r="X2552" s="272"/>
      <c r="Y2552" s="272"/>
      <c r="Z2552" s="272"/>
      <c r="AC2552" s="264"/>
      <c r="AD2552" s="264"/>
      <c r="AE2552" s="264"/>
      <c r="AF2552" s="264"/>
      <c r="AG2552" s="264"/>
    </row>
    <row r="2553" spans="1:33" ht="12.6" customHeight="1" x14ac:dyDescent="0.25">
      <c r="D2553" s="62"/>
      <c r="H2553" s="63"/>
      <c r="K2553" s="26"/>
      <c r="O2553" s="63"/>
      <c r="P2553" s="272"/>
      <c r="Q2553" s="272"/>
      <c r="R2553" s="272"/>
      <c r="S2553" s="272"/>
      <c r="T2553" s="272"/>
      <c r="U2553" s="272"/>
      <c r="V2553" s="272"/>
      <c r="W2553" s="272"/>
      <c r="X2553" s="272"/>
      <c r="Y2553" s="272"/>
      <c r="Z2553" s="272"/>
      <c r="AC2553" s="264"/>
      <c r="AD2553" s="264"/>
      <c r="AE2553" s="264"/>
      <c r="AF2553" s="264"/>
      <c r="AG2553" s="264"/>
    </row>
    <row r="2554" spans="1:33" ht="12.6" customHeight="1" x14ac:dyDescent="0.25">
      <c r="B2554" s="95"/>
      <c r="C2554" s="95"/>
      <c r="D2554" s="95"/>
      <c r="E2554" s="95"/>
      <c r="F2554" s="95"/>
      <c r="G2554" s="95"/>
      <c r="H2554" s="95"/>
      <c r="I2554" s="95"/>
      <c r="J2554" s="95"/>
      <c r="K2554" s="95"/>
      <c r="L2554" s="95"/>
      <c r="M2554" s="95"/>
      <c r="O2554" s="63"/>
      <c r="P2554" s="272"/>
      <c r="Q2554" s="272"/>
      <c r="R2554" s="272"/>
      <c r="S2554" s="272"/>
      <c r="T2554" s="272"/>
      <c r="U2554" s="272"/>
      <c r="V2554" s="272"/>
      <c r="W2554" s="272"/>
      <c r="X2554" s="272"/>
      <c r="Y2554" s="272"/>
      <c r="Z2554" s="272"/>
      <c r="AC2554" s="264"/>
      <c r="AD2554" s="264"/>
      <c r="AE2554" s="264"/>
      <c r="AF2554" s="264"/>
      <c r="AG2554" s="264"/>
    </row>
    <row r="2555" spans="1:33" ht="12.6" customHeight="1" x14ac:dyDescent="0.25">
      <c r="B2555" s="95"/>
      <c r="C2555" s="95"/>
      <c r="D2555" s="95"/>
      <c r="E2555" s="95"/>
      <c r="F2555" s="95"/>
      <c r="G2555" s="95"/>
      <c r="H2555" s="95"/>
      <c r="I2555" s="95"/>
      <c r="J2555" s="95"/>
      <c r="K2555" s="95"/>
      <c r="L2555" s="95"/>
      <c r="M2555" s="95"/>
      <c r="O2555" s="63"/>
      <c r="P2555" s="272"/>
      <c r="Q2555" s="272"/>
      <c r="R2555" s="272"/>
      <c r="S2555" s="272"/>
      <c r="T2555" s="272"/>
      <c r="U2555" s="272"/>
      <c r="V2555" s="272"/>
      <c r="W2555" s="272"/>
      <c r="X2555" s="272"/>
      <c r="Y2555" s="272"/>
      <c r="Z2555" s="272"/>
      <c r="AC2555" s="264"/>
      <c r="AD2555" s="264"/>
      <c r="AE2555" s="264"/>
      <c r="AF2555" s="264"/>
      <c r="AG2555" s="264"/>
    </row>
    <row r="2556" spans="1:33" ht="12.6" customHeight="1" x14ac:dyDescent="0.25">
      <c r="B2556" s="95"/>
      <c r="C2556" s="95"/>
      <c r="D2556" s="95"/>
      <c r="E2556" s="95"/>
      <c r="F2556" s="95"/>
      <c r="G2556" s="95"/>
      <c r="H2556" s="95"/>
      <c r="I2556" s="95"/>
      <c r="J2556" s="95"/>
      <c r="K2556" s="95"/>
      <c r="L2556" s="95"/>
      <c r="M2556" s="95"/>
      <c r="O2556" s="63"/>
      <c r="P2556" s="272"/>
      <c r="Q2556" s="272"/>
      <c r="R2556" s="272"/>
      <c r="S2556" s="272"/>
      <c r="T2556" s="272"/>
      <c r="U2556" s="272"/>
      <c r="V2556" s="272"/>
      <c r="W2556" s="272"/>
      <c r="X2556" s="272"/>
      <c r="Y2556" s="272"/>
      <c r="Z2556" s="272"/>
      <c r="AC2556" s="264"/>
      <c r="AD2556" s="264"/>
      <c r="AE2556" s="264"/>
      <c r="AF2556" s="264"/>
      <c r="AG2556" s="264"/>
    </row>
    <row r="2557" spans="1:33" ht="12.6" customHeight="1" x14ac:dyDescent="0.25">
      <c r="B2557" s="95"/>
      <c r="C2557" s="95"/>
      <c r="D2557" s="95"/>
      <c r="E2557" s="95"/>
      <c r="F2557" s="95"/>
      <c r="G2557" s="95"/>
      <c r="H2557" s="95"/>
      <c r="I2557" s="95"/>
      <c r="J2557" s="95"/>
      <c r="K2557" s="95"/>
      <c r="L2557" s="95"/>
      <c r="M2557" s="95"/>
      <c r="O2557" s="63"/>
      <c r="P2557" s="211"/>
      <c r="Q2557" s="211"/>
      <c r="R2557" s="211"/>
      <c r="S2557" s="211"/>
      <c r="T2557" s="211"/>
      <c r="U2557" s="211"/>
      <c r="V2557" s="211"/>
      <c r="W2557" s="211"/>
      <c r="X2557" s="211"/>
      <c r="Y2557" s="211"/>
      <c r="Z2557" s="211"/>
      <c r="AC2557" s="264"/>
      <c r="AD2557" s="264"/>
      <c r="AE2557" s="264"/>
      <c r="AF2557" s="264"/>
      <c r="AG2557" s="264"/>
    </row>
    <row r="2558" spans="1:33" ht="12.6" customHeight="1" x14ac:dyDescent="0.25">
      <c r="B2558" s="16"/>
      <c r="D2558" s="62"/>
      <c r="H2558" s="63"/>
      <c r="K2558" s="26"/>
      <c r="O2558" s="63"/>
      <c r="P2558" s="211"/>
      <c r="Q2558" s="211"/>
      <c r="R2558" s="211"/>
      <c r="S2558" s="211"/>
      <c r="T2558" s="211"/>
      <c r="U2558" s="211"/>
      <c r="V2558" s="211"/>
      <c r="W2558" s="211"/>
      <c r="X2558" s="211"/>
      <c r="Y2558" s="211"/>
      <c r="Z2558" s="211"/>
      <c r="AC2558" s="264"/>
      <c r="AD2558" s="264"/>
      <c r="AE2558" s="264"/>
      <c r="AF2558" s="264"/>
      <c r="AG2558" s="264"/>
    </row>
    <row r="2559" spans="1:33" ht="12.6" customHeight="1" x14ac:dyDescent="0.25">
      <c r="B2559" s="16"/>
      <c r="D2559" s="62"/>
      <c r="H2559" s="63"/>
      <c r="K2559" s="26"/>
      <c r="O2559" s="63"/>
      <c r="P2559" s="211"/>
      <c r="Q2559" s="211"/>
      <c r="R2559" s="211"/>
      <c r="S2559" s="211"/>
      <c r="T2559" s="211"/>
      <c r="U2559" s="211"/>
      <c r="V2559" s="211"/>
      <c r="W2559" s="211"/>
      <c r="X2559" s="211"/>
      <c r="Y2559" s="211"/>
      <c r="Z2559" s="211"/>
      <c r="AC2559" s="264"/>
      <c r="AD2559" s="264"/>
      <c r="AE2559" s="264"/>
      <c r="AF2559" s="264"/>
      <c r="AG2559" s="264"/>
    </row>
    <row r="2560" spans="1:33" ht="12.6" customHeight="1" x14ac:dyDescent="0.25">
      <c r="D2560" s="62"/>
      <c r="H2560" s="63"/>
      <c r="K2560" s="26"/>
      <c r="O2560" s="63"/>
      <c r="P2560" s="211"/>
      <c r="Q2560" s="211"/>
      <c r="R2560" s="211"/>
      <c r="S2560" s="211"/>
      <c r="T2560" s="211"/>
      <c r="U2560" s="211"/>
      <c r="V2560" s="211"/>
      <c r="W2560" s="211"/>
      <c r="X2560" s="211"/>
      <c r="Y2560" s="211"/>
      <c r="Z2560" s="211"/>
      <c r="AC2560" s="264"/>
      <c r="AD2560" s="264"/>
      <c r="AE2560" s="264"/>
      <c r="AF2560" s="264"/>
      <c r="AG2560" s="264"/>
    </row>
    <row r="2561" spans="2:33" ht="12.6" customHeight="1" x14ac:dyDescent="0.25">
      <c r="D2561" s="62"/>
      <c r="E2561" s="222"/>
      <c r="F2561" s="222"/>
      <c r="G2561" s="222"/>
      <c r="H2561" s="222"/>
      <c r="I2561" s="222"/>
      <c r="K2561" s="26"/>
      <c r="O2561" s="63"/>
      <c r="P2561" s="211"/>
      <c r="Q2561" s="211"/>
      <c r="R2561" s="211"/>
      <c r="S2561" s="211"/>
      <c r="T2561" s="211"/>
      <c r="U2561" s="211"/>
      <c r="V2561" s="211"/>
      <c r="W2561" s="211"/>
      <c r="X2561" s="211"/>
      <c r="Y2561" s="211"/>
      <c r="Z2561" s="211"/>
      <c r="AC2561" s="264"/>
      <c r="AD2561" s="264"/>
      <c r="AE2561" s="264"/>
      <c r="AF2561" s="264"/>
      <c r="AG2561" s="264"/>
    </row>
    <row r="2562" spans="2:33" ht="12.6" customHeight="1" x14ac:dyDescent="0.25">
      <c r="D2562" s="62"/>
      <c r="E2562" s="222"/>
      <c r="F2562" s="222"/>
      <c r="G2562" s="222"/>
      <c r="H2562" s="222"/>
      <c r="I2562" s="222"/>
      <c r="K2562" s="323"/>
      <c r="L2562" s="323"/>
      <c r="M2562" s="323"/>
      <c r="O2562" s="63"/>
      <c r="P2562" s="211"/>
      <c r="Q2562" s="211"/>
      <c r="R2562" s="211"/>
      <c r="S2562" s="211"/>
      <c r="T2562" s="211"/>
      <c r="U2562" s="211"/>
      <c r="V2562" s="211"/>
      <c r="W2562" s="211"/>
      <c r="X2562" s="211"/>
      <c r="Y2562" s="211"/>
      <c r="Z2562" s="211"/>
      <c r="AC2562" s="264"/>
      <c r="AD2562" s="264"/>
      <c r="AE2562" s="264"/>
      <c r="AF2562" s="264"/>
      <c r="AG2562" s="264"/>
    </row>
    <row r="2563" spans="2:33" ht="12.6" customHeight="1" x14ac:dyDescent="0.25">
      <c r="D2563" s="62"/>
      <c r="H2563" s="63"/>
      <c r="K2563" s="323"/>
      <c r="L2563" s="323"/>
      <c r="M2563" s="323"/>
      <c r="O2563" s="63"/>
      <c r="P2563" s="211"/>
      <c r="Q2563" s="211"/>
      <c r="R2563" s="211"/>
      <c r="S2563" s="211"/>
      <c r="T2563" s="211"/>
      <c r="U2563" s="211"/>
      <c r="V2563" s="211"/>
      <c r="W2563" s="211"/>
      <c r="X2563" s="211"/>
      <c r="Y2563" s="211"/>
      <c r="Z2563" s="211"/>
      <c r="AC2563" s="264"/>
      <c r="AD2563" s="264"/>
      <c r="AE2563" s="264"/>
      <c r="AF2563" s="264"/>
      <c r="AG2563" s="264"/>
    </row>
    <row r="2564" spans="2:33" ht="12.6" customHeight="1" x14ac:dyDescent="0.25">
      <c r="D2564" s="62"/>
      <c r="E2564" s="222"/>
      <c r="F2564" s="222"/>
      <c r="G2564" s="222"/>
      <c r="H2564" s="222"/>
      <c r="I2564" s="222"/>
      <c r="K2564" s="323"/>
      <c r="L2564" s="323"/>
      <c r="M2564" s="323"/>
      <c r="O2564" s="63"/>
      <c r="P2564" s="211"/>
      <c r="Q2564" s="211"/>
      <c r="R2564" s="211"/>
      <c r="S2564" s="211"/>
      <c r="T2564" s="211"/>
      <c r="U2564" s="211"/>
      <c r="V2564" s="211"/>
      <c r="W2564" s="211"/>
      <c r="X2564" s="211"/>
      <c r="Y2564" s="211"/>
      <c r="Z2564" s="211"/>
      <c r="AC2564" s="264"/>
      <c r="AD2564" s="264"/>
      <c r="AE2564" s="264"/>
      <c r="AF2564" s="264"/>
      <c r="AG2564" s="264"/>
    </row>
    <row r="2565" spans="2:33" ht="12.6" customHeight="1" x14ac:dyDescent="0.25">
      <c r="D2565" s="62"/>
      <c r="E2565" s="222"/>
      <c r="F2565" s="222"/>
      <c r="G2565" s="222"/>
      <c r="H2565" s="222"/>
      <c r="I2565" s="222"/>
      <c r="K2565" s="323"/>
      <c r="L2565" s="323"/>
      <c r="M2565" s="323"/>
      <c r="O2565" s="63"/>
      <c r="P2565" s="211"/>
      <c r="Q2565" s="211"/>
      <c r="R2565" s="211"/>
      <c r="S2565" s="211"/>
      <c r="T2565" s="211"/>
      <c r="U2565" s="211"/>
      <c r="V2565" s="211"/>
      <c r="W2565" s="211"/>
      <c r="X2565" s="211"/>
      <c r="Y2565" s="211"/>
      <c r="Z2565" s="211"/>
      <c r="AC2565" s="264"/>
      <c r="AD2565" s="264"/>
      <c r="AE2565" s="264"/>
      <c r="AF2565" s="264"/>
      <c r="AG2565" s="264"/>
    </row>
    <row r="2566" spans="2:33" ht="12.6" customHeight="1" x14ac:dyDescent="0.25">
      <c r="D2566" s="62"/>
      <c r="H2566" s="63"/>
      <c r="K2566" s="26"/>
      <c r="O2566" s="63"/>
      <c r="P2566" s="211"/>
      <c r="Q2566" s="211"/>
      <c r="R2566" s="211"/>
      <c r="S2566" s="211"/>
      <c r="T2566" s="211"/>
      <c r="U2566" s="211"/>
      <c r="V2566" s="211"/>
      <c r="W2566" s="211"/>
      <c r="X2566" s="211"/>
      <c r="Y2566" s="211"/>
      <c r="Z2566" s="211"/>
      <c r="AC2566" s="264"/>
      <c r="AD2566" s="264"/>
      <c r="AE2566" s="264"/>
      <c r="AF2566" s="264"/>
      <c r="AG2566" s="264"/>
    </row>
    <row r="2567" spans="2:33" ht="12.6" customHeight="1" x14ac:dyDescent="0.25">
      <c r="D2567" s="62"/>
      <c r="H2567" s="63"/>
      <c r="K2567" s="26"/>
      <c r="O2567" s="63"/>
      <c r="P2567" s="211"/>
      <c r="Q2567" s="211"/>
      <c r="R2567" s="211"/>
      <c r="S2567" s="211"/>
      <c r="T2567" s="211"/>
      <c r="U2567" s="211"/>
      <c r="V2567" s="211"/>
      <c r="W2567" s="211"/>
      <c r="X2567" s="211"/>
      <c r="Y2567" s="211"/>
      <c r="Z2567" s="211"/>
      <c r="AC2567" s="264"/>
      <c r="AD2567" s="264"/>
      <c r="AE2567" s="264"/>
      <c r="AF2567" s="264"/>
      <c r="AG2567" s="264"/>
    </row>
    <row r="2568" spans="2:33" ht="12.6" customHeight="1" x14ac:dyDescent="0.25">
      <c r="B2568" s="9"/>
      <c r="C2568" s="39"/>
      <c r="E2568" s="11"/>
      <c r="F2568" s="11"/>
      <c r="G2568" s="11"/>
      <c r="L2568" s="80"/>
      <c r="P2568" s="211"/>
      <c r="Q2568" s="211"/>
      <c r="R2568" s="211"/>
      <c r="S2568" s="211"/>
      <c r="T2568" s="211"/>
      <c r="U2568" s="211"/>
      <c r="V2568" s="211"/>
      <c r="W2568" s="211"/>
      <c r="X2568" s="211"/>
      <c r="Y2568" s="211"/>
      <c r="Z2568" s="211"/>
      <c r="AC2568" s="264"/>
      <c r="AD2568" s="264"/>
      <c r="AE2568" s="264"/>
      <c r="AF2568" s="264"/>
      <c r="AG2568" s="264"/>
    </row>
    <row r="2569" spans="2:33" ht="12.6" customHeight="1" x14ac:dyDescent="0.25">
      <c r="E2569" s="195"/>
      <c r="F2569" s="13"/>
      <c r="P2569" s="211"/>
      <c r="Q2569" s="211"/>
      <c r="R2569" s="211"/>
      <c r="S2569" s="211"/>
      <c r="T2569" s="211"/>
      <c r="U2569" s="211"/>
      <c r="V2569" s="211"/>
      <c r="W2569" s="211"/>
      <c r="X2569" s="211"/>
      <c r="Y2569" s="211"/>
      <c r="Z2569" s="211"/>
      <c r="AC2569" s="264"/>
      <c r="AD2569" s="264"/>
      <c r="AE2569" s="264"/>
      <c r="AF2569" s="264"/>
      <c r="AG2569" s="264"/>
    </row>
    <row r="2570" spans="2:33" ht="12.6" customHeight="1" x14ac:dyDescent="0.25">
      <c r="L2570" s="320"/>
      <c r="M2570" s="320"/>
      <c r="P2570" s="211"/>
      <c r="Q2570" s="211"/>
      <c r="R2570" s="211"/>
      <c r="S2570" s="211"/>
      <c r="T2570" s="211"/>
      <c r="U2570" s="211"/>
      <c r="V2570" s="211"/>
      <c r="W2570" s="211"/>
      <c r="X2570" s="211"/>
      <c r="Y2570" s="211"/>
      <c r="Z2570" s="211"/>
      <c r="AC2570" s="264"/>
      <c r="AD2570" s="264"/>
      <c r="AE2570" s="264"/>
      <c r="AF2570" s="264"/>
      <c r="AG2570" s="264"/>
    </row>
    <row r="2571" spans="2:33" ht="12.6" customHeight="1" x14ac:dyDescent="0.25">
      <c r="L2571" s="320"/>
      <c r="M2571" s="320"/>
      <c r="P2571" s="211"/>
      <c r="Q2571" s="211"/>
      <c r="R2571" s="211"/>
      <c r="S2571" s="211"/>
      <c r="T2571" s="211"/>
      <c r="U2571" s="211"/>
      <c r="V2571" s="211"/>
      <c r="W2571" s="211"/>
      <c r="X2571" s="211"/>
      <c r="Y2571" s="211"/>
      <c r="Z2571" s="211"/>
      <c r="AC2571" s="264"/>
      <c r="AD2571" s="264"/>
      <c r="AE2571" s="264"/>
      <c r="AF2571" s="264"/>
      <c r="AG2571" s="264"/>
    </row>
    <row r="2572" spans="2:33" ht="12.6" customHeight="1" x14ac:dyDescent="0.25">
      <c r="B2572" s="15"/>
      <c r="C2572" s="222"/>
      <c r="D2572" s="222"/>
      <c r="E2572" s="11"/>
      <c r="F2572" s="11"/>
      <c r="P2572" s="211"/>
      <c r="Q2572" s="211"/>
      <c r="R2572" s="211"/>
      <c r="S2572" s="211"/>
      <c r="T2572" s="211"/>
      <c r="U2572" s="211"/>
      <c r="V2572" s="211"/>
      <c r="W2572" s="211"/>
      <c r="X2572" s="211"/>
      <c r="Y2572" s="211"/>
      <c r="Z2572" s="211"/>
      <c r="AC2572" s="264"/>
      <c r="AD2572" s="264"/>
      <c r="AE2572" s="264"/>
      <c r="AF2572" s="264"/>
      <c r="AG2572" s="264"/>
    </row>
    <row r="2573" spans="2:33" ht="12.6" customHeight="1" x14ac:dyDescent="0.25">
      <c r="P2573" s="211"/>
      <c r="Q2573" s="211"/>
      <c r="R2573" s="211"/>
      <c r="S2573" s="211"/>
      <c r="T2573" s="211"/>
      <c r="U2573" s="211"/>
      <c r="V2573" s="211"/>
      <c r="W2573" s="211"/>
      <c r="X2573" s="211"/>
      <c r="Y2573" s="211"/>
      <c r="Z2573" s="211"/>
      <c r="AC2573" s="264"/>
      <c r="AD2573" s="264"/>
      <c r="AE2573" s="264"/>
      <c r="AF2573" s="264"/>
      <c r="AG2573" s="264"/>
    </row>
    <row r="2574" spans="2:33" ht="12.6" customHeight="1" x14ac:dyDescent="0.25">
      <c r="P2574" s="211"/>
      <c r="Q2574" s="211"/>
      <c r="R2574" s="211"/>
      <c r="S2574" s="211"/>
      <c r="T2574" s="211"/>
      <c r="U2574" s="211"/>
      <c r="V2574" s="211"/>
      <c r="W2574" s="211"/>
      <c r="X2574" s="211"/>
      <c r="Y2574" s="211"/>
      <c r="Z2574" s="211"/>
      <c r="AC2574" s="264"/>
      <c r="AD2574" s="264"/>
      <c r="AE2574" s="264"/>
      <c r="AF2574" s="264"/>
      <c r="AG2574" s="264"/>
    </row>
    <row r="2575" spans="2:33" ht="12.6" customHeight="1" x14ac:dyDescent="0.25">
      <c r="B2575" s="149"/>
      <c r="C2575" s="149"/>
      <c r="D2575" s="149"/>
      <c r="E2575" s="149"/>
      <c r="F2575" s="149"/>
      <c r="G2575" s="149"/>
      <c r="H2575" s="149"/>
      <c r="I2575" s="149"/>
      <c r="J2575" s="149"/>
      <c r="K2575" s="149"/>
      <c r="L2575" s="131"/>
      <c r="M2575" s="131"/>
      <c r="P2575" s="211"/>
      <c r="Q2575" s="211"/>
      <c r="R2575" s="211"/>
      <c r="S2575" s="211"/>
      <c r="T2575" s="211"/>
      <c r="U2575" s="211"/>
      <c r="V2575" s="211"/>
      <c r="W2575" s="211"/>
      <c r="X2575" s="211"/>
      <c r="Y2575" s="211"/>
      <c r="Z2575" s="211"/>
      <c r="AC2575" s="264"/>
      <c r="AD2575" s="264"/>
      <c r="AE2575" s="264"/>
      <c r="AF2575" s="264"/>
      <c r="AG2575" s="264"/>
    </row>
    <row r="2576" spans="2:33" ht="12.6" customHeight="1" x14ac:dyDescent="0.25">
      <c r="B2576" s="11"/>
      <c r="C2576" s="11"/>
      <c r="D2576" s="222"/>
      <c r="E2576" s="222"/>
      <c r="F2576" s="222"/>
      <c r="G2576" s="222"/>
      <c r="H2576" s="222"/>
      <c r="I2576" s="222"/>
      <c r="J2576" s="222"/>
      <c r="K2576" s="222"/>
      <c r="L2576" s="222"/>
      <c r="M2576" s="327"/>
      <c r="P2576" s="211"/>
      <c r="Q2576" s="211"/>
      <c r="R2576" s="211"/>
      <c r="S2576" s="211"/>
      <c r="T2576" s="211"/>
      <c r="U2576" s="211"/>
      <c r="V2576" s="211"/>
      <c r="W2576" s="211"/>
      <c r="X2576" s="211"/>
      <c r="Y2576" s="211"/>
      <c r="Z2576" s="211"/>
      <c r="AC2576" s="264"/>
      <c r="AD2576" s="264"/>
      <c r="AE2576" s="264"/>
      <c r="AF2576" s="264"/>
      <c r="AG2576" s="264"/>
    </row>
    <row r="2577" spans="1:33" ht="12.6" customHeight="1" x14ac:dyDescent="0.25">
      <c r="B2577" s="11"/>
      <c r="C2577" s="11"/>
      <c r="D2577" s="222"/>
      <c r="E2577" s="222"/>
      <c r="F2577" s="222"/>
      <c r="G2577" s="222"/>
      <c r="H2577" s="366"/>
      <c r="I2577" s="366"/>
      <c r="J2577" s="366"/>
      <c r="K2577" s="366"/>
      <c r="L2577" s="131"/>
      <c r="M2577" s="131"/>
      <c r="P2577" s="211"/>
      <c r="Q2577" s="211"/>
      <c r="R2577" s="211"/>
      <c r="S2577" s="211"/>
      <c r="T2577" s="211"/>
      <c r="U2577" s="211"/>
      <c r="V2577" s="211"/>
      <c r="W2577" s="211"/>
      <c r="X2577" s="211"/>
      <c r="Y2577" s="211"/>
      <c r="Z2577" s="211"/>
      <c r="AC2577" s="264"/>
      <c r="AD2577" s="264"/>
      <c r="AE2577" s="264"/>
      <c r="AF2577" s="264"/>
      <c r="AG2577" s="264"/>
    </row>
    <row r="2578" spans="1:33" ht="12.6" customHeight="1" x14ac:dyDescent="0.25">
      <c r="B2578" s="11"/>
      <c r="C2578" s="11"/>
      <c r="D2578" s="325"/>
      <c r="E2578" s="325"/>
      <c r="F2578" s="325"/>
      <c r="G2578" s="325"/>
      <c r="H2578" s="367"/>
      <c r="I2578" s="367"/>
      <c r="J2578" s="222"/>
      <c r="K2578" s="222"/>
      <c r="L2578" s="222"/>
      <c r="M2578" s="327"/>
      <c r="P2578" s="211"/>
      <c r="Q2578" s="211"/>
      <c r="R2578" s="211"/>
      <c r="S2578" s="211"/>
      <c r="T2578" s="211"/>
      <c r="U2578" s="211"/>
      <c r="V2578" s="211"/>
      <c r="W2578" s="211"/>
      <c r="X2578" s="211"/>
      <c r="Y2578" s="211"/>
      <c r="Z2578" s="211"/>
      <c r="AC2578" s="264"/>
      <c r="AD2578" s="264"/>
      <c r="AE2578" s="264"/>
      <c r="AF2578" s="264"/>
      <c r="AG2578" s="264"/>
    </row>
    <row r="2579" spans="1:33" ht="12.6" customHeight="1" x14ac:dyDescent="0.25">
      <c r="P2579" s="211"/>
      <c r="Q2579" s="211"/>
      <c r="R2579" s="211"/>
      <c r="S2579" s="211"/>
      <c r="T2579" s="211"/>
      <c r="U2579" s="211"/>
      <c r="V2579" s="211"/>
      <c r="W2579" s="211"/>
      <c r="X2579" s="211"/>
      <c r="Y2579" s="211"/>
      <c r="Z2579" s="211"/>
      <c r="AC2579" s="264"/>
      <c r="AD2579" s="264"/>
      <c r="AE2579" s="264"/>
      <c r="AF2579" s="264"/>
      <c r="AG2579" s="264"/>
    </row>
    <row r="2580" spans="1:33" ht="12.6" customHeight="1" x14ac:dyDescent="0.25">
      <c r="M2580" s="330"/>
      <c r="P2580" s="211"/>
      <c r="Q2580" s="211"/>
      <c r="R2580" s="211"/>
      <c r="S2580" s="211"/>
      <c r="T2580" s="211"/>
      <c r="U2580" s="211"/>
      <c r="V2580" s="211"/>
      <c r="W2580" s="211"/>
      <c r="X2580" s="211"/>
      <c r="Y2580" s="211"/>
      <c r="Z2580" s="211"/>
      <c r="AC2580" s="264"/>
      <c r="AD2580" s="264"/>
      <c r="AE2580" s="264"/>
      <c r="AF2580" s="264"/>
      <c r="AG2580" s="264"/>
    </row>
    <row r="2581" spans="1:33" ht="12.6" customHeight="1" x14ac:dyDescent="0.25">
      <c r="A2581" s="26"/>
      <c r="B2581" s="26"/>
      <c r="C2581" s="83"/>
      <c r="D2581" s="329"/>
      <c r="E2581" s="26"/>
      <c r="F2581" s="11"/>
      <c r="G2581" s="11"/>
      <c r="H2581" s="11"/>
      <c r="I2581" s="11"/>
      <c r="J2581" s="26"/>
      <c r="K2581" s="26"/>
      <c r="L2581" s="26"/>
      <c r="M2581" s="330"/>
      <c r="N2581" s="55"/>
      <c r="O2581" s="26"/>
      <c r="P2581" s="211"/>
      <c r="Q2581" s="211"/>
      <c r="R2581" s="211"/>
      <c r="S2581" s="212"/>
      <c r="T2581" s="212"/>
      <c r="U2581" s="212"/>
      <c r="V2581" s="212"/>
      <c r="W2581" s="212"/>
      <c r="X2581" s="212"/>
      <c r="Y2581" s="212"/>
      <c r="Z2581" s="212"/>
      <c r="AC2581" s="264"/>
      <c r="AD2581" s="264"/>
      <c r="AE2581" s="264"/>
      <c r="AF2581" s="264"/>
      <c r="AG2581" s="264"/>
    </row>
    <row r="2582" spans="1:33" ht="12.6" customHeight="1" x14ac:dyDescent="0.25">
      <c r="A2582" s="11"/>
      <c r="B2582" s="222"/>
      <c r="C2582" s="222"/>
      <c r="D2582" s="3"/>
      <c r="E2582" s="222"/>
      <c r="F2582" s="222"/>
      <c r="G2582" s="3"/>
      <c r="H2582" s="222"/>
      <c r="I2582" s="3"/>
      <c r="J2582" s="326"/>
      <c r="K2582" s="327"/>
      <c r="L2582" s="222"/>
      <c r="M2582" s="76"/>
      <c r="N2582" s="3"/>
      <c r="O2582" s="11"/>
      <c r="P2582" s="211"/>
      <c r="Q2582" s="211"/>
      <c r="R2582" s="211"/>
      <c r="S2582" s="211"/>
      <c r="T2582" s="211"/>
      <c r="U2582" s="211"/>
      <c r="V2582" s="211"/>
      <c r="W2582" s="211"/>
      <c r="X2582" s="211"/>
      <c r="Y2582" s="211"/>
      <c r="Z2582" s="211"/>
      <c r="AC2582" s="264"/>
      <c r="AD2582" s="264"/>
      <c r="AE2582" s="264"/>
      <c r="AF2582" s="264"/>
      <c r="AG2582" s="264"/>
    </row>
    <row r="2583" spans="1:33" ht="12.6" customHeight="1" x14ac:dyDescent="0.25">
      <c r="A2583" s="11"/>
      <c r="B2583" s="222"/>
      <c r="C2583" s="222"/>
      <c r="D2583" s="3"/>
      <c r="E2583" s="222"/>
      <c r="F2583" s="222"/>
      <c r="G2583" s="3"/>
      <c r="H2583" s="222"/>
      <c r="I2583" s="3"/>
      <c r="J2583" s="326"/>
      <c r="K2583" s="327"/>
      <c r="L2583" s="222"/>
      <c r="M2583" s="76"/>
      <c r="N2583" s="3"/>
      <c r="O2583" s="11"/>
      <c r="P2583" s="211"/>
      <c r="Q2583" s="211"/>
      <c r="R2583" s="211"/>
      <c r="S2583" s="211"/>
      <c r="T2583" s="211"/>
      <c r="U2583" s="211"/>
      <c r="V2583" s="211"/>
      <c r="W2583" s="211"/>
      <c r="X2583" s="211"/>
      <c r="Y2583" s="211"/>
      <c r="Z2583" s="211"/>
      <c r="AC2583" s="264"/>
      <c r="AD2583" s="264"/>
      <c r="AE2583" s="264"/>
      <c r="AF2583" s="264"/>
      <c r="AG2583" s="264"/>
    </row>
    <row r="2584" spans="1:33" ht="12.6" customHeight="1" x14ac:dyDescent="0.25">
      <c r="A2584" s="11"/>
      <c r="B2584" s="222"/>
      <c r="C2584" s="222"/>
      <c r="D2584" s="3"/>
      <c r="E2584" s="222"/>
      <c r="F2584" s="222"/>
      <c r="G2584" s="3"/>
      <c r="H2584" s="222"/>
      <c r="I2584" s="3"/>
      <c r="J2584" s="326"/>
      <c r="K2584" s="327"/>
      <c r="L2584" s="222"/>
      <c r="M2584" s="76"/>
      <c r="N2584" s="3"/>
      <c r="O2584" s="11"/>
      <c r="P2584" s="211"/>
      <c r="Q2584" s="211"/>
      <c r="R2584" s="211"/>
      <c r="S2584" s="211"/>
      <c r="T2584" s="211"/>
      <c r="U2584" s="211"/>
      <c r="V2584" s="211"/>
      <c r="W2584" s="211"/>
      <c r="X2584" s="211"/>
      <c r="Y2584" s="211"/>
      <c r="Z2584" s="211"/>
      <c r="AC2584" s="264"/>
      <c r="AD2584" s="264"/>
      <c r="AE2584" s="264"/>
      <c r="AF2584" s="264"/>
      <c r="AG2584" s="264"/>
    </row>
    <row r="2585" spans="1:33" ht="12.6" customHeight="1" x14ac:dyDescent="0.25">
      <c r="A2585" s="11"/>
      <c r="B2585" s="222"/>
      <c r="C2585" s="222"/>
      <c r="D2585" s="3"/>
      <c r="E2585" s="222"/>
      <c r="F2585" s="222"/>
      <c r="G2585" s="3"/>
      <c r="H2585" s="222"/>
      <c r="I2585" s="3"/>
      <c r="J2585" s="326"/>
      <c r="K2585" s="327"/>
      <c r="L2585" s="222"/>
      <c r="M2585" s="76"/>
      <c r="N2585" s="3"/>
      <c r="O2585" s="11"/>
      <c r="P2585" s="211"/>
      <c r="Q2585" s="211"/>
      <c r="R2585" s="211"/>
      <c r="S2585" s="211"/>
      <c r="T2585" s="211"/>
      <c r="U2585" s="211"/>
      <c r="V2585" s="211"/>
      <c r="W2585" s="211"/>
      <c r="X2585" s="211"/>
      <c r="Y2585" s="211"/>
      <c r="Z2585" s="211"/>
      <c r="AC2585" s="264"/>
      <c r="AD2585" s="264"/>
      <c r="AE2585" s="264"/>
      <c r="AF2585" s="264"/>
      <c r="AG2585" s="264"/>
    </row>
    <row r="2586" spans="1:33" ht="12.6" customHeight="1" x14ac:dyDescent="0.25">
      <c r="A2586" s="11"/>
      <c r="B2586" s="222"/>
      <c r="C2586" s="222"/>
      <c r="D2586" s="3"/>
      <c r="E2586" s="222"/>
      <c r="F2586" s="222"/>
      <c r="G2586" s="3"/>
      <c r="H2586" s="222"/>
      <c r="I2586" s="3"/>
      <c r="J2586" s="326"/>
      <c r="K2586" s="327"/>
      <c r="L2586" s="222"/>
      <c r="M2586" s="76"/>
      <c r="N2586" s="3"/>
      <c r="O2586" s="11"/>
      <c r="P2586" s="211"/>
      <c r="Q2586" s="211"/>
      <c r="R2586" s="211"/>
      <c r="S2586" s="211"/>
      <c r="T2586" s="211"/>
      <c r="U2586" s="211"/>
      <c r="V2586" s="211"/>
      <c r="W2586" s="211"/>
      <c r="X2586" s="211"/>
      <c r="Y2586" s="211"/>
      <c r="Z2586" s="211"/>
      <c r="AC2586" s="264"/>
      <c r="AD2586" s="264"/>
      <c r="AE2586" s="264"/>
      <c r="AF2586" s="264"/>
      <c r="AG2586" s="264"/>
    </row>
    <row r="2587" spans="1:33" ht="12.6" customHeight="1" x14ac:dyDescent="0.25">
      <c r="D2587" s="3"/>
      <c r="G2587" s="3"/>
      <c r="I2587" s="3"/>
      <c r="N2587" s="3"/>
      <c r="P2587" s="211"/>
      <c r="Q2587" s="211"/>
      <c r="R2587" s="211"/>
      <c r="S2587" s="211"/>
      <c r="T2587" s="211"/>
      <c r="U2587" s="211"/>
      <c r="V2587" s="211"/>
      <c r="W2587" s="211"/>
      <c r="X2587" s="211"/>
      <c r="Y2587" s="211"/>
      <c r="Z2587" s="211"/>
      <c r="AC2587" s="264"/>
      <c r="AD2587" s="264"/>
      <c r="AE2587" s="264"/>
      <c r="AF2587" s="264"/>
      <c r="AG2587" s="264"/>
    </row>
    <row r="2588" spans="1:33" ht="12.6" customHeight="1" x14ac:dyDescent="0.25">
      <c r="D2588" s="62"/>
      <c r="H2588" s="63"/>
      <c r="K2588" s="26"/>
      <c r="P2588" s="211"/>
      <c r="Q2588" s="211"/>
      <c r="R2588" s="211"/>
      <c r="S2588" s="211"/>
      <c r="T2588" s="211"/>
      <c r="U2588" s="211"/>
      <c r="V2588" s="211"/>
      <c r="W2588" s="211"/>
      <c r="X2588" s="211"/>
      <c r="Y2588" s="211"/>
      <c r="Z2588" s="211"/>
      <c r="AC2588" s="264"/>
      <c r="AD2588" s="264"/>
      <c r="AE2588" s="264"/>
      <c r="AF2588" s="264"/>
      <c r="AG2588" s="264"/>
    </row>
    <row r="2589" spans="1:33" ht="12.6" customHeight="1" x14ac:dyDescent="0.25">
      <c r="B2589" s="95"/>
      <c r="C2589" s="95"/>
      <c r="D2589" s="95"/>
      <c r="E2589" s="95"/>
      <c r="F2589" s="95"/>
      <c r="G2589" s="95"/>
      <c r="H2589" s="95"/>
      <c r="I2589" s="95"/>
      <c r="J2589" s="95"/>
      <c r="K2589" s="95"/>
      <c r="L2589" s="95"/>
      <c r="M2589" s="95"/>
      <c r="P2589" s="211"/>
      <c r="Q2589" s="211"/>
      <c r="R2589" s="211"/>
      <c r="S2589" s="211"/>
      <c r="T2589" s="211"/>
      <c r="U2589" s="211"/>
      <c r="V2589" s="211"/>
      <c r="W2589" s="211"/>
      <c r="X2589" s="211"/>
      <c r="Y2589" s="211"/>
      <c r="Z2589" s="211"/>
      <c r="AC2589" s="264"/>
      <c r="AD2589" s="264"/>
      <c r="AE2589" s="264"/>
      <c r="AF2589" s="264"/>
      <c r="AG2589" s="264"/>
    </row>
    <row r="2590" spans="1:33" ht="12.6" customHeight="1" x14ac:dyDescent="0.25">
      <c r="B2590" s="95"/>
      <c r="C2590" s="95"/>
      <c r="D2590" s="95"/>
      <c r="E2590" s="95"/>
      <c r="F2590" s="95"/>
      <c r="G2590" s="95"/>
      <c r="H2590" s="95"/>
      <c r="I2590" s="95"/>
      <c r="J2590" s="95"/>
      <c r="K2590" s="95"/>
      <c r="L2590" s="95"/>
      <c r="M2590" s="95"/>
      <c r="P2590" s="211"/>
      <c r="Q2590" s="211"/>
      <c r="R2590" s="211"/>
      <c r="S2590" s="211"/>
      <c r="T2590" s="211"/>
      <c r="U2590" s="211"/>
      <c r="V2590" s="211"/>
      <c r="W2590" s="211"/>
      <c r="X2590" s="211"/>
      <c r="Y2590" s="211"/>
      <c r="Z2590" s="211"/>
      <c r="AC2590" s="264"/>
      <c r="AD2590" s="264"/>
      <c r="AE2590" s="264"/>
      <c r="AF2590" s="264"/>
      <c r="AG2590" s="264"/>
    </row>
    <row r="2591" spans="1:33" ht="12.6" customHeight="1" x14ac:dyDescent="0.25">
      <c r="B2591" s="95"/>
      <c r="C2591" s="95"/>
      <c r="D2591" s="95"/>
      <c r="E2591" s="95"/>
      <c r="F2591" s="95"/>
      <c r="G2591" s="95"/>
      <c r="H2591" s="95"/>
      <c r="I2591" s="95"/>
      <c r="J2591" s="95"/>
      <c r="K2591" s="95"/>
      <c r="L2591" s="95"/>
      <c r="M2591" s="95"/>
      <c r="P2591" s="211"/>
      <c r="Q2591" s="211"/>
      <c r="R2591" s="211"/>
      <c r="S2591" s="211"/>
      <c r="T2591" s="211"/>
      <c r="U2591" s="211"/>
      <c r="V2591" s="211"/>
      <c r="W2591" s="211"/>
      <c r="X2591" s="211"/>
      <c r="Y2591" s="211"/>
      <c r="Z2591" s="211"/>
      <c r="AC2591" s="264"/>
      <c r="AD2591" s="264"/>
      <c r="AE2591" s="264"/>
      <c r="AF2591" s="264"/>
      <c r="AG2591" s="264"/>
    </row>
    <row r="2592" spans="1:33" ht="12.6" customHeight="1" x14ac:dyDescent="0.25">
      <c r="B2592" s="95"/>
      <c r="C2592" s="95"/>
      <c r="D2592" s="95"/>
      <c r="E2592" s="95"/>
      <c r="F2592" s="95"/>
      <c r="G2592" s="95"/>
      <c r="H2592" s="95"/>
      <c r="I2592" s="95"/>
      <c r="J2592" s="95"/>
      <c r="K2592" s="95"/>
      <c r="L2592" s="95"/>
      <c r="M2592" s="95"/>
      <c r="P2592" s="211"/>
      <c r="Q2592" s="211"/>
      <c r="R2592" s="211"/>
      <c r="S2592" s="211"/>
      <c r="T2592" s="211"/>
      <c r="U2592" s="211"/>
      <c r="V2592" s="211"/>
      <c r="W2592" s="211"/>
      <c r="X2592" s="211"/>
      <c r="Y2592" s="211"/>
      <c r="Z2592" s="211"/>
      <c r="AC2592" s="264"/>
      <c r="AD2592" s="264"/>
      <c r="AE2592" s="264"/>
      <c r="AF2592" s="264"/>
      <c r="AG2592" s="264"/>
    </row>
    <row r="2593" spans="2:33" ht="12.6" customHeight="1" x14ac:dyDescent="0.25">
      <c r="B2593" s="16"/>
      <c r="D2593" s="62"/>
      <c r="H2593" s="63"/>
      <c r="K2593" s="26"/>
      <c r="P2593" s="211"/>
      <c r="Q2593" s="211"/>
      <c r="R2593" s="211"/>
      <c r="S2593" s="211"/>
      <c r="T2593" s="211"/>
      <c r="U2593" s="211"/>
      <c r="V2593" s="211"/>
      <c r="W2593" s="211"/>
      <c r="X2593" s="211"/>
      <c r="Y2593" s="211"/>
      <c r="Z2593" s="211"/>
      <c r="AC2593" s="264"/>
      <c r="AD2593" s="264"/>
      <c r="AE2593" s="264"/>
      <c r="AF2593" s="264"/>
      <c r="AG2593" s="264"/>
    </row>
    <row r="2594" spans="2:33" ht="12.6" customHeight="1" x14ac:dyDescent="0.25">
      <c r="D2594" s="62"/>
      <c r="H2594" s="63"/>
      <c r="K2594" s="26"/>
      <c r="P2594" s="211"/>
      <c r="Q2594" s="211"/>
      <c r="R2594" s="211"/>
      <c r="S2594" s="211"/>
      <c r="T2594" s="211"/>
      <c r="U2594" s="211"/>
      <c r="V2594" s="211"/>
      <c r="W2594" s="211"/>
      <c r="X2594" s="211"/>
      <c r="Y2594" s="211"/>
      <c r="Z2594" s="211"/>
      <c r="AC2594" s="264"/>
      <c r="AD2594" s="264"/>
      <c r="AE2594" s="264"/>
      <c r="AF2594" s="264"/>
      <c r="AG2594" s="264"/>
    </row>
    <row r="2595" spans="2:33" ht="12.6" customHeight="1" x14ac:dyDescent="0.25">
      <c r="D2595" s="62"/>
      <c r="H2595" s="63"/>
      <c r="K2595" s="26"/>
      <c r="P2595" s="211"/>
      <c r="Q2595" s="211"/>
      <c r="R2595" s="211"/>
      <c r="S2595" s="211"/>
      <c r="T2595" s="211"/>
      <c r="U2595" s="211"/>
      <c r="V2595" s="211"/>
      <c r="W2595" s="211"/>
      <c r="X2595" s="211"/>
      <c r="Y2595" s="211"/>
      <c r="Z2595" s="211"/>
      <c r="AC2595" s="264"/>
      <c r="AD2595" s="264"/>
      <c r="AE2595" s="264"/>
      <c r="AF2595" s="264"/>
      <c r="AG2595" s="264"/>
    </row>
    <row r="2596" spans="2:33" ht="12.6" customHeight="1" x14ac:dyDescent="0.25">
      <c r="D2596" s="62"/>
      <c r="E2596" s="222"/>
      <c r="F2596" s="222"/>
      <c r="G2596" s="222"/>
      <c r="H2596" s="222"/>
      <c r="I2596" s="222"/>
      <c r="K2596" s="26"/>
      <c r="P2596" s="211"/>
      <c r="Q2596" s="211"/>
      <c r="R2596" s="211"/>
      <c r="S2596" s="211"/>
      <c r="T2596" s="211"/>
      <c r="U2596" s="211"/>
      <c r="V2596" s="211"/>
      <c r="W2596" s="211"/>
      <c r="X2596" s="211"/>
      <c r="Y2596" s="211"/>
      <c r="Z2596" s="211"/>
      <c r="AC2596" s="264"/>
      <c r="AD2596" s="264"/>
      <c r="AE2596" s="264"/>
      <c r="AF2596" s="264"/>
      <c r="AG2596" s="264"/>
    </row>
    <row r="2597" spans="2:33" ht="12.6" customHeight="1" x14ac:dyDescent="0.25">
      <c r="D2597" s="62"/>
      <c r="E2597" s="222"/>
      <c r="F2597" s="222"/>
      <c r="G2597" s="222"/>
      <c r="H2597" s="222"/>
      <c r="I2597" s="222"/>
      <c r="K2597" s="323"/>
      <c r="L2597" s="323"/>
      <c r="M2597" s="323"/>
      <c r="P2597" s="211"/>
      <c r="Q2597" s="211"/>
      <c r="R2597" s="211"/>
      <c r="S2597" s="211"/>
      <c r="T2597" s="211"/>
      <c r="U2597" s="211"/>
      <c r="V2597" s="211"/>
      <c r="W2597" s="211"/>
      <c r="X2597" s="211"/>
      <c r="Y2597" s="211"/>
      <c r="Z2597" s="211"/>
      <c r="AC2597" s="264"/>
      <c r="AD2597" s="264"/>
      <c r="AE2597" s="264"/>
      <c r="AF2597" s="264"/>
      <c r="AG2597" s="264"/>
    </row>
    <row r="2598" spans="2:33" ht="12.6" customHeight="1" x14ac:dyDescent="0.25">
      <c r="D2598" s="62"/>
      <c r="H2598" s="63"/>
      <c r="K2598" s="323"/>
      <c r="L2598" s="323"/>
      <c r="M2598" s="323"/>
      <c r="P2598" s="211"/>
      <c r="Q2598" s="211"/>
      <c r="R2598" s="211"/>
      <c r="S2598" s="211"/>
      <c r="T2598" s="211"/>
      <c r="U2598" s="211"/>
      <c r="V2598" s="211"/>
      <c r="W2598" s="211"/>
      <c r="X2598" s="211"/>
      <c r="Y2598" s="211"/>
      <c r="Z2598" s="211"/>
      <c r="AC2598" s="264"/>
      <c r="AD2598" s="264"/>
      <c r="AE2598" s="264"/>
      <c r="AF2598" s="264"/>
      <c r="AG2598" s="264"/>
    </row>
    <row r="2599" spans="2:33" ht="12.6" customHeight="1" x14ac:dyDescent="0.25">
      <c r="D2599" s="62"/>
      <c r="E2599" s="222"/>
      <c r="F2599" s="222"/>
      <c r="G2599" s="222"/>
      <c r="H2599" s="222"/>
      <c r="I2599" s="222"/>
      <c r="K2599" s="323"/>
      <c r="L2599" s="323"/>
      <c r="M2599" s="323"/>
      <c r="P2599" s="211"/>
      <c r="Q2599" s="211"/>
      <c r="R2599" s="211"/>
      <c r="S2599" s="211"/>
      <c r="T2599" s="211"/>
      <c r="U2599" s="211"/>
      <c r="V2599" s="211"/>
      <c r="W2599" s="211"/>
      <c r="X2599" s="211"/>
      <c r="Y2599" s="211"/>
      <c r="Z2599" s="211"/>
      <c r="AC2599" s="264"/>
      <c r="AD2599" s="264"/>
      <c r="AE2599" s="264"/>
      <c r="AF2599" s="264"/>
      <c r="AG2599" s="264"/>
    </row>
    <row r="2600" spans="2:33" ht="12.6" customHeight="1" x14ac:dyDescent="0.25">
      <c r="D2600" s="62"/>
      <c r="E2600" s="222"/>
      <c r="F2600" s="222"/>
      <c r="G2600" s="222"/>
      <c r="H2600" s="222"/>
      <c r="I2600" s="222"/>
      <c r="K2600" s="323"/>
      <c r="L2600" s="323"/>
      <c r="M2600" s="323"/>
      <c r="P2600" s="211"/>
      <c r="Q2600" s="211"/>
      <c r="R2600" s="211"/>
      <c r="S2600" s="211"/>
      <c r="T2600" s="211"/>
      <c r="U2600" s="211"/>
      <c r="V2600" s="211"/>
      <c r="W2600" s="211"/>
      <c r="X2600" s="211"/>
      <c r="Y2600" s="211"/>
      <c r="Z2600" s="211"/>
      <c r="AC2600" s="264"/>
      <c r="AD2600" s="264"/>
      <c r="AE2600" s="264"/>
      <c r="AF2600" s="264"/>
      <c r="AG2600" s="264"/>
    </row>
    <row r="2601" spans="2:33" ht="12.6" customHeight="1" x14ac:dyDescent="0.25">
      <c r="P2601" s="211"/>
      <c r="Q2601" s="211"/>
      <c r="R2601" s="211"/>
      <c r="S2601" s="211"/>
      <c r="T2601" s="211"/>
      <c r="U2601" s="211"/>
      <c r="V2601" s="211"/>
      <c r="W2601" s="211"/>
      <c r="X2601" s="211"/>
      <c r="Y2601" s="211"/>
      <c r="Z2601" s="211"/>
      <c r="AC2601" s="264"/>
      <c r="AD2601" s="264"/>
      <c r="AE2601" s="264"/>
      <c r="AF2601" s="264"/>
      <c r="AG2601" s="264"/>
    </row>
    <row r="2602" spans="2:33" ht="12.6" customHeight="1" x14ac:dyDescent="0.25">
      <c r="P2602" s="211"/>
      <c r="Q2602" s="211"/>
      <c r="R2602" s="211"/>
      <c r="S2602" s="211"/>
      <c r="T2602" s="211"/>
      <c r="U2602" s="211"/>
      <c r="V2602" s="211"/>
      <c r="W2602" s="211"/>
      <c r="X2602" s="211"/>
      <c r="Y2602" s="211"/>
      <c r="Z2602" s="211"/>
      <c r="AC2602" s="264"/>
      <c r="AD2602" s="264"/>
      <c r="AE2602" s="264"/>
      <c r="AF2602" s="264"/>
      <c r="AG2602" s="264"/>
    </row>
    <row r="2603" spans="2:33" ht="12.6" customHeight="1" x14ac:dyDescent="0.25">
      <c r="B2603" s="91"/>
      <c r="P2603" s="211"/>
      <c r="Q2603" s="211"/>
      <c r="R2603" s="211"/>
      <c r="S2603" s="211"/>
      <c r="T2603" s="211"/>
      <c r="U2603" s="211"/>
      <c r="V2603" s="211"/>
      <c r="W2603" s="211"/>
      <c r="X2603" s="211"/>
      <c r="Y2603" s="211"/>
      <c r="Z2603" s="211"/>
      <c r="AC2603" s="264"/>
      <c r="AD2603" s="264"/>
      <c r="AE2603" s="264"/>
      <c r="AF2603" s="264"/>
      <c r="AG2603" s="264"/>
    </row>
    <row r="2604" spans="2:33" ht="12.6" customHeight="1" x14ac:dyDescent="0.25">
      <c r="P2604" s="211"/>
      <c r="Q2604" s="211"/>
      <c r="R2604" s="211"/>
      <c r="S2604" s="211"/>
      <c r="T2604" s="211"/>
      <c r="U2604" s="211"/>
      <c r="V2604" s="211"/>
      <c r="W2604" s="211"/>
      <c r="X2604" s="211"/>
      <c r="Y2604" s="211"/>
      <c r="Z2604" s="211"/>
      <c r="AC2604" s="264"/>
      <c r="AD2604" s="264"/>
      <c r="AE2604" s="264"/>
      <c r="AF2604" s="264"/>
      <c r="AG2604" s="264"/>
    </row>
    <row r="2605" spans="2:33" ht="12.6" customHeight="1" x14ac:dyDescent="0.25">
      <c r="P2605" s="211"/>
      <c r="Q2605" s="211"/>
      <c r="R2605" s="211"/>
      <c r="S2605" s="211"/>
      <c r="T2605" s="211"/>
      <c r="U2605" s="211"/>
      <c r="V2605" s="211"/>
      <c r="W2605" s="211"/>
      <c r="X2605" s="211"/>
      <c r="Y2605" s="211"/>
      <c r="Z2605" s="211"/>
      <c r="AC2605" s="264"/>
      <c r="AD2605" s="264"/>
      <c r="AE2605" s="264"/>
      <c r="AF2605" s="264"/>
      <c r="AG2605" s="264"/>
    </row>
    <row r="2606" spans="2:33" ht="12.6" customHeight="1" x14ac:dyDescent="0.25">
      <c r="P2606" s="211"/>
      <c r="Q2606" s="211"/>
      <c r="R2606" s="211"/>
      <c r="S2606" s="211"/>
      <c r="T2606" s="211"/>
      <c r="U2606" s="211"/>
      <c r="V2606" s="211"/>
      <c r="W2606" s="211"/>
      <c r="X2606" s="211"/>
      <c r="Y2606" s="211"/>
      <c r="Z2606" s="211"/>
      <c r="AC2606" s="264"/>
      <c r="AD2606" s="264"/>
      <c r="AE2606" s="264"/>
      <c r="AF2606" s="264"/>
      <c r="AG2606" s="264"/>
    </row>
    <row r="2607" spans="2:33" ht="12.6" customHeight="1" x14ac:dyDescent="0.25">
      <c r="P2607" s="211"/>
      <c r="Q2607" s="211"/>
      <c r="R2607" s="211"/>
      <c r="S2607" s="211"/>
      <c r="T2607" s="211"/>
      <c r="U2607" s="211"/>
      <c r="V2607" s="211"/>
      <c r="W2607" s="211"/>
      <c r="X2607" s="211"/>
      <c r="Y2607" s="211"/>
      <c r="Z2607" s="211"/>
      <c r="AC2607" s="264"/>
      <c r="AD2607" s="264"/>
      <c r="AE2607" s="264"/>
      <c r="AF2607" s="264"/>
      <c r="AG2607" s="264"/>
    </row>
    <row r="2608" spans="2:33" ht="12.6" customHeight="1" x14ac:dyDescent="0.25">
      <c r="P2608" s="211"/>
      <c r="Q2608" s="211"/>
      <c r="R2608" s="211"/>
      <c r="S2608" s="211"/>
      <c r="T2608" s="211"/>
      <c r="U2608" s="211"/>
      <c r="V2608" s="211"/>
      <c r="W2608" s="211"/>
      <c r="X2608" s="211"/>
      <c r="Y2608" s="211"/>
      <c r="Z2608" s="211"/>
      <c r="AC2608" s="264"/>
      <c r="AD2608" s="264"/>
      <c r="AE2608" s="264"/>
      <c r="AF2608" s="264"/>
      <c r="AG2608" s="264"/>
    </row>
    <row r="2609" spans="16:33" ht="12.6" customHeight="1" x14ac:dyDescent="0.25">
      <c r="P2609" s="211"/>
      <c r="Q2609" s="211"/>
      <c r="R2609" s="211"/>
      <c r="S2609" s="211"/>
      <c r="T2609" s="211"/>
      <c r="U2609" s="211"/>
      <c r="V2609" s="211"/>
      <c r="W2609" s="211"/>
      <c r="X2609" s="211"/>
      <c r="Y2609" s="211"/>
      <c r="Z2609" s="211"/>
      <c r="AC2609" s="264"/>
      <c r="AD2609" s="264"/>
      <c r="AE2609" s="264"/>
      <c r="AF2609" s="264"/>
      <c r="AG2609" s="264"/>
    </row>
    <row r="2610" spans="16:33" ht="12.6" customHeight="1" x14ac:dyDescent="0.25">
      <c r="P2610" s="211"/>
      <c r="Q2610" s="211"/>
      <c r="R2610" s="211"/>
      <c r="S2610" s="211"/>
      <c r="T2610" s="211"/>
      <c r="U2610" s="211"/>
      <c r="V2610" s="211"/>
      <c r="W2610" s="211"/>
      <c r="X2610" s="211"/>
      <c r="Y2610" s="211"/>
      <c r="Z2610" s="211"/>
      <c r="AC2610" s="264"/>
      <c r="AD2610" s="264"/>
      <c r="AE2610" s="264"/>
      <c r="AF2610" s="264"/>
      <c r="AG2610" s="264"/>
    </row>
    <row r="2611" spans="16:33" ht="12.6" customHeight="1" x14ac:dyDescent="0.25">
      <c r="P2611" s="211"/>
      <c r="Q2611" s="211"/>
      <c r="R2611" s="211"/>
      <c r="S2611" s="211"/>
      <c r="T2611" s="211"/>
      <c r="U2611" s="211"/>
      <c r="V2611" s="211"/>
      <c r="W2611" s="211"/>
      <c r="X2611" s="211"/>
      <c r="Y2611" s="211"/>
      <c r="Z2611" s="211"/>
      <c r="AC2611" s="264"/>
      <c r="AD2611" s="264"/>
      <c r="AE2611" s="264"/>
      <c r="AF2611" s="264"/>
      <c r="AG2611" s="264"/>
    </row>
    <row r="2612" spans="16:33" ht="12.6" customHeight="1" x14ac:dyDescent="0.25">
      <c r="P2612" s="211"/>
      <c r="Q2612" s="211"/>
      <c r="R2612" s="211"/>
      <c r="S2612" s="211"/>
      <c r="T2612" s="211"/>
      <c r="U2612" s="211"/>
      <c r="V2612" s="211"/>
      <c r="W2612" s="211"/>
      <c r="X2612" s="211"/>
      <c r="Y2612" s="211"/>
      <c r="Z2612" s="211"/>
      <c r="AC2612" s="264"/>
      <c r="AD2612" s="264"/>
      <c r="AE2612" s="264"/>
      <c r="AF2612" s="264"/>
      <c r="AG2612" s="264"/>
    </row>
    <row r="2613" spans="16:33" ht="12.6" customHeight="1" x14ac:dyDescent="0.25">
      <c r="P2613" s="211"/>
      <c r="Q2613" s="211"/>
      <c r="R2613" s="211"/>
      <c r="S2613" s="211"/>
      <c r="T2613" s="211"/>
      <c r="U2613" s="211"/>
      <c r="V2613" s="211"/>
      <c r="W2613" s="211"/>
      <c r="X2613" s="211"/>
      <c r="Y2613" s="211"/>
      <c r="Z2613" s="211"/>
      <c r="AC2613" s="264"/>
      <c r="AD2613" s="264"/>
      <c r="AE2613" s="264"/>
      <c r="AF2613" s="264"/>
      <c r="AG2613" s="264"/>
    </row>
    <row r="2614" spans="16:33" ht="12.6" customHeight="1" x14ac:dyDescent="0.25">
      <c r="P2614" s="211"/>
      <c r="Q2614" s="211"/>
      <c r="R2614" s="211"/>
      <c r="S2614" s="211"/>
      <c r="T2614" s="211"/>
      <c r="U2614" s="211"/>
      <c r="V2614" s="211"/>
      <c r="W2614" s="211"/>
      <c r="X2614" s="211"/>
      <c r="Y2614" s="211"/>
      <c r="Z2614" s="211"/>
      <c r="AC2614" s="264"/>
      <c r="AD2614" s="264"/>
      <c r="AE2614" s="264"/>
      <c r="AF2614" s="264"/>
      <c r="AG2614" s="264"/>
    </row>
    <row r="2615" spans="16:33" ht="12.6" customHeight="1" x14ac:dyDescent="0.25">
      <c r="P2615" s="211"/>
      <c r="Q2615" s="211"/>
      <c r="R2615" s="211"/>
      <c r="S2615" s="211"/>
      <c r="T2615" s="211"/>
      <c r="U2615" s="211"/>
      <c r="V2615" s="211"/>
      <c r="W2615" s="211"/>
      <c r="X2615" s="211"/>
      <c r="Y2615" s="211"/>
      <c r="Z2615" s="211"/>
      <c r="AC2615" s="264"/>
      <c r="AD2615" s="264"/>
      <c r="AE2615" s="264"/>
      <c r="AF2615" s="264"/>
      <c r="AG2615" s="264"/>
    </row>
    <row r="2616" spans="16:33" ht="12.6" customHeight="1" x14ac:dyDescent="0.25">
      <c r="P2616" s="211"/>
      <c r="Q2616" s="211"/>
      <c r="R2616" s="211"/>
      <c r="S2616" s="211"/>
      <c r="T2616" s="211"/>
      <c r="U2616" s="211"/>
      <c r="V2616" s="211"/>
      <c r="W2616" s="211"/>
      <c r="X2616" s="211"/>
      <c r="Y2616" s="211"/>
      <c r="Z2616" s="211"/>
      <c r="AC2616" s="264"/>
      <c r="AD2616" s="264"/>
      <c r="AE2616" s="264"/>
      <c r="AF2616" s="264"/>
      <c r="AG2616" s="264"/>
    </row>
    <row r="2617" spans="16:33" ht="12.6" customHeight="1" x14ac:dyDescent="0.25">
      <c r="P2617" s="211"/>
      <c r="Q2617" s="211"/>
      <c r="R2617" s="211"/>
      <c r="S2617" s="211"/>
      <c r="T2617" s="211"/>
      <c r="U2617" s="211"/>
      <c r="V2617" s="211"/>
      <c r="W2617" s="211"/>
      <c r="X2617" s="211"/>
      <c r="Y2617" s="211"/>
      <c r="Z2617" s="211"/>
      <c r="AC2617" s="264"/>
      <c r="AD2617" s="264"/>
      <c r="AE2617" s="264"/>
      <c r="AF2617" s="264"/>
      <c r="AG2617" s="264"/>
    </row>
    <row r="2618" spans="16:33" ht="12.6" customHeight="1" x14ac:dyDescent="0.25">
      <c r="P2618" s="211"/>
      <c r="Q2618" s="211"/>
      <c r="R2618" s="211"/>
      <c r="S2618" s="211"/>
      <c r="T2618" s="211"/>
      <c r="U2618" s="211"/>
      <c r="V2618" s="211"/>
      <c r="W2618" s="211"/>
      <c r="X2618" s="211"/>
      <c r="Y2618" s="211"/>
      <c r="Z2618" s="211"/>
      <c r="AC2618" s="264"/>
      <c r="AD2618" s="264"/>
      <c r="AE2618" s="264"/>
      <c r="AF2618" s="264"/>
      <c r="AG2618" s="264"/>
    </row>
    <row r="2619" spans="16:33" ht="12.6" customHeight="1" x14ac:dyDescent="0.25">
      <c r="P2619" s="211"/>
      <c r="Q2619" s="211"/>
      <c r="R2619" s="211"/>
      <c r="S2619" s="211"/>
      <c r="T2619" s="211"/>
      <c r="U2619" s="211"/>
      <c r="V2619" s="211"/>
      <c r="W2619" s="211"/>
      <c r="X2619" s="211"/>
      <c r="Y2619" s="211"/>
      <c r="Z2619" s="211"/>
      <c r="AC2619" s="264"/>
      <c r="AD2619" s="264"/>
      <c r="AE2619" s="264"/>
      <c r="AF2619" s="264"/>
      <c r="AG2619" s="264"/>
    </row>
    <row r="2620" spans="16:33" ht="12.6" customHeight="1" x14ac:dyDescent="0.25">
      <c r="P2620" s="211"/>
      <c r="Q2620" s="211"/>
      <c r="R2620" s="211"/>
      <c r="S2620" s="211"/>
      <c r="T2620" s="211"/>
      <c r="U2620" s="211"/>
      <c r="V2620" s="211"/>
      <c r="W2620" s="211"/>
      <c r="X2620" s="211"/>
      <c r="Y2620" s="211"/>
      <c r="Z2620" s="211"/>
      <c r="AC2620" s="264"/>
      <c r="AD2620" s="264"/>
      <c r="AE2620" s="264"/>
      <c r="AF2620" s="264"/>
      <c r="AG2620" s="264"/>
    </row>
    <row r="2621" spans="16:33" ht="12.6" customHeight="1" x14ac:dyDescent="0.25">
      <c r="P2621" s="211"/>
      <c r="Q2621" s="211"/>
      <c r="R2621" s="211"/>
      <c r="S2621" s="211"/>
      <c r="T2621" s="211"/>
      <c r="U2621" s="211"/>
      <c r="V2621" s="211"/>
      <c r="W2621" s="211"/>
      <c r="X2621" s="211"/>
      <c r="Y2621" s="211"/>
      <c r="Z2621" s="211"/>
      <c r="AC2621" s="264"/>
      <c r="AD2621" s="264"/>
      <c r="AE2621" s="264"/>
      <c r="AF2621" s="264"/>
      <c r="AG2621" s="264"/>
    </row>
    <row r="2622" spans="16:33" ht="12.6" customHeight="1" x14ac:dyDescent="0.25">
      <c r="P2622" s="211"/>
      <c r="Q2622" s="211"/>
      <c r="R2622" s="211"/>
      <c r="S2622" s="211"/>
      <c r="T2622" s="211"/>
      <c r="U2622" s="211"/>
      <c r="V2622" s="211"/>
      <c r="W2622" s="211"/>
      <c r="X2622" s="211"/>
      <c r="Y2622" s="211"/>
      <c r="Z2622" s="211"/>
      <c r="AC2622" s="264"/>
      <c r="AD2622" s="264"/>
      <c r="AE2622" s="264"/>
      <c r="AF2622" s="264"/>
      <c r="AG2622" s="264"/>
    </row>
    <row r="2623" spans="16:33" ht="12.6" customHeight="1" x14ac:dyDescent="0.25">
      <c r="P2623" s="211"/>
      <c r="Q2623" s="211"/>
      <c r="R2623" s="211"/>
      <c r="S2623" s="211"/>
      <c r="T2623" s="211"/>
      <c r="U2623" s="211"/>
      <c r="V2623" s="211"/>
      <c r="W2623" s="211"/>
      <c r="X2623" s="211"/>
      <c r="Y2623" s="211"/>
      <c r="Z2623" s="211"/>
      <c r="AC2623" s="264"/>
      <c r="AD2623" s="264"/>
      <c r="AE2623" s="264"/>
      <c r="AF2623" s="264"/>
      <c r="AG2623" s="264"/>
    </row>
    <row r="2624" spans="16:33" ht="12.6" customHeight="1" x14ac:dyDescent="0.25">
      <c r="P2624" s="211"/>
      <c r="Q2624" s="211"/>
      <c r="R2624" s="211"/>
      <c r="S2624" s="211"/>
      <c r="T2624" s="211"/>
      <c r="U2624" s="211"/>
      <c r="V2624" s="211"/>
      <c r="W2624" s="211"/>
      <c r="X2624" s="211"/>
      <c r="Y2624" s="211"/>
      <c r="Z2624" s="211"/>
      <c r="AC2624" s="264"/>
      <c r="AD2624" s="264"/>
      <c r="AE2624" s="264"/>
      <c r="AF2624" s="264"/>
      <c r="AG2624" s="264"/>
    </row>
    <row r="2625" spans="2:33" ht="12.6" customHeight="1" x14ac:dyDescent="0.25">
      <c r="P2625" s="211"/>
      <c r="Q2625" s="211"/>
      <c r="R2625" s="211"/>
      <c r="S2625" s="211"/>
      <c r="T2625" s="211"/>
      <c r="U2625" s="211"/>
      <c r="V2625" s="211"/>
      <c r="W2625" s="211"/>
      <c r="X2625" s="211"/>
      <c r="Y2625" s="211"/>
      <c r="Z2625" s="211"/>
      <c r="AC2625" s="264"/>
      <c r="AD2625" s="264"/>
      <c r="AE2625" s="264"/>
      <c r="AF2625" s="264"/>
      <c r="AG2625" s="264"/>
    </row>
    <row r="2626" spans="2:33" ht="12.6" customHeight="1" x14ac:dyDescent="0.25">
      <c r="P2626" s="211"/>
      <c r="Q2626" s="211"/>
      <c r="R2626" s="211"/>
      <c r="S2626" s="211"/>
      <c r="T2626" s="211"/>
      <c r="U2626" s="211"/>
      <c r="V2626" s="211"/>
      <c r="W2626" s="211"/>
      <c r="X2626" s="211"/>
      <c r="Y2626" s="211"/>
      <c r="Z2626" s="211"/>
      <c r="AC2626" s="264"/>
      <c r="AD2626" s="264"/>
      <c r="AE2626" s="264"/>
      <c r="AF2626" s="264"/>
      <c r="AG2626" s="264"/>
    </row>
    <row r="2627" spans="2:33" ht="12.6" customHeight="1" x14ac:dyDescent="0.25">
      <c r="P2627" s="211"/>
      <c r="Q2627" s="211"/>
      <c r="R2627" s="211"/>
      <c r="S2627" s="211"/>
      <c r="T2627" s="211"/>
      <c r="U2627" s="211"/>
      <c r="V2627" s="211"/>
      <c r="W2627" s="211"/>
      <c r="X2627" s="211"/>
      <c r="Y2627" s="211"/>
      <c r="Z2627" s="211"/>
      <c r="AC2627" s="264"/>
      <c r="AD2627" s="264"/>
      <c r="AE2627" s="264"/>
      <c r="AF2627" s="264"/>
      <c r="AG2627" s="264"/>
    </row>
    <row r="2628" spans="2:33" ht="12.6" customHeight="1" x14ac:dyDescent="0.25">
      <c r="P2628" s="211"/>
      <c r="Q2628" s="211"/>
      <c r="R2628" s="211"/>
      <c r="S2628" s="211"/>
      <c r="T2628" s="211"/>
      <c r="U2628" s="211"/>
      <c r="V2628" s="211"/>
      <c r="W2628" s="211"/>
      <c r="X2628" s="211"/>
      <c r="Y2628" s="211"/>
      <c r="Z2628" s="211"/>
      <c r="AC2628" s="264"/>
      <c r="AD2628" s="264"/>
      <c r="AE2628" s="264"/>
      <c r="AF2628" s="264"/>
      <c r="AG2628" s="264"/>
    </row>
    <row r="2629" spans="2:33" ht="12.6" customHeight="1" x14ac:dyDescent="0.25">
      <c r="P2629" s="211"/>
      <c r="Q2629" s="211"/>
      <c r="R2629" s="211"/>
      <c r="S2629" s="211"/>
      <c r="T2629" s="211"/>
      <c r="U2629" s="211"/>
      <c r="V2629" s="211"/>
      <c r="W2629" s="211"/>
      <c r="X2629" s="211"/>
      <c r="Y2629" s="211"/>
      <c r="Z2629" s="211"/>
      <c r="AC2629" s="264"/>
      <c r="AD2629" s="264"/>
      <c r="AE2629" s="264"/>
      <c r="AF2629" s="264"/>
      <c r="AG2629" s="264"/>
    </row>
    <row r="2630" spans="2:33" ht="12.6" customHeight="1" x14ac:dyDescent="0.25">
      <c r="P2630" s="211"/>
      <c r="Q2630" s="211"/>
      <c r="R2630" s="211"/>
      <c r="S2630" s="211"/>
      <c r="T2630" s="211"/>
      <c r="U2630" s="211"/>
      <c r="V2630" s="211"/>
      <c r="W2630" s="211"/>
      <c r="X2630" s="211"/>
      <c r="Y2630" s="211"/>
      <c r="Z2630" s="211"/>
      <c r="AC2630" s="264"/>
      <c r="AD2630" s="264"/>
      <c r="AE2630" s="264"/>
      <c r="AF2630" s="264"/>
      <c r="AG2630" s="264"/>
    </row>
    <row r="2631" spans="2:33" ht="12.6" customHeight="1" x14ac:dyDescent="0.25">
      <c r="P2631" s="211"/>
      <c r="Q2631" s="211"/>
      <c r="R2631" s="211"/>
      <c r="S2631" s="211"/>
      <c r="T2631" s="211"/>
      <c r="U2631" s="211"/>
      <c r="V2631" s="211"/>
      <c r="W2631" s="211"/>
      <c r="X2631" s="211"/>
      <c r="Y2631" s="211"/>
      <c r="Z2631" s="211"/>
      <c r="AC2631" s="264"/>
      <c r="AD2631" s="264"/>
      <c r="AE2631" s="264"/>
      <c r="AF2631" s="264"/>
      <c r="AG2631" s="264"/>
    </row>
    <row r="2632" spans="2:33" ht="12.6" customHeight="1" x14ac:dyDescent="0.25">
      <c r="P2632" s="211"/>
      <c r="Q2632" s="211"/>
      <c r="R2632" s="211"/>
      <c r="S2632" s="211"/>
      <c r="T2632" s="211"/>
      <c r="U2632" s="211"/>
      <c r="V2632" s="211"/>
      <c r="W2632" s="211"/>
      <c r="X2632" s="211"/>
      <c r="Y2632" s="211"/>
      <c r="Z2632" s="211"/>
      <c r="AC2632" s="264"/>
      <c r="AD2632" s="264"/>
      <c r="AE2632" s="264"/>
      <c r="AF2632" s="264"/>
      <c r="AG2632" s="264"/>
    </row>
    <row r="2633" spans="2:33" ht="12.6" customHeight="1" x14ac:dyDescent="0.25">
      <c r="P2633" s="211"/>
      <c r="Q2633" s="211"/>
      <c r="R2633" s="211"/>
      <c r="S2633" s="211"/>
      <c r="T2633" s="211"/>
      <c r="U2633" s="211"/>
      <c r="V2633" s="211"/>
      <c r="W2633" s="211"/>
      <c r="X2633" s="211"/>
      <c r="Y2633" s="211"/>
      <c r="Z2633" s="211"/>
      <c r="AC2633" s="264"/>
      <c r="AD2633" s="264"/>
      <c r="AE2633" s="264"/>
      <c r="AF2633" s="264"/>
      <c r="AG2633" s="264"/>
    </row>
    <row r="2634" spans="2:33" ht="12.6" customHeight="1" x14ac:dyDescent="0.25">
      <c r="P2634" s="211"/>
      <c r="Q2634" s="211"/>
      <c r="R2634" s="211"/>
      <c r="S2634" s="211"/>
      <c r="T2634" s="211"/>
      <c r="U2634" s="211"/>
      <c r="V2634" s="211"/>
      <c r="W2634" s="211"/>
      <c r="X2634" s="211"/>
      <c r="Y2634" s="211"/>
      <c r="Z2634" s="211"/>
      <c r="AC2634" s="264"/>
      <c r="AD2634" s="264"/>
      <c r="AE2634" s="264"/>
      <c r="AF2634" s="264"/>
      <c r="AG2634" s="264"/>
    </row>
    <row r="2635" spans="2:33" ht="12.6" customHeight="1" x14ac:dyDescent="0.25">
      <c r="P2635" s="211"/>
      <c r="Q2635" s="211"/>
      <c r="R2635" s="211"/>
      <c r="S2635" s="211"/>
      <c r="T2635" s="211"/>
      <c r="U2635" s="211"/>
      <c r="V2635" s="211"/>
      <c r="W2635" s="211"/>
      <c r="X2635" s="211"/>
      <c r="Y2635" s="211"/>
      <c r="Z2635" s="211"/>
      <c r="AC2635" s="264"/>
      <c r="AD2635" s="264"/>
      <c r="AE2635" s="264"/>
      <c r="AF2635" s="264"/>
      <c r="AG2635" s="264"/>
    </row>
    <row r="2636" spans="2:33" ht="12.6" customHeight="1" x14ac:dyDescent="0.25">
      <c r="C2636" s="358"/>
      <c r="D2636" s="30"/>
      <c r="P2636" s="211"/>
      <c r="Q2636" s="211"/>
      <c r="R2636" s="211"/>
      <c r="S2636" s="211"/>
      <c r="T2636" s="211"/>
      <c r="U2636" s="211"/>
      <c r="V2636" s="211"/>
      <c r="W2636" s="211"/>
      <c r="X2636" s="211"/>
      <c r="Y2636" s="211"/>
      <c r="Z2636" s="211"/>
      <c r="AC2636" s="264"/>
      <c r="AD2636" s="264"/>
      <c r="AE2636" s="264"/>
      <c r="AF2636" s="264"/>
      <c r="AG2636" s="264"/>
    </row>
    <row r="2637" spans="2:33" ht="12.6" customHeight="1" x14ac:dyDescent="0.25">
      <c r="B2637" s="9"/>
      <c r="D2637" s="39"/>
      <c r="E2637" s="9"/>
      <c r="F2637" s="324"/>
      <c r="I2637" s="80"/>
      <c r="J2637" s="9"/>
      <c r="L2637" s="80"/>
      <c r="P2637" s="211"/>
      <c r="Q2637" s="211"/>
      <c r="R2637" s="211"/>
      <c r="S2637" s="211"/>
      <c r="T2637" s="211"/>
      <c r="U2637" s="211"/>
      <c r="V2637" s="211"/>
      <c r="W2637" s="211"/>
      <c r="X2637" s="211"/>
      <c r="Y2637" s="211"/>
      <c r="Z2637" s="211"/>
      <c r="AC2637" s="264"/>
      <c r="AD2637" s="264"/>
      <c r="AE2637" s="264"/>
      <c r="AF2637" s="264"/>
      <c r="AG2637" s="264"/>
    </row>
    <row r="2638" spans="2:33" ht="12.6" customHeight="1" x14ac:dyDescent="0.25">
      <c r="E2638" s="39"/>
      <c r="F2638" s="40"/>
      <c r="G2638" s="41"/>
      <c r="I2638" s="11"/>
      <c r="J2638" s="42"/>
      <c r="P2638" s="211"/>
      <c r="Q2638" s="211"/>
      <c r="R2638" s="211"/>
      <c r="S2638" s="211"/>
      <c r="T2638" s="211"/>
      <c r="U2638" s="211"/>
      <c r="V2638" s="211"/>
      <c r="W2638" s="211"/>
      <c r="X2638" s="211"/>
      <c r="Y2638" s="211"/>
      <c r="Z2638" s="211"/>
      <c r="AC2638" s="264"/>
      <c r="AD2638" s="264"/>
      <c r="AE2638" s="264"/>
      <c r="AF2638" s="264"/>
      <c r="AG2638" s="264"/>
    </row>
    <row r="2639" spans="2:33" ht="12.6" customHeight="1" x14ac:dyDescent="0.25">
      <c r="L2639" s="320"/>
      <c r="M2639" s="320"/>
      <c r="P2639" s="211"/>
      <c r="Q2639" s="211"/>
      <c r="R2639" s="211"/>
      <c r="S2639" s="211"/>
      <c r="T2639" s="211"/>
      <c r="U2639" s="211"/>
      <c r="V2639" s="211"/>
      <c r="W2639" s="211"/>
      <c r="X2639" s="211"/>
      <c r="Y2639" s="211"/>
      <c r="Z2639" s="211"/>
      <c r="AC2639" s="264"/>
      <c r="AD2639" s="264"/>
      <c r="AE2639" s="264"/>
      <c r="AF2639" s="264"/>
      <c r="AG2639" s="264"/>
    </row>
    <row r="2640" spans="2:33" ht="12.6" customHeight="1" x14ac:dyDescent="0.25">
      <c r="L2640" s="320"/>
      <c r="M2640" s="320"/>
      <c r="P2640" s="211"/>
      <c r="Q2640" s="211"/>
      <c r="R2640" s="211"/>
      <c r="S2640" s="211"/>
      <c r="T2640" s="211"/>
      <c r="U2640" s="211"/>
      <c r="V2640" s="211"/>
      <c r="W2640" s="211"/>
      <c r="X2640" s="211"/>
      <c r="Y2640" s="211"/>
      <c r="Z2640" s="211"/>
      <c r="AC2640" s="264"/>
      <c r="AD2640" s="264"/>
      <c r="AE2640" s="264"/>
      <c r="AF2640" s="264"/>
      <c r="AG2640" s="264"/>
    </row>
    <row r="2641" spans="1:33" ht="12.6" customHeight="1" x14ac:dyDescent="0.25">
      <c r="B2641" s="321"/>
      <c r="C2641" s="11"/>
      <c r="D2641" s="11"/>
      <c r="E2641" s="325"/>
      <c r="F2641" s="359"/>
      <c r="G2641" s="318"/>
      <c r="H2641" s="11"/>
      <c r="I2641" s="15"/>
      <c r="J2641" s="83"/>
      <c r="K2641" s="63"/>
      <c r="P2641" s="211"/>
      <c r="Q2641" s="211"/>
      <c r="R2641" s="211"/>
      <c r="S2641" s="211"/>
      <c r="T2641" s="211"/>
      <c r="U2641" s="211"/>
      <c r="V2641" s="211"/>
      <c r="W2641" s="211"/>
      <c r="X2641" s="211"/>
      <c r="Y2641" s="211"/>
      <c r="Z2641" s="211"/>
      <c r="AC2641" s="264"/>
      <c r="AD2641" s="264"/>
      <c r="AE2641" s="264"/>
      <c r="AF2641" s="264"/>
      <c r="AG2641" s="264"/>
    </row>
    <row r="2642" spans="1:33" ht="12.6" customHeight="1" x14ac:dyDescent="0.25">
      <c r="P2642" s="211"/>
      <c r="Q2642" s="211"/>
      <c r="R2642" s="211"/>
      <c r="S2642" s="211"/>
      <c r="T2642" s="211"/>
      <c r="U2642" s="211"/>
      <c r="V2642" s="211"/>
      <c r="W2642" s="211"/>
      <c r="X2642" s="211"/>
      <c r="Y2642" s="211"/>
      <c r="Z2642" s="211"/>
      <c r="AC2642" s="264"/>
      <c r="AD2642" s="264"/>
      <c r="AE2642" s="264"/>
      <c r="AF2642" s="264"/>
      <c r="AG2642" s="264"/>
    </row>
    <row r="2643" spans="1:33" ht="12.6" customHeight="1" x14ac:dyDescent="0.25">
      <c r="G2643" s="276"/>
      <c r="P2643" s="211"/>
      <c r="Q2643" s="211"/>
      <c r="R2643" s="211"/>
      <c r="S2643" s="211"/>
      <c r="T2643" s="211"/>
      <c r="U2643" s="211"/>
      <c r="V2643" s="211"/>
      <c r="W2643" s="211"/>
      <c r="X2643" s="211"/>
      <c r="Y2643" s="211"/>
      <c r="Z2643" s="211"/>
      <c r="AC2643" s="264"/>
      <c r="AD2643" s="264"/>
      <c r="AE2643" s="264"/>
      <c r="AF2643" s="264"/>
      <c r="AG2643" s="264"/>
    </row>
    <row r="2644" spans="1:33" ht="12.6" customHeight="1" x14ac:dyDescent="0.25">
      <c r="G2644" s="276"/>
      <c r="P2644" s="211"/>
      <c r="Q2644" s="211"/>
      <c r="R2644" s="211"/>
      <c r="S2644" s="211"/>
      <c r="T2644" s="211"/>
      <c r="U2644" s="211"/>
      <c r="V2644" s="211"/>
      <c r="W2644" s="211"/>
      <c r="X2644" s="211"/>
      <c r="Y2644" s="211"/>
      <c r="Z2644" s="211"/>
      <c r="AC2644" s="264"/>
      <c r="AD2644" s="264"/>
      <c r="AE2644" s="264"/>
      <c r="AF2644" s="264"/>
      <c r="AG2644" s="264"/>
    </row>
    <row r="2645" spans="1:33" ht="12.6" customHeight="1" x14ac:dyDescent="0.25">
      <c r="P2645" s="211"/>
      <c r="Q2645" s="211"/>
      <c r="R2645" s="211"/>
      <c r="S2645" s="211"/>
      <c r="T2645" s="211"/>
      <c r="U2645" s="211"/>
      <c r="V2645" s="211"/>
      <c r="W2645" s="211"/>
      <c r="X2645" s="211"/>
      <c r="Y2645" s="211"/>
      <c r="Z2645" s="211"/>
      <c r="AC2645" s="264"/>
      <c r="AD2645" s="264"/>
      <c r="AE2645" s="264"/>
      <c r="AF2645" s="264"/>
      <c r="AG2645" s="264"/>
    </row>
    <row r="2646" spans="1:33" ht="12.6" customHeight="1" x14ac:dyDescent="0.25">
      <c r="A2646" s="26"/>
      <c r="B2646" s="12"/>
      <c r="C2646" s="83"/>
      <c r="D2646" s="11"/>
      <c r="E2646" s="26"/>
      <c r="F2646" s="268"/>
      <c r="G2646" s="268"/>
      <c r="H2646" s="268"/>
      <c r="I2646" s="360"/>
      <c r="J2646" s="26"/>
      <c r="K2646" s="26"/>
      <c r="L2646" s="360"/>
      <c r="M2646" s="26"/>
      <c r="N2646" s="26"/>
      <c r="O2646" s="55"/>
      <c r="P2646" s="214"/>
      <c r="Q2646" s="211"/>
      <c r="R2646" s="211"/>
      <c r="S2646" s="212"/>
      <c r="T2646" s="212"/>
      <c r="U2646" s="212"/>
      <c r="V2646" s="212"/>
      <c r="W2646" s="212"/>
      <c r="X2646" s="212"/>
      <c r="Y2646" s="212"/>
      <c r="Z2646" s="212"/>
      <c r="AC2646" s="271"/>
      <c r="AD2646" s="271"/>
      <c r="AE2646" s="271"/>
      <c r="AF2646" s="271"/>
      <c r="AG2646" s="271"/>
    </row>
    <row r="2647" spans="1:33" ht="12.6" customHeight="1" x14ac:dyDescent="0.25">
      <c r="A2647" s="12"/>
      <c r="B2647" s="326"/>
      <c r="C2647" s="326"/>
      <c r="D2647" s="326"/>
      <c r="E2647" s="326"/>
      <c r="F2647" s="326"/>
      <c r="G2647" s="327"/>
      <c r="H2647" s="327"/>
      <c r="I2647" s="361"/>
      <c r="J2647" s="188"/>
      <c r="K2647" s="326"/>
      <c r="L2647" s="362"/>
      <c r="M2647" s="363"/>
      <c r="N2647" s="271"/>
      <c r="O2647" s="26"/>
      <c r="P2647" s="272"/>
      <c r="Q2647" s="272"/>
      <c r="R2647" s="272"/>
      <c r="S2647" s="272"/>
      <c r="T2647" s="272"/>
      <c r="U2647" s="272"/>
      <c r="V2647" s="272"/>
      <c r="W2647" s="272"/>
      <c r="X2647" s="272"/>
      <c r="Y2647" s="272"/>
      <c r="Z2647" s="272"/>
      <c r="AC2647" s="278"/>
      <c r="AD2647" s="278"/>
      <c r="AE2647" s="278"/>
      <c r="AF2647" s="278"/>
      <c r="AG2647" s="278"/>
    </row>
    <row r="2648" spans="1:33" ht="12.6" customHeight="1" x14ac:dyDescent="0.25">
      <c r="A2648" s="12"/>
      <c r="B2648" s="326"/>
      <c r="C2648" s="326"/>
      <c r="D2648" s="326"/>
      <c r="E2648" s="326"/>
      <c r="F2648" s="326"/>
      <c r="G2648" s="327"/>
      <c r="H2648" s="327"/>
      <c r="I2648" s="361"/>
      <c r="J2648" s="188"/>
      <c r="K2648" s="326"/>
      <c r="L2648" s="362"/>
      <c r="M2648" s="363"/>
      <c r="N2648" s="271"/>
      <c r="O2648" s="26"/>
      <c r="P2648" s="272"/>
      <c r="Q2648" s="272"/>
      <c r="R2648" s="272"/>
      <c r="S2648" s="272"/>
      <c r="T2648" s="272"/>
      <c r="U2648" s="272"/>
      <c r="V2648" s="272"/>
      <c r="W2648" s="272"/>
      <c r="X2648" s="272"/>
      <c r="Y2648" s="272"/>
      <c r="Z2648" s="272"/>
      <c r="AC2648" s="278"/>
      <c r="AD2648" s="278"/>
      <c r="AE2648" s="278"/>
      <c r="AF2648" s="278"/>
      <c r="AG2648" s="278"/>
    </row>
    <row r="2649" spans="1:33" ht="12.6" customHeight="1" x14ac:dyDescent="0.25">
      <c r="A2649" s="12"/>
      <c r="B2649" s="326"/>
      <c r="C2649" s="326"/>
      <c r="D2649" s="326"/>
      <c r="E2649" s="326"/>
      <c r="F2649" s="326"/>
      <c r="G2649" s="327"/>
      <c r="H2649" s="327"/>
      <c r="I2649" s="361"/>
      <c r="J2649" s="188"/>
      <c r="K2649" s="326"/>
      <c r="L2649" s="362"/>
      <c r="M2649" s="363"/>
      <c r="N2649" s="271"/>
      <c r="O2649" s="26"/>
      <c r="P2649" s="272"/>
      <c r="Q2649" s="272"/>
      <c r="R2649" s="272"/>
      <c r="S2649" s="272"/>
      <c r="T2649" s="272"/>
      <c r="U2649" s="272"/>
      <c r="V2649" s="272"/>
      <c r="W2649" s="272"/>
      <c r="X2649" s="272"/>
      <c r="Y2649" s="272"/>
      <c r="Z2649" s="272"/>
      <c r="AC2649" s="278"/>
      <c r="AD2649" s="278"/>
      <c r="AE2649" s="278"/>
      <c r="AF2649" s="278"/>
      <c r="AG2649" s="278"/>
    </row>
    <row r="2650" spans="1:33" ht="12.6" customHeight="1" x14ac:dyDescent="0.25">
      <c r="A2650" s="12"/>
      <c r="B2650" s="326"/>
      <c r="C2650" s="326"/>
      <c r="D2650" s="326"/>
      <c r="E2650" s="326"/>
      <c r="F2650" s="326"/>
      <c r="G2650" s="327"/>
      <c r="H2650" s="327"/>
      <c r="I2650" s="361"/>
      <c r="J2650" s="188"/>
      <c r="K2650" s="326"/>
      <c r="L2650" s="362"/>
      <c r="M2650" s="363"/>
      <c r="N2650" s="271"/>
      <c r="O2650" s="26"/>
      <c r="P2650" s="272"/>
      <c r="Q2650" s="272"/>
      <c r="R2650" s="272"/>
      <c r="S2650" s="272"/>
      <c r="T2650" s="272"/>
      <c r="U2650" s="272"/>
      <c r="V2650" s="272"/>
      <c r="W2650" s="272"/>
      <c r="X2650" s="272"/>
      <c r="Y2650" s="272"/>
      <c r="Z2650" s="272"/>
      <c r="AC2650" s="278"/>
      <c r="AD2650" s="278"/>
      <c r="AE2650" s="278"/>
      <c r="AF2650" s="278"/>
      <c r="AG2650" s="278"/>
    </row>
    <row r="2651" spans="1:33" ht="12.6" customHeight="1" x14ac:dyDescent="0.25">
      <c r="A2651" s="12"/>
      <c r="B2651" s="326"/>
      <c r="C2651" s="326"/>
      <c r="D2651" s="326"/>
      <c r="E2651" s="326"/>
      <c r="F2651" s="326"/>
      <c r="G2651" s="327"/>
      <c r="H2651" s="327"/>
      <c r="I2651" s="361"/>
      <c r="J2651" s="188"/>
      <c r="K2651" s="326"/>
      <c r="L2651" s="362"/>
      <c r="M2651" s="363"/>
      <c r="N2651" s="271"/>
      <c r="O2651" s="26"/>
      <c r="P2651" s="272"/>
      <c r="Q2651" s="272"/>
      <c r="R2651" s="272"/>
      <c r="S2651" s="272"/>
      <c r="T2651" s="272"/>
      <c r="U2651" s="272"/>
      <c r="V2651" s="272"/>
      <c r="W2651" s="272"/>
      <c r="X2651" s="272"/>
      <c r="Y2651" s="272"/>
      <c r="Z2651" s="272"/>
      <c r="AC2651" s="278"/>
      <c r="AD2651" s="278"/>
      <c r="AE2651" s="278"/>
      <c r="AF2651" s="278"/>
      <c r="AG2651" s="278"/>
    </row>
    <row r="2652" spans="1:33" ht="12.6" customHeight="1" x14ac:dyDescent="0.25">
      <c r="D2652" s="62"/>
      <c r="H2652" s="63"/>
      <c r="K2652" s="26"/>
      <c r="O2652" s="63"/>
      <c r="P2652" s="272"/>
      <c r="Q2652" s="272"/>
      <c r="R2652" s="272"/>
      <c r="S2652" s="272"/>
      <c r="T2652" s="272"/>
      <c r="U2652" s="272"/>
      <c r="V2652" s="272"/>
      <c r="W2652" s="272"/>
      <c r="X2652" s="272"/>
      <c r="Y2652" s="272"/>
      <c r="Z2652" s="272"/>
      <c r="AC2652" s="264"/>
      <c r="AD2652" s="264"/>
      <c r="AE2652" s="264"/>
      <c r="AF2652" s="264"/>
      <c r="AG2652" s="264"/>
    </row>
    <row r="2653" spans="1:33" ht="12.6" customHeight="1" x14ac:dyDescent="0.25">
      <c r="D2653" s="62"/>
      <c r="H2653" s="63"/>
      <c r="K2653" s="26"/>
      <c r="O2653" s="63"/>
      <c r="P2653" s="272"/>
      <c r="Q2653" s="272"/>
      <c r="R2653" s="272"/>
      <c r="S2653" s="272"/>
      <c r="T2653" s="272"/>
      <c r="U2653" s="272"/>
      <c r="V2653" s="272"/>
      <c r="W2653" s="272"/>
      <c r="X2653" s="272"/>
      <c r="Y2653" s="272"/>
      <c r="Z2653" s="272"/>
      <c r="AC2653" s="264"/>
      <c r="AD2653" s="264"/>
      <c r="AE2653" s="264"/>
      <c r="AF2653" s="264"/>
      <c r="AG2653" s="264"/>
    </row>
    <row r="2654" spans="1:33" ht="12.6" customHeight="1" x14ac:dyDescent="0.25">
      <c r="B2654" s="95"/>
      <c r="C2654" s="95"/>
      <c r="D2654" s="95"/>
      <c r="E2654" s="95"/>
      <c r="F2654" s="95"/>
      <c r="G2654" s="95"/>
      <c r="H2654" s="95"/>
      <c r="I2654" s="95"/>
      <c r="J2654" s="95"/>
      <c r="K2654" s="95"/>
      <c r="L2654" s="95"/>
      <c r="M2654" s="95"/>
      <c r="O2654" s="63"/>
      <c r="P2654" s="272"/>
      <c r="Q2654" s="272"/>
      <c r="R2654" s="272"/>
      <c r="S2654" s="272"/>
      <c r="T2654" s="272"/>
      <c r="U2654" s="272"/>
      <c r="V2654" s="272"/>
      <c r="W2654" s="272"/>
      <c r="X2654" s="272"/>
      <c r="Y2654" s="272"/>
      <c r="Z2654" s="272"/>
      <c r="AC2654" s="264"/>
      <c r="AD2654" s="264"/>
      <c r="AE2654" s="264"/>
      <c r="AF2654" s="264"/>
      <c r="AG2654" s="264"/>
    </row>
    <row r="2655" spans="1:33" ht="12.6" customHeight="1" x14ac:dyDescent="0.25">
      <c r="B2655" s="95"/>
      <c r="C2655" s="95"/>
      <c r="D2655" s="95"/>
      <c r="E2655" s="95"/>
      <c r="F2655" s="95"/>
      <c r="G2655" s="95"/>
      <c r="H2655" s="95"/>
      <c r="I2655" s="95"/>
      <c r="J2655" s="95"/>
      <c r="K2655" s="95"/>
      <c r="L2655" s="95"/>
      <c r="M2655" s="95"/>
      <c r="O2655" s="63"/>
      <c r="P2655" s="272"/>
      <c r="Q2655" s="272"/>
      <c r="R2655" s="272"/>
      <c r="S2655" s="272"/>
      <c r="T2655" s="272"/>
      <c r="U2655" s="272"/>
      <c r="V2655" s="272"/>
      <c r="W2655" s="272"/>
      <c r="X2655" s="272"/>
      <c r="Y2655" s="272"/>
      <c r="Z2655" s="272"/>
      <c r="AC2655" s="264"/>
      <c r="AD2655" s="264"/>
      <c r="AE2655" s="264"/>
      <c r="AF2655" s="264"/>
      <c r="AG2655" s="264"/>
    </row>
    <row r="2656" spans="1:33" ht="12.6" customHeight="1" x14ac:dyDescent="0.25">
      <c r="B2656" s="95"/>
      <c r="C2656" s="95"/>
      <c r="D2656" s="95"/>
      <c r="E2656" s="95"/>
      <c r="F2656" s="95"/>
      <c r="G2656" s="95"/>
      <c r="H2656" s="95"/>
      <c r="I2656" s="95"/>
      <c r="J2656" s="95"/>
      <c r="K2656" s="95"/>
      <c r="L2656" s="95"/>
      <c r="M2656" s="95"/>
      <c r="O2656" s="63"/>
      <c r="P2656" s="272"/>
      <c r="Q2656" s="272"/>
      <c r="R2656" s="272"/>
      <c r="S2656" s="272"/>
      <c r="T2656" s="272"/>
      <c r="U2656" s="272"/>
      <c r="V2656" s="272"/>
      <c r="W2656" s="272"/>
      <c r="X2656" s="272"/>
      <c r="Y2656" s="272"/>
      <c r="Z2656" s="272"/>
      <c r="AC2656" s="264"/>
      <c r="AD2656" s="264"/>
      <c r="AE2656" s="264"/>
      <c r="AF2656" s="264"/>
      <c r="AG2656" s="264"/>
    </row>
    <row r="2657" spans="2:33" ht="12.6" customHeight="1" x14ac:dyDescent="0.25">
      <c r="B2657" s="95"/>
      <c r="C2657" s="95"/>
      <c r="D2657" s="95"/>
      <c r="E2657" s="95"/>
      <c r="F2657" s="95"/>
      <c r="G2657" s="95"/>
      <c r="H2657" s="95"/>
      <c r="I2657" s="95"/>
      <c r="J2657" s="95"/>
      <c r="K2657" s="95"/>
      <c r="L2657" s="95"/>
      <c r="M2657" s="95"/>
      <c r="O2657" s="63"/>
      <c r="P2657" s="211"/>
      <c r="Q2657" s="211"/>
      <c r="R2657" s="211"/>
      <c r="S2657" s="211"/>
      <c r="T2657" s="211"/>
      <c r="U2657" s="211"/>
      <c r="V2657" s="211"/>
      <c r="W2657" s="211"/>
      <c r="X2657" s="211"/>
      <c r="Y2657" s="211"/>
      <c r="Z2657" s="211"/>
      <c r="AC2657" s="264"/>
      <c r="AD2657" s="264"/>
      <c r="AE2657" s="264"/>
      <c r="AF2657" s="264"/>
      <c r="AG2657" s="264"/>
    </row>
    <row r="2658" spans="2:33" ht="12.6" customHeight="1" x14ac:dyDescent="0.25">
      <c r="B2658" s="16"/>
      <c r="D2658" s="62"/>
      <c r="H2658" s="63"/>
      <c r="K2658" s="26"/>
      <c r="O2658" s="63"/>
      <c r="P2658" s="211"/>
      <c r="Q2658" s="211"/>
      <c r="R2658" s="211"/>
      <c r="S2658" s="211"/>
      <c r="T2658" s="211"/>
      <c r="U2658" s="211"/>
      <c r="V2658" s="211"/>
      <c r="W2658" s="211"/>
      <c r="X2658" s="211"/>
      <c r="Y2658" s="211"/>
      <c r="Z2658" s="211"/>
      <c r="AC2658" s="264"/>
      <c r="AD2658" s="264"/>
      <c r="AE2658" s="264"/>
      <c r="AF2658" s="264"/>
      <c r="AG2658" s="264"/>
    </row>
    <row r="2659" spans="2:33" ht="12.6" customHeight="1" x14ac:dyDescent="0.25">
      <c r="B2659" s="16"/>
      <c r="D2659" s="62"/>
      <c r="H2659" s="63"/>
      <c r="K2659" s="26"/>
      <c r="O2659" s="63"/>
      <c r="P2659" s="211"/>
      <c r="Q2659" s="211"/>
      <c r="R2659" s="211"/>
      <c r="S2659" s="211"/>
      <c r="T2659" s="211"/>
      <c r="U2659" s="211"/>
      <c r="V2659" s="211"/>
      <c r="W2659" s="211"/>
      <c r="X2659" s="211"/>
      <c r="Y2659" s="211"/>
      <c r="Z2659" s="211"/>
      <c r="AC2659" s="264"/>
      <c r="AD2659" s="264"/>
      <c r="AE2659" s="264"/>
      <c r="AF2659" s="264"/>
      <c r="AG2659" s="264"/>
    </row>
    <row r="2660" spans="2:33" ht="12.6" customHeight="1" x14ac:dyDescent="0.25">
      <c r="D2660" s="62"/>
      <c r="H2660" s="63"/>
      <c r="K2660" s="26"/>
      <c r="O2660" s="63"/>
      <c r="P2660" s="211"/>
      <c r="Q2660" s="211"/>
      <c r="R2660" s="211"/>
      <c r="S2660" s="211"/>
      <c r="T2660" s="211"/>
      <c r="U2660" s="211"/>
      <c r="V2660" s="211"/>
      <c r="W2660" s="211"/>
      <c r="X2660" s="211"/>
      <c r="Y2660" s="211"/>
      <c r="Z2660" s="211"/>
      <c r="AC2660" s="264"/>
      <c r="AD2660" s="264"/>
      <c r="AE2660" s="264"/>
      <c r="AF2660" s="264"/>
      <c r="AG2660" s="264"/>
    </row>
    <row r="2661" spans="2:33" ht="12.6" customHeight="1" x14ac:dyDescent="0.25">
      <c r="D2661" s="62"/>
      <c r="E2661" s="222"/>
      <c r="F2661" s="222"/>
      <c r="G2661" s="222"/>
      <c r="H2661" s="222"/>
      <c r="I2661" s="222"/>
      <c r="K2661" s="26"/>
      <c r="O2661" s="63"/>
      <c r="P2661" s="211"/>
      <c r="Q2661" s="211"/>
      <c r="R2661" s="211"/>
      <c r="S2661" s="211"/>
      <c r="T2661" s="211"/>
      <c r="U2661" s="211"/>
      <c r="V2661" s="211"/>
      <c r="W2661" s="211"/>
      <c r="X2661" s="211"/>
      <c r="Y2661" s="211"/>
      <c r="Z2661" s="211"/>
      <c r="AC2661" s="264"/>
      <c r="AD2661" s="264"/>
      <c r="AE2661" s="264"/>
      <c r="AF2661" s="264"/>
      <c r="AG2661" s="264"/>
    </row>
    <row r="2662" spans="2:33" ht="12.6" customHeight="1" x14ac:dyDescent="0.25">
      <c r="D2662" s="62"/>
      <c r="E2662" s="222"/>
      <c r="F2662" s="222"/>
      <c r="G2662" s="222"/>
      <c r="H2662" s="222"/>
      <c r="I2662" s="222"/>
      <c r="K2662" s="323"/>
      <c r="L2662" s="323"/>
      <c r="M2662" s="323"/>
      <c r="O2662" s="63"/>
      <c r="P2662" s="211"/>
      <c r="Q2662" s="211"/>
      <c r="R2662" s="211"/>
      <c r="S2662" s="211"/>
      <c r="T2662" s="211"/>
      <c r="U2662" s="211"/>
      <c r="V2662" s="211"/>
      <c r="W2662" s="211"/>
      <c r="X2662" s="211"/>
      <c r="Y2662" s="211"/>
      <c r="Z2662" s="211"/>
      <c r="AC2662" s="264"/>
      <c r="AD2662" s="264"/>
      <c r="AE2662" s="264"/>
      <c r="AF2662" s="264"/>
      <c r="AG2662" s="264"/>
    </row>
    <row r="2663" spans="2:33" ht="12.6" customHeight="1" x14ac:dyDescent="0.25">
      <c r="D2663" s="62"/>
      <c r="H2663" s="63"/>
      <c r="K2663" s="323"/>
      <c r="L2663" s="323"/>
      <c r="M2663" s="323"/>
      <c r="O2663" s="63"/>
      <c r="P2663" s="211"/>
      <c r="Q2663" s="211"/>
      <c r="R2663" s="211"/>
      <c r="S2663" s="211"/>
      <c r="T2663" s="211"/>
      <c r="U2663" s="211"/>
      <c r="V2663" s="211"/>
      <c r="W2663" s="211"/>
      <c r="X2663" s="211"/>
      <c r="Y2663" s="211"/>
      <c r="Z2663" s="211"/>
      <c r="AC2663" s="264"/>
      <c r="AD2663" s="264"/>
      <c r="AE2663" s="264"/>
      <c r="AF2663" s="264"/>
      <c r="AG2663" s="264"/>
    </row>
    <row r="2664" spans="2:33" ht="12.6" customHeight="1" x14ac:dyDescent="0.25">
      <c r="D2664" s="62"/>
      <c r="E2664" s="222"/>
      <c r="F2664" s="222"/>
      <c r="G2664" s="222"/>
      <c r="H2664" s="222"/>
      <c r="I2664" s="222"/>
      <c r="K2664" s="323"/>
      <c r="L2664" s="323"/>
      <c r="M2664" s="323"/>
      <c r="O2664" s="63"/>
      <c r="P2664" s="211"/>
      <c r="Q2664" s="211"/>
      <c r="R2664" s="211"/>
      <c r="S2664" s="211"/>
      <c r="T2664" s="211"/>
      <c r="U2664" s="211"/>
      <c r="V2664" s="211"/>
      <c r="W2664" s="211"/>
      <c r="X2664" s="211"/>
      <c r="Y2664" s="211"/>
      <c r="Z2664" s="211"/>
      <c r="AC2664" s="264"/>
      <c r="AD2664" s="264"/>
      <c r="AE2664" s="264"/>
      <c r="AF2664" s="264"/>
      <c r="AG2664" s="264"/>
    </row>
    <row r="2665" spans="2:33" ht="12.6" customHeight="1" x14ac:dyDescent="0.25">
      <c r="D2665" s="62"/>
      <c r="E2665" s="222"/>
      <c r="F2665" s="222"/>
      <c r="G2665" s="222"/>
      <c r="H2665" s="222"/>
      <c r="I2665" s="222"/>
      <c r="K2665" s="323"/>
      <c r="L2665" s="323"/>
      <c r="M2665" s="323"/>
      <c r="O2665" s="63"/>
      <c r="P2665" s="211"/>
      <c r="Q2665" s="211"/>
      <c r="R2665" s="211"/>
      <c r="S2665" s="211"/>
      <c r="T2665" s="211"/>
      <c r="U2665" s="211"/>
      <c r="V2665" s="211"/>
      <c r="W2665" s="211"/>
      <c r="X2665" s="211"/>
      <c r="Y2665" s="211"/>
      <c r="Z2665" s="211"/>
      <c r="AC2665" s="264"/>
      <c r="AD2665" s="264"/>
      <c r="AE2665" s="264"/>
      <c r="AF2665" s="264"/>
      <c r="AG2665" s="264"/>
    </row>
    <row r="2666" spans="2:33" ht="12.6" customHeight="1" x14ac:dyDescent="0.25">
      <c r="D2666" s="62"/>
      <c r="H2666" s="63"/>
      <c r="K2666" s="26"/>
      <c r="O2666" s="63"/>
      <c r="P2666" s="211"/>
      <c r="Q2666" s="211"/>
      <c r="R2666" s="211"/>
      <c r="S2666" s="211"/>
      <c r="T2666" s="211"/>
      <c r="U2666" s="211"/>
      <c r="V2666" s="211"/>
      <c r="W2666" s="211"/>
      <c r="X2666" s="211"/>
      <c r="Y2666" s="211"/>
      <c r="Z2666" s="211"/>
      <c r="AC2666" s="264"/>
      <c r="AD2666" s="264"/>
      <c r="AE2666" s="264"/>
      <c r="AF2666" s="264"/>
      <c r="AG2666" s="264"/>
    </row>
    <row r="2667" spans="2:33" ht="12.6" customHeight="1" x14ac:dyDescent="0.25">
      <c r="D2667" s="62"/>
      <c r="H2667" s="63"/>
      <c r="K2667" s="26"/>
      <c r="O2667" s="63"/>
      <c r="P2667" s="211"/>
      <c r="Q2667" s="211"/>
      <c r="R2667" s="211"/>
      <c r="S2667" s="211"/>
      <c r="T2667" s="211"/>
      <c r="U2667" s="211"/>
      <c r="V2667" s="211"/>
      <c r="W2667" s="211"/>
      <c r="X2667" s="211"/>
      <c r="Y2667" s="211"/>
      <c r="Z2667" s="211"/>
      <c r="AC2667" s="264"/>
      <c r="AD2667" s="264"/>
      <c r="AE2667" s="264"/>
      <c r="AF2667" s="264"/>
      <c r="AG2667" s="264"/>
    </row>
    <row r="2668" spans="2:33" ht="12.6" customHeight="1" x14ac:dyDescent="0.25">
      <c r="B2668" s="9"/>
      <c r="C2668" s="39"/>
      <c r="E2668" s="11"/>
      <c r="F2668" s="11"/>
      <c r="G2668" s="11"/>
      <c r="L2668" s="80"/>
      <c r="P2668" s="211"/>
      <c r="Q2668" s="211"/>
      <c r="R2668" s="211"/>
      <c r="S2668" s="211"/>
      <c r="T2668" s="211"/>
      <c r="U2668" s="211"/>
      <c r="V2668" s="211"/>
      <c r="W2668" s="211"/>
      <c r="X2668" s="211"/>
      <c r="Y2668" s="211"/>
      <c r="Z2668" s="211"/>
      <c r="AC2668" s="264"/>
      <c r="AD2668" s="264"/>
      <c r="AE2668" s="264"/>
      <c r="AF2668" s="264"/>
      <c r="AG2668" s="264"/>
    </row>
    <row r="2669" spans="2:33" ht="12.6" customHeight="1" x14ac:dyDescent="0.25">
      <c r="E2669" s="195"/>
      <c r="F2669" s="13"/>
      <c r="P2669" s="211"/>
      <c r="Q2669" s="211"/>
      <c r="R2669" s="211"/>
      <c r="S2669" s="211"/>
      <c r="T2669" s="211"/>
      <c r="U2669" s="211"/>
      <c r="V2669" s="211"/>
      <c r="W2669" s="211"/>
      <c r="X2669" s="211"/>
      <c r="Y2669" s="211"/>
      <c r="Z2669" s="211"/>
      <c r="AC2669" s="264"/>
      <c r="AD2669" s="264"/>
      <c r="AE2669" s="264"/>
      <c r="AF2669" s="264"/>
      <c r="AG2669" s="264"/>
    </row>
    <row r="2670" spans="2:33" ht="12.6" customHeight="1" x14ac:dyDescent="0.25">
      <c r="L2670" s="320"/>
      <c r="M2670" s="320"/>
      <c r="P2670" s="211"/>
      <c r="Q2670" s="211"/>
      <c r="R2670" s="211"/>
      <c r="S2670" s="211"/>
      <c r="T2670" s="211"/>
      <c r="U2670" s="211"/>
      <c r="V2670" s="211"/>
      <c r="W2670" s="211"/>
      <c r="X2670" s="211"/>
      <c r="Y2670" s="211"/>
      <c r="Z2670" s="211"/>
      <c r="AC2670" s="264"/>
      <c r="AD2670" s="264"/>
      <c r="AE2670" s="264"/>
      <c r="AF2670" s="264"/>
      <c r="AG2670" s="264"/>
    </row>
    <row r="2671" spans="2:33" ht="12.6" customHeight="1" x14ac:dyDescent="0.25">
      <c r="L2671" s="320"/>
      <c r="M2671" s="320"/>
      <c r="P2671" s="211"/>
      <c r="Q2671" s="211"/>
      <c r="R2671" s="211"/>
      <c r="S2671" s="211"/>
      <c r="T2671" s="211"/>
      <c r="U2671" s="211"/>
      <c r="V2671" s="211"/>
      <c r="W2671" s="211"/>
      <c r="X2671" s="211"/>
      <c r="Y2671" s="211"/>
      <c r="Z2671" s="211"/>
      <c r="AC2671" s="264"/>
      <c r="AD2671" s="264"/>
      <c r="AE2671" s="264"/>
      <c r="AF2671" s="264"/>
      <c r="AG2671" s="264"/>
    </row>
    <row r="2672" spans="2:33" ht="12.6" customHeight="1" x14ac:dyDescent="0.25">
      <c r="B2672" s="15"/>
      <c r="C2672" s="222"/>
      <c r="D2672" s="222"/>
      <c r="E2672" s="11"/>
      <c r="F2672" s="11"/>
      <c r="P2672" s="211"/>
      <c r="Q2672" s="211"/>
      <c r="R2672" s="211"/>
      <c r="S2672" s="211"/>
      <c r="T2672" s="211"/>
      <c r="U2672" s="211"/>
      <c r="V2672" s="211"/>
      <c r="W2672" s="211"/>
      <c r="X2672" s="211"/>
      <c r="Y2672" s="211"/>
      <c r="Z2672" s="211"/>
      <c r="AC2672" s="264"/>
      <c r="AD2672" s="264"/>
      <c r="AE2672" s="264"/>
      <c r="AF2672" s="264"/>
      <c r="AG2672" s="264"/>
    </row>
    <row r="2673" spans="1:33" ht="12.6" customHeight="1" x14ac:dyDescent="0.25">
      <c r="P2673" s="211"/>
      <c r="Q2673" s="211"/>
      <c r="R2673" s="211"/>
      <c r="S2673" s="211"/>
      <c r="T2673" s="211"/>
      <c r="U2673" s="211"/>
      <c r="V2673" s="211"/>
      <c r="W2673" s="211"/>
      <c r="X2673" s="211"/>
      <c r="Y2673" s="211"/>
      <c r="Z2673" s="211"/>
      <c r="AC2673" s="264"/>
      <c r="AD2673" s="264"/>
      <c r="AE2673" s="264"/>
      <c r="AF2673" s="264"/>
      <c r="AG2673" s="264"/>
    </row>
    <row r="2674" spans="1:33" ht="12.6" customHeight="1" x14ac:dyDescent="0.25">
      <c r="P2674" s="211"/>
      <c r="Q2674" s="211"/>
      <c r="R2674" s="211"/>
      <c r="S2674" s="211"/>
      <c r="T2674" s="211"/>
      <c r="U2674" s="211"/>
      <c r="V2674" s="211"/>
      <c r="W2674" s="211"/>
      <c r="X2674" s="211"/>
      <c r="Y2674" s="211"/>
      <c r="Z2674" s="211"/>
      <c r="AC2674" s="264"/>
      <c r="AD2674" s="264"/>
      <c r="AE2674" s="264"/>
      <c r="AF2674" s="264"/>
      <c r="AG2674" s="264"/>
    </row>
    <row r="2675" spans="1:33" ht="12.6" customHeight="1" x14ac:dyDescent="0.25">
      <c r="B2675" s="149"/>
      <c r="C2675" s="149"/>
      <c r="D2675" s="149"/>
      <c r="E2675" s="149"/>
      <c r="F2675" s="149"/>
      <c r="G2675" s="149"/>
      <c r="H2675" s="149"/>
      <c r="I2675" s="149"/>
      <c r="J2675" s="149"/>
      <c r="K2675" s="149"/>
      <c r="L2675" s="131"/>
      <c r="M2675" s="131"/>
      <c r="P2675" s="211"/>
      <c r="Q2675" s="211"/>
      <c r="R2675" s="211"/>
      <c r="S2675" s="211"/>
      <c r="T2675" s="211"/>
      <c r="U2675" s="211"/>
      <c r="V2675" s="211"/>
      <c r="W2675" s="211"/>
      <c r="X2675" s="211"/>
      <c r="Y2675" s="211"/>
      <c r="Z2675" s="211"/>
      <c r="AC2675" s="264"/>
      <c r="AD2675" s="264"/>
      <c r="AE2675" s="264"/>
      <c r="AF2675" s="264"/>
      <c r="AG2675" s="264"/>
    </row>
    <row r="2676" spans="1:33" ht="12.6" customHeight="1" x14ac:dyDescent="0.25">
      <c r="B2676" s="11"/>
      <c r="C2676" s="11"/>
      <c r="D2676" s="222"/>
      <c r="E2676" s="222"/>
      <c r="F2676" s="222"/>
      <c r="G2676" s="222"/>
      <c r="H2676" s="222"/>
      <c r="I2676" s="222"/>
      <c r="J2676" s="222"/>
      <c r="K2676" s="222"/>
      <c r="L2676" s="222"/>
      <c r="M2676" s="327"/>
      <c r="P2676" s="211"/>
      <c r="Q2676" s="211"/>
      <c r="R2676" s="211"/>
      <c r="S2676" s="211"/>
      <c r="T2676" s="211"/>
      <c r="U2676" s="211"/>
      <c r="V2676" s="211"/>
      <c r="W2676" s="211"/>
      <c r="X2676" s="211"/>
      <c r="Y2676" s="211"/>
      <c r="Z2676" s="211"/>
      <c r="AC2676" s="264"/>
      <c r="AD2676" s="264"/>
      <c r="AE2676" s="264"/>
      <c r="AF2676" s="264"/>
      <c r="AG2676" s="264"/>
    </row>
    <row r="2677" spans="1:33" ht="12.6" customHeight="1" x14ac:dyDescent="0.25">
      <c r="B2677" s="11"/>
      <c r="C2677" s="11"/>
      <c r="D2677" s="222"/>
      <c r="E2677" s="222"/>
      <c r="F2677" s="222"/>
      <c r="G2677" s="222"/>
      <c r="H2677" s="366"/>
      <c r="I2677" s="366"/>
      <c r="J2677" s="366"/>
      <c r="K2677" s="366"/>
      <c r="L2677" s="131"/>
      <c r="M2677" s="131"/>
      <c r="P2677" s="211"/>
      <c r="Q2677" s="211"/>
      <c r="R2677" s="211"/>
      <c r="S2677" s="211"/>
      <c r="T2677" s="211"/>
      <c r="U2677" s="211"/>
      <c r="V2677" s="211"/>
      <c r="W2677" s="211"/>
      <c r="X2677" s="211"/>
      <c r="Y2677" s="211"/>
      <c r="Z2677" s="211"/>
      <c r="AC2677" s="264"/>
      <c r="AD2677" s="264"/>
      <c r="AE2677" s="264"/>
      <c r="AF2677" s="264"/>
      <c r="AG2677" s="264"/>
    </row>
    <row r="2678" spans="1:33" ht="12.6" customHeight="1" x14ac:dyDescent="0.25">
      <c r="B2678" s="11"/>
      <c r="C2678" s="11"/>
      <c r="D2678" s="325"/>
      <c r="E2678" s="325"/>
      <c r="F2678" s="325"/>
      <c r="G2678" s="325"/>
      <c r="H2678" s="367"/>
      <c r="I2678" s="367"/>
      <c r="J2678" s="222"/>
      <c r="K2678" s="222"/>
      <c r="L2678" s="222"/>
      <c r="M2678" s="327"/>
      <c r="P2678" s="211"/>
      <c r="Q2678" s="211"/>
      <c r="R2678" s="211"/>
      <c r="S2678" s="211"/>
      <c r="T2678" s="211"/>
      <c r="U2678" s="211"/>
      <c r="V2678" s="211"/>
      <c r="W2678" s="211"/>
      <c r="X2678" s="211"/>
      <c r="Y2678" s="211"/>
      <c r="Z2678" s="211"/>
      <c r="AC2678" s="264"/>
      <c r="AD2678" s="264"/>
      <c r="AE2678" s="264"/>
      <c r="AF2678" s="264"/>
      <c r="AG2678" s="264"/>
    </row>
    <row r="2679" spans="1:33" ht="12.6" customHeight="1" x14ac:dyDescent="0.25">
      <c r="P2679" s="211"/>
      <c r="Q2679" s="211"/>
      <c r="R2679" s="211"/>
      <c r="S2679" s="211"/>
      <c r="T2679" s="211"/>
      <c r="U2679" s="211"/>
      <c r="V2679" s="211"/>
      <c r="W2679" s="211"/>
      <c r="X2679" s="211"/>
      <c r="Y2679" s="211"/>
      <c r="Z2679" s="211"/>
      <c r="AC2679" s="264"/>
      <c r="AD2679" s="264"/>
      <c r="AE2679" s="264"/>
      <c r="AF2679" s="264"/>
      <c r="AG2679" s="264"/>
    </row>
    <row r="2680" spans="1:33" ht="12.6" customHeight="1" x14ac:dyDescent="0.25">
      <c r="M2680" s="330"/>
      <c r="P2680" s="211"/>
      <c r="Q2680" s="211"/>
      <c r="R2680" s="211"/>
      <c r="S2680" s="211"/>
      <c r="T2680" s="211"/>
      <c r="U2680" s="211"/>
      <c r="V2680" s="211"/>
      <c r="W2680" s="211"/>
      <c r="X2680" s="211"/>
      <c r="Y2680" s="211"/>
      <c r="Z2680" s="211"/>
      <c r="AC2680" s="264"/>
      <c r="AD2680" s="264"/>
      <c r="AE2680" s="264"/>
      <c r="AF2680" s="264"/>
      <c r="AG2680" s="264"/>
    </row>
    <row r="2681" spans="1:33" ht="12.6" customHeight="1" x14ac:dyDescent="0.25">
      <c r="A2681" s="26"/>
      <c r="B2681" s="26"/>
      <c r="C2681" s="83"/>
      <c r="D2681" s="329"/>
      <c r="E2681" s="26"/>
      <c r="F2681" s="11"/>
      <c r="G2681" s="11"/>
      <c r="H2681" s="11"/>
      <c r="I2681" s="11"/>
      <c r="J2681" s="26"/>
      <c r="K2681" s="26"/>
      <c r="L2681" s="26"/>
      <c r="M2681" s="330"/>
      <c r="N2681" s="55"/>
      <c r="O2681" s="26"/>
      <c r="P2681" s="211"/>
      <c r="Q2681" s="211"/>
      <c r="R2681" s="211"/>
      <c r="S2681" s="212"/>
      <c r="T2681" s="212"/>
      <c r="U2681" s="212"/>
      <c r="V2681" s="212"/>
      <c r="W2681" s="212"/>
      <c r="X2681" s="212"/>
      <c r="Y2681" s="212"/>
      <c r="Z2681" s="212"/>
      <c r="AC2681" s="264"/>
      <c r="AD2681" s="264"/>
      <c r="AE2681" s="264"/>
      <c r="AF2681" s="264"/>
      <c r="AG2681" s="264"/>
    </row>
    <row r="2682" spans="1:33" ht="12.6" customHeight="1" x14ac:dyDescent="0.25">
      <c r="A2682" s="11"/>
      <c r="B2682" s="222"/>
      <c r="C2682" s="222"/>
      <c r="D2682" s="3"/>
      <c r="E2682" s="222"/>
      <c r="F2682" s="222"/>
      <c r="G2682" s="3"/>
      <c r="H2682" s="222"/>
      <c r="I2682" s="3"/>
      <c r="J2682" s="326"/>
      <c r="K2682" s="327"/>
      <c r="L2682" s="222"/>
      <c r="M2682" s="76"/>
      <c r="N2682" s="3"/>
      <c r="O2682" s="11"/>
      <c r="P2682" s="211"/>
      <c r="Q2682" s="211"/>
      <c r="R2682" s="211"/>
      <c r="S2682" s="211"/>
      <c r="T2682" s="211"/>
      <c r="U2682" s="211"/>
      <c r="V2682" s="211"/>
      <c r="W2682" s="211"/>
      <c r="X2682" s="211"/>
      <c r="Y2682" s="211"/>
      <c r="Z2682" s="211"/>
      <c r="AC2682" s="264"/>
      <c r="AD2682" s="264"/>
      <c r="AE2682" s="264"/>
      <c r="AF2682" s="264"/>
      <c r="AG2682" s="264"/>
    </row>
    <row r="2683" spans="1:33" ht="12.6" customHeight="1" x14ac:dyDescent="0.25">
      <c r="A2683" s="11"/>
      <c r="B2683" s="222"/>
      <c r="C2683" s="222"/>
      <c r="D2683" s="3"/>
      <c r="E2683" s="222"/>
      <c r="F2683" s="222"/>
      <c r="G2683" s="3"/>
      <c r="H2683" s="222"/>
      <c r="I2683" s="3"/>
      <c r="J2683" s="326"/>
      <c r="K2683" s="327"/>
      <c r="L2683" s="222"/>
      <c r="M2683" s="76"/>
      <c r="N2683" s="3"/>
      <c r="O2683" s="11"/>
      <c r="P2683" s="211"/>
      <c r="Q2683" s="211"/>
      <c r="R2683" s="211"/>
      <c r="S2683" s="211"/>
      <c r="T2683" s="211"/>
      <c r="U2683" s="211"/>
      <c r="V2683" s="211"/>
      <c r="W2683" s="211"/>
      <c r="X2683" s="211"/>
      <c r="Y2683" s="211"/>
      <c r="Z2683" s="211"/>
      <c r="AC2683" s="264"/>
      <c r="AD2683" s="264"/>
      <c r="AE2683" s="264"/>
      <c r="AF2683" s="264"/>
      <c r="AG2683" s="264"/>
    </row>
    <row r="2684" spans="1:33" ht="12.6" customHeight="1" x14ac:dyDescent="0.25">
      <c r="A2684" s="11"/>
      <c r="B2684" s="222"/>
      <c r="C2684" s="222"/>
      <c r="D2684" s="3"/>
      <c r="E2684" s="222"/>
      <c r="F2684" s="222"/>
      <c r="G2684" s="3"/>
      <c r="H2684" s="222"/>
      <c r="I2684" s="3"/>
      <c r="J2684" s="326"/>
      <c r="K2684" s="327"/>
      <c r="L2684" s="222"/>
      <c r="M2684" s="76"/>
      <c r="N2684" s="3"/>
      <c r="O2684" s="11"/>
      <c r="P2684" s="211"/>
      <c r="Q2684" s="211"/>
      <c r="R2684" s="211"/>
      <c r="S2684" s="211"/>
      <c r="T2684" s="211"/>
      <c r="U2684" s="211"/>
      <c r="V2684" s="211"/>
      <c r="W2684" s="211"/>
      <c r="X2684" s="211"/>
      <c r="Y2684" s="211"/>
      <c r="Z2684" s="211"/>
      <c r="AC2684" s="264"/>
      <c r="AD2684" s="264"/>
      <c r="AE2684" s="264"/>
      <c r="AF2684" s="264"/>
      <c r="AG2684" s="264"/>
    </row>
    <row r="2685" spans="1:33" ht="12.6" customHeight="1" x14ac:dyDescent="0.25">
      <c r="A2685" s="11"/>
      <c r="B2685" s="222"/>
      <c r="C2685" s="222"/>
      <c r="D2685" s="3"/>
      <c r="E2685" s="222"/>
      <c r="F2685" s="222"/>
      <c r="G2685" s="3"/>
      <c r="H2685" s="222"/>
      <c r="I2685" s="3"/>
      <c r="J2685" s="326"/>
      <c r="K2685" s="327"/>
      <c r="L2685" s="222"/>
      <c r="M2685" s="76"/>
      <c r="N2685" s="3"/>
      <c r="O2685" s="11"/>
      <c r="P2685" s="211"/>
      <c r="Q2685" s="211"/>
      <c r="R2685" s="211"/>
      <c r="S2685" s="211"/>
      <c r="T2685" s="211"/>
      <c r="U2685" s="211"/>
      <c r="V2685" s="211"/>
      <c r="W2685" s="211"/>
      <c r="X2685" s="211"/>
      <c r="Y2685" s="211"/>
      <c r="Z2685" s="211"/>
      <c r="AC2685" s="264"/>
      <c r="AD2685" s="264"/>
      <c r="AE2685" s="264"/>
      <c r="AF2685" s="264"/>
      <c r="AG2685" s="264"/>
    </row>
    <row r="2686" spans="1:33" ht="12.6" customHeight="1" x14ac:dyDescent="0.25">
      <c r="A2686" s="11"/>
      <c r="B2686" s="222"/>
      <c r="C2686" s="222"/>
      <c r="D2686" s="3"/>
      <c r="E2686" s="222"/>
      <c r="F2686" s="222"/>
      <c r="G2686" s="3"/>
      <c r="H2686" s="222"/>
      <c r="I2686" s="3"/>
      <c r="J2686" s="326"/>
      <c r="K2686" s="327"/>
      <c r="L2686" s="222"/>
      <c r="M2686" s="76"/>
      <c r="N2686" s="3"/>
      <c r="O2686" s="11"/>
      <c r="P2686" s="211"/>
      <c r="Q2686" s="211"/>
      <c r="R2686" s="211"/>
      <c r="S2686" s="211"/>
      <c r="T2686" s="211"/>
      <c r="U2686" s="211"/>
      <c r="V2686" s="211"/>
      <c r="W2686" s="211"/>
      <c r="X2686" s="211"/>
      <c r="Y2686" s="211"/>
      <c r="Z2686" s="211"/>
      <c r="AC2686" s="264"/>
      <c r="AD2686" s="264"/>
      <c r="AE2686" s="264"/>
      <c r="AF2686" s="264"/>
      <c r="AG2686" s="264"/>
    </row>
    <row r="2687" spans="1:33" ht="12.6" customHeight="1" x14ac:dyDescent="0.25">
      <c r="D2687" s="3"/>
      <c r="G2687" s="3"/>
      <c r="I2687" s="3"/>
      <c r="N2687" s="3"/>
      <c r="P2687" s="211"/>
      <c r="Q2687" s="211"/>
      <c r="R2687" s="211"/>
      <c r="S2687" s="211"/>
      <c r="T2687" s="211"/>
      <c r="U2687" s="211"/>
      <c r="V2687" s="211"/>
      <c r="W2687" s="211"/>
      <c r="X2687" s="211"/>
      <c r="Y2687" s="211"/>
      <c r="Z2687" s="211"/>
      <c r="AC2687" s="264"/>
      <c r="AD2687" s="264"/>
      <c r="AE2687" s="264"/>
      <c r="AF2687" s="264"/>
      <c r="AG2687" s="264"/>
    </row>
    <row r="2688" spans="1:33" ht="12.6" customHeight="1" x14ac:dyDescent="0.25">
      <c r="D2688" s="62"/>
      <c r="H2688" s="63"/>
      <c r="K2688" s="26"/>
      <c r="P2688" s="211"/>
      <c r="Q2688" s="211"/>
      <c r="R2688" s="211"/>
      <c r="S2688" s="211"/>
      <c r="T2688" s="211"/>
      <c r="U2688" s="211"/>
      <c r="V2688" s="211"/>
      <c r="W2688" s="211"/>
      <c r="X2688" s="211"/>
      <c r="Y2688" s="211"/>
      <c r="Z2688" s="211"/>
      <c r="AC2688" s="264"/>
      <c r="AD2688" s="264"/>
      <c r="AE2688" s="264"/>
      <c r="AF2688" s="264"/>
      <c r="AG2688" s="264"/>
    </row>
    <row r="2689" spans="2:33" ht="12.6" customHeight="1" x14ac:dyDescent="0.25">
      <c r="B2689" s="95"/>
      <c r="C2689" s="95"/>
      <c r="D2689" s="95"/>
      <c r="E2689" s="95"/>
      <c r="F2689" s="95"/>
      <c r="G2689" s="95"/>
      <c r="H2689" s="95"/>
      <c r="I2689" s="95"/>
      <c r="J2689" s="95"/>
      <c r="K2689" s="95"/>
      <c r="L2689" s="95"/>
      <c r="M2689" s="95"/>
      <c r="P2689" s="211"/>
      <c r="Q2689" s="211"/>
      <c r="R2689" s="211"/>
      <c r="S2689" s="211"/>
      <c r="T2689" s="211"/>
      <c r="U2689" s="211"/>
      <c r="V2689" s="211"/>
      <c r="W2689" s="211"/>
      <c r="X2689" s="211"/>
      <c r="Y2689" s="211"/>
      <c r="Z2689" s="211"/>
      <c r="AC2689" s="264"/>
      <c r="AD2689" s="264"/>
      <c r="AE2689" s="264"/>
      <c r="AF2689" s="264"/>
      <c r="AG2689" s="264"/>
    </row>
    <row r="2690" spans="2:33" ht="12.6" customHeight="1" x14ac:dyDescent="0.25">
      <c r="B2690" s="95"/>
      <c r="C2690" s="95"/>
      <c r="D2690" s="95"/>
      <c r="E2690" s="95"/>
      <c r="F2690" s="95"/>
      <c r="G2690" s="95"/>
      <c r="H2690" s="95"/>
      <c r="I2690" s="95"/>
      <c r="J2690" s="95"/>
      <c r="K2690" s="95"/>
      <c r="L2690" s="95"/>
      <c r="M2690" s="95"/>
      <c r="P2690" s="211"/>
      <c r="Q2690" s="211"/>
      <c r="R2690" s="211"/>
      <c r="S2690" s="211"/>
      <c r="T2690" s="211"/>
      <c r="U2690" s="211"/>
      <c r="V2690" s="211"/>
      <c r="W2690" s="211"/>
      <c r="X2690" s="211"/>
      <c r="Y2690" s="211"/>
      <c r="Z2690" s="211"/>
      <c r="AC2690" s="264"/>
      <c r="AD2690" s="264"/>
      <c r="AE2690" s="264"/>
      <c r="AF2690" s="264"/>
      <c r="AG2690" s="264"/>
    </row>
    <row r="2691" spans="2:33" ht="12.6" customHeight="1" x14ac:dyDescent="0.25">
      <c r="B2691" s="95"/>
      <c r="C2691" s="95"/>
      <c r="D2691" s="95"/>
      <c r="E2691" s="95"/>
      <c r="F2691" s="95"/>
      <c r="G2691" s="95"/>
      <c r="H2691" s="95"/>
      <c r="I2691" s="95"/>
      <c r="J2691" s="95"/>
      <c r="K2691" s="95"/>
      <c r="L2691" s="95"/>
      <c r="M2691" s="95"/>
      <c r="P2691" s="211"/>
      <c r="Q2691" s="211"/>
      <c r="R2691" s="211"/>
      <c r="S2691" s="211"/>
      <c r="T2691" s="211"/>
      <c r="U2691" s="211"/>
      <c r="V2691" s="211"/>
      <c r="W2691" s="211"/>
      <c r="X2691" s="211"/>
      <c r="Y2691" s="211"/>
      <c r="Z2691" s="211"/>
      <c r="AC2691" s="264"/>
      <c r="AD2691" s="264"/>
      <c r="AE2691" s="264"/>
      <c r="AF2691" s="264"/>
      <c r="AG2691" s="264"/>
    </row>
    <row r="2692" spans="2:33" ht="12.6" customHeight="1" x14ac:dyDescent="0.25">
      <c r="B2692" s="95"/>
      <c r="C2692" s="95"/>
      <c r="D2692" s="95"/>
      <c r="E2692" s="95"/>
      <c r="F2692" s="95"/>
      <c r="G2692" s="95"/>
      <c r="H2692" s="95"/>
      <c r="I2692" s="95"/>
      <c r="J2692" s="95"/>
      <c r="K2692" s="95"/>
      <c r="L2692" s="95"/>
      <c r="M2692" s="95"/>
      <c r="P2692" s="211"/>
      <c r="Q2692" s="211"/>
      <c r="R2692" s="211"/>
      <c r="S2692" s="211"/>
      <c r="T2692" s="211"/>
      <c r="U2692" s="211"/>
      <c r="V2692" s="211"/>
      <c r="W2692" s="211"/>
      <c r="X2692" s="211"/>
      <c r="Y2692" s="211"/>
      <c r="Z2692" s="211"/>
      <c r="AC2692" s="264"/>
      <c r="AD2692" s="264"/>
      <c r="AE2692" s="264"/>
      <c r="AF2692" s="264"/>
      <c r="AG2692" s="264"/>
    </row>
    <row r="2693" spans="2:33" ht="12.6" customHeight="1" x14ac:dyDescent="0.25">
      <c r="B2693" s="16"/>
      <c r="D2693" s="62"/>
      <c r="H2693" s="63"/>
      <c r="K2693" s="26"/>
      <c r="P2693" s="211"/>
      <c r="Q2693" s="211"/>
      <c r="R2693" s="211"/>
      <c r="S2693" s="211"/>
      <c r="T2693" s="211"/>
      <c r="U2693" s="211"/>
      <c r="V2693" s="211"/>
      <c r="W2693" s="211"/>
      <c r="X2693" s="211"/>
      <c r="Y2693" s="211"/>
      <c r="Z2693" s="211"/>
      <c r="AC2693" s="264"/>
      <c r="AD2693" s="264"/>
      <c r="AE2693" s="264"/>
      <c r="AF2693" s="264"/>
      <c r="AG2693" s="264"/>
    </row>
    <row r="2694" spans="2:33" ht="12.6" customHeight="1" x14ac:dyDescent="0.25">
      <c r="D2694" s="62"/>
      <c r="H2694" s="63"/>
      <c r="K2694" s="26"/>
      <c r="P2694" s="211"/>
      <c r="Q2694" s="211"/>
      <c r="R2694" s="211"/>
      <c r="S2694" s="211"/>
      <c r="T2694" s="211"/>
      <c r="U2694" s="211"/>
      <c r="V2694" s="211"/>
      <c r="W2694" s="211"/>
      <c r="X2694" s="211"/>
      <c r="Y2694" s="211"/>
      <c r="Z2694" s="211"/>
      <c r="AC2694" s="264"/>
      <c r="AD2694" s="264"/>
      <c r="AE2694" s="264"/>
      <c r="AF2694" s="264"/>
      <c r="AG2694" s="264"/>
    </row>
    <row r="2695" spans="2:33" ht="12.6" customHeight="1" x14ac:dyDescent="0.25">
      <c r="D2695" s="62"/>
      <c r="H2695" s="63"/>
      <c r="K2695" s="26"/>
      <c r="P2695" s="211"/>
      <c r="Q2695" s="211"/>
      <c r="R2695" s="211"/>
      <c r="S2695" s="211"/>
      <c r="T2695" s="211"/>
      <c r="U2695" s="211"/>
      <c r="V2695" s="211"/>
      <c r="W2695" s="211"/>
      <c r="X2695" s="211"/>
      <c r="Y2695" s="211"/>
      <c r="Z2695" s="211"/>
      <c r="AC2695" s="264"/>
      <c r="AD2695" s="264"/>
      <c r="AE2695" s="264"/>
      <c r="AF2695" s="264"/>
      <c r="AG2695" s="264"/>
    </row>
    <row r="2696" spans="2:33" ht="12.6" customHeight="1" x14ac:dyDescent="0.25">
      <c r="D2696" s="62"/>
      <c r="E2696" s="222"/>
      <c r="F2696" s="222"/>
      <c r="G2696" s="222"/>
      <c r="H2696" s="222"/>
      <c r="I2696" s="222"/>
      <c r="K2696" s="26"/>
      <c r="P2696" s="211"/>
      <c r="Q2696" s="211"/>
      <c r="R2696" s="211"/>
      <c r="S2696" s="211"/>
      <c r="T2696" s="211"/>
      <c r="U2696" s="211"/>
      <c r="V2696" s="211"/>
      <c r="W2696" s="211"/>
      <c r="X2696" s="211"/>
      <c r="Y2696" s="211"/>
      <c r="Z2696" s="211"/>
      <c r="AC2696" s="264"/>
      <c r="AD2696" s="264"/>
      <c r="AE2696" s="264"/>
      <c r="AF2696" s="264"/>
      <c r="AG2696" s="264"/>
    </row>
    <row r="2697" spans="2:33" ht="12.6" customHeight="1" x14ac:dyDescent="0.25">
      <c r="D2697" s="62"/>
      <c r="E2697" s="222"/>
      <c r="F2697" s="222"/>
      <c r="G2697" s="222"/>
      <c r="H2697" s="222"/>
      <c r="I2697" s="222"/>
      <c r="K2697" s="323"/>
      <c r="L2697" s="323"/>
      <c r="M2697" s="323"/>
      <c r="P2697" s="211"/>
      <c r="Q2697" s="211"/>
      <c r="R2697" s="211"/>
      <c r="S2697" s="211"/>
      <c r="T2697" s="211"/>
      <c r="U2697" s="211"/>
      <c r="V2697" s="211"/>
      <c r="W2697" s="211"/>
      <c r="X2697" s="211"/>
      <c r="Y2697" s="211"/>
      <c r="Z2697" s="211"/>
      <c r="AC2697" s="264"/>
      <c r="AD2697" s="264"/>
      <c r="AE2697" s="264"/>
      <c r="AF2697" s="264"/>
      <c r="AG2697" s="264"/>
    </row>
    <row r="2698" spans="2:33" ht="12.6" customHeight="1" x14ac:dyDescent="0.25">
      <c r="D2698" s="62"/>
      <c r="H2698" s="63"/>
      <c r="K2698" s="323"/>
      <c r="L2698" s="323"/>
      <c r="M2698" s="323"/>
      <c r="P2698" s="211"/>
      <c r="Q2698" s="211"/>
      <c r="R2698" s="211"/>
      <c r="S2698" s="211"/>
      <c r="T2698" s="211"/>
      <c r="U2698" s="211"/>
      <c r="V2698" s="211"/>
      <c r="W2698" s="211"/>
      <c r="X2698" s="211"/>
      <c r="Y2698" s="211"/>
      <c r="Z2698" s="211"/>
      <c r="AC2698" s="264"/>
      <c r="AD2698" s="264"/>
      <c r="AE2698" s="264"/>
      <c r="AF2698" s="264"/>
      <c r="AG2698" s="264"/>
    </row>
    <row r="2699" spans="2:33" ht="12.6" customHeight="1" x14ac:dyDescent="0.25">
      <c r="D2699" s="62"/>
      <c r="E2699" s="222"/>
      <c r="F2699" s="222"/>
      <c r="G2699" s="222"/>
      <c r="H2699" s="222"/>
      <c r="I2699" s="222"/>
      <c r="K2699" s="323"/>
      <c r="L2699" s="323"/>
      <c r="M2699" s="323"/>
      <c r="P2699" s="211"/>
      <c r="Q2699" s="211"/>
      <c r="R2699" s="211"/>
      <c r="S2699" s="211"/>
      <c r="T2699" s="211"/>
      <c r="U2699" s="211"/>
      <c r="V2699" s="211"/>
      <c r="W2699" s="211"/>
      <c r="X2699" s="211"/>
      <c r="Y2699" s="211"/>
      <c r="Z2699" s="211"/>
      <c r="AC2699" s="264"/>
      <c r="AD2699" s="264"/>
      <c r="AE2699" s="264"/>
      <c r="AF2699" s="264"/>
      <c r="AG2699" s="264"/>
    </row>
    <row r="2700" spans="2:33" ht="12.6" customHeight="1" x14ac:dyDescent="0.25">
      <c r="D2700" s="62"/>
      <c r="E2700" s="222"/>
      <c r="F2700" s="222"/>
      <c r="G2700" s="222"/>
      <c r="H2700" s="222"/>
      <c r="I2700" s="222"/>
      <c r="K2700" s="323"/>
      <c r="L2700" s="323"/>
      <c r="M2700" s="323"/>
      <c r="P2700" s="211"/>
      <c r="Q2700" s="211"/>
      <c r="R2700" s="211"/>
      <c r="S2700" s="211"/>
      <c r="T2700" s="211"/>
      <c r="U2700" s="211"/>
      <c r="V2700" s="211"/>
      <c r="W2700" s="211"/>
      <c r="X2700" s="211"/>
      <c r="Y2700" s="211"/>
      <c r="Z2700" s="211"/>
      <c r="AC2700" s="264"/>
      <c r="AD2700" s="264"/>
      <c r="AE2700" s="264"/>
      <c r="AF2700" s="264"/>
      <c r="AG2700" s="264"/>
    </row>
    <row r="2701" spans="2:33" ht="12.6" customHeight="1" x14ac:dyDescent="0.25">
      <c r="P2701" s="211"/>
      <c r="Q2701" s="211"/>
      <c r="R2701" s="211"/>
      <c r="S2701" s="211"/>
      <c r="T2701" s="211"/>
      <c r="U2701" s="211"/>
      <c r="V2701" s="211"/>
      <c r="W2701" s="211"/>
      <c r="X2701" s="211"/>
      <c r="Y2701" s="211"/>
      <c r="Z2701" s="211"/>
      <c r="AC2701" s="264"/>
      <c r="AD2701" s="264"/>
      <c r="AE2701" s="264"/>
      <c r="AF2701" s="264"/>
      <c r="AG2701" s="264"/>
    </row>
    <row r="2702" spans="2:33" ht="12.6" customHeight="1" x14ac:dyDescent="0.25">
      <c r="P2702" s="211"/>
      <c r="Q2702" s="211"/>
      <c r="R2702" s="211"/>
      <c r="S2702" s="211"/>
      <c r="T2702" s="211"/>
      <c r="U2702" s="211"/>
      <c r="V2702" s="211"/>
      <c r="W2702" s="211"/>
      <c r="X2702" s="211"/>
      <c r="Y2702" s="211"/>
      <c r="Z2702" s="211"/>
      <c r="AC2702" s="264"/>
      <c r="AD2702" s="264"/>
      <c r="AE2702" s="264"/>
      <c r="AF2702" s="264"/>
      <c r="AG2702" s="264"/>
    </row>
    <row r="2703" spans="2:33" ht="12.6" customHeight="1" x14ac:dyDescent="0.25">
      <c r="B2703" s="91"/>
      <c r="P2703" s="211"/>
      <c r="Q2703" s="211"/>
      <c r="R2703" s="211"/>
      <c r="S2703" s="211"/>
      <c r="T2703" s="211"/>
      <c r="U2703" s="211"/>
      <c r="V2703" s="211"/>
      <c r="W2703" s="211"/>
      <c r="X2703" s="211"/>
      <c r="Y2703" s="211"/>
      <c r="Z2703" s="211"/>
      <c r="AC2703" s="264"/>
      <c r="AD2703" s="264"/>
      <c r="AE2703" s="264"/>
      <c r="AF2703" s="264"/>
      <c r="AG2703" s="264"/>
    </row>
    <row r="2704" spans="2:33" ht="12.6" customHeight="1" x14ac:dyDescent="0.25">
      <c r="P2704" s="211"/>
      <c r="Q2704" s="211"/>
      <c r="R2704" s="211"/>
      <c r="S2704" s="211"/>
      <c r="T2704" s="211"/>
      <c r="U2704" s="211"/>
      <c r="V2704" s="211"/>
      <c r="W2704" s="211"/>
      <c r="X2704" s="211"/>
      <c r="Y2704" s="211"/>
      <c r="Z2704" s="211"/>
      <c r="AC2704" s="264"/>
      <c r="AD2704" s="264"/>
      <c r="AE2704" s="264"/>
      <c r="AF2704" s="264"/>
      <c r="AG2704" s="264"/>
    </row>
    <row r="2705" spans="16:33" ht="12.6" customHeight="1" x14ac:dyDescent="0.25">
      <c r="P2705" s="211"/>
      <c r="Q2705" s="211"/>
      <c r="R2705" s="211"/>
      <c r="S2705" s="211"/>
      <c r="T2705" s="211"/>
      <c r="U2705" s="211"/>
      <c r="V2705" s="211"/>
      <c r="W2705" s="211"/>
      <c r="X2705" s="211"/>
      <c r="Y2705" s="211"/>
      <c r="Z2705" s="211"/>
      <c r="AC2705" s="264"/>
      <c r="AD2705" s="264"/>
      <c r="AE2705" s="264"/>
      <c r="AF2705" s="264"/>
      <c r="AG2705" s="264"/>
    </row>
    <row r="2706" spans="16:33" ht="12.6" customHeight="1" x14ac:dyDescent="0.25">
      <c r="P2706" s="211"/>
      <c r="Q2706" s="211"/>
      <c r="R2706" s="211"/>
      <c r="S2706" s="211"/>
      <c r="T2706" s="211"/>
      <c r="U2706" s="211"/>
      <c r="V2706" s="211"/>
      <c r="W2706" s="211"/>
      <c r="X2706" s="211"/>
      <c r="Y2706" s="211"/>
      <c r="Z2706" s="211"/>
      <c r="AC2706" s="264"/>
      <c r="AD2706" s="264"/>
      <c r="AE2706" s="264"/>
      <c r="AF2706" s="264"/>
      <c r="AG2706" s="264"/>
    </row>
    <row r="2707" spans="16:33" ht="12.6" customHeight="1" x14ac:dyDescent="0.25">
      <c r="P2707" s="211"/>
      <c r="Q2707" s="211"/>
      <c r="R2707" s="211"/>
      <c r="S2707" s="211"/>
      <c r="T2707" s="211"/>
      <c r="U2707" s="211"/>
      <c r="V2707" s="211"/>
      <c r="W2707" s="211"/>
      <c r="X2707" s="211"/>
      <c r="Y2707" s="211"/>
      <c r="Z2707" s="211"/>
      <c r="AC2707" s="264"/>
      <c r="AD2707" s="264"/>
      <c r="AE2707" s="264"/>
      <c r="AF2707" s="264"/>
      <c r="AG2707" s="264"/>
    </row>
    <row r="2708" spans="16:33" ht="12.6" customHeight="1" x14ac:dyDescent="0.25">
      <c r="P2708" s="211"/>
      <c r="Q2708" s="211"/>
      <c r="R2708" s="211"/>
      <c r="S2708" s="211"/>
      <c r="T2708" s="211"/>
      <c r="U2708" s="211"/>
      <c r="V2708" s="211"/>
      <c r="W2708" s="211"/>
      <c r="X2708" s="211"/>
      <c r="Y2708" s="211"/>
      <c r="Z2708" s="211"/>
      <c r="AC2708" s="264"/>
      <c r="AD2708" s="264"/>
      <c r="AE2708" s="264"/>
      <c r="AF2708" s="264"/>
      <c r="AG2708" s="264"/>
    </row>
    <row r="2709" spans="16:33" ht="12.6" customHeight="1" x14ac:dyDescent="0.25">
      <c r="P2709" s="211"/>
      <c r="Q2709" s="211"/>
      <c r="R2709" s="211"/>
      <c r="S2709" s="211"/>
      <c r="T2709" s="211"/>
      <c r="U2709" s="211"/>
      <c r="V2709" s="211"/>
      <c r="W2709" s="211"/>
      <c r="X2709" s="211"/>
      <c r="Y2709" s="211"/>
      <c r="Z2709" s="211"/>
      <c r="AC2709" s="264"/>
      <c r="AD2709" s="264"/>
      <c r="AE2709" s="264"/>
      <c r="AF2709" s="264"/>
      <c r="AG2709" s="264"/>
    </row>
    <row r="2710" spans="16:33" ht="12.6" customHeight="1" x14ac:dyDescent="0.25">
      <c r="P2710" s="211"/>
      <c r="Q2710" s="211"/>
      <c r="R2710" s="211"/>
      <c r="S2710" s="211"/>
      <c r="T2710" s="211"/>
      <c r="U2710" s="211"/>
      <c r="V2710" s="211"/>
      <c r="W2710" s="211"/>
      <c r="X2710" s="211"/>
      <c r="Y2710" s="211"/>
      <c r="Z2710" s="211"/>
      <c r="AC2710" s="264"/>
      <c r="AD2710" s="264"/>
      <c r="AE2710" s="264"/>
      <c r="AF2710" s="264"/>
      <c r="AG2710" s="264"/>
    </row>
    <row r="2711" spans="16:33" ht="12.6" customHeight="1" x14ac:dyDescent="0.25">
      <c r="P2711" s="211"/>
      <c r="Q2711" s="211"/>
      <c r="R2711" s="211"/>
      <c r="S2711" s="211"/>
      <c r="T2711" s="211"/>
      <c r="U2711" s="211"/>
      <c r="V2711" s="211"/>
      <c r="W2711" s="211"/>
      <c r="X2711" s="211"/>
      <c r="Y2711" s="211"/>
      <c r="Z2711" s="211"/>
      <c r="AC2711" s="264"/>
      <c r="AD2711" s="264"/>
      <c r="AE2711" s="264"/>
      <c r="AF2711" s="264"/>
      <c r="AG2711" s="264"/>
    </row>
    <row r="2712" spans="16:33" ht="12.6" customHeight="1" x14ac:dyDescent="0.25">
      <c r="P2712" s="211"/>
      <c r="Q2712" s="211"/>
      <c r="R2712" s="211"/>
      <c r="S2712" s="211"/>
      <c r="T2712" s="211"/>
      <c r="U2712" s="211"/>
      <c r="V2712" s="211"/>
      <c r="W2712" s="211"/>
      <c r="X2712" s="211"/>
      <c r="Y2712" s="211"/>
      <c r="Z2712" s="211"/>
      <c r="AC2712" s="264"/>
      <c r="AD2712" s="264"/>
      <c r="AE2712" s="264"/>
      <c r="AF2712" s="264"/>
      <c r="AG2712" s="264"/>
    </row>
    <row r="2713" spans="16:33" ht="12.6" customHeight="1" x14ac:dyDescent="0.25">
      <c r="P2713" s="211"/>
      <c r="Q2713" s="211"/>
      <c r="R2713" s="211"/>
      <c r="S2713" s="211"/>
      <c r="T2713" s="211"/>
      <c r="U2713" s="211"/>
      <c r="V2713" s="211"/>
      <c r="W2713" s="211"/>
      <c r="X2713" s="211"/>
      <c r="Y2713" s="211"/>
      <c r="Z2713" s="211"/>
      <c r="AC2713" s="264"/>
      <c r="AD2713" s="264"/>
      <c r="AE2713" s="264"/>
      <c r="AF2713" s="264"/>
      <c r="AG2713" s="264"/>
    </row>
    <row r="2714" spans="16:33" ht="12.6" customHeight="1" x14ac:dyDescent="0.25">
      <c r="P2714" s="211"/>
      <c r="Q2714" s="211"/>
      <c r="R2714" s="211"/>
      <c r="S2714" s="211"/>
      <c r="T2714" s="211"/>
      <c r="U2714" s="211"/>
      <c r="V2714" s="211"/>
      <c r="W2714" s="211"/>
      <c r="X2714" s="211"/>
      <c r="Y2714" s="211"/>
      <c r="Z2714" s="211"/>
      <c r="AC2714" s="264"/>
      <c r="AD2714" s="264"/>
      <c r="AE2714" s="264"/>
      <c r="AF2714" s="264"/>
      <c r="AG2714" s="264"/>
    </row>
    <row r="2715" spans="16:33" ht="12.6" customHeight="1" x14ac:dyDescent="0.25">
      <c r="P2715" s="211"/>
      <c r="Q2715" s="211"/>
      <c r="R2715" s="211"/>
      <c r="S2715" s="211"/>
      <c r="T2715" s="211"/>
      <c r="U2715" s="211"/>
      <c r="V2715" s="211"/>
      <c r="W2715" s="211"/>
      <c r="X2715" s="211"/>
      <c r="Y2715" s="211"/>
      <c r="Z2715" s="211"/>
      <c r="AC2715" s="264"/>
      <c r="AD2715" s="264"/>
      <c r="AE2715" s="264"/>
      <c r="AF2715" s="264"/>
      <c r="AG2715" s="264"/>
    </row>
    <row r="2716" spans="16:33" ht="12.6" customHeight="1" x14ac:dyDescent="0.25">
      <c r="P2716" s="211"/>
      <c r="Q2716" s="211"/>
      <c r="R2716" s="211"/>
      <c r="S2716" s="211"/>
      <c r="T2716" s="211"/>
      <c r="U2716" s="211"/>
      <c r="V2716" s="211"/>
      <c r="W2716" s="211"/>
      <c r="X2716" s="211"/>
      <c r="Y2716" s="211"/>
      <c r="Z2716" s="211"/>
      <c r="AC2716" s="264"/>
      <c r="AD2716" s="264"/>
      <c r="AE2716" s="264"/>
      <c r="AF2716" s="264"/>
      <c r="AG2716" s="264"/>
    </row>
    <row r="2717" spans="16:33" ht="12.6" customHeight="1" x14ac:dyDescent="0.25">
      <c r="P2717" s="211"/>
      <c r="Q2717" s="211"/>
      <c r="R2717" s="211"/>
      <c r="S2717" s="211"/>
      <c r="T2717" s="211"/>
      <c r="U2717" s="211"/>
      <c r="V2717" s="211"/>
      <c r="W2717" s="211"/>
      <c r="X2717" s="211"/>
      <c r="Y2717" s="211"/>
      <c r="Z2717" s="211"/>
      <c r="AC2717" s="264"/>
      <c r="AD2717" s="264"/>
      <c r="AE2717" s="264"/>
      <c r="AF2717" s="264"/>
      <c r="AG2717" s="264"/>
    </row>
    <row r="2718" spans="16:33" ht="12.6" customHeight="1" x14ac:dyDescent="0.25">
      <c r="P2718" s="211"/>
      <c r="Q2718" s="211"/>
      <c r="R2718" s="211"/>
      <c r="S2718" s="211"/>
      <c r="T2718" s="211"/>
      <c r="U2718" s="211"/>
      <c r="V2718" s="211"/>
      <c r="W2718" s="211"/>
      <c r="X2718" s="211"/>
      <c r="Y2718" s="211"/>
      <c r="Z2718" s="211"/>
      <c r="AC2718" s="264"/>
      <c r="AD2718" s="264"/>
      <c r="AE2718" s="264"/>
      <c r="AF2718" s="264"/>
      <c r="AG2718" s="264"/>
    </row>
    <row r="2719" spans="16:33" ht="12.6" customHeight="1" x14ac:dyDescent="0.25">
      <c r="P2719" s="211"/>
      <c r="Q2719" s="211"/>
      <c r="R2719" s="211"/>
      <c r="S2719" s="211"/>
      <c r="T2719" s="211"/>
      <c r="U2719" s="211"/>
      <c r="V2719" s="211"/>
      <c r="W2719" s="211"/>
      <c r="X2719" s="211"/>
      <c r="Y2719" s="211"/>
      <c r="Z2719" s="211"/>
      <c r="AC2719" s="264"/>
      <c r="AD2719" s="264"/>
      <c r="AE2719" s="264"/>
      <c r="AF2719" s="264"/>
      <c r="AG2719" s="264"/>
    </row>
    <row r="2720" spans="16:33" ht="12.6" customHeight="1" x14ac:dyDescent="0.25">
      <c r="P2720" s="211"/>
      <c r="Q2720" s="211"/>
      <c r="R2720" s="211"/>
      <c r="S2720" s="211"/>
      <c r="T2720" s="211"/>
      <c r="U2720" s="211"/>
      <c r="V2720" s="211"/>
      <c r="W2720" s="211"/>
      <c r="X2720" s="211"/>
      <c r="Y2720" s="211"/>
      <c r="Z2720" s="211"/>
      <c r="AC2720" s="264"/>
      <c r="AD2720" s="264"/>
      <c r="AE2720" s="264"/>
      <c r="AF2720" s="264"/>
      <c r="AG2720" s="264"/>
    </row>
    <row r="2721" spans="3:33" ht="12.6" customHeight="1" x14ac:dyDescent="0.25">
      <c r="P2721" s="211"/>
      <c r="Q2721" s="211"/>
      <c r="R2721" s="211"/>
      <c r="S2721" s="211"/>
      <c r="T2721" s="211"/>
      <c r="U2721" s="211"/>
      <c r="V2721" s="211"/>
      <c r="W2721" s="211"/>
      <c r="X2721" s="211"/>
      <c r="Y2721" s="211"/>
      <c r="Z2721" s="211"/>
      <c r="AC2721" s="264"/>
      <c r="AD2721" s="264"/>
      <c r="AE2721" s="264"/>
      <c r="AF2721" s="264"/>
      <c r="AG2721" s="264"/>
    </row>
    <row r="2722" spans="3:33" ht="12.6" customHeight="1" x14ac:dyDescent="0.25">
      <c r="P2722" s="211"/>
      <c r="Q2722" s="211"/>
      <c r="R2722" s="211"/>
      <c r="S2722" s="211"/>
      <c r="T2722" s="211"/>
      <c r="U2722" s="211"/>
      <c r="V2722" s="211"/>
      <c r="W2722" s="211"/>
      <c r="X2722" s="211"/>
      <c r="Y2722" s="211"/>
      <c r="Z2722" s="211"/>
      <c r="AC2722" s="264"/>
      <c r="AD2722" s="264"/>
      <c r="AE2722" s="264"/>
      <c r="AF2722" s="264"/>
      <c r="AG2722" s="264"/>
    </row>
    <row r="2723" spans="3:33" ht="12.6" customHeight="1" x14ac:dyDescent="0.25">
      <c r="P2723" s="211"/>
      <c r="Q2723" s="211"/>
      <c r="R2723" s="211"/>
      <c r="S2723" s="211"/>
      <c r="T2723" s="211"/>
      <c r="U2723" s="211"/>
      <c r="V2723" s="211"/>
      <c r="W2723" s="211"/>
      <c r="X2723" s="211"/>
      <c r="Y2723" s="211"/>
      <c r="Z2723" s="211"/>
      <c r="AC2723" s="264"/>
      <c r="AD2723" s="264"/>
      <c r="AE2723" s="264"/>
      <c r="AF2723" s="264"/>
      <c r="AG2723" s="264"/>
    </row>
    <row r="2724" spans="3:33" ht="12.6" customHeight="1" x14ac:dyDescent="0.25">
      <c r="P2724" s="211"/>
      <c r="Q2724" s="211"/>
      <c r="R2724" s="211"/>
      <c r="S2724" s="211"/>
      <c r="T2724" s="211"/>
      <c r="U2724" s="211"/>
      <c r="V2724" s="211"/>
      <c r="W2724" s="211"/>
      <c r="X2724" s="211"/>
      <c r="Y2724" s="211"/>
      <c r="Z2724" s="211"/>
      <c r="AC2724" s="264"/>
      <c r="AD2724" s="264"/>
      <c r="AE2724" s="264"/>
      <c r="AF2724" s="264"/>
      <c r="AG2724" s="264"/>
    </row>
    <row r="2725" spans="3:33" ht="12.6" customHeight="1" x14ac:dyDescent="0.25">
      <c r="P2725" s="211"/>
      <c r="Q2725" s="211"/>
      <c r="R2725" s="211"/>
      <c r="S2725" s="211"/>
      <c r="T2725" s="211"/>
      <c r="U2725" s="211"/>
      <c r="V2725" s="211"/>
      <c r="W2725" s="211"/>
      <c r="X2725" s="211"/>
      <c r="Y2725" s="211"/>
      <c r="Z2725" s="211"/>
      <c r="AC2725" s="264"/>
      <c r="AD2725" s="264"/>
      <c r="AE2725" s="264"/>
      <c r="AF2725" s="264"/>
      <c r="AG2725" s="264"/>
    </row>
    <row r="2726" spans="3:33" ht="12.6" customHeight="1" x14ac:dyDescent="0.25">
      <c r="P2726" s="211"/>
      <c r="Q2726" s="211"/>
      <c r="R2726" s="211"/>
      <c r="S2726" s="211"/>
      <c r="T2726" s="211"/>
      <c r="U2726" s="211"/>
      <c r="V2726" s="211"/>
      <c r="W2726" s="211"/>
      <c r="X2726" s="211"/>
      <c r="Y2726" s="211"/>
      <c r="Z2726" s="211"/>
      <c r="AC2726" s="264"/>
      <c r="AD2726" s="264"/>
      <c r="AE2726" s="264"/>
      <c r="AF2726" s="264"/>
      <c r="AG2726" s="264"/>
    </row>
    <row r="2727" spans="3:33" ht="12.6" customHeight="1" x14ac:dyDescent="0.25">
      <c r="P2727" s="211"/>
      <c r="Q2727" s="211"/>
      <c r="R2727" s="211"/>
      <c r="S2727" s="211"/>
      <c r="T2727" s="211"/>
      <c r="U2727" s="211"/>
      <c r="V2727" s="211"/>
      <c r="W2727" s="211"/>
      <c r="X2727" s="211"/>
      <c r="Y2727" s="211"/>
      <c r="Z2727" s="211"/>
      <c r="AC2727" s="264"/>
      <c r="AD2727" s="264"/>
      <c r="AE2727" s="264"/>
      <c r="AF2727" s="264"/>
      <c r="AG2727" s="264"/>
    </row>
    <row r="2728" spans="3:33" ht="12.6" customHeight="1" x14ac:dyDescent="0.25">
      <c r="P2728" s="211"/>
      <c r="Q2728" s="211"/>
      <c r="R2728" s="211"/>
      <c r="S2728" s="211"/>
      <c r="T2728" s="211"/>
      <c r="U2728" s="211"/>
      <c r="V2728" s="211"/>
      <c r="W2728" s="211"/>
      <c r="X2728" s="211"/>
      <c r="Y2728" s="211"/>
      <c r="Z2728" s="211"/>
      <c r="AC2728" s="264"/>
      <c r="AD2728" s="264"/>
      <c r="AE2728" s="264"/>
      <c r="AF2728" s="264"/>
      <c r="AG2728" s="264"/>
    </row>
    <row r="2729" spans="3:33" ht="12.6" customHeight="1" x14ac:dyDescent="0.25">
      <c r="P2729" s="211"/>
      <c r="Q2729" s="211"/>
      <c r="R2729" s="211"/>
      <c r="S2729" s="211"/>
      <c r="T2729" s="211"/>
      <c r="U2729" s="211"/>
      <c r="V2729" s="211"/>
      <c r="W2729" s="211"/>
      <c r="X2729" s="211"/>
      <c r="Y2729" s="211"/>
      <c r="Z2729" s="211"/>
      <c r="AC2729" s="264"/>
      <c r="AD2729" s="264"/>
      <c r="AE2729" s="264"/>
      <c r="AF2729" s="264"/>
      <c r="AG2729" s="264"/>
    </row>
    <row r="2730" spans="3:33" ht="12.6" customHeight="1" x14ac:dyDescent="0.25">
      <c r="P2730" s="211"/>
      <c r="Q2730" s="211"/>
      <c r="R2730" s="211"/>
      <c r="S2730" s="211"/>
      <c r="T2730" s="211"/>
      <c r="U2730" s="211"/>
      <c r="V2730" s="211"/>
      <c r="W2730" s="211"/>
      <c r="X2730" s="211"/>
      <c r="Y2730" s="211"/>
      <c r="Z2730" s="211"/>
      <c r="AC2730" s="264"/>
      <c r="AD2730" s="264"/>
      <c r="AE2730" s="264"/>
      <c r="AF2730" s="264"/>
      <c r="AG2730" s="264"/>
    </row>
    <row r="2731" spans="3:33" ht="12.6" customHeight="1" x14ac:dyDescent="0.25">
      <c r="P2731" s="211"/>
      <c r="Q2731" s="211"/>
      <c r="R2731" s="211"/>
      <c r="S2731" s="211"/>
      <c r="T2731" s="211"/>
      <c r="U2731" s="211"/>
      <c r="V2731" s="211"/>
      <c r="W2731" s="211"/>
      <c r="X2731" s="211"/>
      <c r="Y2731" s="211"/>
      <c r="Z2731" s="211"/>
      <c r="AC2731" s="264"/>
      <c r="AD2731" s="264"/>
      <c r="AE2731" s="264"/>
      <c r="AF2731" s="264"/>
      <c r="AG2731" s="264"/>
    </row>
    <row r="2732" spans="3:33" ht="12.6" customHeight="1" x14ac:dyDescent="0.25">
      <c r="P2732" s="211"/>
      <c r="Q2732" s="211"/>
      <c r="R2732" s="211"/>
      <c r="S2732" s="211"/>
      <c r="T2732" s="211"/>
      <c r="U2732" s="211"/>
      <c r="V2732" s="211"/>
      <c r="W2732" s="211"/>
      <c r="X2732" s="211"/>
      <c r="Y2732" s="211"/>
      <c r="Z2732" s="211"/>
      <c r="AC2732" s="264"/>
      <c r="AD2732" s="264"/>
      <c r="AE2732" s="264"/>
      <c r="AF2732" s="264"/>
      <c r="AG2732" s="264"/>
    </row>
    <row r="2733" spans="3:33" ht="12.6" customHeight="1" x14ac:dyDescent="0.25">
      <c r="P2733" s="211"/>
      <c r="Q2733" s="211"/>
      <c r="R2733" s="211"/>
      <c r="S2733" s="211"/>
      <c r="T2733" s="211"/>
      <c r="U2733" s="211"/>
      <c r="V2733" s="211"/>
      <c r="W2733" s="211"/>
      <c r="X2733" s="211"/>
      <c r="Y2733" s="211"/>
      <c r="Z2733" s="211"/>
      <c r="AC2733" s="264"/>
      <c r="AD2733" s="264"/>
      <c r="AE2733" s="264"/>
      <c r="AF2733" s="264"/>
      <c r="AG2733" s="264"/>
    </row>
    <row r="2734" spans="3:33" ht="12.6" customHeight="1" x14ac:dyDescent="0.25">
      <c r="P2734" s="211"/>
      <c r="Q2734" s="211"/>
      <c r="R2734" s="211"/>
      <c r="S2734" s="211"/>
      <c r="T2734" s="211"/>
      <c r="U2734" s="211"/>
      <c r="V2734" s="211"/>
      <c r="W2734" s="211"/>
      <c r="X2734" s="211"/>
      <c r="Y2734" s="211"/>
      <c r="Z2734" s="211"/>
      <c r="AC2734" s="264"/>
      <c r="AD2734" s="264"/>
      <c r="AE2734" s="264"/>
      <c r="AF2734" s="264"/>
      <c r="AG2734" s="264"/>
    </row>
    <row r="2735" spans="3:33" ht="12.6" customHeight="1" x14ac:dyDescent="0.25">
      <c r="P2735" s="211"/>
      <c r="Q2735" s="211"/>
      <c r="R2735" s="211"/>
      <c r="S2735" s="211"/>
      <c r="T2735" s="211"/>
      <c r="U2735" s="211"/>
      <c r="V2735" s="211"/>
      <c r="W2735" s="211"/>
      <c r="X2735" s="211"/>
      <c r="Y2735" s="211"/>
      <c r="Z2735" s="211"/>
      <c r="AC2735" s="264"/>
      <c r="AD2735" s="264"/>
      <c r="AE2735" s="264"/>
      <c r="AF2735" s="264"/>
      <c r="AG2735" s="264"/>
    </row>
    <row r="2736" spans="3:33" ht="12.6" customHeight="1" x14ac:dyDescent="0.25">
      <c r="C2736" s="358"/>
      <c r="D2736" s="30"/>
      <c r="P2736" s="211"/>
      <c r="Q2736" s="211"/>
      <c r="R2736" s="211"/>
      <c r="S2736" s="211"/>
      <c r="T2736" s="211"/>
      <c r="U2736" s="211"/>
      <c r="V2736" s="211"/>
      <c r="W2736" s="211"/>
      <c r="X2736" s="211"/>
      <c r="Y2736" s="211"/>
      <c r="Z2736" s="211"/>
      <c r="AC2736" s="264"/>
      <c r="AD2736" s="264"/>
      <c r="AE2736" s="264"/>
      <c r="AF2736" s="264"/>
      <c r="AG2736" s="264"/>
    </row>
    <row r="2737" spans="1:33" ht="12.6" customHeight="1" x14ac:dyDescent="0.25">
      <c r="B2737" s="9"/>
      <c r="D2737" s="39"/>
      <c r="E2737" s="9"/>
      <c r="F2737" s="324"/>
      <c r="I2737" s="80"/>
      <c r="J2737" s="9"/>
      <c r="L2737" s="80"/>
      <c r="P2737" s="211"/>
      <c r="Q2737" s="211"/>
      <c r="R2737" s="211"/>
      <c r="S2737" s="211"/>
      <c r="T2737" s="211"/>
      <c r="U2737" s="211"/>
      <c r="V2737" s="211"/>
      <c r="W2737" s="211"/>
      <c r="X2737" s="211"/>
      <c r="Y2737" s="211"/>
      <c r="Z2737" s="211"/>
      <c r="AC2737" s="264"/>
      <c r="AD2737" s="264"/>
      <c r="AE2737" s="264"/>
      <c r="AF2737" s="264"/>
      <c r="AG2737" s="264"/>
    </row>
    <row r="2738" spans="1:33" ht="12.6" customHeight="1" x14ac:dyDescent="0.25">
      <c r="E2738" s="39"/>
      <c r="F2738" s="40"/>
      <c r="G2738" s="41"/>
      <c r="I2738" s="11"/>
      <c r="J2738" s="42"/>
      <c r="P2738" s="211"/>
      <c r="Q2738" s="211"/>
      <c r="R2738" s="211"/>
      <c r="S2738" s="211"/>
      <c r="T2738" s="211"/>
      <c r="U2738" s="211"/>
      <c r="V2738" s="211"/>
      <c r="W2738" s="211"/>
      <c r="X2738" s="211"/>
      <c r="Y2738" s="211"/>
      <c r="Z2738" s="211"/>
      <c r="AC2738" s="264"/>
      <c r="AD2738" s="264"/>
      <c r="AE2738" s="264"/>
      <c r="AF2738" s="264"/>
      <c r="AG2738" s="264"/>
    </row>
    <row r="2739" spans="1:33" ht="12.6" customHeight="1" x14ac:dyDescent="0.25">
      <c r="L2739" s="320"/>
      <c r="M2739" s="320"/>
      <c r="P2739" s="211"/>
      <c r="Q2739" s="211"/>
      <c r="R2739" s="211"/>
      <c r="S2739" s="211"/>
      <c r="T2739" s="211"/>
      <c r="U2739" s="211"/>
      <c r="V2739" s="211"/>
      <c r="W2739" s="211"/>
      <c r="X2739" s="211"/>
      <c r="Y2739" s="211"/>
      <c r="Z2739" s="211"/>
      <c r="AC2739" s="264"/>
      <c r="AD2739" s="264"/>
      <c r="AE2739" s="264"/>
      <c r="AF2739" s="264"/>
      <c r="AG2739" s="264"/>
    </row>
    <row r="2740" spans="1:33" ht="12.6" customHeight="1" x14ac:dyDescent="0.25">
      <c r="L2740" s="320"/>
      <c r="M2740" s="320"/>
      <c r="P2740" s="211"/>
      <c r="Q2740" s="211"/>
      <c r="R2740" s="211"/>
      <c r="S2740" s="211"/>
      <c r="T2740" s="211"/>
      <c r="U2740" s="211"/>
      <c r="V2740" s="211"/>
      <c r="W2740" s="211"/>
      <c r="X2740" s="211"/>
      <c r="Y2740" s="211"/>
      <c r="Z2740" s="211"/>
      <c r="AC2740" s="264"/>
      <c r="AD2740" s="264"/>
      <c r="AE2740" s="264"/>
      <c r="AF2740" s="264"/>
      <c r="AG2740" s="264"/>
    </row>
    <row r="2741" spans="1:33" ht="12.6" customHeight="1" x14ac:dyDescent="0.25">
      <c r="B2741" s="321"/>
      <c r="C2741" s="11"/>
      <c r="D2741" s="11"/>
      <c r="E2741" s="325"/>
      <c r="F2741" s="359"/>
      <c r="G2741" s="11"/>
      <c r="H2741" s="11"/>
      <c r="I2741" s="15"/>
      <c r="J2741" s="83"/>
      <c r="K2741" s="63"/>
      <c r="P2741" s="211"/>
      <c r="Q2741" s="211"/>
      <c r="R2741" s="211"/>
      <c r="S2741" s="211"/>
      <c r="T2741" s="211"/>
      <c r="U2741" s="211"/>
      <c r="V2741" s="211"/>
      <c r="W2741" s="211"/>
      <c r="X2741" s="211"/>
      <c r="Y2741" s="211"/>
      <c r="Z2741" s="211"/>
      <c r="AC2741" s="264"/>
      <c r="AD2741" s="264"/>
      <c r="AE2741" s="264"/>
      <c r="AF2741" s="264"/>
      <c r="AG2741" s="264"/>
    </row>
    <row r="2742" spans="1:33" ht="12.6" customHeight="1" x14ac:dyDescent="0.25">
      <c r="P2742" s="211"/>
      <c r="Q2742" s="211"/>
      <c r="R2742" s="211"/>
      <c r="S2742" s="211"/>
      <c r="T2742" s="211"/>
      <c r="U2742" s="211"/>
      <c r="V2742" s="211"/>
      <c r="W2742" s="211"/>
      <c r="X2742" s="211"/>
      <c r="Y2742" s="211"/>
      <c r="Z2742" s="211"/>
      <c r="AC2742" s="264"/>
      <c r="AD2742" s="264"/>
      <c r="AE2742" s="264"/>
      <c r="AF2742" s="264"/>
      <c r="AG2742" s="264"/>
    </row>
    <row r="2743" spans="1:33" ht="12.6" customHeight="1" x14ac:dyDescent="0.25">
      <c r="G2743" s="276"/>
      <c r="P2743" s="211"/>
      <c r="Q2743" s="211"/>
      <c r="R2743" s="211"/>
      <c r="S2743" s="211"/>
      <c r="T2743" s="211"/>
      <c r="U2743" s="211"/>
      <c r="V2743" s="211"/>
      <c r="W2743" s="211"/>
      <c r="X2743" s="211"/>
      <c r="Y2743" s="211"/>
      <c r="Z2743" s="211"/>
      <c r="AC2743" s="264"/>
      <c r="AD2743" s="264"/>
      <c r="AE2743" s="264"/>
      <c r="AF2743" s="264"/>
      <c r="AG2743" s="264"/>
    </row>
    <row r="2744" spans="1:33" ht="12.6" customHeight="1" x14ac:dyDescent="0.25">
      <c r="G2744" s="276"/>
      <c r="P2744" s="211"/>
      <c r="Q2744" s="211"/>
      <c r="R2744" s="211"/>
      <c r="S2744" s="211"/>
      <c r="T2744" s="211"/>
      <c r="U2744" s="211"/>
      <c r="V2744" s="211"/>
      <c r="W2744" s="211"/>
      <c r="X2744" s="211"/>
      <c r="Y2744" s="211"/>
      <c r="Z2744" s="211"/>
      <c r="AC2744" s="264"/>
      <c r="AD2744" s="264"/>
      <c r="AE2744" s="264"/>
      <c r="AF2744" s="264"/>
      <c r="AG2744" s="264"/>
    </row>
    <row r="2745" spans="1:33" ht="12.6" customHeight="1" x14ac:dyDescent="0.25">
      <c r="P2745" s="211"/>
      <c r="Q2745" s="211"/>
      <c r="R2745" s="211"/>
      <c r="S2745" s="211"/>
      <c r="T2745" s="211"/>
      <c r="U2745" s="211"/>
      <c r="V2745" s="211"/>
      <c r="W2745" s="211"/>
      <c r="X2745" s="211"/>
      <c r="Y2745" s="211"/>
      <c r="Z2745" s="211"/>
      <c r="AC2745" s="264"/>
      <c r="AD2745" s="264"/>
      <c r="AE2745" s="264"/>
      <c r="AF2745" s="264"/>
      <c r="AG2745" s="264"/>
    </row>
    <row r="2746" spans="1:33" ht="12.6" customHeight="1" x14ac:dyDescent="0.25">
      <c r="A2746" s="26"/>
      <c r="B2746" s="12"/>
      <c r="C2746" s="83"/>
      <c r="D2746" s="11"/>
      <c r="E2746" s="26"/>
      <c r="F2746" s="268"/>
      <c r="G2746" s="268"/>
      <c r="H2746" s="268"/>
      <c r="I2746" s="360"/>
      <c r="J2746" s="26"/>
      <c r="K2746" s="26"/>
      <c r="L2746" s="360"/>
      <c r="M2746" s="26"/>
      <c r="N2746" s="26"/>
      <c r="O2746" s="55"/>
      <c r="P2746" s="214"/>
      <c r="Q2746" s="211"/>
      <c r="R2746" s="211"/>
      <c r="S2746" s="211"/>
      <c r="T2746" s="211"/>
      <c r="U2746" s="211"/>
      <c r="V2746" s="211"/>
      <c r="W2746" s="211"/>
      <c r="X2746" s="211"/>
      <c r="Y2746" s="211"/>
      <c r="Z2746" s="211"/>
      <c r="AC2746" s="271"/>
      <c r="AD2746" s="271"/>
      <c r="AE2746" s="271"/>
      <c r="AF2746" s="271"/>
      <c r="AG2746" s="271"/>
    </row>
    <row r="2747" spans="1:33" ht="12.6" customHeight="1" x14ac:dyDescent="0.25">
      <c r="A2747" s="12"/>
      <c r="B2747" s="326"/>
      <c r="C2747" s="326"/>
      <c r="D2747" s="326"/>
      <c r="E2747" s="326"/>
      <c r="F2747" s="326"/>
      <c r="G2747" s="327"/>
      <c r="H2747" s="327"/>
      <c r="I2747" s="361"/>
      <c r="J2747" s="188"/>
      <c r="K2747" s="326"/>
      <c r="L2747" s="362"/>
      <c r="M2747" s="363"/>
      <c r="N2747" s="364"/>
      <c r="O2747" s="26"/>
      <c r="P2747" s="215"/>
      <c r="Q2747" s="211"/>
      <c r="R2747" s="211"/>
      <c r="S2747" s="211"/>
      <c r="T2747" s="211"/>
      <c r="U2747" s="211"/>
      <c r="V2747" s="211"/>
      <c r="W2747" s="211"/>
      <c r="X2747" s="211"/>
      <c r="Y2747" s="211"/>
      <c r="Z2747" s="211"/>
      <c r="AC2747" s="278"/>
      <c r="AD2747" s="278"/>
      <c r="AE2747" s="278"/>
      <c r="AF2747" s="278"/>
      <c r="AG2747" s="278"/>
    </row>
    <row r="2748" spans="1:33" ht="12.6" customHeight="1" x14ac:dyDescent="0.25">
      <c r="A2748" s="12"/>
      <c r="B2748" s="326"/>
      <c r="C2748" s="326"/>
      <c r="D2748" s="326"/>
      <c r="E2748" s="326"/>
      <c r="F2748" s="326"/>
      <c r="G2748" s="327"/>
      <c r="H2748" s="327"/>
      <c r="I2748" s="361"/>
      <c r="J2748" s="188"/>
      <c r="K2748" s="326"/>
      <c r="L2748" s="362"/>
      <c r="M2748" s="363"/>
      <c r="N2748" s="364"/>
      <c r="O2748" s="26"/>
      <c r="P2748" s="215"/>
      <c r="Q2748" s="211"/>
      <c r="R2748" s="211"/>
      <c r="S2748" s="211"/>
      <c r="T2748" s="211"/>
      <c r="U2748" s="211"/>
      <c r="V2748" s="211"/>
      <c r="W2748" s="211"/>
      <c r="X2748" s="211"/>
      <c r="Y2748" s="211"/>
      <c r="Z2748" s="211"/>
      <c r="AC2748" s="278"/>
      <c r="AD2748" s="278"/>
      <c r="AE2748" s="278"/>
      <c r="AF2748" s="278"/>
      <c r="AG2748" s="278"/>
    </row>
    <row r="2749" spans="1:33" ht="12.6" customHeight="1" x14ac:dyDescent="0.25">
      <c r="A2749" s="12"/>
      <c r="B2749" s="326"/>
      <c r="C2749" s="326"/>
      <c r="D2749" s="326"/>
      <c r="E2749" s="326"/>
      <c r="F2749" s="326"/>
      <c r="G2749" s="327"/>
      <c r="H2749" s="327"/>
      <c r="I2749" s="361"/>
      <c r="J2749" s="188"/>
      <c r="K2749" s="326"/>
      <c r="L2749" s="362"/>
      <c r="M2749" s="363"/>
      <c r="N2749" s="364"/>
      <c r="O2749" s="26"/>
      <c r="P2749" s="215"/>
      <c r="Q2749" s="211"/>
      <c r="R2749" s="211"/>
      <c r="S2749" s="211"/>
      <c r="T2749" s="211"/>
      <c r="U2749" s="211"/>
      <c r="V2749" s="211"/>
      <c r="W2749" s="211"/>
      <c r="X2749" s="211"/>
      <c r="Y2749" s="211"/>
      <c r="Z2749" s="211"/>
      <c r="AC2749" s="278"/>
      <c r="AD2749" s="278"/>
      <c r="AE2749" s="278"/>
      <c r="AF2749" s="278"/>
      <c r="AG2749" s="278"/>
    </row>
    <row r="2750" spans="1:33" ht="12.6" customHeight="1" x14ac:dyDescent="0.25">
      <c r="A2750" s="12"/>
      <c r="B2750" s="326"/>
      <c r="C2750" s="326"/>
      <c r="D2750" s="326"/>
      <c r="E2750" s="326"/>
      <c r="F2750" s="326"/>
      <c r="G2750" s="327"/>
      <c r="H2750" s="327"/>
      <c r="I2750" s="361"/>
      <c r="J2750" s="188"/>
      <c r="K2750" s="326"/>
      <c r="L2750" s="362"/>
      <c r="M2750" s="363"/>
      <c r="N2750" s="364"/>
      <c r="O2750" s="26"/>
      <c r="P2750" s="215"/>
      <c r="Q2750" s="211"/>
      <c r="R2750" s="211"/>
      <c r="S2750" s="211"/>
      <c r="T2750" s="211"/>
      <c r="U2750" s="211"/>
      <c r="V2750" s="211"/>
      <c r="W2750" s="211"/>
      <c r="X2750" s="211"/>
      <c r="Y2750" s="211"/>
      <c r="Z2750" s="211"/>
      <c r="AC2750" s="278"/>
      <c r="AD2750" s="278"/>
      <c r="AE2750" s="278"/>
      <c r="AF2750" s="278"/>
      <c r="AG2750" s="278"/>
    </row>
    <row r="2751" spans="1:33" ht="12.6" customHeight="1" x14ac:dyDescent="0.25">
      <c r="A2751" s="12"/>
      <c r="B2751" s="326"/>
      <c r="C2751" s="326"/>
      <c r="D2751" s="326"/>
      <c r="E2751" s="326"/>
      <c r="F2751" s="326"/>
      <c r="G2751" s="327"/>
      <c r="H2751" s="327"/>
      <c r="I2751" s="361"/>
      <c r="J2751" s="188"/>
      <c r="K2751" s="326"/>
      <c r="L2751" s="362"/>
      <c r="M2751" s="363"/>
      <c r="N2751" s="364"/>
      <c r="O2751" s="26"/>
      <c r="P2751" s="215"/>
      <c r="Q2751" s="211"/>
      <c r="R2751" s="211"/>
      <c r="S2751" s="211"/>
      <c r="T2751" s="211"/>
      <c r="U2751" s="211"/>
      <c r="V2751" s="211"/>
      <c r="W2751" s="211"/>
      <c r="X2751" s="211"/>
      <c r="Y2751" s="211"/>
      <c r="Z2751" s="211"/>
      <c r="AC2751" s="278"/>
      <c r="AD2751" s="278"/>
      <c r="AE2751" s="278"/>
      <c r="AF2751" s="278"/>
      <c r="AG2751" s="278"/>
    </row>
    <row r="2752" spans="1:33" ht="12.6" customHeight="1" x14ac:dyDescent="0.25">
      <c r="D2752" s="62"/>
      <c r="H2752" s="63"/>
      <c r="K2752" s="26"/>
      <c r="O2752" s="63"/>
      <c r="P2752" s="195"/>
      <c r="Q2752" s="211"/>
      <c r="R2752" s="211"/>
      <c r="S2752" s="211"/>
      <c r="T2752" s="211"/>
      <c r="U2752" s="211"/>
      <c r="V2752" s="211"/>
      <c r="W2752" s="211"/>
      <c r="X2752" s="211"/>
      <c r="Y2752" s="211"/>
      <c r="Z2752" s="211"/>
      <c r="AC2752" s="264"/>
      <c r="AD2752" s="264"/>
      <c r="AE2752" s="264"/>
      <c r="AF2752" s="264"/>
      <c r="AG2752" s="264"/>
    </row>
    <row r="2753" spans="2:33" ht="12.6" customHeight="1" x14ac:dyDescent="0.25">
      <c r="D2753" s="62"/>
      <c r="H2753" s="63"/>
      <c r="K2753" s="26"/>
      <c r="O2753" s="63"/>
      <c r="P2753" s="211"/>
      <c r="Q2753" s="211"/>
      <c r="R2753" s="211"/>
      <c r="S2753" s="211"/>
      <c r="T2753" s="211"/>
      <c r="U2753" s="211"/>
      <c r="V2753" s="211"/>
      <c r="W2753" s="211"/>
      <c r="X2753" s="211"/>
      <c r="Y2753" s="211"/>
      <c r="Z2753" s="211"/>
      <c r="AC2753" s="264"/>
      <c r="AD2753" s="264"/>
      <c r="AE2753" s="264"/>
      <c r="AF2753" s="264"/>
      <c r="AG2753" s="264"/>
    </row>
    <row r="2754" spans="2:33" ht="12.6" customHeight="1" x14ac:dyDescent="0.25">
      <c r="B2754" s="95"/>
      <c r="C2754" s="95"/>
      <c r="D2754" s="95"/>
      <c r="E2754" s="95"/>
      <c r="F2754" s="95"/>
      <c r="G2754" s="95"/>
      <c r="H2754" s="95"/>
      <c r="I2754" s="95"/>
      <c r="J2754" s="95"/>
      <c r="K2754" s="95"/>
      <c r="L2754" s="95"/>
      <c r="M2754" s="95"/>
      <c r="O2754" s="63"/>
      <c r="P2754" s="211"/>
      <c r="Q2754" s="211"/>
      <c r="R2754" s="211"/>
      <c r="S2754" s="211"/>
      <c r="T2754" s="211"/>
      <c r="U2754" s="211"/>
      <c r="V2754" s="211"/>
      <c r="W2754" s="211"/>
      <c r="X2754" s="211"/>
      <c r="Y2754" s="211"/>
      <c r="Z2754" s="211"/>
      <c r="AC2754" s="264"/>
      <c r="AD2754" s="264"/>
      <c r="AE2754" s="264"/>
      <c r="AF2754" s="264"/>
      <c r="AG2754" s="264"/>
    </row>
    <row r="2755" spans="2:33" ht="12.6" customHeight="1" x14ac:dyDescent="0.25">
      <c r="B2755" s="95"/>
      <c r="C2755" s="95"/>
      <c r="D2755" s="95"/>
      <c r="E2755" s="95"/>
      <c r="F2755" s="95"/>
      <c r="G2755" s="95"/>
      <c r="H2755" s="95"/>
      <c r="I2755" s="95"/>
      <c r="J2755" s="95"/>
      <c r="K2755" s="95"/>
      <c r="L2755" s="95"/>
      <c r="M2755" s="95"/>
      <c r="O2755" s="63"/>
      <c r="P2755" s="211"/>
      <c r="Q2755" s="211"/>
      <c r="R2755" s="211"/>
      <c r="S2755" s="211"/>
      <c r="T2755" s="211"/>
      <c r="U2755" s="211"/>
      <c r="V2755" s="211"/>
      <c r="W2755" s="211"/>
      <c r="X2755" s="211"/>
      <c r="Y2755" s="211"/>
      <c r="Z2755" s="211"/>
      <c r="AC2755" s="264"/>
      <c r="AD2755" s="264"/>
      <c r="AE2755" s="264"/>
      <c r="AF2755" s="264"/>
      <c r="AG2755" s="264"/>
    </row>
    <row r="2756" spans="2:33" ht="12.6" customHeight="1" x14ac:dyDescent="0.25">
      <c r="B2756" s="95"/>
      <c r="C2756" s="95"/>
      <c r="D2756" s="95"/>
      <c r="E2756" s="95"/>
      <c r="F2756" s="95"/>
      <c r="G2756" s="95"/>
      <c r="H2756" s="95"/>
      <c r="I2756" s="95"/>
      <c r="J2756" s="95"/>
      <c r="K2756" s="95"/>
      <c r="L2756" s="95"/>
      <c r="M2756" s="95"/>
      <c r="O2756" s="63"/>
      <c r="P2756" s="211"/>
      <c r="Q2756" s="211"/>
      <c r="R2756" s="211"/>
      <c r="S2756" s="211"/>
      <c r="T2756" s="211"/>
      <c r="U2756" s="211"/>
      <c r="V2756" s="211"/>
      <c r="W2756" s="211"/>
      <c r="X2756" s="211"/>
      <c r="Y2756" s="211"/>
      <c r="Z2756" s="211"/>
      <c r="AC2756" s="264"/>
      <c r="AD2756" s="264"/>
      <c r="AE2756" s="264"/>
      <c r="AF2756" s="264"/>
      <c r="AG2756" s="264"/>
    </row>
    <row r="2757" spans="2:33" ht="12.6" customHeight="1" x14ac:dyDescent="0.25">
      <c r="B2757" s="95"/>
      <c r="C2757" s="95"/>
      <c r="D2757" s="95"/>
      <c r="E2757" s="95"/>
      <c r="F2757" s="95"/>
      <c r="G2757" s="95"/>
      <c r="H2757" s="95"/>
      <c r="I2757" s="95"/>
      <c r="J2757" s="95"/>
      <c r="K2757" s="95"/>
      <c r="L2757" s="95"/>
      <c r="M2757" s="95"/>
      <c r="O2757" s="63"/>
      <c r="P2757" s="211"/>
      <c r="Q2757" s="211"/>
      <c r="R2757" s="211"/>
      <c r="S2757" s="211"/>
      <c r="T2757" s="211"/>
      <c r="U2757" s="211"/>
      <c r="V2757" s="211"/>
      <c r="W2757" s="211"/>
      <c r="X2757" s="211"/>
      <c r="Y2757" s="211"/>
      <c r="Z2757" s="211"/>
      <c r="AC2757" s="264"/>
      <c r="AD2757" s="264"/>
      <c r="AE2757" s="264"/>
      <c r="AF2757" s="264"/>
      <c r="AG2757" s="264"/>
    </row>
    <row r="2758" spans="2:33" ht="12.6" customHeight="1" x14ac:dyDescent="0.25">
      <c r="B2758" s="16"/>
      <c r="D2758" s="62"/>
      <c r="H2758" s="63"/>
      <c r="K2758" s="26"/>
      <c r="O2758" s="63"/>
      <c r="P2758" s="211"/>
      <c r="Q2758" s="211"/>
      <c r="R2758" s="211"/>
      <c r="S2758" s="211"/>
      <c r="T2758" s="211"/>
      <c r="U2758" s="211"/>
      <c r="V2758" s="211"/>
      <c r="W2758" s="211"/>
      <c r="X2758" s="211"/>
      <c r="Y2758" s="211"/>
      <c r="Z2758" s="211"/>
      <c r="AC2758" s="264"/>
      <c r="AD2758" s="264"/>
      <c r="AE2758" s="264"/>
      <c r="AF2758" s="264"/>
      <c r="AG2758" s="264"/>
    </row>
    <row r="2759" spans="2:33" ht="12.6" customHeight="1" x14ac:dyDescent="0.25">
      <c r="B2759" s="16"/>
      <c r="D2759" s="62"/>
      <c r="H2759" s="63"/>
      <c r="K2759" s="26"/>
      <c r="O2759" s="63"/>
      <c r="P2759" s="211"/>
      <c r="Q2759" s="211"/>
      <c r="R2759" s="211"/>
      <c r="S2759" s="211"/>
      <c r="T2759" s="211"/>
      <c r="U2759" s="211"/>
      <c r="V2759" s="211"/>
      <c r="W2759" s="211"/>
      <c r="X2759" s="211"/>
      <c r="Y2759" s="211"/>
      <c r="Z2759" s="211"/>
      <c r="AC2759" s="264"/>
      <c r="AD2759" s="264"/>
      <c r="AE2759" s="264"/>
      <c r="AF2759" s="264"/>
      <c r="AG2759" s="264"/>
    </row>
    <row r="2760" spans="2:33" ht="12.6" customHeight="1" x14ac:dyDescent="0.25">
      <c r="D2760" s="62"/>
      <c r="H2760" s="63"/>
      <c r="K2760" s="26"/>
      <c r="O2760" s="63"/>
      <c r="P2760" s="211"/>
      <c r="Q2760" s="211"/>
      <c r="R2760" s="211"/>
      <c r="S2760" s="211"/>
      <c r="T2760" s="211"/>
      <c r="U2760" s="211"/>
      <c r="V2760" s="211"/>
      <c r="W2760" s="211"/>
      <c r="X2760" s="211"/>
      <c r="Y2760" s="211"/>
      <c r="Z2760" s="211"/>
      <c r="AC2760" s="264"/>
      <c r="AD2760" s="264"/>
      <c r="AE2760" s="264"/>
      <c r="AF2760" s="264"/>
      <c r="AG2760" s="264"/>
    </row>
    <row r="2761" spans="2:33" ht="12.6" customHeight="1" x14ac:dyDescent="0.25">
      <c r="D2761" s="62"/>
      <c r="E2761" s="222"/>
      <c r="F2761" s="222"/>
      <c r="G2761" s="222"/>
      <c r="H2761" s="222"/>
      <c r="I2761" s="222"/>
      <c r="K2761" s="26"/>
      <c r="O2761" s="63"/>
      <c r="P2761" s="211"/>
      <c r="Q2761" s="211"/>
      <c r="R2761" s="211"/>
      <c r="S2761" s="211"/>
      <c r="T2761" s="211"/>
      <c r="U2761" s="211"/>
      <c r="V2761" s="211"/>
      <c r="W2761" s="211"/>
      <c r="X2761" s="211"/>
      <c r="Y2761" s="211"/>
      <c r="Z2761" s="211"/>
      <c r="AC2761" s="264"/>
      <c r="AD2761" s="264"/>
      <c r="AE2761" s="264"/>
      <c r="AF2761" s="264"/>
      <c r="AG2761" s="264"/>
    </row>
    <row r="2762" spans="2:33" ht="12.6" customHeight="1" x14ac:dyDescent="0.25">
      <c r="D2762" s="62"/>
      <c r="E2762" s="222"/>
      <c r="F2762" s="222"/>
      <c r="G2762" s="222"/>
      <c r="H2762" s="222"/>
      <c r="I2762" s="222"/>
      <c r="K2762" s="323"/>
      <c r="L2762" s="323"/>
      <c r="M2762" s="323"/>
      <c r="O2762" s="63"/>
      <c r="P2762" s="211"/>
      <c r="Q2762" s="211"/>
      <c r="R2762" s="211"/>
      <c r="S2762" s="211"/>
      <c r="T2762" s="211"/>
      <c r="U2762" s="211"/>
      <c r="V2762" s="211"/>
      <c r="W2762" s="211"/>
      <c r="X2762" s="211"/>
      <c r="Y2762" s="211"/>
      <c r="Z2762" s="211"/>
      <c r="AC2762" s="264"/>
      <c r="AD2762" s="264"/>
      <c r="AE2762" s="264"/>
      <c r="AF2762" s="264"/>
      <c r="AG2762" s="264"/>
    </row>
    <row r="2763" spans="2:33" ht="12.6" customHeight="1" x14ac:dyDescent="0.25">
      <c r="D2763" s="62"/>
      <c r="H2763" s="63"/>
      <c r="K2763" s="323"/>
      <c r="L2763" s="323"/>
      <c r="M2763" s="323"/>
      <c r="O2763" s="63"/>
      <c r="P2763" s="211"/>
      <c r="Q2763" s="211"/>
      <c r="R2763" s="211"/>
      <c r="S2763" s="211"/>
      <c r="T2763" s="211"/>
      <c r="U2763" s="211"/>
      <c r="V2763" s="211"/>
      <c r="W2763" s="211"/>
      <c r="X2763" s="211"/>
      <c r="Y2763" s="211"/>
      <c r="Z2763" s="211"/>
      <c r="AC2763" s="264"/>
      <c r="AD2763" s="264"/>
      <c r="AE2763" s="264"/>
      <c r="AF2763" s="264"/>
      <c r="AG2763" s="264"/>
    </row>
    <row r="2764" spans="2:33" ht="12.6" customHeight="1" x14ac:dyDescent="0.25">
      <c r="D2764" s="62"/>
      <c r="E2764" s="222"/>
      <c r="F2764" s="222"/>
      <c r="G2764" s="222"/>
      <c r="H2764" s="222"/>
      <c r="I2764" s="222"/>
      <c r="K2764" s="323"/>
      <c r="L2764" s="323"/>
      <c r="M2764" s="323"/>
      <c r="O2764" s="63"/>
      <c r="P2764" s="211"/>
      <c r="Q2764" s="211"/>
      <c r="R2764" s="211"/>
      <c r="S2764" s="211"/>
      <c r="T2764" s="211"/>
      <c r="U2764" s="211"/>
      <c r="V2764" s="211"/>
      <c r="W2764" s="211"/>
      <c r="X2764" s="211"/>
      <c r="Y2764" s="211"/>
      <c r="Z2764" s="211"/>
      <c r="AC2764" s="264"/>
      <c r="AD2764" s="264"/>
      <c r="AE2764" s="264"/>
      <c r="AF2764" s="264"/>
      <c r="AG2764" s="264"/>
    </row>
    <row r="2765" spans="2:33" ht="12.6" customHeight="1" x14ac:dyDescent="0.25">
      <c r="D2765" s="62"/>
      <c r="E2765" s="222"/>
      <c r="F2765" s="222"/>
      <c r="G2765" s="222"/>
      <c r="H2765" s="222"/>
      <c r="I2765" s="222"/>
      <c r="K2765" s="323"/>
      <c r="L2765" s="323"/>
      <c r="M2765" s="323"/>
      <c r="O2765" s="63"/>
      <c r="P2765" s="211"/>
      <c r="Q2765" s="211"/>
      <c r="R2765" s="211"/>
      <c r="S2765" s="211"/>
      <c r="T2765" s="211"/>
      <c r="U2765" s="211"/>
      <c r="V2765" s="211"/>
      <c r="W2765" s="211"/>
      <c r="X2765" s="211"/>
      <c r="Y2765" s="211"/>
      <c r="Z2765" s="211"/>
      <c r="AC2765" s="264"/>
      <c r="AD2765" s="264"/>
      <c r="AE2765" s="264"/>
      <c r="AF2765" s="264"/>
      <c r="AG2765" s="264"/>
    </row>
    <row r="2766" spans="2:33" ht="12.6" customHeight="1" x14ac:dyDescent="0.25">
      <c r="D2766" s="62"/>
      <c r="H2766" s="63"/>
      <c r="K2766" s="26"/>
      <c r="O2766" s="63"/>
      <c r="P2766" s="211"/>
      <c r="Q2766" s="211"/>
      <c r="R2766" s="211"/>
      <c r="S2766" s="211"/>
      <c r="T2766" s="211"/>
      <c r="U2766" s="211"/>
      <c r="V2766" s="211"/>
      <c r="W2766" s="211"/>
      <c r="X2766" s="211"/>
      <c r="Y2766" s="211"/>
      <c r="Z2766" s="211"/>
      <c r="AC2766" s="264"/>
      <c r="AD2766" s="264"/>
      <c r="AE2766" s="264"/>
      <c r="AF2766" s="264"/>
      <c r="AG2766" s="264"/>
    </row>
    <row r="2767" spans="2:33" ht="12.6" customHeight="1" x14ac:dyDescent="0.25">
      <c r="D2767" s="62"/>
      <c r="H2767" s="63"/>
      <c r="K2767" s="26"/>
      <c r="O2767" s="63"/>
      <c r="P2767" s="211"/>
      <c r="Q2767" s="211"/>
      <c r="R2767" s="211"/>
      <c r="S2767" s="211"/>
      <c r="T2767" s="211"/>
      <c r="U2767" s="211"/>
      <c r="V2767" s="211"/>
      <c r="W2767" s="211"/>
      <c r="X2767" s="211"/>
      <c r="Y2767" s="211"/>
      <c r="Z2767" s="211"/>
      <c r="AC2767" s="264"/>
      <c r="AD2767" s="264"/>
      <c r="AE2767" s="264"/>
      <c r="AF2767" s="264"/>
      <c r="AG2767" s="264"/>
    </row>
    <row r="2768" spans="2:33" ht="12.6" customHeight="1" x14ac:dyDescent="0.25">
      <c r="B2768" s="9"/>
      <c r="C2768" s="39"/>
      <c r="E2768" s="11"/>
      <c r="F2768" s="11"/>
      <c r="G2768" s="11"/>
      <c r="L2768" s="80"/>
      <c r="P2768" s="211"/>
      <c r="Q2768" s="211"/>
      <c r="R2768" s="211"/>
      <c r="S2768" s="211"/>
      <c r="T2768" s="211"/>
      <c r="U2768" s="211"/>
      <c r="V2768" s="211"/>
      <c r="W2768" s="211"/>
      <c r="X2768" s="211"/>
      <c r="Y2768" s="211"/>
      <c r="Z2768" s="211"/>
      <c r="AC2768" s="264"/>
      <c r="AD2768" s="264"/>
      <c r="AE2768" s="264"/>
      <c r="AF2768" s="264"/>
      <c r="AG2768" s="264"/>
    </row>
    <row r="2769" spans="1:33" ht="12.6" customHeight="1" x14ac:dyDescent="0.25">
      <c r="E2769" s="195"/>
      <c r="F2769" s="13"/>
      <c r="P2769" s="211"/>
      <c r="Q2769" s="211"/>
      <c r="R2769" s="211"/>
      <c r="S2769" s="211"/>
      <c r="T2769" s="211"/>
      <c r="U2769" s="211"/>
      <c r="V2769" s="211"/>
      <c r="W2769" s="211"/>
      <c r="X2769" s="211"/>
      <c r="Y2769" s="211"/>
      <c r="Z2769" s="211"/>
      <c r="AC2769" s="264"/>
      <c r="AD2769" s="264"/>
      <c r="AE2769" s="264"/>
      <c r="AF2769" s="264"/>
      <c r="AG2769" s="264"/>
    </row>
    <row r="2770" spans="1:33" ht="12.6" customHeight="1" x14ac:dyDescent="0.25">
      <c r="L2770" s="320"/>
      <c r="M2770" s="320"/>
      <c r="P2770" s="211"/>
      <c r="Q2770" s="211"/>
      <c r="R2770" s="211"/>
      <c r="S2770" s="211"/>
      <c r="T2770" s="211"/>
      <c r="U2770" s="211"/>
      <c r="V2770" s="211"/>
      <c r="W2770" s="211"/>
      <c r="X2770" s="211"/>
      <c r="Y2770" s="211"/>
      <c r="Z2770" s="211"/>
      <c r="AC2770" s="264"/>
      <c r="AD2770" s="264"/>
      <c r="AE2770" s="264"/>
      <c r="AF2770" s="264"/>
      <c r="AG2770" s="264"/>
    </row>
    <row r="2771" spans="1:33" ht="12.6" customHeight="1" x14ac:dyDescent="0.25">
      <c r="L2771" s="320"/>
      <c r="M2771" s="320"/>
      <c r="P2771" s="211"/>
      <c r="Q2771" s="211"/>
      <c r="R2771" s="211"/>
      <c r="S2771" s="211"/>
      <c r="T2771" s="211"/>
      <c r="U2771" s="211"/>
      <c r="V2771" s="211"/>
      <c r="W2771" s="211"/>
      <c r="X2771" s="211"/>
      <c r="Y2771" s="211"/>
      <c r="Z2771" s="211"/>
      <c r="AC2771" s="264"/>
      <c r="AD2771" s="264"/>
      <c r="AE2771" s="264"/>
      <c r="AF2771" s="264"/>
      <c r="AG2771" s="264"/>
    </row>
    <row r="2772" spans="1:33" ht="12.6" customHeight="1" x14ac:dyDescent="0.25">
      <c r="B2772" s="15"/>
      <c r="C2772" s="222"/>
      <c r="D2772" s="222"/>
      <c r="E2772" s="11"/>
      <c r="F2772" s="11"/>
      <c r="P2772" s="211"/>
      <c r="Q2772" s="211"/>
      <c r="R2772" s="211"/>
      <c r="S2772" s="211"/>
      <c r="T2772" s="211"/>
      <c r="U2772" s="211"/>
      <c r="V2772" s="211"/>
      <c r="W2772" s="211"/>
      <c r="X2772" s="211"/>
      <c r="Y2772" s="211"/>
      <c r="Z2772" s="211"/>
      <c r="AC2772" s="264"/>
      <c r="AD2772" s="264"/>
      <c r="AE2772" s="264"/>
      <c r="AF2772" s="264"/>
      <c r="AG2772" s="264"/>
    </row>
    <row r="2773" spans="1:33" ht="12.6" customHeight="1" x14ac:dyDescent="0.25">
      <c r="P2773" s="211"/>
      <c r="Q2773" s="211"/>
      <c r="R2773" s="211"/>
      <c r="S2773" s="211"/>
      <c r="T2773" s="211"/>
      <c r="U2773" s="211"/>
      <c r="V2773" s="211"/>
      <c r="W2773" s="211"/>
      <c r="X2773" s="211"/>
      <c r="Y2773" s="211"/>
      <c r="Z2773" s="211"/>
      <c r="AC2773" s="264"/>
      <c r="AD2773" s="264"/>
      <c r="AE2773" s="264"/>
      <c r="AF2773" s="264"/>
      <c r="AG2773" s="264"/>
    </row>
    <row r="2774" spans="1:33" ht="12.6" customHeight="1" x14ac:dyDescent="0.25">
      <c r="P2774" s="211"/>
      <c r="Q2774" s="211"/>
      <c r="R2774" s="211"/>
      <c r="S2774" s="211"/>
      <c r="T2774" s="211"/>
      <c r="U2774" s="211"/>
      <c r="V2774" s="211"/>
      <c r="W2774" s="211"/>
      <c r="X2774" s="211"/>
      <c r="Y2774" s="211"/>
      <c r="Z2774" s="211"/>
      <c r="AC2774" s="264"/>
      <c r="AD2774" s="264"/>
      <c r="AE2774" s="264"/>
      <c r="AF2774" s="264"/>
      <c r="AG2774" s="264"/>
    </row>
    <row r="2775" spans="1:33" ht="12.6" customHeight="1" x14ac:dyDescent="0.25">
      <c r="B2775" s="149"/>
      <c r="C2775" s="149"/>
      <c r="D2775" s="149"/>
      <c r="E2775" s="149"/>
      <c r="F2775" s="149"/>
      <c r="G2775" s="149"/>
      <c r="H2775" s="149"/>
      <c r="I2775" s="149"/>
      <c r="J2775" s="149"/>
      <c r="K2775" s="149"/>
      <c r="L2775" s="131"/>
      <c r="M2775" s="131"/>
      <c r="P2775" s="211"/>
      <c r="Q2775" s="211"/>
      <c r="R2775" s="211"/>
      <c r="S2775" s="211"/>
      <c r="T2775" s="211"/>
      <c r="U2775" s="211"/>
      <c r="V2775" s="211"/>
      <c r="W2775" s="211"/>
      <c r="X2775" s="211"/>
      <c r="Y2775" s="211"/>
      <c r="Z2775" s="211"/>
      <c r="AC2775" s="264"/>
      <c r="AD2775" s="264"/>
      <c r="AE2775" s="264"/>
      <c r="AF2775" s="264"/>
      <c r="AG2775" s="264"/>
    </row>
    <row r="2776" spans="1:33" ht="12.6" customHeight="1" x14ac:dyDescent="0.25">
      <c r="B2776" s="11"/>
      <c r="C2776" s="11"/>
      <c r="D2776" s="222"/>
      <c r="E2776" s="222"/>
      <c r="F2776" s="222"/>
      <c r="G2776" s="222"/>
      <c r="H2776" s="222"/>
      <c r="I2776" s="222"/>
      <c r="J2776" s="222"/>
      <c r="K2776" s="222"/>
      <c r="L2776" s="222"/>
      <c r="M2776" s="327"/>
      <c r="P2776" s="211"/>
      <c r="Q2776" s="211"/>
      <c r="R2776" s="211"/>
      <c r="S2776" s="211"/>
      <c r="T2776" s="211"/>
      <c r="U2776" s="211"/>
      <c r="V2776" s="211"/>
      <c r="W2776" s="211"/>
      <c r="X2776" s="211"/>
      <c r="Y2776" s="211"/>
      <c r="Z2776" s="211"/>
      <c r="AC2776" s="264"/>
      <c r="AD2776" s="264"/>
      <c r="AE2776" s="264"/>
      <c r="AF2776" s="264"/>
      <c r="AG2776" s="264"/>
    </row>
    <row r="2777" spans="1:33" ht="12.6" customHeight="1" x14ac:dyDescent="0.25">
      <c r="B2777" s="11"/>
      <c r="C2777" s="11"/>
      <c r="D2777" s="222"/>
      <c r="E2777" s="222"/>
      <c r="F2777" s="222"/>
      <c r="G2777" s="222"/>
      <c r="H2777" s="366"/>
      <c r="I2777" s="366"/>
      <c r="J2777" s="366"/>
      <c r="K2777" s="366"/>
      <c r="L2777" s="131"/>
      <c r="M2777" s="131"/>
      <c r="P2777" s="211"/>
      <c r="Q2777" s="211"/>
      <c r="R2777" s="211"/>
      <c r="S2777" s="211"/>
      <c r="T2777" s="211"/>
      <c r="U2777" s="211"/>
      <c r="V2777" s="211"/>
      <c r="W2777" s="211"/>
      <c r="X2777" s="211"/>
      <c r="Y2777" s="211"/>
      <c r="Z2777" s="211"/>
      <c r="AC2777" s="264"/>
      <c r="AD2777" s="264"/>
      <c r="AE2777" s="264"/>
      <c r="AF2777" s="264"/>
      <c r="AG2777" s="264"/>
    </row>
    <row r="2778" spans="1:33" ht="12.6" customHeight="1" x14ac:dyDescent="0.25">
      <c r="B2778" s="11"/>
      <c r="C2778" s="11"/>
      <c r="D2778" s="325"/>
      <c r="E2778" s="325"/>
      <c r="F2778" s="325"/>
      <c r="G2778" s="325"/>
      <c r="H2778" s="367"/>
      <c r="I2778" s="367"/>
      <c r="J2778" s="222"/>
      <c r="K2778" s="222"/>
      <c r="L2778" s="222"/>
      <c r="M2778" s="327"/>
      <c r="P2778" s="211"/>
      <c r="Q2778" s="211"/>
      <c r="R2778" s="211"/>
      <c r="S2778" s="211"/>
      <c r="T2778" s="211"/>
      <c r="U2778" s="211"/>
      <c r="V2778" s="211"/>
      <c r="W2778" s="211"/>
      <c r="X2778" s="211"/>
      <c r="Y2778" s="211"/>
      <c r="Z2778" s="211"/>
      <c r="AC2778" s="264"/>
      <c r="AD2778" s="264"/>
      <c r="AE2778" s="264"/>
      <c r="AF2778" s="264"/>
      <c r="AG2778" s="264"/>
    </row>
    <row r="2779" spans="1:33" ht="12.6" customHeight="1" x14ac:dyDescent="0.25">
      <c r="P2779" s="211"/>
      <c r="Q2779" s="211"/>
      <c r="R2779" s="211"/>
      <c r="S2779" s="211"/>
      <c r="T2779" s="211"/>
      <c r="U2779" s="211"/>
      <c r="V2779" s="211"/>
      <c r="W2779" s="211"/>
      <c r="X2779" s="211"/>
      <c r="Y2779" s="211"/>
      <c r="Z2779" s="211"/>
      <c r="AC2779" s="264"/>
      <c r="AD2779" s="264"/>
      <c r="AE2779" s="264"/>
      <c r="AF2779" s="264"/>
      <c r="AG2779" s="264"/>
    </row>
    <row r="2780" spans="1:33" ht="12.6" customHeight="1" x14ac:dyDescent="0.25">
      <c r="M2780" s="330"/>
      <c r="P2780" s="211"/>
      <c r="Q2780" s="211"/>
      <c r="R2780" s="211"/>
      <c r="S2780" s="211"/>
      <c r="T2780" s="211"/>
      <c r="U2780" s="211"/>
      <c r="V2780" s="211"/>
      <c r="W2780" s="211"/>
      <c r="X2780" s="211"/>
      <c r="Y2780" s="211"/>
      <c r="Z2780" s="211"/>
      <c r="AC2780" s="264"/>
      <c r="AD2780" s="264"/>
      <c r="AE2780" s="264"/>
      <c r="AF2780" s="264"/>
      <c r="AG2780" s="264"/>
    </row>
    <row r="2781" spans="1:33" ht="12.6" customHeight="1" x14ac:dyDescent="0.25">
      <c r="A2781" s="26"/>
      <c r="B2781" s="26"/>
      <c r="C2781" s="83"/>
      <c r="D2781" s="329"/>
      <c r="E2781" s="26"/>
      <c r="F2781" s="11"/>
      <c r="G2781" s="11"/>
      <c r="H2781" s="11"/>
      <c r="I2781" s="11"/>
      <c r="J2781" s="26"/>
      <c r="K2781" s="26"/>
      <c r="L2781" s="26"/>
      <c r="M2781" s="330"/>
      <c r="N2781" s="55"/>
      <c r="O2781" s="26"/>
      <c r="P2781" s="211"/>
      <c r="Q2781" s="211"/>
      <c r="R2781" s="211"/>
      <c r="S2781" s="212"/>
      <c r="T2781" s="212"/>
      <c r="U2781" s="212"/>
      <c r="V2781" s="212"/>
      <c r="W2781" s="212"/>
      <c r="X2781" s="212"/>
      <c r="Y2781" s="212"/>
      <c r="Z2781" s="212"/>
      <c r="AC2781" s="264"/>
      <c r="AD2781" s="264"/>
      <c r="AE2781" s="264"/>
      <c r="AF2781" s="264"/>
      <c r="AG2781" s="264"/>
    </row>
    <row r="2782" spans="1:33" ht="12.6" customHeight="1" x14ac:dyDescent="0.25">
      <c r="A2782" s="11"/>
      <c r="B2782" s="222"/>
      <c r="C2782" s="222"/>
      <c r="D2782" s="3"/>
      <c r="E2782" s="222"/>
      <c r="F2782" s="222"/>
      <c r="G2782" s="3"/>
      <c r="H2782" s="222"/>
      <c r="I2782" s="3"/>
      <c r="J2782" s="326"/>
      <c r="K2782" s="327"/>
      <c r="L2782" s="222"/>
      <c r="M2782" s="76"/>
      <c r="N2782" s="3"/>
      <c r="O2782" s="11"/>
      <c r="P2782" s="211"/>
      <c r="Q2782" s="211"/>
      <c r="R2782" s="211"/>
      <c r="S2782" s="211"/>
      <c r="T2782" s="211"/>
      <c r="U2782" s="211"/>
      <c r="V2782" s="211"/>
      <c r="W2782" s="211"/>
      <c r="X2782" s="211"/>
      <c r="Y2782" s="211"/>
      <c r="Z2782" s="211"/>
      <c r="AC2782" s="264"/>
      <c r="AD2782" s="264"/>
      <c r="AE2782" s="264"/>
      <c r="AF2782" s="264"/>
      <c r="AG2782" s="264"/>
    </row>
    <row r="2783" spans="1:33" ht="12.6" customHeight="1" x14ac:dyDescent="0.25">
      <c r="A2783" s="11"/>
      <c r="B2783" s="222"/>
      <c r="C2783" s="222"/>
      <c r="D2783" s="3"/>
      <c r="E2783" s="222"/>
      <c r="F2783" s="222"/>
      <c r="G2783" s="3"/>
      <c r="H2783" s="222"/>
      <c r="I2783" s="3"/>
      <c r="J2783" s="326"/>
      <c r="K2783" s="327"/>
      <c r="L2783" s="222"/>
      <c r="M2783" s="76"/>
      <c r="N2783" s="3"/>
      <c r="O2783" s="11"/>
      <c r="P2783" s="211"/>
      <c r="Q2783" s="211"/>
      <c r="R2783" s="211"/>
      <c r="S2783" s="211"/>
      <c r="T2783" s="211"/>
      <c r="U2783" s="211"/>
      <c r="V2783" s="211"/>
      <c r="W2783" s="211"/>
      <c r="X2783" s="211"/>
      <c r="Y2783" s="211"/>
      <c r="Z2783" s="211"/>
      <c r="AC2783" s="264"/>
      <c r="AD2783" s="264"/>
      <c r="AE2783" s="264"/>
      <c r="AF2783" s="264"/>
      <c r="AG2783" s="264"/>
    </row>
    <row r="2784" spans="1:33" ht="12.6" customHeight="1" x14ac:dyDescent="0.25">
      <c r="A2784" s="11"/>
      <c r="B2784" s="222"/>
      <c r="C2784" s="222"/>
      <c r="D2784" s="3"/>
      <c r="E2784" s="222"/>
      <c r="F2784" s="222"/>
      <c r="G2784" s="3"/>
      <c r="H2784" s="222"/>
      <c r="I2784" s="3"/>
      <c r="J2784" s="326"/>
      <c r="K2784" s="327"/>
      <c r="L2784" s="222"/>
      <c r="M2784" s="76"/>
      <c r="N2784" s="3"/>
      <c r="O2784" s="11"/>
      <c r="P2784" s="211"/>
      <c r="Q2784" s="211"/>
      <c r="R2784" s="211"/>
      <c r="S2784" s="211"/>
      <c r="T2784" s="211"/>
      <c r="U2784" s="211"/>
      <c r="V2784" s="211"/>
      <c r="W2784" s="211"/>
      <c r="X2784" s="211"/>
      <c r="Y2784" s="211"/>
      <c r="Z2784" s="211"/>
      <c r="AC2784" s="264"/>
      <c r="AD2784" s="264"/>
      <c r="AE2784" s="264"/>
      <c r="AF2784" s="264"/>
      <c r="AG2784" s="264"/>
    </row>
    <row r="2785" spans="1:33" ht="12.6" customHeight="1" x14ac:dyDescent="0.25">
      <c r="A2785" s="11"/>
      <c r="B2785" s="222"/>
      <c r="C2785" s="222"/>
      <c r="D2785" s="3"/>
      <c r="E2785" s="222"/>
      <c r="F2785" s="222"/>
      <c r="G2785" s="3"/>
      <c r="H2785" s="222"/>
      <c r="I2785" s="3"/>
      <c r="J2785" s="326"/>
      <c r="K2785" s="327"/>
      <c r="L2785" s="222"/>
      <c r="M2785" s="76"/>
      <c r="N2785" s="3"/>
      <c r="O2785" s="11"/>
      <c r="P2785" s="211"/>
      <c r="Q2785" s="211"/>
      <c r="R2785" s="211"/>
      <c r="S2785" s="211"/>
      <c r="T2785" s="211"/>
      <c r="U2785" s="211"/>
      <c r="V2785" s="211"/>
      <c r="W2785" s="211"/>
      <c r="X2785" s="211"/>
      <c r="Y2785" s="211"/>
      <c r="Z2785" s="211"/>
      <c r="AC2785" s="264"/>
      <c r="AD2785" s="264"/>
      <c r="AE2785" s="264"/>
      <c r="AF2785" s="264"/>
      <c r="AG2785" s="264"/>
    </row>
    <row r="2786" spans="1:33" ht="12.6" customHeight="1" x14ac:dyDescent="0.25">
      <c r="A2786" s="11"/>
      <c r="B2786" s="222"/>
      <c r="C2786" s="222"/>
      <c r="D2786" s="3"/>
      <c r="E2786" s="222"/>
      <c r="F2786" s="222"/>
      <c r="G2786" s="3"/>
      <c r="H2786" s="222"/>
      <c r="I2786" s="3"/>
      <c r="J2786" s="326"/>
      <c r="K2786" s="327"/>
      <c r="L2786" s="222"/>
      <c r="M2786" s="76"/>
      <c r="N2786" s="3"/>
      <c r="O2786" s="11"/>
      <c r="P2786" s="211"/>
      <c r="Q2786" s="211"/>
      <c r="R2786" s="211"/>
      <c r="S2786" s="211"/>
      <c r="T2786" s="211"/>
      <c r="U2786" s="211"/>
      <c r="V2786" s="211"/>
      <c r="W2786" s="211"/>
      <c r="X2786" s="211"/>
      <c r="Y2786" s="211"/>
      <c r="Z2786" s="211"/>
      <c r="AC2786" s="264"/>
      <c r="AD2786" s="264"/>
      <c r="AE2786" s="264"/>
      <c r="AF2786" s="264"/>
      <c r="AG2786" s="264"/>
    </row>
    <row r="2787" spans="1:33" ht="12.6" customHeight="1" x14ac:dyDescent="0.25">
      <c r="D2787" s="3"/>
      <c r="G2787" s="3"/>
      <c r="I2787" s="3"/>
      <c r="N2787" s="3"/>
      <c r="P2787" s="211"/>
      <c r="Q2787" s="211"/>
      <c r="R2787" s="211"/>
      <c r="S2787" s="211"/>
      <c r="T2787" s="211"/>
      <c r="U2787" s="211"/>
      <c r="V2787" s="211"/>
      <c r="W2787" s="211"/>
      <c r="X2787" s="211"/>
      <c r="Y2787" s="211"/>
      <c r="Z2787" s="211"/>
      <c r="AC2787" s="264"/>
      <c r="AD2787" s="264"/>
      <c r="AE2787" s="264"/>
      <c r="AF2787" s="264"/>
      <c r="AG2787" s="264"/>
    </row>
    <row r="2788" spans="1:33" ht="12.6" customHeight="1" x14ac:dyDescent="0.25">
      <c r="D2788" s="62"/>
      <c r="H2788" s="63"/>
      <c r="K2788" s="26"/>
      <c r="P2788" s="211"/>
      <c r="Q2788" s="211"/>
      <c r="R2788" s="211"/>
      <c r="S2788" s="211"/>
      <c r="T2788" s="211"/>
      <c r="U2788" s="211"/>
      <c r="V2788" s="211"/>
      <c r="W2788" s="211"/>
      <c r="X2788" s="211"/>
      <c r="Y2788" s="211"/>
      <c r="Z2788" s="211"/>
      <c r="AC2788" s="264"/>
      <c r="AD2788" s="264"/>
      <c r="AE2788" s="264"/>
      <c r="AF2788" s="264"/>
      <c r="AG2788" s="264"/>
    </row>
    <row r="2789" spans="1:33" ht="12.6" customHeight="1" x14ac:dyDescent="0.25">
      <c r="B2789" s="95"/>
      <c r="C2789" s="95"/>
      <c r="D2789" s="95"/>
      <c r="E2789" s="95"/>
      <c r="F2789" s="95"/>
      <c r="G2789" s="95"/>
      <c r="H2789" s="95"/>
      <c r="I2789" s="95"/>
      <c r="J2789" s="95"/>
      <c r="K2789" s="95"/>
      <c r="L2789" s="95"/>
      <c r="M2789" s="95"/>
      <c r="P2789" s="211"/>
      <c r="Q2789" s="211"/>
      <c r="R2789" s="211"/>
      <c r="S2789" s="211"/>
      <c r="T2789" s="211"/>
      <c r="U2789" s="211"/>
      <c r="V2789" s="211"/>
      <c r="W2789" s="211"/>
      <c r="X2789" s="211"/>
      <c r="Y2789" s="211"/>
      <c r="Z2789" s="211"/>
      <c r="AC2789" s="264"/>
      <c r="AD2789" s="264"/>
      <c r="AE2789" s="264"/>
      <c r="AF2789" s="264"/>
      <c r="AG2789" s="264"/>
    </row>
    <row r="2790" spans="1:33" ht="12.6" customHeight="1" x14ac:dyDescent="0.25">
      <c r="B2790" s="95"/>
      <c r="C2790" s="95"/>
      <c r="D2790" s="95"/>
      <c r="E2790" s="95"/>
      <c r="F2790" s="95"/>
      <c r="G2790" s="95"/>
      <c r="H2790" s="95"/>
      <c r="I2790" s="95"/>
      <c r="J2790" s="95"/>
      <c r="K2790" s="95"/>
      <c r="L2790" s="95"/>
      <c r="M2790" s="95"/>
      <c r="P2790" s="211"/>
      <c r="Q2790" s="211"/>
      <c r="R2790" s="211"/>
      <c r="S2790" s="211"/>
      <c r="T2790" s="211"/>
      <c r="U2790" s="211"/>
      <c r="V2790" s="211"/>
      <c r="W2790" s="211"/>
      <c r="X2790" s="211"/>
      <c r="Y2790" s="211"/>
      <c r="Z2790" s="211"/>
      <c r="AC2790" s="264"/>
      <c r="AD2790" s="264"/>
      <c r="AE2790" s="264"/>
      <c r="AF2790" s="264"/>
      <c r="AG2790" s="264"/>
    </row>
    <row r="2791" spans="1:33" ht="12.6" customHeight="1" x14ac:dyDescent="0.25">
      <c r="B2791" s="95"/>
      <c r="C2791" s="95"/>
      <c r="D2791" s="95"/>
      <c r="E2791" s="95"/>
      <c r="F2791" s="95"/>
      <c r="G2791" s="95"/>
      <c r="H2791" s="95"/>
      <c r="I2791" s="95"/>
      <c r="J2791" s="95"/>
      <c r="K2791" s="95"/>
      <c r="L2791" s="95"/>
      <c r="M2791" s="95"/>
      <c r="P2791" s="211"/>
      <c r="Q2791" s="211"/>
      <c r="R2791" s="211"/>
      <c r="S2791" s="211"/>
      <c r="T2791" s="211"/>
      <c r="U2791" s="211"/>
      <c r="V2791" s="211"/>
      <c r="W2791" s="211"/>
      <c r="X2791" s="211"/>
      <c r="Y2791" s="211"/>
      <c r="Z2791" s="211"/>
      <c r="AC2791" s="264"/>
      <c r="AD2791" s="264"/>
      <c r="AE2791" s="264"/>
      <c r="AF2791" s="264"/>
      <c r="AG2791" s="264"/>
    </row>
    <row r="2792" spans="1:33" ht="12.6" customHeight="1" x14ac:dyDescent="0.25">
      <c r="B2792" s="95"/>
      <c r="C2792" s="95"/>
      <c r="D2792" s="95"/>
      <c r="E2792" s="95"/>
      <c r="F2792" s="95"/>
      <c r="G2792" s="95"/>
      <c r="H2792" s="95"/>
      <c r="I2792" s="95"/>
      <c r="J2792" s="95"/>
      <c r="K2792" s="95"/>
      <c r="L2792" s="95"/>
      <c r="M2792" s="95"/>
      <c r="P2792" s="211"/>
      <c r="Q2792" s="211"/>
      <c r="R2792" s="211"/>
      <c r="S2792" s="211"/>
      <c r="T2792" s="211"/>
      <c r="U2792" s="211"/>
      <c r="V2792" s="211"/>
      <c r="W2792" s="211"/>
      <c r="X2792" s="211"/>
      <c r="Y2792" s="211"/>
      <c r="Z2792" s="211"/>
      <c r="AC2792" s="264"/>
      <c r="AD2792" s="264"/>
      <c r="AE2792" s="264"/>
      <c r="AF2792" s="264"/>
      <c r="AG2792" s="264"/>
    </row>
    <row r="2793" spans="1:33" ht="12.6" customHeight="1" x14ac:dyDescent="0.25">
      <c r="B2793" s="16"/>
      <c r="D2793" s="62"/>
      <c r="H2793" s="63"/>
      <c r="K2793" s="26"/>
      <c r="P2793" s="211"/>
      <c r="Q2793" s="211"/>
      <c r="R2793" s="211"/>
      <c r="S2793" s="211"/>
      <c r="T2793" s="211"/>
      <c r="U2793" s="211"/>
      <c r="V2793" s="211"/>
      <c r="W2793" s="211"/>
      <c r="X2793" s="211"/>
      <c r="Y2793" s="211"/>
      <c r="Z2793" s="211"/>
      <c r="AC2793" s="264"/>
      <c r="AD2793" s="264"/>
      <c r="AE2793" s="264"/>
      <c r="AF2793" s="264"/>
      <c r="AG2793" s="264"/>
    </row>
    <row r="2794" spans="1:33" ht="12.6" customHeight="1" x14ac:dyDescent="0.25">
      <c r="D2794" s="62"/>
      <c r="H2794" s="63"/>
      <c r="K2794" s="26"/>
      <c r="P2794" s="211"/>
      <c r="Q2794" s="211"/>
      <c r="R2794" s="211"/>
      <c r="S2794" s="211"/>
      <c r="T2794" s="211"/>
      <c r="U2794" s="211"/>
      <c r="V2794" s="211"/>
      <c r="W2794" s="211"/>
      <c r="X2794" s="211"/>
      <c r="Y2794" s="211"/>
      <c r="Z2794" s="211"/>
      <c r="AC2794" s="264"/>
      <c r="AD2794" s="264"/>
      <c r="AE2794" s="264"/>
      <c r="AF2794" s="264"/>
      <c r="AG2794" s="264"/>
    </row>
    <row r="2795" spans="1:33" ht="12.6" customHeight="1" x14ac:dyDescent="0.25">
      <c r="D2795" s="62"/>
      <c r="H2795" s="63"/>
      <c r="K2795" s="26"/>
      <c r="P2795" s="211"/>
      <c r="Q2795" s="211"/>
      <c r="R2795" s="211"/>
      <c r="S2795" s="211"/>
      <c r="T2795" s="211"/>
      <c r="U2795" s="211"/>
      <c r="V2795" s="211"/>
      <c r="W2795" s="211"/>
      <c r="X2795" s="211"/>
      <c r="Y2795" s="211"/>
      <c r="Z2795" s="211"/>
      <c r="AC2795" s="264"/>
      <c r="AD2795" s="264"/>
      <c r="AE2795" s="264"/>
      <c r="AF2795" s="264"/>
      <c r="AG2795" s="264"/>
    </row>
    <row r="2796" spans="1:33" ht="12.6" customHeight="1" x14ac:dyDescent="0.25">
      <c r="D2796" s="62"/>
      <c r="E2796" s="222"/>
      <c r="F2796" s="222"/>
      <c r="G2796" s="222"/>
      <c r="H2796" s="222"/>
      <c r="I2796" s="222"/>
      <c r="K2796" s="26"/>
      <c r="P2796" s="211"/>
      <c r="Q2796" s="211"/>
      <c r="R2796" s="211"/>
      <c r="S2796" s="211"/>
      <c r="T2796" s="211"/>
      <c r="U2796" s="211"/>
      <c r="V2796" s="211"/>
      <c r="W2796" s="211"/>
      <c r="X2796" s="211"/>
      <c r="Y2796" s="211"/>
      <c r="Z2796" s="211"/>
      <c r="AC2796" s="264"/>
      <c r="AD2796" s="264"/>
      <c r="AE2796" s="264"/>
      <c r="AF2796" s="264"/>
      <c r="AG2796" s="264"/>
    </row>
    <row r="2797" spans="1:33" ht="12.6" customHeight="1" x14ac:dyDescent="0.25">
      <c r="D2797" s="62"/>
      <c r="E2797" s="222"/>
      <c r="F2797" s="222"/>
      <c r="G2797" s="222"/>
      <c r="H2797" s="222"/>
      <c r="I2797" s="222"/>
      <c r="K2797" s="323"/>
      <c r="L2797" s="323"/>
      <c r="M2797" s="323"/>
      <c r="P2797" s="211"/>
      <c r="Q2797" s="211"/>
      <c r="R2797" s="211"/>
      <c r="S2797" s="211"/>
      <c r="T2797" s="211"/>
      <c r="U2797" s="211"/>
      <c r="V2797" s="211"/>
      <c r="W2797" s="211"/>
      <c r="X2797" s="211"/>
      <c r="Y2797" s="211"/>
      <c r="Z2797" s="211"/>
      <c r="AC2797" s="264"/>
      <c r="AD2797" s="264"/>
      <c r="AE2797" s="264"/>
      <c r="AF2797" s="264"/>
      <c r="AG2797" s="264"/>
    </row>
    <row r="2798" spans="1:33" ht="12.6" customHeight="1" x14ac:dyDescent="0.25">
      <c r="D2798" s="62"/>
      <c r="H2798" s="63"/>
      <c r="K2798" s="323"/>
      <c r="L2798" s="323"/>
      <c r="M2798" s="323"/>
      <c r="P2798" s="211"/>
      <c r="Q2798" s="211"/>
      <c r="R2798" s="211"/>
      <c r="S2798" s="211"/>
      <c r="T2798" s="211"/>
      <c r="U2798" s="211"/>
      <c r="V2798" s="211"/>
      <c r="W2798" s="211"/>
      <c r="X2798" s="211"/>
      <c r="Y2798" s="211"/>
      <c r="Z2798" s="211"/>
      <c r="AC2798" s="264"/>
      <c r="AD2798" s="264"/>
      <c r="AE2798" s="264"/>
      <c r="AF2798" s="264"/>
      <c r="AG2798" s="264"/>
    </row>
    <row r="2799" spans="1:33" ht="12.6" customHeight="1" x14ac:dyDescent="0.25">
      <c r="D2799" s="62"/>
      <c r="E2799" s="222"/>
      <c r="F2799" s="222"/>
      <c r="G2799" s="222"/>
      <c r="H2799" s="222"/>
      <c r="I2799" s="222"/>
      <c r="K2799" s="323"/>
      <c r="L2799" s="323"/>
      <c r="M2799" s="323"/>
      <c r="P2799" s="211"/>
      <c r="Q2799" s="211"/>
      <c r="R2799" s="211"/>
      <c r="S2799" s="211"/>
      <c r="T2799" s="211"/>
      <c r="U2799" s="211"/>
      <c r="V2799" s="211"/>
      <c r="W2799" s="211"/>
      <c r="X2799" s="211"/>
      <c r="Y2799" s="211"/>
      <c r="Z2799" s="211"/>
      <c r="AC2799" s="264"/>
      <c r="AD2799" s="264"/>
      <c r="AE2799" s="264"/>
      <c r="AF2799" s="264"/>
      <c r="AG2799" s="264"/>
    </row>
    <row r="2800" spans="1:33" ht="12.6" customHeight="1" x14ac:dyDescent="0.25">
      <c r="D2800" s="62"/>
      <c r="E2800" s="222"/>
      <c r="F2800" s="222"/>
      <c r="G2800" s="222"/>
      <c r="H2800" s="222"/>
      <c r="I2800" s="222"/>
      <c r="K2800" s="323"/>
      <c r="L2800" s="323"/>
      <c r="M2800" s="323"/>
      <c r="P2800" s="211"/>
      <c r="Q2800" s="211"/>
      <c r="R2800" s="211"/>
      <c r="S2800" s="211"/>
      <c r="T2800" s="211"/>
      <c r="U2800" s="211"/>
      <c r="V2800" s="211"/>
      <c r="W2800" s="211"/>
      <c r="X2800" s="211"/>
      <c r="Y2800" s="211"/>
      <c r="Z2800" s="211"/>
      <c r="AC2800" s="264"/>
      <c r="AD2800" s="264"/>
      <c r="AE2800" s="264"/>
      <c r="AF2800" s="264"/>
      <c r="AG2800" s="264"/>
    </row>
    <row r="2801" spans="2:33" ht="12.6" customHeight="1" x14ac:dyDescent="0.25">
      <c r="P2801" s="211"/>
      <c r="Q2801" s="211"/>
      <c r="R2801" s="211"/>
      <c r="S2801" s="211"/>
      <c r="T2801" s="211"/>
      <c r="U2801" s="211"/>
      <c r="V2801" s="211"/>
      <c r="W2801" s="211"/>
      <c r="X2801" s="211"/>
      <c r="Y2801" s="211"/>
      <c r="Z2801" s="211"/>
      <c r="AC2801" s="264"/>
      <c r="AD2801" s="264"/>
      <c r="AE2801" s="264"/>
      <c r="AF2801" s="264"/>
      <c r="AG2801" s="264"/>
    </row>
    <row r="2802" spans="2:33" ht="12.6" customHeight="1" x14ac:dyDescent="0.25">
      <c r="P2802" s="211"/>
      <c r="Q2802" s="211"/>
      <c r="R2802" s="211"/>
      <c r="S2802" s="211"/>
      <c r="T2802" s="211"/>
      <c r="U2802" s="211"/>
      <c r="V2802" s="211"/>
      <c r="W2802" s="211"/>
      <c r="X2802" s="211"/>
      <c r="Y2802" s="211"/>
      <c r="Z2802" s="211"/>
      <c r="AC2802" s="264"/>
      <c r="AD2802" s="264"/>
      <c r="AE2802" s="264"/>
      <c r="AF2802" s="264"/>
      <c r="AG2802" s="264"/>
    </row>
    <row r="2803" spans="2:33" ht="12.6" customHeight="1" x14ac:dyDescent="0.25">
      <c r="B2803" s="91"/>
      <c r="P2803" s="211"/>
      <c r="Q2803" s="211"/>
      <c r="R2803" s="211"/>
      <c r="S2803" s="211"/>
      <c r="T2803" s="211"/>
      <c r="U2803" s="211"/>
      <c r="V2803" s="211"/>
      <c r="W2803" s="211"/>
      <c r="X2803" s="211"/>
      <c r="Y2803" s="211"/>
      <c r="Z2803" s="211"/>
      <c r="AC2803" s="264"/>
      <c r="AD2803" s="264"/>
      <c r="AE2803" s="264"/>
      <c r="AF2803" s="264"/>
      <c r="AG2803" s="264"/>
    </row>
    <row r="2804" spans="2:33" ht="12.6" customHeight="1" x14ac:dyDescent="0.25">
      <c r="P2804" s="211"/>
      <c r="Q2804" s="211"/>
      <c r="R2804" s="211"/>
      <c r="S2804" s="211"/>
      <c r="T2804" s="211"/>
      <c r="U2804" s="211"/>
      <c r="V2804" s="211"/>
      <c r="W2804" s="211"/>
      <c r="X2804" s="211"/>
      <c r="Y2804" s="211"/>
      <c r="Z2804" s="211"/>
      <c r="AC2804" s="264"/>
      <c r="AD2804" s="264"/>
      <c r="AE2804" s="264"/>
      <c r="AF2804" s="264"/>
      <c r="AG2804" s="264"/>
    </row>
    <row r="2805" spans="2:33" ht="12.6" customHeight="1" x14ac:dyDescent="0.25">
      <c r="P2805" s="211"/>
      <c r="Q2805" s="211"/>
      <c r="R2805" s="211"/>
      <c r="S2805" s="211"/>
      <c r="T2805" s="211"/>
      <c r="U2805" s="211"/>
      <c r="V2805" s="211"/>
      <c r="W2805" s="211"/>
      <c r="X2805" s="211"/>
      <c r="Y2805" s="211"/>
      <c r="Z2805" s="211"/>
      <c r="AC2805" s="264"/>
      <c r="AD2805" s="264"/>
      <c r="AE2805" s="264"/>
      <c r="AF2805" s="264"/>
      <c r="AG2805" s="264"/>
    </row>
    <row r="2806" spans="2:33" ht="12.6" customHeight="1" x14ac:dyDescent="0.25">
      <c r="P2806" s="211"/>
      <c r="Q2806" s="211"/>
      <c r="R2806" s="211"/>
      <c r="S2806" s="211"/>
      <c r="T2806" s="211"/>
      <c r="U2806" s="211"/>
      <c r="V2806" s="211"/>
      <c r="W2806" s="211"/>
      <c r="X2806" s="211"/>
      <c r="Y2806" s="211"/>
      <c r="Z2806" s="211"/>
      <c r="AC2806" s="264"/>
      <c r="AD2806" s="264"/>
      <c r="AE2806" s="264"/>
      <c r="AF2806" s="264"/>
      <c r="AG2806" s="264"/>
    </row>
    <row r="2807" spans="2:33" ht="12.6" customHeight="1" x14ac:dyDescent="0.25">
      <c r="P2807" s="211"/>
      <c r="Q2807" s="211"/>
      <c r="R2807" s="211"/>
      <c r="S2807" s="211"/>
      <c r="T2807" s="211"/>
      <c r="U2807" s="211"/>
      <c r="V2807" s="211"/>
      <c r="W2807" s="211"/>
      <c r="X2807" s="211"/>
      <c r="Y2807" s="211"/>
      <c r="Z2807" s="211"/>
      <c r="AC2807" s="264"/>
      <c r="AD2807" s="264"/>
      <c r="AE2807" s="264"/>
      <c r="AF2807" s="264"/>
      <c r="AG2807" s="264"/>
    </row>
    <row r="2808" spans="2:33" ht="12.6" customHeight="1" x14ac:dyDescent="0.25">
      <c r="P2808" s="211"/>
      <c r="Q2808" s="211"/>
      <c r="R2808" s="211"/>
      <c r="S2808" s="211"/>
      <c r="T2808" s="211"/>
      <c r="U2808" s="211"/>
      <c r="V2808" s="211"/>
      <c r="W2808" s="211"/>
      <c r="X2808" s="211"/>
      <c r="Y2808" s="211"/>
      <c r="Z2808" s="211"/>
      <c r="AC2808" s="264"/>
      <c r="AD2808" s="264"/>
      <c r="AE2808" s="264"/>
      <c r="AF2808" s="264"/>
      <c r="AG2808" s="264"/>
    </row>
    <row r="2809" spans="2:33" ht="12.6" customHeight="1" x14ac:dyDescent="0.25">
      <c r="P2809" s="211"/>
      <c r="Q2809" s="211"/>
      <c r="R2809" s="211"/>
      <c r="S2809" s="211"/>
      <c r="T2809" s="211"/>
      <c r="U2809" s="211"/>
      <c r="V2809" s="211"/>
      <c r="W2809" s="211"/>
      <c r="X2809" s="211"/>
      <c r="Y2809" s="211"/>
      <c r="Z2809" s="211"/>
      <c r="AC2809" s="264"/>
      <c r="AD2809" s="264"/>
      <c r="AE2809" s="264"/>
      <c r="AF2809" s="264"/>
      <c r="AG2809" s="264"/>
    </row>
    <row r="2810" spans="2:33" ht="12.6" customHeight="1" x14ac:dyDescent="0.25">
      <c r="P2810" s="211"/>
      <c r="Q2810" s="211"/>
      <c r="R2810" s="211"/>
      <c r="S2810" s="211"/>
      <c r="T2810" s="211"/>
      <c r="U2810" s="211"/>
      <c r="V2810" s="211"/>
      <c r="W2810" s="211"/>
      <c r="X2810" s="211"/>
      <c r="Y2810" s="211"/>
      <c r="Z2810" s="211"/>
      <c r="AC2810" s="264"/>
      <c r="AD2810" s="264"/>
      <c r="AE2810" s="264"/>
      <c r="AF2810" s="264"/>
      <c r="AG2810" s="264"/>
    </row>
    <row r="2811" spans="2:33" ht="12.6" customHeight="1" x14ac:dyDescent="0.25">
      <c r="P2811" s="211"/>
      <c r="Q2811" s="211"/>
      <c r="R2811" s="211"/>
      <c r="S2811" s="211"/>
      <c r="T2811" s="211"/>
      <c r="U2811" s="211"/>
      <c r="V2811" s="211"/>
      <c r="W2811" s="211"/>
      <c r="X2811" s="211"/>
      <c r="Y2811" s="211"/>
      <c r="Z2811" s="211"/>
      <c r="AC2811" s="264"/>
      <c r="AD2811" s="264"/>
      <c r="AE2811" s="264"/>
      <c r="AF2811" s="264"/>
      <c r="AG2811" s="264"/>
    </row>
    <row r="2812" spans="2:33" ht="12.6" customHeight="1" x14ac:dyDescent="0.25">
      <c r="P2812" s="211"/>
      <c r="Q2812" s="211"/>
      <c r="R2812" s="211"/>
      <c r="S2812" s="211"/>
      <c r="T2812" s="211"/>
      <c r="U2812" s="211"/>
      <c r="V2812" s="211"/>
      <c r="W2812" s="211"/>
      <c r="X2812" s="211"/>
      <c r="Y2812" s="211"/>
      <c r="Z2812" s="211"/>
      <c r="AC2812" s="264"/>
      <c r="AD2812" s="264"/>
      <c r="AE2812" s="264"/>
      <c r="AF2812" s="264"/>
      <c r="AG2812" s="264"/>
    </row>
    <row r="2813" spans="2:33" ht="12.6" customHeight="1" x14ac:dyDescent="0.25">
      <c r="P2813" s="211"/>
      <c r="Q2813" s="211"/>
      <c r="R2813" s="211"/>
      <c r="S2813" s="211"/>
      <c r="T2813" s="211"/>
      <c r="U2813" s="211"/>
      <c r="V2813" s="211"/>
      <c r="W2813" s="211"/>
      <c r="X2813" s="211"/>
      <c r="Y2813" s="211"/>
      <c r="Z2813" s="211"/>
      <c r="AC2813" s="264"/>
      <c r="AD2813" s="264"/>
      <c r="AE2813" s="264"/>
      <c r="AF2813" s="264"/>
      <c r="AG2813" s="264"/>
    </row>
    <row r="2814" spans="2:33" ht="12.6" customHeight="1" x14ac:dyDescent="0.25">
      <c r="P2814" s="211"/>
      <c r="Q2814" s="211"/>
      <c r="R2814" s="211"/>
      <c r="S2814" s="211"/>
      <c r="T2814" s="211"/>
      <c r="U2814" s="211"/>
      <c r="V2814" s="211"/>
      <c r="W2814" s="211"/>
      <c r="X2814" s="211"/>
      <c r="Y2814" s="211"/>
      <c r="Z2814" s="211"/>
      <c r="AC2814" s="264"/>
      <c r="AD2814" s="264"/>
      <c r="AE2814" s="264"/>
      <c r="AF2814" s="264"/>
      <c r="AG2814" s="264"/>
    </row>
    <row r="2815" spans="2:33" ht="12.6" customHeight="1" x14ac:dyDescent="0.25">
      <c r="P2815" s="211"/>
      <c r="Q2815" s="211"/>
      <c r="R2815" s="211"/>
      <c r="S2815" s="211"/>
      <c r="T2815" s="211"/>
      <c r="U2815" s="211"/>
      <c r="V2815" s="211"/>
      <c r="W2815" s="211"/>
      <c r="X2815" s="211"/>
      <c r="Y2815" s="211"/>
      <c r="Z2815" s="211"/>
      <c r="AC2815" s="264"/>
      <c r="AD2815" s="264"/>
      <c r="AE2815" s="264"/>
      <c r="AF2815" s="264"/>
      <c r="AG2815" s="264"/>
    </row>
    <row r="2816" spans="2:33" ht="12.6" customHeight="1" x14ac:dyDescent="0.25">
      <c r="P2816" s="211"/>
      <c r="Q2816" s="211"/>
      <c r="R2816" s="211"/>
      <c r="S2816" s="211"/>
      <c r="T2816" s="211"/>
      <c r="U2816" s="211"/>
      <c r="V2816" s="211"/>
      <c r="W2816" s="211"/>
      <c r="X2816" s="211"/>
      <c r="Y2816" s="211"/>
      <c r="Z2816" s="211"/>
      <c r="AC2816" s="264"/>
      <c r="AD2816" s="264"/>
      <c r="AE2816" s="264"/>
      <c r="AF2816" s="264"/>
      <c r="AG2816" s="264"/>
    </row>
    <row r="2817" spans="16:33" ht="12.6" customHeight="1" x14ac:dyDescent="0.25">
      <c r="P2817" s="211"/>
      <c r="Q2817" s="211"/>
      <c r="R2817" s="211"/>
      <c r="S2817" s="211"/>
      <c r="T2817" s="211"/>
      <c r="U2817" s="211"/>
      <c r="V2817" s="211"/>
      <c r="W2817" s="211"/>
      <c r="X2817" s="211"/>
      <c r="Y2817" s="211"/>
      <c r="Z2817" s="211"/>
      <c r="AC2817" s="264"/>
      <c r="AD2817" s="264"/>
      <c r="AE2817" s="264"/>
      <c r="AF2817" s="264"/>
      <c r="AG2817" s="264"/>
    </row>
    <row r="2818" spans="16:33" ht="12.6" customHeight="1" x14ac:dyDescent="0.25">
      <c r="P2818" s="211"/>
      <c r="Q2818" s="211"/>
      <c r="R2818" s="211"/>
      <c r="S2818" s="211"/>
      <c r="T2818" s="211"/>
      <c r="U2818" s="211"/>
      <c r="V2818" s="211"/>
      <c r="W2818" s="211"/>
      <c r="X2818" s="211"/>
      <c r="Y2818" s="211"/>
      <c r="Z2818" s="211"/>
      <c r="AC2818" s="264"/>
      <c r="AD2818" s="264"/>
      <c r="AE2818" s="264"/>
      <c r="AF2818" s="264"/>
      <c r="AG2818" s="264"/>
    </row>
    <row r="2819" spans="16:33" ht="12.6" customHeight="1" x14ac:dyDescent="0.25">
      <c r="P2819" s="211"/>
      <c r="Q2819" s="211"/>
      <c r="R2819" s="211"/>
      <c r="S2819" s="211"/>
      <c r="T2819" s="211"/>
      <c r="U2819" s="211"/>
      <c r="V2819" s="211"/>
      <c r="W2819" s="211"/>
      <c r="X2819" s="211"/>
      <c r="Y2819" s="211"/>
      <c r="Z2819" s="211"/>
      <c r="AC2819" s="264"/>
      <c r="AD2819" s="264"/>
      <c r="AE2819" s="264"/>
      <c r="AF2819" s="264"/>
      <c r="AG2819" s="264"/>
    </row>
    <row r="2820" spans="16:33" ht="12.6" customHeight="1" x14ac:dyDescent="0.25">
      <c r="P2820" s="211"/>
      <c r="Q2820" s="211"/>
      <c r="R2820" s="211"/>
      <c r="S2820" s="211"/>
      <c r="T2820" s="211"/>
      <c r="U2820" s="211"/>
      <c r="V2820" s="211"/>
      <c r="W2820" s="211"/>
      <c r="X2820" s="211"/>
      <c r="Y2820" s="211"/>
      <c r="Z2820" s="211"/>
      <c r="AC2820" s="264"/>
      <c r="AD2820" s="264"/>
      <c r="AE2820" s="264"/>
      <c r="AF2820" s="264"/>
      <c r="AG2820" s="264"/>
    </row>
    <row r="2821" spans="16:33" ht="12.6" customHeight="1" x14ac:dyDescent="0.25">
      <c r="P2821" s="211"/>
      <c r="Q2821" s="211"/>
      <c r="R2821" s="211"/>
      <c r="S2821" s="211"/>
      <c r="T2821" s="211"/>
      <c r="U2821" s="211"/>
      <c r="V2821" s="211"/>
      <c r="W2821" s="211"/>
      <c r="X2821" s="211"/>
      <c r="Y2821" s="211"/>
      <c r="Z2821" s="211"/>
      <c r="AC2821" s="264"/>
      <c r="AD2821" s="264"/>
      <c r="AE2821" s="264"/>
      <c r="AF2821" s="264"/>
      <c r="AG2821" s="264"/>
    </row>
    <row r="2822" spans="16:33" ht="12.6" customHeight="1" x14ac:dyDescent="0.25">
      <c r="P2822" s="211"/>
      <c r="Q2822" s="211"/>
      <c r="R2822" s="211"/>
      <c r="S2822" s="211"/>
      <c r="T2822" s="211"/>
      <c r="U2822" s="211"/>
      <c r="V2822" s="211"/>
      <c r="W2822" s="211"/>
      <c r="X2822" s="211"/>
      <c r="Y2822" s="211"/>
      <c r="Z2822" s="211"/>
      <c r="AC2822" s="264"/>
      <c r="AD2822" s="264"/>
      <c r="AE2822" s="264"/>
      <c r="AF2822" s="264"/>
      <c r="AG2822" s="264"/>
    </row>
    <row r="2823" spans="16:33" ht="12.6" customHeight="1" x14ac:dyDescent="0.25">
      <c r="P2823" s="211"/>
      <c r="Q2823" s="211"/>
      <c r="R2823" s="211"/>
      <c r="S2823" s="211"/>
      <c r="T2823" s="211"/>
      <c r="U2823" s="211"/>
      <c r="V2823" s="211"/>
      <c r="W2823" s="211"/>
      <c r="X2823" s="211"/>
      <c r="Y2823" s="211"/>
      <c r="Z2823" s="211"/>
      <c r="AC2823" s="264"/>
      <c r="AD2823" s="264"/>
      <c r="AE2823" s="264"/>
      <c r="AF2823" s="264"/>
      <c r="AG2823" s="264"/>
    </row>
    <row r="2824" spans="16:33" ht="12.6" customHeight="1" x14ac:dyDescent="0.25">
      <c r="P2824" s="211"/>
      <c r="Q2824" s="211"/>
      <c r="R2824" s="211"/>
      <c r="S2824" s="211"/>
      <c r="T2824" s="211"/>
      <c r="U2824" s="211"/>
      <c r="V2824" s="211"/>
      <c r="W2824" s="211"/>
      <c r="X2824" s="211"/>
      <c r="Y2824" s="211"/>
      <c r="Z2824" s="211"/>
      <c r="AC2824" s="264"/>
      <c r="AD2824" s="264"/>
      <c r="AE2824" s="264"/>
      <c r="AF2824" s="264"/>
      <c r="AG2824" s="264"/>
    </row>
    <row r="2825" spans="16:33" ht="12.6" customHeight="1" x14ac:dyDescent="0.25">
      <c r="P2825" s="211"/>
      <c r="Q2825" s="211"/>
      <c r="R2825" s="211"/>
      <c r="S2825" s="211"/>
      <c r="T2825" s="211"/>
      <c r="U2825" s="211"/>
      <c r="V2825" s="211"/>
      <c r="W2825" s="211"/>
      <c r="X2825" s="211"/>
      <c r="Y2825" s="211"/>
      <c r="Z2825" s="211"/>
      <c r="AC2825" s="264"/>
      <c r="AD2825" s="264"/>
      <c r="AE2825" s="264"/>
      <c r="AF2825" s="264"/>
      <c r="AG2825" s="264"/>
    </row>
    <row r="2826" spans="16:33" ht="12.6" customHeight="1" x14ac:dyDescent="0.25">
      <c r="P2826" s="211"/>
      <c r="Q2826" s="211"/>
      <c r="R2826" s="211"/>
      <c r="S2826" s="211"/>
      <c r="T2826" s="211"/>
      <c r="U2826" s="211"/>
      <c r="V2826" s="211"/>
      <c r="W2826" s="211"/>
      <c r="X2826" s="211"/>
      <c r="Y2826" s="211"/>
      <c r="Z2826" s="211"/>
      <c r="AC2826" s="264"/>
      <c r="AD2826" s="264"/>
      <c r="AE2826" s="264"/>
      <c r="AF2826" s="264"/>
      <c r="AG2826" s="264"/>
    </row>
    <row r="2827" spans="16:33" ht="12.6" customHeight="1" x14ac:dyDescent="0.25">
      <c r="P2827" s="211"/>
      <c r="Q2827" s="211"/>
      <c r="R2827" s="211"/>
      <c r="S2827" s="211"/>
      <c r="T2827" s="211"/>
      <c r="U2827" s="211"/>
      <c r="V2827" s="211"/>
      <c r="W2827" s="211"/>
      <c r="X2827" s="211"/>
      <c r="Y2827" s="211"/>
      <c r="Z2827" s="211"/>
      <c r="AC2827" s="264"/>
      <c r="AD2827" s="264"/>
      <c r="AE2827" s="264"/>
      <c r="AF2827" s="264"/>
      <c r="AG2827" s="264"/>
    </row>
    <row r="2828" spans="16:33" ht="12.6" customHeight="1" x14ac:dyDescent="0.25">
      <c r="P2828" s="211"/>
      <c r="Q2828" s="211"/>
      <c r="R2828" s="211"/>
      <c r="S2828" s="211"/>
      <c r="T2828" s="211"/>
      <c r="U2828" s="211"/>
      <c r="V2828" s="211"/>
      <c r="W2828" s="211"/>
      <c r="X2828" s="211"/>
      <c r="Y2828" s="211"/>
      <c r="Z2828" s="211"/>
      <c r="AC2828" s="264"/>
      <c r="AD2828" s="264"/>
      <c r="AE2828" s="264"/>
      <c r="AF2828" s="264"/>
      <c r="AG2828" s="264"/>
    </row>
    <row r="2829" spans="16:33" ht="12.6" customHeight="1" x14ac:dyDescent="0.25">
      <c r="P2829" s="211"/>
      <c r="Q2829" s="211"/>
      <c r="R2829" s="211"/>
      <c r="S2829" s="211"/>
      <c r="T2829" s="211"/>
      <c r="U2829" s="211"/>
      <c r="V2829" s="211"/>
      <c r="W2829" s="211"/>
      <c r="X2829" s="211"/>
      <c r="Y2829" s="211"/>
      <c r="Z2829" s="211"/>
      <c r="AC2829" s="264"/>
      <c r="AD2829" s="264"/>
      <c r="AE2829" s="264"/>
      <c r="AF2829" s="264"/>
      <c r="AG2829" s="264"/>
    </row>
    <row r="2830" spans="16:33" ht="12.6" customHeight="1" x14ac:dyDescent="0.25">
      <c r="P2830" s="211"/>
      <c r="Q2830" s="211"/>
      <c r="R2830" s="211"/>
      <c r="S2830" s="211"/>
      <c r="T2830" s="211"/>
      <c r="U2830" s="211"/>
      <c r="V2830" s="211"/>
      <c r="W2830" s="211"/>
      <c r="X2830" s="211"/>
      <c r="Y2830" s="211"/>
      <c r="Z2830" s="211"/>
      <c r="AC2830" s="264"/>
      <c r="AD2830" s="264"/>
      <c r="AE2830" s="264"/>
      <c r="AF2830" s="264"/>
      <c r="AG2830" s="264"/>
    </row>
    <row r="2831" spans="16:33" ht="12.6" customHeight="1" x14ac:dyDescent="0.25">
      <c r="P2831" s="211"/>
      <c r="Q2831" s="211"/>
      <c r="R2831" s="211"/>
      <c r="S2831" s="211"/>
      <c r="T2831" s="211"/>
      <c r="U2831" s="211"/>
      <c r="V2831" s="211"/>
      <c r="W2831" s="211"/>
      <c r="X2831" s="211"/>
      <c r="Y2831" s="211"/>
      <c r="Z2831" s="211"/>
      <c r="AC2831" s="264"/>
      <c r="AD2831" s="264"/>
      <c r="AE2831" s="264"/>
      <c r="AF2831" s="264"/>
      <c r="AG2831" s="264"/>
    </row>
    <row r="2832" spans="16:33" ht="12.6" customHeight="1" x14ac:dyDescent="0.25">
      <c r="P2832" s="211"/>
      <c r="Q2832" s="211"/>
      <c r="R2832" s="211"/>
      <c r="S2832" s="211"/>
      <c r="T2832" s="211"/>
      <c r="U2832" s="211"/>
      <c r="V2832" s="211"/>
      <c r="W2832" s="211"/>
      <c r="X2832" s="211"/>
      <c r="Y2832" s="211"/>
      <c r="Z2832" s="211"/>
      <c r="AC2832" s="264"/>
      <c r="AD2832" s="264"/>
      <c r="AE2832" s="264"/>
      <c r="AF2832" s="264"/>
      <c r="AG2832" s="264"/>
    </row>
    <row r="2833" spans="1:33" ht="12.6" customHeight="1" x14ac:dyDescent="0.25">
      <c r="P2833" s="211"/>
      <c r="Q2833" s="211"/>
      <c r="R2833" s="211"/>
      <c r="S2833" s="211"/>
      <c r="T2833" s="211"/>
      <c r="U2833" s="211"/>
      <c r="V2833" s="211"/>
      <c r="W2833" s="211"/>
      <c r="X2833" s="211"/>
      <c r="Y2833" s="211"/>
      <c r="Z2833" s="211"/>
      <c r="AC2833" s="264"/>
      <c r="AD2833" s="264"/>
      <c r="AE2833" s="264"/>
      <c r="AF2833" s="264"/>
      <c r="AG2833" s="264"/>
    </row>
    <row r="2834" spans="1:33" ht="12.6" customHeight="1" x14ac:dyDescent="0.25">
      <c r="P2834" s="211"/>
      <c r="Q2834" s="211"/>
      <c r="R2834" s="211"/>
      <c r="S2834" s="211"/>
      <c r="T2834" s="211"/>
      <c r="U2834" s="211"/>
      <c r="V2834" s="211"/>
      <c r="W2834" s="211"/>
      <c r="X2834" s="211"/>
      <c r="Y2834" s="211"/>
      <c r="Z2834" s="211"/>
      <c r="AC2834" s="264"/>
      <c r="AD2834" s="264"/>
      <c r="AE2834" s="264"/>
      <c r="AF2834" s="264"/>
      <c r="AG2834" s="264"/>
    </row>
    <row r="2835" spans="1:33" ht="12.6" customHeight="1" x14ac:dyDescent="0.25">
      <c r="P2835" s="211"/>
      <c r="Q2835" s="211"/>
      <c r="R2835" s="211"/>
      <c r="S2835" s="211"/>
      <c r="T2835" s="211"/>
      <c r="U2835" s="211"/>
      <c r="V2835" s="211"/>
      <c r="W2835" s="211"/>
      <c r="X2835" s="211"/>
      <c r="Y2835" s="211"/>
      <c r="Z2835" s="211"/>
      <c r="AC2835" s="264"/>
      <c r="AD2835" s="264"/>
      <c r="AE2835" s="264"/>
      <c r="AF2835" s="264"/>
      <c r="AG2835" s="264"/>
    </row>
    <row r="2836" spans="1:33" ht="12.6" customHeight="1" x14ac:dyDescent="0.25">
      <c r="C2836" s="358"/>
      <c r="D2836" s="30"/>
      <c r="P2836" s="211"/>
      <c r="Q2836" s="211"/>
      <c r="R2836" s="211"/>
      <c r="S2836" s="211"/>
      <c r="T2836" s="211"/>
      <c r="U2836" s="211"/>
      <c r="V2836" s="211"/>
      <c r="W2836" s="211"/>
      <c r="X2836" s="211"/>
      <c r="Y2836" s="211"/>
      <c r="Z2836" s="211"/>
      <c r="AC2836" s="264"/>
      <c r="AD2836" s="264"/>
      <c r="AE2836" s="264"/>
      <c r="AF2836" s="264"/>
      <c r="AG2836" s="264"/>
    </row>
    <row r="2837" spans="1:33" ht="12.6" customHeight="1" x14ac:dyDescent="0.25">
      <c r="B2837" s="9"/>
      <c r="D2837" s="39"/>
      <c r="E2837" s="9"/>
      <c r="F2837" s="324"/>
      <c r="I2837" s="80"/>
      <c r="J2837" s="9"/>
      <c r="L2837" s="80"/>
      <c r="P2837" s="211"/>
      <c r="Q2837" s="211"/>
      <c r="R2837" s="211"/>
      <c r="S2837" s="211"/>
      <c r="T2837" s="211"/>
      <c r="U2837" s="211"/>
      <c r="V2837" s="211"/>
      <c r="W2837" s="211"/>
      <c r="X2837" s="211"/>
      <c r="Y2837" s="211"/>
      <c r="Z2837" s="211"/>
      <c r="AC2837" s="264"/>
      <c r="AD2837" s="264"/>
      <c r="AE2837" s="264"/>
      <c r="AF2837" s="264"/>
      <c r="AG2837" s="264"/>
    </row>
    <row r="2838" spans="1:33" ht="12.6" customHeight="1" x14ac:dyDescent="0.25">
      <c r="E2838" s="39"/>
      <c r="F2838" s="40"/>
      <c r="G2838" s="41"/>
      <c r="I2838" s="11"/>
      <c r="J2838" s="42"/>
      <c r="P2838" s="211"/>
      <c r="Q2838" s="211"/>
      <c r="R2838" s="211"/>
      <c r="S2838" s="211"/>
      <c r="T2838" s="211"/>
      <c r="U2838" s="211"/>
      <c r="V2838" s="211"/>
      <c r="W2838" s="211"/>
      <c r="X2838" s="211"/>
      <c r="Y2838" s="211"/>
      <c r="Z2838" s="211"/>
      <c r="AC2838" s="264"/>
      <c r="AD2838" s="264"/>
      <c r="AE2838" s="264"/>
      <c r="AF2838" s="264"/>
      <c r="AG2838" s="264"/>
    </row>
    <row r="2839" spans="1:33" ht="12.6" customHeight="1" x14ac:dyDescent="0.25">
      <c r="L2839" s="320"/>
      <c r="M2839" s="320"/>
      <c r="P2839" s="211"/>
      <c r="Q2839" s="211"/>
      <c r="R2839" s="211"/>
      <c r="S2839" s="211"/>
      <c r="T2839" s="211"/>
      <c r="U2839" s="211"/>
      <c r="V2839" s="211"/>
      <c r="W2839" s="211"/>
      <c r="X2839" s="211"/>
      <c r="Y2839" s="211"/>
      <c r="Z2839" s="211"/>
      <c r="AC2839" s="264"/>
      <c r="AD2839" s="264"/>
      <c r="AE2839" s="264"/>
      <c r="AF2839" s="264"/>
      <c r="AG2839" s="264"/>
    </row>
    <row r="2840" spans="1:33" ht="12.6" customHeight="1" x14ac:dyDescent="0.25">
      <c r="L2840" s="320"/>
      <c r="M2840" s="320"/>
      <c r="P2840" s="211"/>
      <c r="Q2840" s="211"/>
      <c r="R2840" s="211"/>
      <c r="S2840" s="211"/>
      <c r="T2840" s="211"/>
      <c r="U2840" s="211"/>
      <c r="V2840" s="211"/>
      <c r="W2840" s="211"/>
      <c r="X2840" s="211"/>
      <c r="Y2840" s="211"/>
      <c r="Z2840" s="211"/>
      <c r="AC2840" s="264"/>
      <c r="AD2840" s="264"/>
      <c r="AE2840" s="264"/>
      <c r="AF2840" s="264"/>
      <c r="AG2840" s="264"/>
    </row>
    <row r="2841" spans="1:33" ht="12.6" customHeight="1" x14ac:dyDescent="0.25">
      <c r="B2841" s="321"/>
      <c r="C2841" s="11"/>
      <c r="D2841" s="11"/>
      <c r="E2841" s="325"/>
      <c r="F2841" s="359"/>
      <c r="G2841" s="11"/>
      <c r="H2841" s="11"/>
      <c r="I2841" s="15"/>
      <c r="J2841" s="83"/>
      <c r="K2841" s="63"/>
      <c r="P2841" s="211"/>
      <c r="Q2841" s="211"/>
      <c r="R2841" s="211"/>
      <c r="S2841" s="211"/>
      <c r="T2841" s="211"/>
      <c r="U2841" s="211"/>
      <c r="V2841" s="211"/>
      <c r="W2841" s="211"/>
      <c r="X2841" s="211"/>
      <c r="Y2841" s="211"/>
      <c r="Z2841" s="211"/>
      <c r="AC2841" s="264"/>
      <c r="AD2841" s="264"/>
      <c r="AE2841" s="264"/>
      <c r="AF2841" s="264"/>
      <c r="AG2841" s="264"/>
    </row>
    <row r="2842" spans="1:33" ht="12.6" customHeight="1" x14ac:dyDescent="0.25">
      <c r="P2842" s="211"/>
      <c r="Q2842" s="211"/>
      <c r="R2842" s="211"/>
      <c r="S2842" s="211"/>
      <c r="T2842" s="211"/>
      <c r="U2842" s="211"/>
      <c r="V2842" s="211"/>
      <c r="W2842" s="211"/>
      <c r="X2842" s="211"/>
      <c r="Y2842" s="211"/>
      <c r="Z2842" s="211"/>
      <c r="AC2842" s="264"/>
      <c r="AD2842" s="264"/>
      <c r="AE2842" s="264"/>
      <c r="AF2842" s="264"/>
      <c r="AG2842" s="264"/>
    </row>
    <row r="2843" spans="1:33" ht="12.6" customHeight="1" x14ac:dyDescent="0.25">
      <c r="G2843" s="276"/>
      <c r="P2843" s="211"/>
      <c r="Q2843" s="211"/>
      <c r="R2843" s="211"/>
      <c r="S2843" s="211"/>
      <c r="T2843" s="211"/>
      <c r="U2843" s="211"/>
      <c r="V2843" s="211"/>
      <c r="W2843" s="211"/>
      <c r="X2843" s="211"/>
      <c r="Y2843" s="211"/>
      <c r="Z2843" s="211"/>
      <c r="AC2843" s="264"/>
      <c r="AD2843" s="264"/>
      <c r="AE2843" s="264"/>
      <c r="AF2843" s="264"/>
      <c r="AG2843" s="264"/>
    </row>
    <row r="2844" spans="1:33" ht="12.6" customHeight="1" x14ac:dyDescent="0.25">
      <c r="G2844" s="276"/>
      <c r="P2844" s="211"/>
      <c r="Q2844" s="211"/>
      <c r="R2844" s="211"/>
      <c r="S2844" s="211"/>
      <c r="T2844" s="211"/>
      <c r="U2844" s="211"/>
      <c r="V2844" s="211"/>
      <c r="W2844" s="211"/>
      <c r="X2844" s="211"/>
      <c r="Y2844" s="211"/>
      <c r="Z2844" s="211"/>
      <c r="AC2844" s="264"/>
      <c r="AD2844" s="264"/>
      <c r="AE2844" s="264"/>
      <c r="AF2844" s="264"/>
      <c r="AG2844" s="264"/>
    </row>
    <row r="2845" spans="1:33" ht="12.6" customHeight="1" x14ac:dyDescent="0.25">
      <c r="P2845" s="211"/>
      <c r="Q2845" s="211"/>
      <c r="R2845" s="211"/>
      <c r="S2845" s="211"/>
      <c r="T2845" s="211"/>
      <c r="U2845" s="211"/>
      <c r="V2845" s="211"/>
      <c r="W2845" s="211"/>
      <c r="X2845" s="211"/>
      <c r="Y2845" s="211"/>
      <c r="Z2845" s="211"/>
      <c r="AC2845" s="264"/>
      <c r="AD2845" s="264"/>
      <c r="AE2845" s="264"/>
      <c r="AF2845" s="264"/>
      <c r="AG2845" s="264"/>
    </row>
    <row r="2846" spans="1:33" ht="12.6" customHeight="1" x14ac:dyDescent="0.25">
      <c r="A2846" s="26"/>
      <c r="B2846" s="12"/>
      <c r="C2846" s="83"/>
      <c r="D2846" s="11"/>
      <c r="E2846" s="26"/>
      <c r="F2846" s="329"/>
      <c r="G2846" s="268"/>
      <c r="H2846" s="268"/>
      <c r="I2846" s="360"/>
      <c r="J2846" s="26"/>
      <c r="K2846" s="26"/>
      <c r="L2846" s="360"/>
      <c r="M2846" s="26"/>
      <c r="N2846" s="26"/>
      <c r="O2846" s="55"/>
      <c r="P2846" s="214"/>
      <c r="Q2846" s="211"/>
      <c r="R2846" s="211"/>
      <c r="S2846" s="211"/>
      <c r="T2846" s="211"/>
      <c r="U2846" s="211"/>
      <c r="V2846" s="211"/>
      <c r="W2846" s="211"/>
      <c r="X2846" s="211"/>
      <c r="Y2846" s="211"/>
      <c r="Z2846" s="211"/>
      <c r="AC2846" s="271"/>
      <c r="AD2846" s="271"/>
      <c r="AE2846" s="271"/>
      <c r="AF2846" s="271"/>
      <c r="AG2846" s="271"/>
    </row>
    <row r="2847" spans="1:33" ht="12.6" customHeight="1" x14ac:dyDescent="0.25">
      <c r="A2847" s="12"/>
      <c r="B2847" s="326"/>
      <c r="C2847" s="326"/>
      <c r="D2847" s="326"/>
      <c r="E2847" s="326"/>
      <c r="F2847" s="326"/>
      <c r="G2847" s="327"/>
      <c r="H2847" s="327"/>
      <c r="I2847" s="361"/>
      <c r="J2847" s="188"/>
      <c r="K2847" s="326"/>
      <c r="L2847" s="362"/>
      <c r="M2847" s="363"/>
      <c r="N2847" s="364"/>
      <c r="O2847" s="26"/>
      <c r="P2847" s="215"/>
      <c r="Q2847" s="211"/>
      <c r="R2847" s="211"/>
      <c r="S2847" s="211"/>
      <c r="T2847" s="211"/>
      <c r="U2847" s="211"/>
      <c r="V2847" s="211"/>
      <c r="W2847" s="211"/>
      <c r="X2847" s="211"/>
      <c r="Y2847" s="211"/>
      <c r="Z2847" s="211"/>
      <c r="AC2847" s="278"/>
      <c r="AD2847" s="278"/>
      <c r="AE2847" s="278"/>
      <c r="AF2847" s="278"/>
      <c r="AG2847" s="278"/>
    </row>
    <row r="2848" spans="1:33" ht="12.6" customHeight="1" x14ac:dyDescent="0.25">
      <c r="A2848" s="12"/>
      <c r="B2848" s="326"/>
      <c r="C2848" s="326"/>
      <c r="D2848" s="326"/>
      <c r="E2848" s="326"/>
      <c r="F2848" s="326"/>
      <c r="G2848" s="327"/>
      <c r="H2848" s="327"/>
      <c r="I2848" s="361"/>
      <c r="J2848" s="188"/>
      <c r="K2848" s="326"/>
      <c r="L2848" s="362"/>
      <c r="M2848" s="363"/>
      <c r="N2848" s="364"/>
      <c r="O2848" s="26"/>
      <c r="P2848" s="215"/>
      <c r="Q2848" s="211"/>
      <c r="R2848" s="211"/>
      <c r="S2848" s="211"/>
      <c r="T2848" s="211"/>
      <c r="U2848" s="211"/>
      <c r="V2848" s="211"/>
      <c r="W2848" s="211"/>
      <c r="X2848" s="211"/>
      <c r="Y2848" s="211"/>
      <c r="Z2848" s="211"/>
      <c r="AC2848" s="278"/>
      <c r="AD2848" s="278"/>
      <c r="AE2848" s="278"/>
      <c r="AF2848" s="278"/>
      <c r="AG2848" s="278"/>
    </row>
    <row r="2849" spans="1:33" ht="12.6" customHeight="1" x14ac:dyDescent="0.25">
      <c r="A2849" s="12"/>
      <c r="B2849" s="326"/>
      <c r="C2849" s="326"/>
      <c r="D2849" s="326"/>
      <c r="E2849" s="326"/>
      <c r="F2849" s="326"/>
      <c r="G2849" s="327"/>
      <c r="H2849" s="327"/>
      <c r="I2849" s="361"/>
      <c r="J2849" s="188"/>
      <c r="K2849" s="326"/>
      <c r="L2849" s="362"/>
      <c r="M2849" s="363"/>
      <c r="N2849" s="364"/>
      <c r="O2849" s="26"/>
      <c r="P2849" s="215"/>
      <c r="Q2849" s="211"/>
      <c r="R2849" s="211"/>
      <c r="S2849" s="211"/>
      <c r="T2849" s="211"/>
      <c r="U2849" s="211"/>
      <c r="V2849" s="211"/>
      <c r="W2849" s="211"/>
      <c r="X2849" s="211"/>
      <c r="Y2849" s="211"/>
      <c r="Z2849" s="211"/>
      <c r="AC2849" s="278"/>
      <c r="AD2849" s="278"/>
      <c r="AE2849" s="278"/>
      <c r="AF2849" s="278"/>
      <c r="AG2849" s="278"/>
    </row>
    <row r="2850" spans="1:33" ht="12.6" customHeight="1" x14ac:dyDescent="0.25">
      <c r="A2850" s="12"/>
      <c r="B2850" s="326"/>
      <c r="C2850" s="326"/>
      <c r="D2850" s="326"/>
      <c r="E2850" s="326"/>
      <c r="F2850" s="326"/>
      <c r="G2850" s="327"/>
      <c r="H2850" s="327"/>
      <c r="I2850" s="361"/>
      <c r="J2850" s="188"/>
      <c r="K2850" s="326"/>
      <c r="L2850" s="362"/>
      <c r="M2850" s="363"/>
      <c r="N2850" s="364"/>
      <c r="O2850" s="26"/>
      <c r="P2850" s="215"/>
      <c r="Q2850" s="211"/>
      <c r="R2850" s="211"/>
      <c r="S2850" s="211"/>
      <c r="T2850" s="211"/>
      <c r="U2850" s="211"/>
      <c r="V2850" s="211"/>
      <c r="W2850" s="211"/>
      <c r="X2850" s="211"/>
      <c r="Y2850" s="211"/>
      <c r="Z2850" s="211"/>
      <c r="AC2850" s="278"/>
      <c r="AD2850" s="278"/>
      <c r="AE2850" s="278"/>
      <c r="AF2850" s="278"/>
      <c r="AG2850" s="278"/>
    </row>
    <row r="2851" spans="1:33" ht="12.6" customHeight="1" x14ac:dyDescent="0.25">
      <c r="A2851" s="12"/>
      <c r="B2851" s="326"/>
      <c r="C2851" s="326"/>
      <c r="D2851" s="326"/>
      <c r="E2851" s="326"/>
      <c r="F2851" s="326"/>
      <c r="G2851" s="327"/>
      <c r="H2851" s="327"/>
      <c r="I2851" s="361"/>
      <c r="J2851" s="188"/>
      <c r="K2851" s="326"/>
      <c r="L2851" s="362"/>
      <c r="M2851" s="363"/>
      <c r="N2851" s="364"/>
      <c r="O2851" s="26"/>
      <c r="P2851" s="215"/>
      <c r="Q2851" s="211"/>
      <c r="R2851" s="211"/>
      <c r="S2851" s="211"/>
      <c r="T2851" s="211"/>
      <c r="U2851" s="211"/>
      <c r="V2851" s="211"/>
      <c r="W2851" s="211"/>
      <c r="X2851" s="211"/>
      <c r="Y2851" s="211"/>
      <c r="Z2851" s="211"/>
      <c r="AC2851" s="278"/>
      <c r="AD2851" s="278"/>
      <c r="AE2851" s="278"/>
      <c r="AF2851" s="278"/>
      <c r="AG2851" s="278"/>
    </row>
    <row r="2852" spans="1:33" ht="12.6" customHeight="1" x14ac:dyDescent="0.25">
      <c r="D2852" s="62"/>
      <c r="H2852" s="63"/>
      <c r="K2852" s="26"/>
      <c r="O2852" s="63"/>
      <c r="P2852" s="195"/>
      <c r="Q2852" s="211"/>
      <c r="R2852" s="211"/>
      <c r="S2852" s="211"/>
      <c r="T2852" s="211"/>
      <c r="U2852" s="211"/>
      <c r="V2852" s="211"/>
      <c r="W2852" s="211"/>
      <c r="X2852" s="211"/>
      <c r="Y2852" s="211"/>
      <c r="Z2852" s="211"/>
      <c r="AC2852" s="264"/>
      <c r="AD2852" s="264"/>
      <c r="AE2852" s="264"/>
      <c r="AF2852" s="264"/>
      <c r="AG2852" s="264"/>
    </row>
    <row r="2853" spans="1:33" ht="12.6" customHeight="1" x14ac:dyDescent="0.25">
      <c r="D2853" s="62"/>
      <c r="H2853" s="63"/>
      <c r="K2853" s="26"/>
      <c r="O2853" s="63"/>
      <c r="P2853" s="211"/>
      <c r="Q2853" s="211"/>
      <c r="R2853" s="211"/>
      <c r="S2853" s="211"/>
      <c r="T2853" s="211"/>
      <c r="U2853" s="211"/>
      <c r="V2853" s="211"/>
      <c r="W2853" s="211"/>
      <c r="X2853" s="211"/>
      <c r="Y2853" s="211"/>
      <c r="Z2853" s="211"/>
      <c r="AC2853" s="264"/>
      <c r="AD2853" s="264"/>
      <c r="AE2853" s="264"/>
      <c r="AF2853" s="264"/>
      <c r="AG2853" s="264"/>
    </row>
    <row r="2854" spans="1:33" ht="12.6" customHeight="1" x14ac:dyDescent="0.25">
      <c r="B2854" s="95"/>
      <c r="C2854" s="95"/>
      <c r="D2854" s="95"/>
      <c r="E2854" s="95"/>
      <c r="F2854" s="95"/>
      <c r="G2854" s="95"/>
      <c r="H2854" s="95"/>
      <c r="I2854" s="95"/>
      <c r="J2854" s="95"/>
      <c r="K2854" s="95"/>
      <c r="L2854" s="95"/>
      <c r="M2854" s="95"/>
      <c r="O2854" s="63"/>
      <c r="P2854" s="211"/>
      <c r="Q2854" s="211"/>
      <c r="R2854" s="211"/>
      <c r="S2854" s="211"/>
      <c r="T2854" s="211"/>
      <c r="U2854" s="211"/>
      <c r="V2854" s="211"/>
      <c r="W2854" s="211"/>
      <c r="X2854" s="211"/>
      <c r="Y2854" s="211"/>
      <c r="Z2854" s="211"/>
      <c r="AC2854" s="264"/>
      <c r="AD2854" s="264"/>
      <c r="AE2854" s="264"/>
      <c r="AF2854" s="264"/>
      <c r="AG2854" s="264"/>
    </row>
    <row r="2855" spans="1:33" ht="12.6" customHeight="1" x14ac:dyDescent="0.25">
      <c r="B2855" s="95"/>
      <c r="C2855" s="95"/>
      <c r="D2855" s="95"/>
      <c r="E2855" s="95"/>
      <c r="F2855" s="95"/>
      <c r="G2855" s="95"/>
      <c r="H2855" s="95"/>
      <c r="I2855" s="95"/>
      <c r="J2855" s="95"/>
      <c r="K2855" s="95"/>
      <c r="L2855" s="95"/>
      <c r="M2855" s="95"/>
      <c r="O2855" s="63"/>
      <c r="P2855" s="211"/>
      <c r="Q2855" s="211"/>
      <c r="R2855" s="211"/>
      <c r="S2855" s="211"/>
      <c r="T2855" s="211"/>
      <c r="U2855" s="211"/>
      <c r="V2855" s="211"/>
      <c r="W2855" s="211"/>
      <c r="X2855" s="211"/>
      <c r="Y2855" s="211"/>
      <c r="Z2855" s="211"/>
      <c r="AC2855" s="264"/>
      <c r="AD2855" s="264"/>
      <c r="AE2855" s="264"/>
      <c r="AF2855" s="264"/>
      <c r="AG2855" s="264"/>
    </row>
    <row r="2856" spans="1:33" ht="12.6" customHeight="1" x14ac:dyDescent="0.25">
      <c r="B2856" s="95"/>
      <c r="C2856" s="95"/>
      <c r="D2856" s="95"/>
      <c r="E2856" s="95"/>
      <c r="F2856" s="95"/>
      <c r="G2856" s="95"/>
      <c r="H2856" s="95"/>
      <c r="I2856" s="95"/>
      <c r="J2856" s="95"/>
      <c r="K2856" s="95"/>
      <c r="L2856" s="95"/>
      <c r="M2856" s="95"/>
      <c r="O2856" s="63"/>
      <c r="P2856" s="211"/>
      <c r="Q2856" s="211"/>
      <c r="R2856" s="211"/>
      <c r="S2856" s="211"/>
      <c r="T2856" s="211"/>
      <c r="U2856" s="211"/>
      <c r="V2856" s="211"/>
      <c r="W2856" s="211"/>
      <c r="X2856" s="211"/>
      <c r="Y2856" s="211"/>
      <c r="Z2856" s="211"/>
      <c r="AC2856" s="264"/>
      <c r="AD2856" s="264"/>
      <c r="AE2856" s="264"/>
      <c r="AF2856" s="264"/>
      <c r="AG2856" s="264"/>
    </row>
    <row r="2857" spans="1:33" ht="12.6" customHeight="1" x14ac:dyDescent="0.25">
      <c r="B2857" s="95"/>
      <c r="C2857" s="95"/>
      <c r="D2857" s="95"/>
      <c r="E2857" s="95"/>
      <c r="F2857" s="95"/>
      <c r="G2857" s="95"/>
      <c r="H2857" s="95"/>
      <c r="I2857" s="95"/>
      <c r="J2857" s="95"/>
      <c r="K2857" s="95"/>
      <c r="L2857" s="95"/>
      <c r="M2857" s="95"/>
      <c r="O2857" s="63"/>
      <c r="P2857" s="211"/>
      <c r="Q2857" s="211"/>
      <c r="R2857" s="211"/>
      <c r="S2857" s="211"/>
      <c r="T2857" s="211"/>
      <c r="U2857" s="211"/>
      <c r="V2857" s="211"/>
      <c r="W2857" s="211"/>
      <c r="X2857" s="211"/>
      <c r="Y2857" s="211"/>
      <c r="Z2857" s="211"/>
      <c r="AC2857" s="264"/>
      <c r="AD2857" s="264"/>
      <c r="AE2857" s="264"/>
      <c r="AF2857" s="264"/>
      <c r="AG2857" s="264"/>
    </row>
    <row r="2858" spans="1:33" ht="12.6" customHeight="1" x14ac:dyDescent="0.25">
      <c r="B2858" s="16"/>
      <c r="D2858" s="62"/>
      <c r="H2858" s="63"/>
      <c r="K2858" s="26"/>
      <c r="O2858" s="63"/>
      <c r="P2858" s="211"/>
      <c r="Q2858" s="211"/>
      <c r="R2858" s="211"/>
      <c r="S2858" s="211"/>
      <c r="T2858" s="211"/>
      <c r="U2858" s="211"/>
      <c r="V2858" s="211"/>
      <c r="W2858" s="211"/>
      <c r="X2858" s="211"/>
      <c r="Y2858" s="211"/>
      <c r="Z2858" s="211"/>
      <c r="AC2858" s="264"/>
      <c r="AD2858" s="264"/>
      <c r="AE2858" s="264"/>
      <c r="AF2858" s="264"/>
      <c r="AG2858" s="264"/>
    </row>
    <row r="2859" spans="1:33" ht="12.6" customHeight="1" x14ac:dyDescent="0.25">
      <c r="B2859" s="16"/>
      <c r="D2859" s="62"/>
      <c r="H2859" s="63"/>
      <c r="K2859" s="26"/>
      <c r="O2859" s="63"/>
      <c r="P2859" s="211"/>
      <c r="Q2859" s="211"/>
      <c r="R2859" s="211"/>
      <c r="S2859" s="211"/>
      <c r="T2859" s="211"/>
      <c r="U2859" s="211"/>
      <c r="V2859" s="211"/>
      <c r="W2859" s="211"/>
      <c r="X2859" s="211"/>
      <c r="Y2859" s="211"/>
      <c r="Z2859" s="211"/>
      <c r="AC2859" s="264"/>
      <c r="AD2859" s="264"/>
      <c r="AE2859" s="264"/>
      <c r="AF2859" s="264"/>
      <c r="AG2859" s="264"/>
    </row>
    <row r="2860" spans="1:33" ht="12.6" customHeight="1" x14ac:dyDescent="0.25">
      <c r="D2860" s="62"/>
      <c r="H2860" s="63"/>
      <c r="K2860" s="26"/>
      <c r="O2860" s="63"/>
      <c r="P2860" s="211"/>
      <c r="Q2860" s="211"/>
      <c r="R2860" s="211"/>
      <c r="S2860" s="211"/>
      <c r="T2860" s="211"/>
      <c r="U2860" s="211"/>
      <c r="V2860" s="211"/>
      <c r="W2860" s="211"/>
      <c r="X2860" s="211"/>
      <c r="Y2860" s="211"/>
      <c r="Z2860" s="211"/>
      <c r="AC2860" s="264"/>
      <c r="AD2860" s="264"/>
      <c r="AE2860" s="264"/>
      <c r="AF2860" s="264"/>
      <c r="AG2860" s="264"/>
    </row>
    <row r="2861" spans="1:33" ht="12.6" customHeight="1" x14ac:dyDescent="0.25">
      <c r="D2861" s="62"/>
      <c r="E2861" s="222"/>
      <c r="F2861" s="222"/>
      <c r="G2861" s="222"/>
      <c r="H2861" s="222"/>
      <c r="I2861" s="222"/>
      <c r="K2861" s="26"/>
      <c r="O2861" s="63"/>
      <c r="P2861" s="211"/>
      <c r="Q2861" s="211"/>
      <c r="R2861" s="211"/>
      <c r="S2861" s="211"/>
      <c r="T2861" s="211"/>
      <c r="U2861" s="211"/>
      <c r="V2861" s="211"/>
      <c r="W2861" s="211"/>
      <c r="X2861" s="211"/>
      <c r="Y2861" s="211"/>
      <c r="Z2861" s="211"/>
      <c r="AC2861" s="264"/>
      <c r="AD2861" s="264"/>
      <c r="AE2861" s="264"/>
      <c r="AF2861" s="264"/>
      <c r="AG2861" s="264"/>
    </row>
    <row r="2862" spans="1:33" ht="12.6" customHeight="1" x14ac:dyDescent="0.25">
      <c r="D2862" s="62"/>
      <c r="E2862" s="222"/>
      <c r="F2862" s="222"/>
      <c r="G2862" s="222"/>
      <c r="H2862" s="222"/>
      <c r="I2862" s="222"/>
      <c r="K2862" s="323"/>
      <c r="L2862" s="323"/>
      <c r="M2862" s="323"/>
      <c r="O2862" s="63"/>
      <c r="P2862" s="211"/>
      <c r="Q2862" s="211"/>
      <c r="R2862" s="211"/>
      <c r="S2862" s="211"/>
      <c r="T2862" s="211"/>
      <c r="U2862" s="211"/>
      <c r="V2862" s="211"/>
      <c r="W2862" s="211"/>
      <c r="X2862" s="211"/>
      <c r="Y2862" s="211"/>
      <c r="Z2862" s="211"/>
      <c r="AC2862" s="264"/>
      <c r="AD2862" s="264"/>
      <c r="AE2862" s="264"/>
      <c r="AF2862" s="264"/>
      <c r="AG2862" s="264"/>
    </row>
    <row r="2863" spans="1:33" ht="12.6" customHeight="1" x14ac:dyDescent="0.25">
      <c r="D2863" s="62"/>
      <c r="H2863" s="63"/>
      <c r="K2863" s="323"/>
      <c r="L2863" s="323"/>
      <c r="M2863" s="323"/>
      <c r="O2863" s="63"/>
      <c r="P2863" s="211"/>
      <c r="Q2863" s="211"/>
      <c r="R2863" s="211"/>
      <c r="S2863" s="211"/>
      <c r="T2863" s="211"/>
      <c r="U2863" s="211"/>
      <c r="V2863" s="211"/>
      <c r="W2863" s="211"/>
      <c r="X2863" s="211"/>
      <c r="Y2863" s="211"/>
      <c r="Z2863" s="211"/>
      <c r="AC2863" s="264"/>
      <c r="AD2863" s="264"/>
      <c r="AE2863" s="264"/>
      <c r="AF2863" s="264"/>
      <c r="AG2863" s="264"/>
    </row>
    <row r="2864" spans="1:33" ht="12.6" customHeight="1" x14ac:dyDescent="0.25">
      <c r="D2864" s="62"/>
      <c r="E2864" s="222"/>
      <c r="F2864" s="222"/>
      <c r="G2864" s="222"/>
      <c r="H2864" s="222"/>
      <c r="I2864" s="222"/>
      <c r="K2864" s="323"/>
      <c r="L2864" s="323"/>
      <c r="M2864" s="323"/>
      <c r="O2864" s="63"/>
      <c r="P2864" s="211"/>
      <c r="Q2864" s="211"/>
      <c r="R2864" s="211"/>
      <c r="S2864" s="211"/>
      <c r="T2864" s="211"/>
      <c r="U2864" s="211"/>
      <c r="V2864" s="211"/>
      <c r="W2864" s="211"/>
      <c r="X2864" s="211"/>
      <c r="Y2864" s="211"/>
      <c r="Z2864" s="211"/>
      <c r="AC2864" s="264"/>
      <c r="AD2864" s="264"/>
      <c r="AE2864" s="264"/>
      <c r="AF2864" s="264"/>
      <c r="AG2864" s="264"/>
    </row>
    <row r="2865" spans="2:33" ht="12.6" customHeight="1" x14ac:dyDescent="0.25">
      <c r="D2865" s="62"/>
      <c r="E2865" s="222"/>
      <c r="F2865" s="222"/>
      <c r="G2865" s="222"/>
      <c r="H2865" s="222"/>
      <c r="I2865" s="222"/>
      <c r="K2865" s="323"/>
      <c r="L2865" s="323"/>
      <c r="M2865" s="323"/>
      <c r="O2865" s="63"/>
      <c r="P2865" s="211"/>
      <c r="Q2865" s="211"/>
      <c r="R2865" s="211"/>
      <c r="S2865" s="211"/>
      <c r="T2865" s="211"/>
      <c r="U2865" s="211"/>
      <c r="V2865" s="211"/>
      <c r="W2865" s="211"/>
      <c r="X2865" s="211"/>
      <c r="Y2865" s="211"/>
      <c r="Z2865" s="211"/>
      <c r="AC2865" s="264"/>
      <c r="AD2865" s="264"/>
      <c r="AE2865" s="264"/>
      <c r="AF2865" s="264"/>
      <c r="AG2865" s="264"/>
    </row>
    <row r="2866" spans="2:33" ht="12.6" customHeight="1" x14ac:dyDescent="0.25">
      <c r="D2866" s="62"/>
      <c r="H2866" s="63"/>
      <c r="K2866" s="26"/>
      <c r="O2866" s="63"/>
      <c r="P2866" s="211"/>
      <c r="Q2866" s="211"/>
      <c r="R2866" s="211"/>
      <c r="S2866" s="211"/>
      <c r="T2866" s="211"/>
      <c r="U2866" s="211"/>
      <c r="V2866" s="211"/>
      <c r="W2866" s="211"/>
      <c r="X2866" s="211"/>
      <c r="Y2866" s="211"/>
      <c r="Z2866" s="211"/>
      <c r="AC2866" s="264"/>
      <c r="AD2866" s="264"/>
      <c r="AE2866" s="264"/>
      <c r="AF2866" s="264"/>
      <c r="AG2866" s="264"/>
    </row>
    <row r="2867" spans="2:33" ht="12.6" customHeight="1" x14ac:dyDescent="0.25">
      <c r="D2867" s="62"/>
      <c r="H2867" s="63"/>
      <c r="K2867" s="26"/>
      <c r="O2867" s="63"/>
      <c r="P2867" s="211"/>
      <c r="Q2867" s="211"/>
      <c r="R2867" s="211"/>
      <c r="S2867" s="211"/>
      <c r="T2867" s="211"/>
      <c r="U2867" s="211"/>
      <c r="V2867" s="211"/>
      <c r="W2867" s="211"/>
      <c r="X2867" s="211"/>
      <c r="Y2867" s="211"/>
      <c r="Z2867" s="211"/>
      <c r="AC2867" s="264"/>
      <c r="AD2867" s="264"/>
      <c r="AE2867" s="264"/>
      <c r="AF2867" s="264"/>
      <c r="AG2867" s="264"/>
    </row>
    <row r="2868" spans="2:33" ht="12.6" customHeight="1" x14ac:dyDescent="0.25">
      <c r="B2868" s="9"/>
      <c r="C2868" s="39"/>
      <c r="E2868" s="11"/>
      <c r="F2868" s="11"/>
      <c r="G2868" s="11"/>
      <c r="L2868" s="80"/>
      <c r="P2868" s="211"/>
      <c r="Q2868" s="211"/>
      <c r="R2868" s="211"/>
      <c r="S2868" s="211"/>
      <c r="T2868" s="211"/>
      <c r="U2868" s="211"/>
      <c r="V2868" s="211"/>
      <c r="W2868" s="211"/>
      <c r="X2868" s="211"/>
      <c r="Y2868" s="211"/>
      <c r="Z2868" s="211"/>
      <c r="AC2868" s="264"/>
      <c r="AD2868" s="264"/>
      <c r="AE2868" s="264"/>
      <c r="AF2868" s="264"/>
      <c r="AG2868" s="264"/>
    </row>
    <row r="2869" spans="2:33" ht="12.6" customHeight="1" x14ac:dyDescent="0.25">
      <c r="E2869" s="195"/>
      <c r="F2869" s="13"/>
      <c r="P2869" s="211"/>
      <c r="Q2869" s="211"/>
      <c r="R2869" s="211"/>
      <c r="S2869" s="211"/>
      <c r="T2869" s="211"/>
      <c r="U2869" s="211"/>
      <c r="V2869" s="211"/>
      <c r="W2869" s="211"/>
      <c r="X2869" s="211"/>
      <c r="Y2869" s="211"/>
      <c r="Z2869" s="211"/>
      <c r="AC2869" s="264"/>
      <c r="AD2869" s="264"/>
      <c r="AE2869" s="264"/>
      <c r="AF2869" s="264"/>
      <c r="AG2869" s="264"/>
    </row>
    <row r="2870" spans="2:33" ht="12.6" customHeight="1" x14ac:dyDescent="0.25">
      <c r="L2870" s="320"/>
      <c r="M2870" s="320"/>
      <c r="P2870" s="211"/>
      <c r="Q2870" s="211"/>
      <c r="R2870" s="211"/>
      <c r="S2870" s="211"/>
      <c r="T2870" s="211"/>
      <c r="U2870" s="211"/>
      <c r="V2870" s="211"/>
      <c r="W2870" s="211"/>
      <c r="X2870" s="211"/>
      <c r="Y2870" s="211"/>
      <c r="Z2870" s="211"/>
      <c r="AC2870" s="264"/>
      <c r="AD2870" s="264"/>
      <c r="AE2870" s="264"/>
      <c r="AF2870" s="264"/>
      <c r="AG2870" s="264"/>
    </row>
    <row r="2871" spans="2:33" ht="12.6" customHeight="1" x14ac:dyDescent="0.25">
      <c r="L2871" s="320"/>
      <c r="M2871" s="320"/>
      <c r="P2871" s="211"/>
      <c r="Q2871" s="211"/>
      <c r="R2871" s="211"/>
      <c r="S2871" s="211"/>
      <c r="T2871" s="211"/>
      <c r="U2871" s="211"/>
      <c r="V2871" s="211"/>
      <c r="W2871" s="211"/>
      <c r="X2871" s="211"/>
      <c r="Y2871" s="211"/>
      <c r="Z2871" s="211"/>
      <c r="AC2871" s="264"/>
      <c r="AD2871" s="264"/>
      <c r="AE2871" s="264"/>
      <c r="AF2871" s="264"/>
      <c r="AG2871" s="264"/>
    </row>
    <row r="2872" spans="2:33" ht="12.6" customHeight="1" x14ac:dyDescent="0.25">
      <c r="B2872" s="15"/>
      <c r="C2872" s="222"/>
      <c r="D2872" s="222"/>
      <c r="E2872" s="11"/>
      <c r="F2872" s="11"/>
      <c r="P2872" s="211"/>
      <c r="Q2872" s="211"/>
      <c r="R2872" s="211"/>
      <c r="S2872" s="211"/>
      <c r="T2872" s="211"/>
      <c r="U2872" s="211"/>
      <c r="V2872" s="211"/>
      <c r="W2872" s="211"/>
      <c r="X2872" s="211"/>
      <c r="Y2872" s="211"/>
      <c r="Z2872" s="211"/>
      <c r="AC2872" s="264"/>
      <c r="AD2872" s="264"/>
      <c r="AE2872" s="264"/>
      <c r="AF2872" s="264"/>
      <c r="AG2872" s="264"/>
    </row>
    <row r="2873" spans="2:33" ht="12.6" customHeight="1" x14ac:dyDescent="0.25">
      <c r="P2873" s="211"/>
      <c r="Q2873" s="211"/>
      <c r="R2873" s="211"/>
      <c r="S2873" s="211"/>
      <c r="T2873" s="211"/>
      <c r="U2873" s="211"/>
      <c r="V2873" s="211"/>
      <c r="W2873" s="211"/>
      <c r="X2873" s="211"/>
      <c r="Y2873" s="211"/>
      <c r="Z2873" s="211"/>
      <c r="AC2873" s="264"/>
      <c r="AD2873" s="264"/>
      <c r="AE2873" s="264"/>
      <c r="AF2873" s="264"/>
      <c r="AG2873" s="264"/>
    </row>
    <row r="2874" spans="2:33" ht="12.6" customHeight="1" x14ac:dyDescent="0.25">
      <c r="P2874" s="211"/>
      <c r="Q2874" s="211"/>
      <c r="R2874" s="211"/>
      <c r="S2874" s="211"/>
      <c r="T2874" s="211"/>
      <c r="U2874" s="211"/>
      <c r="V2874" s="211"/>
      <c r="W2874" s="211"/>
      <c r="X2874" s="211"/>
      <c r="Y2874" s="211"/>
      <c r="Z2874" s="211"/>
      <c r="AC2874" s="264"/>
      <c r="AD2874" s="264"/>
      <c r="AE2874" s="264"/>
      <c r="AF2874" s="264"/>
      <c r="AG2874" s="264"/>
    </row>
    <row r="2875" spans="2:33" ht="12.6" customHeight="1" x14ac:dyDescent="0.25">
      <c r="B2875" s="149"/>
      <c r="C2875" s="149"/>
      <c r="D2875" s="149"/>
      <c r="E2875" s="149"/>
      <c r="F2875" s="149"/>
      <c r="G2875" s="149"/>
      <c r="H2875" s="149"/>
      <c r="I2875" s="149"/>
      <c r="J2875" s="149"/>
      <c r="K2875" s="149"/>
      <c r="L2875" s="131"/>
      <c r="M2875" s="131"/>
      <c r="P2875" s="211"/>
      <c r="Q2875" s="211"/>
      <c r="R2875" s="211"/>
      <c r="S2875" s="211"/>
      <c r="T2875" s="211"/>
      <c r="U2875" s="211"/>
      <c r="V2875" s="211"/>
      <c r="W2875" s="211"/>
      <c r="X2875" s="211"/>
      <c r="Y2875" s="211"/>
      <c r="Z2875" s="211"/>
      <c r="AC2875" s="264"/>
      <c r="AD2875" s="264"/>
      <c r="AE2875" s="264"/>
      <c r="AF2875" s="264"/>
      <c r="AG2875" s="264"/>
    </row>
    <row r="2876" spans="2:33" ht="12.6" customHeight="1" x14ac:dyDescent="0.25">
      <c r="B2876" s="11"/>
      <c r="C2876" s="11"/>
      <c r="D2876" s="222"/>
      <c r="E2876" s="222"/>
      <c r="F2876" s="222"/>
      <c r="G2876" s="222"/>
      <c r="H2876" s="222"/>
      <c r="I2876" s="222"/>
      <c r="J2876" s="222"/>
      <c r="K2876" s="222"/>
      <c r="L2876" s="222"/>
      <c r="M2876" s="327"/>
      <c r="P2876" s="211"/>
      <c r="Q2876" s="211"/>
      <c r="R2876" s="211"/>
      <c r="S2876" s="211"/>
      <c r="T2876" s="211"/>
      <c r="U2876" s="211"/>
      <c r="V2876" s="211"/>
      <c r="W2876" s="211"/>
      <c r="X2876" s="211"/>
      <c r="Y2876" s="211"/>
      <c r="Z2876" s="211"/>
      <c r="AC2876" s="264"/>
      <c r="AD2876" s="264"/>
      <c r="AE2876" s="264"/>
      <c r="AF2876" s="264"/>
      <c r="AG2876" s="264"/>
    </row>
    <row r="2877" spans="2:33" ht="12.6" customHeight="1" x14ac:dyDescent="0.25">
      <c r="B2877" s="11"/>
      <c r="C2877" s="11"/>
      <c r="D2877" s="222"/>
      <c r="E2877" s="222"/>
      <c r="F2877" s="222"/>
      <c r="G2877" s="222"/>
      <c r="H2877" s="366"/>
      <c r="I2877" s="366"/>
      <c r="J2877" s="366"/>
      <c r="K2877" s="366"/>
      <c r="L2877" s="131"/>
      <c r="M2877" s="131"/>
      <c r="P2877" s="211"/>
      <c r="Q2877" s="211"/>
      <c r="R2877" s="211"/>
      <c r="S2877" s="211"/>
      <c r="T2877" s="211"/>
      <c r="U2877" s="211"/>
      <c r="V2877" s="211"/>
      <c r="W2877" s="211"/>
      <c r="X2877" s="211"/>
      <c r="Y2877" s="211"/>
      <c r="Z2877" s="211"/>
      <c r="AC2877" s="264"/>
      <c r="AD2877" s="264"/>
      <c r="AE2877" s="264"/>
      <c r="AF2877" s="264"/>
      <c r="AG2877" s="264"/>
    </row>
    <row r="2878" spans="2:33" ht="12.6" customHeight="1" x14ac:dyDescent="0.25">
      <c r="B2878" s="11"/>
      <c r="C2878" s="11"/>
      <c r="D2878" s="325"/>
      <c r="E2878" s="325"/>
      <c r="F2878" s="325"/>
      <c r="G2878" s="325"/>
      <c r="H2878" s="367"/>
      <c r="I2878" s="367"/>
      <c r="J2878" s="222"/>
      <c r="K2878" s="222"/>
      <c r="L2878" s="222"/>
      <c r="M2878" s="327"/>
      <c r="P2878" s="211"/>
      <c r="Q2878" s="211"/>
      <c r="R2878" s="211"/>
      <c r="S2878" s="211"/>
      <c r="T2878" s="211"/>
      <c r="U2878" s="211"/>
      <c r="V2878" s="211"/>
      <c r="W2878" s="211"/>
      <c r="X2878" s="211"/>
      <c r="Y2878" s="211"/>
      <c r="Z2878" s="211"/>
      <c r="AC2878" s="264"/>
      <c r="AD2878" s="264"/>
      <c r="AE2878" s="264"/>
      <c r="AF2878" s="264"/>
      <c r="AG2878" s="264"/>
    </row>
    <row r="2879" spans="2:33" ht="12.6" customHeight="1" x14ac:dyDescent="0.25">
      <c r="P2879" s="211"/>
      <c r="Q2879" s="211"/>
      <c r="R2879" s="211"/>
      <c r="S2879" s="211"/>
      <c r="T2879" s="211"/>
      <c r="U2879" s="211"/>
      <c r="V2879" s="211"/>
      <c r="W2879" s="211"/>
      <c r="X2879" s="211"/>
      <c r="Y2879" s="211"/>
      <c r="Z2879" s="211"/>
      <c r="AC2879" s="264"/>
      <c r="AD2879" s="264"/>
      <c r="AE2879" s="264"/>
      <c r="AF2879" s="264"/>
      <c r="AG2879" s="264"/>
    </row>
    <row r="2880" spans="2:33" ht="12.6" customHeight="1" x14ac:dyDescent="0.25">
      <c r="M2880" s="330"/>
      <c r="P2880" s="211"/>
      <c r="Q2880" s="211"/>
      <c r="R2880" s="211"/>
      <c r="S2880" s="211"/>
      <c r="T2880" s="211"/>
      <c r="U2880" s="211"/>
      <c r="V2880" s="211"/>
      <c r="W2880" s="211"/>
      <c r="X2880" s="211"/>
      <c r="Y2880" s="211"/>
      <c r="Z2880" s="211"/>
      <c r="AC2880" s="264"/>
      <c r="AD2880" s="264"/>
      <c r="AE2880" s="264"/>
      <c r="AF2880" s="264"/>
      <c r="AG2880" s="264"/>
    </row>
    <row r="2881" spans="1:33" ht="12.6" customHeight="1" x14ac:dyDescent="0.25">
      <c r="A2881" s="26"/>
      <c r="B2881" s="26"/>
      <c r="C2881" s="83"/>
      <c r="D2881" s="329"/>
      <c r="E2881" s="26"/>
      <c r="F2881" s="11"/>
      <c r="G2881" s="11"/>
      <c r="H2881" s="11"/>
      <c r="I2881" s="11"/>
      <c r="J2881" s="26"/>
      <c r="K2881" s="26"/>
      <c r="L2881" s="26"/>
      <c r="M2881" s="330"/>
      <c r="N2881" s="55"/>
      <c r="O2881" s="26"/>
      <c r="P2881" s="211"/>
      <c r="Q2881" s="211"/>
      <c r="R2881" s="211"/>
      <c r="S2881" s="212"/>
      <c r="T2881" s="212"/>
      <c r="U2881" s="212"/>
      <c r="V2881" s="212"/>
      <c r="W2881" s="212"/>
      <c r="X2881" s="212"/>
      <c r="Y2881" s="212"/>
      <c r="Z2881" s="212"/>
      <c r="AC2881" s="264"/>
      <c r="AD2881" s="264"/>
      <c r="AE2881" s="264"/>
      <c r="AF2881" s="264"/>
      <c r="AG2881" s="264"/>
    </row>
    <row r="2882" spans="1:33" ht="12.6" customHeight="1" x14ac:dyDescent="0.25">
      <c r="A2882" s="11"/>
      <c r="B2882" s="222"/>
      <c r="C2882" s="222"/>
      <c r="D2882" s="3"/>
      <c r="E2882" s="222"/>
      <c r="F2882" s="222"/>
      <c r="G2882" s="3"/>
      <c r="H2882" s="222"/>
      <c r="I2882" s="3"/>
      <c r="J2882" s="326"/>
      <c r="K2882" s="327"/>
      <c r="L2882" s="222"/>
      <c r="M2882" s="76"/>
      <c r="N2882" s="3"/>
      <c r="O2882" s="11"/>
      <c r="P2882" s="211"/>
      <c r="Q2882" s="211"/>
      <c r="R2882" s="211"/>
      <c r="S2882" s="211"/>
      <c r="T2882" s="211"/>
      <c r="U2882" s="211"/>
      <c r="V2882" s="211"/>
      <c r="W2882" s="211"/>
      <c r="X2882" s="211"/>
      <c r="Y2882" s="211"/>
      <c r="Z2882" s="211"/>
      <c r="AC2882" s="264"/>
      <c r="AD2882" s="264"/>
      <c r="AE2882" s="264"/>
      <c r="AF2882" s="264"/>
      <c r="AG2882" s="264"/>
    </row>
    <row r="2883" spans="1:33" ht="12.6" customHeight="1" x14ac:dyDescent="0.25">
      <c r="A2883" s="11"/>
      <c r="B2883" s="222"/>
      <c r="C2883" s="222"/>
      <c r="D2883" s="3"/>
      <c r="E2883" s="222"/>
      <c r="F2883" s="222"/>
      <c r="G2883" s="3"/>
      <c r="H2883" s="222"/>
      <c r="I2883" s="3"/>
      <c r="J2883" s="326"/>
      <c r="K2883" s="327"/>
      <c r="L2883" s="222"/>
      <c r="M2883" s="76"/>
      <c r="N2883" s="3"/>
      <c r="O2883" s="11"/>
      <c r="P2883" s="211"/>
      <c r="Q2883" s="211"/>
      <c r="R2883" s="211"/>
      <c r="S2883" s="211"/>
      <c r="T2883" s="211"/>
      <c r="U2883" s="211"/>
      <c r="V2883" s="211"/>
      <c r="W2883" s="211"/>
      <c r="X2883" s="211"/>
      <c r="Y2883" s="211"/>
      <c r="Z2883" s="211"/>
      <c r="AC2883" s="264"/>
      <c r="AD2883" s="264"/>
      <c r="AE2883" s="264"/>
      <c r="AF2883" s="264"/>
      <c r="AG2883" s="264"/>
    </row>
    <row r="2884" spans="1:33" ht="12.6" customHeight="1" x14ac:dyDescent="0.25">
      <c r="A2884" s="11"/>
      <c r="B2884" s="222"/>
      <c r="C2884" s="222"/>
      <c r="D2884" s="3"/>
      <c r="E2884" s="222"/>
      <c r="F2884" s="222"/>
      <c r="G2884" s="3"/>
      <c r="H2884" s="222"/>
      <c r="I2884" s="3"/>
      <c r="J2884" s="326"/>
      <c r="K2884" s="327"/>
      <c r="L2884" s="222"/>
      <c r="M2884" s="76"/>
      <c r="N2884" s="3"/>
      <c r="O2884" s="11"/>
      <c r="P2884" s="211"/>
      <c r="Q2884" s="211"/>
      <c r="R2884" s="211"/>
      <c r="S2884" s="211"/>
      <c r="T2884" s="211"/>
      <c r="U2884" s="211"/>
      <c r="V2884" s="211"/>
      <c r="W2884" s="211"/>
      <c r="X2884" s="211"/>
      <c r="Y2884" s="211"/>
      <c r="Z2884" s="211"/>
      <c r="AC2884" s="264"/>
      <c r="AD2884" s="264"/>
      <c r="AE2884" s="264"/>
      <c r="AF2884" s="264"/>
      <c r="AG2884" s="264"/>
    </row>
    <row r="2885" spans="1:33" ht="12.6" customHeight="1" x14ac:dyDescent="0.25">
      <c r="A2885" s="11"/>
      <c r="B2885" s="222"/>
      <c r="C2885" s="222"/>
      <c r="D2885" s="3"/>
      <c r="E2885" s="222"/>
      <c r="F2885" s="222"/>
      <c r="G2885" s="3"/>
      <c r="H2885" s="222"/>
      <c r="I2885" s="3"/>
      <c r="J2885" s="326"/>
      <c r="K2885" s="327"/>
      <c r="L2885" s="222"/>
      <c r="M2885" s="76"/>
      <c r="N2885" s="3"/>
      <c r="O2885" s="11"/>
      <c r="P2885" s="211"/>
      <c r="Q2885" s="211"/>
      <c r="R2885" s="211"/>
      <c r="S2885" s="211"/>
      <c r="T2885" s="211"/>
      <c r="U2885" s="211"/>
      <c r="V2885" s="211"/>
      <c r="W2885" s="211"/>
      <c r="X2885" s="211"/>
      <c r="Y2885" s="211"/>
      <c r="Z2885" s="211"/>
      <c r="AC2885" s="264"/>
      <c r="AD2885" s="264"/>
      <c r="AE2885" s="264"/>
      <c r="AF2885" s="264"/>
      <c r="AG2885" s="264"/>
    </row>
    <row r="2886" spans="1:33" ht="12.6" customHeight="1" x14ac:dyDescent="0.25">
      <c r="A2886" s="11"/>
      <c r="B2886" s="222"/>
      <c r="C2886" s="222"/>
      <c r="D2886" s="3"/>
      <c r="E2886" s="222"/>
      <c r="F2886" s="222"/>
      <c r="G2886" s="3"/>
      <c r="H2886" s="222"/>
      <c r="I2886" s="3"/>
      <c r="J2886" s="326"/>
      <c r="K2886" s="327"/>
      <c r="L2886" s="222"/>
      <c r="M2886" s="76"/>
      <c r="N2886" s="3"/>
      <c r="O2886" s="11"/>
      <c r="P2886" s="211"/>
      <c r="Q2886" s="211"/>
      <c r="R2886" s="211"/>
      <c r="S2886" s="211"/>
      <c r="T2886" s="211"/>
      <c r="U2886" s="211"/>
      <c r="V2886" s="211"/>
      <c r="W2886" s="211"/>
      <c r="X2886" s="211"/>
      <c r="Y2886" s="211"/>
      <c r="Z2886" s="211"/>
      <c r="AC2886" s="264"/>
      <c r="AD2886" s="264"/>
      <c r="AE2886" s="264"/>
      <c r="AF2886" s="264"/>
      <c r="AG2886" s="264"/>
    </row>
    <row r="2887" spans="1:33" ht="12.6" customHeight="1" x14ac:dyDescent="0.25">
      <c r="D2887" s="3"/>
      <c r="G2887" s="3"/>
      <c r="I2887" s="3"/>
      <c r="N2887" s="3"/>
      <c r="P2887" s="211"/>
      <c r="Q2887" s="211"/>
      <c r="R2887" s="211"/>
      <c r="S2887" s="211"/>
      <c r="T2887" s="211"/>
      <c r="U2887" s="211"/>
      <c r="V2887" s="211"/>
      <c r="W2887" s="211"/>
      <c r="X2887" s="211"/>
      <c r="Y2887" s="211"/>
      <c r="Z2887" s="211"/>
      <c r="AC2887" s="264"/>
      <c r="AD2887" s="264"/>
      <c r="AE2887" s="264"/>
      <c r="AF2887" s="264"/>
      <c r="AG2887" s="264"/>
    </row>
    <row r="2888" spans="1:33" ht="12.6" customHeight="1" x14ac:dyDescent="0.25">
      <c r="D2888" s="62"/>
      <c r="H2888" s="63"/>
      <c r="K2888" s="26"/>
      <c r="P2888" s="211"/>
      <c r="Q2888" s="211"/>
      <c r="R2888" s="211"/>
      <c r="S2888" s="211"/>
      <c r="T2888" s="211"/>
      <c r="U2888" s="211"/>
      <c r="V2888" s="211"/>
      <c r="W2888" s="211"/>
      <c r="X2888" s="211"/>
      <c r="Y2888" s="211"/>
      <c r="Z2888" s="211"/>
      <c r="AC2888" s="264"/>
      <c r="AD2888" s="264"/>
      <c r="AE2888" s="264"/>
      <c r="AF2888" s="264"/>
      <c r="AG2888" s="264"/>
    </row>
    <row r="2889" spans="1:33" ht="12.6" customHeight="1" x14ac:dyDescent="0.25">
      <c r="B2889" s="95"/>
      <c r="C2889" s="95"/>
      <c r="D2889" s="95"/>
      <c r="E2889" s="95"/>
      <c r="F2889" s="95"/>
      <c r="G2889" s="95"/>
      <c r="H2889" s="95"/>
      <c r="I2889" s="95"/>
      <c r="J2889" s="95"/>
      <c r="K2889" s="95"/>
      <c r="L2889" s="95"/>
      <c r="M2889" s="95"/>
      <c r="P2889" s="211"/>
      <c r="Q2889" s="211"/>
      <c r="R2889" s="211"/>
      <c r="S2889" s="211"/>
      <c r="T2889" s="211"/>
      <c r="U2889" s="211"/>
      <c r="V2889" s="211"/>
      <c r="W2889" s="211"/>
      <c r="X2889" s="211"/>
      <c r="Y2889" s="211"/>
      <c r="Z2889" s="211"/>
      <c r="AC2889" s="264"/>
      <c r="AD2889" s="264"/>
      <c r="AE2889" s="264"/>
      <c r="AF2889" s="264"/>
      <c r="AG2889" s="264"/>
    </row>
    <row r="2890" spans="1:33" ht="12.6" customHeight="1" x14ac:dyDescent="0.25">
      <c r="B2890" s="95"/>
      <c r="C2890" s="95"/>
      <c r="D2890" s="95"/>
      <c r="E2890" s="95"/>
      <c r="F2890" s="95"/>
      <c r="G2890" s="95"/>
      <c r="H2890" s="95"/>
      <c r="I2890" s="95"/>
      <c r="J2890" s="95"/>
      <c r="K2890" s="95"/>
      <c r="L2890" s="95"/>
      <c r="M2890" s="95"/>
      <c r="P2890" s="211"/>
      <c r="Q2890" s="211"/>
      <c r="R2890" s="211"/>
      <c r="S2890" s="211"/>
      <c r="T2890" s="211"/>
      <c r="U2890" s="211"/>
      <c r="V2890" s="211"/>
      <c r="W2890" s="211"/>
      <c r="X2890" s="211"/>
      <c r="Y2890" s="211"/>
      <c r="Z2890" s="211"/>
      <c r="AC2890" s="264"/>
      <c r="AD2890" s="264"/>
      <c r="AE2890" s="264"/>
      <c r="AF2890" s="264"/>
      <c r="AG2890" s="264"/>
    </row>
    <row r="2891" spans="1:33" ht="12.6" customHeight="1" x14ac:dyDescent="0.25">
      <c r="B2891" s="95"/>
      <c r="C2891" s="95"/>
      <c r="D2891" s="95"/>
      <c r="E2891" s="95"/>
      <c r="F2891" s="95"/>
      <c r="G2891" s="95"/>
      <c r="H2891" s="95"/>
      <c r="I2891" s="95"/>
      <c r="J2891" s="95"/>
      <c r="K2891" s="95"/>
      <c r="L2891" s="95"/>
      <c r="M2891" s="95"/>
      <c r="P2891" s="211"/>
      <c r="Q2891" s="211"/>
      <c r="R2891" s="211"/>
      <c r="S2891" s="211"/>
      <c r="T2891" s="211"/>
      <c r="U2891" s="211"/>
      <c r="V2891" s="211"/>
      <c r="W2891" s="211"/>
      <c r="X2891" s="211"/>
      <c r="Y2891" s="211"/>
      <c r="Z2891" s="211"/>
      <c r="AC2891" s="264"/>
      <c r="AD2891" s="264"/>
      <c r="AE2891" s="264"/>
      <c r="AF2891" s="264"/>
      <c r="AG2891" s="264"/>
    </row>
    <row r="2892" spans="1:33" ht="12.6" customHeight="1" x14ac:dyDescent="0.25">
      <c r="B2892" s="95"/>
      <c r="C2892" s="95"/>
      <c r="D2892" s="95"/>
      <c r="E2892" s="95"/>
      <c r="F2892" s="95"/>
      <c r="G2892" s="95"/>
      <c r="H2892" s="95"/>
      <c r="I2892" s="95"/>
      <c r="J2892" s="95"/>
      <c r="K2892" s="95"/>
      <c r="L2892" s="95"/>
      <c r="M2892" s="95"/>
      <c r="P2892" s="211"/>
      <c r="Q2892" s="211"/>
      <c r="R2892" s="211"/>
      <c r="S2892" s="211"/>
      <c r="T2892" s="211"/>
      <c r="U2892" s="211"/>
      <c r="V2892" s="211"/>
      <c r="W2892" s="211"/>
      <c r="X2892" s="211"/>
      <c r="Y2892" s="211"/>
      <c r="Z2892" s="211"/>
      <c r="AC2892" s="264"/>
      <c r="AD2892" s="264"/>
      <c r="AE2892" s="264"/>
      <c r="AF2892" s="264"/>
      <c r="AG2892" s="264"/>
    </row>
    <row r="2893" spans="1:33" ht="12.6" customHeight="1" x14ac:dyDescent="0.25">
      <c r="B2893" s="16"/>
      <c r="D2893" s="62"/>
      <c r="H2893" s="63"/>
      <c r="K2893" s="26"/>
      <c r="P2893" s="211"/>
      <c r="Q2893" s="211"/>
      <c r="R2893" s="211"/>
      <c r="S2893" s="211"/>
      <c r="T2893" s="211"/>
      <c r="U2893" s="211"/>
      <c r="V2893" s="211"/>
      <c r="W2893" s="211"/>
      <c r="X2893" s="211"/>
      <c r="Y2893" s="211"/>
      <c r="Z2893" s="211"/>
      <c r="AC2893" s="264"/>
      <c r="AD2893" s="264"/>
      <c r="AE2893" s="264"/>
      <c r="AF2893" s="264"/>
      <c r="AG2893" s="264"/>
    </row>
    <row r="2894" spans="1:33" ht="12.6" customHeight="1" x14ac:dyDescent="0.25">
      <c r="D2894" s="62"/>
      <c r="H2894" s="63"/>
      <c r="K2894" s="26"/>
      <c r="P2894" s="211"/>
      <c r="Q2894" s="211"/>
      <c r="R2894" s="211"/>
      <c r="S2894" s="211"/>
      <c r="T2894" s="211"/>
      <c r="U2894" s="211"/>
      <c r="V2894" s="211"/>
      <c r="W2894" s="211"/>
      <c r="X2894" s="211"/>
      <c r="Y2894" s="211"/>
      <c r="Z2894" s="211"/>
      <c r="AC2894" s="264"/>
      <c r="AD2894" s="264"/>
      <c r="AE2894" s="264"/>
      <c r="AF2894" s="264"/>
      <c r="AG2894" s="264"/>
    </row>
    <row r="2895" spans="1:33" ht="12.6" customHeight="1" x14ac:dyDescent="0.25">
      <c r="D2895" s="62"/>
      <c r="H2895" s="63"/>
      <c r="K2895" s="26"/>
      <c r="P2895" s="211"/>
      <c r="Q2895" s="211"/>
      <c r="R2895" s="211"/>
      <c r="S2895" s="211"/>
      <c r="T2895" s="211"/>
      <c r="U2895" s="211"/>
      <c r="V2895" s="211"/>
      <c r="W2895" s="211"/>
      <c r="X2895" s="211"/>
      <c r="Y2895" s="211"/>
      <c r="Z2895" s="211"/>
      <c r="AC2895" s="264"/>
      <c r="AD2895" s="264"/>
      <c r="AE2895" s="264"/>
      <c r="AF2895" s="264"/>
      <c r="AG2895" s="264"/>
    </row>
    <row r="2896" spans="1:33" ht="12.6" customHeight="1" x14ac:dyDescent="0.25">
      <c r="D2896" s="62"/>
      <c r="E2896" s="222"/>
      <c r="F2896" s="222"/>
      <c r="G2896" s="222"/>
      <c r="H2896" s="222"/>
      <c r="I2896" s="222"/>
      <c r="K2896" s="26"/>
      <c r="P2896" s="211"/>
      <c r="Q2896" s="211"/>
      <c r="R2896" s="211"/>
      <c r="S2896" s="211"/>
      <c r="T2896" s="211"/>
      <c r="U2896" s="211"/>
      <c r="V2896" s="211"/>
      <c r="W2896" s="211"/>
      <c r="X2896" s="211"/>
      <c r="Y2896" s="211"/>
      <c r="Z2896" s="211"/>
      <c r="AC2896" s="264"/>
      <c r="AD2896" s="264"/>
      <c r="AE2896" s="264"/>
      <c r="AF2896" s="264"/>
      <c r="AG2896" s="264"/>
    </row>
    <row r="2897" spans="2:33" ht="12.6" customHeight="1" x14ac:dyDescent="0.25">
      <c r="D2897" s="62"/>
      <c r="E2897" s="222"/>
      <c r="F2897" s="222"/>
      <c r="G2897" s="222"/>
      <c r="H2897" s="222"/>
      <c r="I2897" s="222"/>
      <c r="K2897" s="323"/>
      <c r="L2897" s="323"/>
      <c r="M2897" s="323"/>
      <c r="P2897" s="211"/>
      <c r="Q2897" s="211"/>
      <c r="R2897" s="211"/>
      <c r="S2897" s="211"/>
      <c r="T2897" s="211"/>
      <c r="U2897" s="211"/>
      <c r="V2897" s="211"/>
      <c r="W2897" s="211"/>
      <c r="X2897" s="211"/>
      <c r="Y2897" s="211"/>
      <c r="Z2897" s="211"/>
      <c r="AC2897" s="264"/>
      <c r="AD2897" s="264"/>
      <c r="AE2897" s="264"/>
      <c r="AF2897" s="264"/>
      <c r="AG2897" s="264"/>
    </row>
    <row r="2898" spans="2:33" ht="12.6" customHeight="1" x14ac:dyDescent="0.25">
      <c r="D2898" s="62"/>
      <c r="H2898" s="63"/>
      <c r="K2898" s="323"/>
      <c r="L2898" s="323"/>
      <c r="M2898" s="323"/>
      <c r="P2898" s="211"/>
      <c r="Q2898" s="211"/>
      <c r="R2898" s="211"/>
      <c r="S2898" s="211"/>
      <c r="T2898" s="211"/>
      <c r="U2898" s="211"/>
      <c r="V2898" s="211"/>
      <c r="W2898" s="211"/>
      <c r="X2898" s="211"/>
      <c r="Y2898" s="211"/>
      <c r="Z2898" s="211"/>
      <c r="AC2898" s="264"/>
      <c r="AD2898" s="264"/>
      <c r="AE2898" s="264"/>
      <c r="AF2898" s="264"/>
      <c r="AG2898" s="264"/>
    </row>
    <row r="2899" spans="2:33" ht="12.6" customHeight="1" x14ac:dyDescent="0.25">
      <c r="D2899" s="62"/>
      <c r="E2899" s="222"/>
      <c r="F2899" s="222"/>
      <c r="G2899" s="222"/>
      <c r="H2899" s="222"/>
      <c r="I2899" s="222"/>
      <c r="K2899" s="323"/>
      <c r="L2899" s="323"/>
      <c r="M2899" s="323"/>
      <c r="P2899" s="211"/>
      <c r="Q2899" s="211"/>
      <c r="R2899" s="211"/>
      <c r="S2899" s="211"/>
      <c r="T2899" s="211"/>
      <c r="U2899" s="211"/>
      <c r="V2899" s="211"/>
      <c r="W2899" s="211"/>
      <c r="X2899" s="211"/>
      <c r="Y2899" s="211"/>
      <c r="Z2899" s="211"/>
      <c r="AC2899" s="264"/>
      <c r="AD2899" s="264"/>
      <c r="AE2899" s="264"/>
      <c r="AF2899" s="264"/>
      <c r="AG2899" s="264"/>
    </row>
    <row r="2900" spans="2:33" ht="12.6" customHeight="1" x14ac:dyDescent="0.25">
      <c r="D2900" s="62"/>
      <c r="E2900" s="222"/>
      <c r="F2900" s="222"/>
      <c r="G2900" s="222"/>
      <c r="H2900" s="222"/>
      <c r="I2900" s="222"/>
      <c r="K2900" s="323"/>
      <c r="L2900" s="323"/>
      <c r="M2900" s="323"/>
      <c r="P2900" s="211"/>
      <c r="Q2900" s="211"/>
      <c r="R2900" s="211"/>
      <c r="S2900" s="211"/>
      <c r="T2900" s="211"/>
      <c r="U2900" s="211"/>
      <c r="V2900" s="211"/>
      <c r="W2900" s="211"/>
      <c r="X2900" s="211"/>
      <c r="Y2900" s="211"/>
      <c r="Z2900" s="211"/>
      <c r="AC2900" s="264"/>
      <c r="AD2900" s="264"/>
      <c r="AE2900" s="264"/>
      <c r="AF2900" s="264"/>
      <c r="AG2900" s="264"/>
    </row>
    <row r="2901" spans="2:33" ht="12.6" customHeight="1" x14ac:dyDescent="0.25">
      <c r="P2901" s="211"/>
      <c r="Q2901" s="211"/>
      <c r="R2901" s="211"/>
      <c r="S2901" s="211"/>
      <c r="T2901" s="211"/>
      <c r="U2901" s="211"/>
      <c r="V2901" s="211"/>
      <c r="W2901" s="211"/>
      <c r="X2901" s="211"/>
      <c r="Y2901" s="211"/>
      <c r="Z2901" s="211"/>
      <c r="AC2901" s="264"/>
      <c r="AD2901" s="264"/>
      <c r="AE2901" s="264"/>
      <c r="AF2901" s="264"/>
      <c r="AG2901" s="264"/>
    </row>
    <row r="2902" spans="2:33" ht="12.6" customHeight="1" x14ac:dyDescent="0.25">
      <c r="P2902" s="211"/>
      <c r="Q2902" s="211"/>
      <c r="R2902" s="211"/>
      <c r="S2902" s="211"/>
      <c r="T2902" s="211"/>
      <c r="U2902" s="211"/>
      <c r="V2902" s="211"/>
      <c r="W2902" s="211"/>
      <c r="X2902" s="211"/>
      <c r="Y2902" s="211"/>
      <c r="Z2902" s="211"/>
      <c r="AC2902" s="264"/>
      <c r="AD2902" s="264"/>
      <c r="AE2902" s="264"/>
      <c r="AF2902" s="264"/>
      <c r="AG2902" s="264"/>
    </row>
    <row r="2903" spans="2:33" ht="12.6" customHeight="1" x14ac:dyDescent="0.25">
      <c r="B2903" s="91"/>
      <c r="P2903" s="211"/>
      <c r="Q2903" s="211"/>
      <c r="R2903" s="211"/>
      <c r="S2903" s="211"/>
      <c r="T2903" s="211"/>
      <c r="U2903" s="211"/>
      <c r="V2903" s="211"/>
      <c r="W2903" s="211"/>
      <c r="X2903" s="211"/>
      <c r="Y2903" s="211"/>
      <c r="Z2903" s="211"/>
      <c r="AC2903" s="264"/>
      <c r="AD2903" s="264"/>
      <c r="AE2903" s="264"/>
      <c r="AF2903" s="264"/>
      <c r="AG2903" s="264"/>
    </row>
    <row r="2904" spans="2:33" ht="12.6" customHeight="1" x14ac:dyDescent="0.25">
      <c r="P2904" s="211"/>
      <c r="Q2904" s="211"/>
      <c r="R2904" s="211"/>
      <c r="S2904" s="211"/>
      <c r="T2904" s="211"/>
      <c r="U2904" s="211"/>
      <c r="V2904" s="211"/>
      <c r="W2904" s="211"/>
      <c r="X2904" s="211"/>
      <c r="Y2904" s="211"/>
      <c r="Z2904" s="211"/>
      <c r="AC2904" s="264"/>
      <c r="AD2904" s="264"/>
      <c r="AE2904" s="264"/>
      <c r="AF2904" s="264"/>
      <c r="AG2904" s="264"/>
    </row>
    <row r="2905" spans="2:33" ht="12.6" customHeight="1" x14ac:dyDescent="0.25">
      <c r="P2905" s="211"/>
      <c r="Q2905" s="211"/>
      <c r="R2905" s="211"/>
      <c r="S2905" s="211"/>
      <c r="T2905" s="211"/>
      <c r="U2905" s="211"/>
      <c r="V2905" s="211"/>
      <c r="W2905" s="211"/>
      <c r="X2905" s="211"/>
      <c r="Y2905" s="211"/>
      <c r="Z2905" s="211"/>
      <c r="AC2905" s="264"/>
      <c r="AD2905" s="264"/>
      <c r="AE2905" s="264"/>
      <c r="AF2905" s="264"/>
      <c r="AG2905" s="264"/>
    </row>
    <row r="2906" spans="2:33" ht="12.6" customHeight="1" x14ac:dyDescent="0.25">
      <c r="P2906" s="211"/>
      <c r="Q2906" s="211"/>
      <c r="R2906" s="211"/>
      <c r="S2906" s="211"/>
      <c r="T2906" s="211"/>
      <c r="U2906" s="211"/>
      <c r="V2906" s="211"/>
      <c r="W2906" s="211"/>
      <c r="X2906" s="211"/>
      <c r="Y2906" s="211"/>
      <c r="Z2906" s="211"/>
      <c r="AC2906" s="264"/>
      <c r="AD2906" s="264"/>
      <c r="AE2906" s="264"/>
      <c r="AF2906" s="264"/>
      <c r="AG2906" s="264"/>
    </row>
    <row r="2907" spans="2:33" ht="12.6" customHeight="1" x14ac:dyDescent="0.25">
      <c r="P2907" s="211"/>
      <c r="Q2907" s="211"/>
      <c r="R2907" s="211"/>
      <c r="S2907" s="211"/>
      <c r="T2907" s="211"/>
      <c r="U2907" s="211"/>
      <c r="V2907" s="211"/>
      <c r="W2907" s="211"/>
      <c r="X2907" s="211"/>
      <c r="Y2907" s="211"/>
      <c r="Z2907" s="211"/>
      <c r="AC2907" s="264"/>
      <c r="AD2907" s="264"/>
      <c r="AE2907" s="264"/>
      <c r="AF2907" s="264"/>
      <c r="AG2907" s="264"/>
    </row>
    <row r="2908" spans="2:33" ht="12.6" customHeight="1" x14ac:dyDescent="0.25">
      <c r="P2908" s="211"/>
      <c r="Q2908" s="211"/>
      <c r="R2908" s="211"/>
      <c r="S2908" s="211"/>
      <c r="T2908" s="211"/>
      <c r="U2908" s="211"/>
      <c r="V2908" s="211"/>
      <c r="W2908" s="211"/>
      <c r="X2908" s="211"/>
      <c r="Y2908" s="211"/>
      <c r="Z2908" s="211"/>
      <c r="AC2908" s="264"/>
      <c r="AD2908" s="264"/>
      <c r="AE2908" s="264"/>
      <c r="AF2908" s="264"/>
      <c r="AG2908" s="264"/>
    </row>
    <row r="2909" spans="2:33" ht="12.6" customHeight="1" x14ac:dyDescent="0.25">
      <c r="P2909" s="211"/>
      <c r="Q2909" s="211"/>
      <c r="R2909" s="211"/>
      <c r="S2909" s="211"/>
      <c r="T2909" s="211"/>
      <c r="U2909" s="211"/>
      <c r="V2909" s="211"/>
      <c r="W2909" s="211"/>
      <c r="X2909" s="211"/>
      <c r="Y2909" s="211"/>
      <c r="Z2909" s="211"/>
      <c r="AC2909" s="264"/>
      <c r="AD2909" s="264"/>
      <c r="AE2909" s="264"/>
      <c r="AF2909" s="264"/>
      <c r="AG2909" s="264"/>
    </row>
    <row r="2910" spans="2:33" ht="12.6" customHeight="1" x14ac:dyDescent="0.25">
      <c r="P2910" s="211"/>
      <c r="Q2910" s="211"/>
      <c r="R2910" s="211"/>
      <c r="S2910" s="211"/>
      <c r="T2910" s="211"/>
      <c r="U2910" s="211"/>
      <c r="V2910" s="211"/>
      <c r="W2910" s="211"/>
      <c r="X2910" s="211"/>
      <c r="Y2910" s="211"/>
      <c r="Z2910" s="211"/>
      <c r="AC2910" s="264"/>
      <c r="AD2910" s="264"/>
      <c r="AE2910" s="264"/>
      <c r="AF2910" s="264"/>
      <c r="AG2910" s="264"/>
    </row>
    <row r="2911" spans="2:33" ht="12.6" customHeight="1" x14ac:dyDescent="0.25">
      <c r="P2911" s="211"/>
      <c r="Q2911" s="211"/>
      <c r="R2911" s="211"/>
      <c r="S2911" s="211"/>
      <c r="T2911" s="211"/>
      <c r="U2911" s="211"/>
      <c r="V2911" s="211"/>
      <c r="W2911" s="211"/>
      <c r="X2911" s="211"/>
      <c r="Y2911" s="211"/>
      <c r="Z2911" s="211"/>
      <c r="AC2911" s="264"/>
      <c r="AD2911" s="264"/>
      <c r="AE2911" s="264"/>
      <c r="AF2911" s="264"/>
      <c r="AG2911" s="264"/>
    </row>
    <row r="2912" spans="2:33" ht="12.6" customHeight="1" x14ac:dyDescent="0.25">
      <c r="P2912" s="211"/>
      <c r="Q2912" s="211"/>
      <c r="R2912" s="211"/>
      <c r="S2912" s="211"/>
      <c r="T2912" s="211"/>
      <c r="U2912" s="211"/>
      <c r="V2912" s="211"/>
      <c r="W2912" s="211"/>
      <c r="X2912" s="211"/>
      <c r="Y2912" s="211"/>
      <c r="Z2912" s="211"/>
      <c r="AC2912" s="264"/>
      <c r="AD2912" s="264"/>
      <c r="AE2912" s="264"/>
      <c r="AF2912" s="264"/>
      <c r="AG2912" s="264"/>
    </row>
    <row r="2913" spans="16:33" ht="12.6" customHeight="1" x14ac:dyDescent="0.25">
      <c r="P2913" s="211"/>
      <c r="Q2913" s="211"/>
      <c r="R2913" s="211"/>
      <c r="S2913" s="211"/>
      <c r="T2913" s="211"/>
      <c r="U2913" s="211"/>
      <c r="V2913" s="211"/>
      <c r="W2913" s="211"/>
      <c r="X2913" s="211"/>
      <c r="Y2913" s="211"/>
      <c r="Z2913" s="211"/>
      <c r="AC2913" s="264"/>
      <c r="AD2913" s="264"/>
      <c r="AE2913" s="264"/>
      <c r="AF2913" s="264"/>
      <c r="AG2913" s="264"/>
    </row>
    <row r="2914" spans="16:33" ht="12.6" customHeight="1" x14ac:dyDescent="0.25">
      <c r="P2914" s="211"/>
      <c r="Q2914" s="211"/>
      <c r="R2914" s="211"/>
      <c r="S2914" s="211"/>
      <c r="T2914" s="211"/>
      <c r="U2914" s="211"/>
      <c r="V2914" s="211"/>
      <c r="W2914" s="211"/>
      <c r="X2914" s="211"/>
      <c r="Y2914" s="211"/>
      <c r="Z2914" s="211"/>
      <c r="AC2914" s="264"/>
      <c r="AD2914" s="264"/>
      <c r="AE2914" s="264"/>
      <c r="AF2914" s="264"/>
      <c r="AG2914" s="264"/>
    </row>
    <row r="2915" spans="16:33" ht="12.6" customHeight="1" x14ac:dyDescent="0.25">
      <c r="P2915" s="211"/>
      <c r="Q2915" s="211"/>
      <c r="R2915" s="211"/>
      <c r="S2915" s="211"/>
      <c r="T2915" s="211"/>
      <c r="U2915" s="211"/>
      <c r="V2915" s="211"/>
      <c r="W2915" s="211"/>
      <c r="X2915" s="211"/>
      <c r="Y2915" s="211"/>
      <c r="Z2915" s="211"/>
      <c r="AC2915" s="264"/>
      <c r="AD2915" s="264"/>
      <c r="AE2915" s="264"/>
      <c r="AF2915" s="264"/>
      <c r="AG2915" s="264"/>
    </row>
    <row r="2916" spans="16:33" ht="12.6" customHeight="1" x14ac:dyDescent="0.25">
      <c r="P2916" s="211"/>
      <c r="Q2916" s="211"/>
      <c r="R2916" s="211"/>
      <c r="S2916" s="211"/>
      <c r="T2916" s="211"/>
      <c r="U2916" s="211"/>
      <c r="V2916" s="211"/>
      <c r="W2916" s="211"/>
      <c r="X2916" s="211"/>
      <c r="Y2916" s="211"/>
      <c r="Z2916" s="211"/>
      <c r="AC2916" s="264"/>
      <c r="AD2916" s="264"/>
      <c r="AE2916" s="264"/>
      <c r="AF2916" s="264"/>
      <c r="AG2916" s="264"/>
    </row>
    <row r="2917" spans="16:33" ht="12.6" customHeight="1" x14ac:dyDescent="0.25">
      <c r="P2917" s="211"/>
      <c r="Q2917" s="211"/>
      <c r="R2917" s="211"/>
      <c r="S2917" s="211"/>
      <c r="T2917" s="211"/>
      <c r="U2917" s="211"/>
      <c r="V2917" s="211"/>
      <c r="W2917" s="211"/>
      <c r="X2917" s="211"/>
      <c r="Y2917" s="211"/>
      <c r="Z2917" s="211"/>
      <c r="AC2917" s="264"/>
      <c r="AD2917" s="264"/>
      <c r="AE2917" s="264"/>
      <c r="AF2917" s="264"/>
      <c r="AG2917" s="264"/>
    </row>
    <row r="2918" spans="16:33" ht="12.6" customHeight="1" x14ac:dyDescent="0.25">
      <c r="P2918" s="211"/>
      <c r="Q2918" s="211"/>
      <c r="R2918" s="211"/>
      <c r="S2918" s="211"/>
      <c r="T2918" s="211"/>
      <c r="U2918" s="211"/>
      <c r="V2918" s="211"/>
      <c r="W2918" s="211"/>
      <c r="X2918" s="211"/>
      <c r="Y2918" s="211"/>
      <c r="Z2918" s="211"/>
      <c r="AC2918" s="264"/>
      <c r="AD2918" s="264"/>
      <c r="AE2918" s="264"/>
      <c r="AF2918" s="264"/>
      <c r="AG2918" s="264"/>
    </row>
    <row r="2919" spans="16:33" ht="12.6" customHeight="1" x14ac:dyDescent="0.25">
      <c r="P2919" s="211"/>
      <c r="Q2919" s="211"/>
      <c r="R2919" s="211"/>
      <c r="S2919" s="211"/>
      <c r="T2919" s="211"/>
      <c r="U2919" s="211"/>
      <c r="V2919" s="211"/>
      <c r="W2919" s="211"/>
      <c r="X2919" s="211"/>
      <c r="Y2919" s="211"/>
      <c r="Z2919" s="211"/>
      <c r="AC2919" s="264"/>
      <c r="AD2919" s="264"/>
      <c r="AE2919" s="264"/>
      <c r="AF2919" s="264"/>
      <c r="AG2919" s="264"/>
    </row>
    <row r="2920" spans="16:33" ht="12.6" customHeight="1" x14ac:dyDescent="0.25">
      <c r="P2920" s="211"/>
      <c r="Q2920" s="211"/>
      <c r="R2920" s="211"/>
      <c r="S2920" s="211"/>
      <c r="T2920" s="211"/>
      <c r="U2920" s="211"/>
      <c r="V2920" s="211"/>
      <c r="W2920" s="211"/>
      <c r="X2920" s="211"/>
      <c r="Y2920" s="211"/>
      <c r="Z2920" s="211"/>
      <c r="AC2920" s="264"/>
      <c r="AD2920" s="264"/>
      <c r="AE2920" s="264"/>
      <c r="AF2920" s="264"/>
      <c r="AG2920" s="264"/>
    </row>
    <row r="2921" spans="16:33" ht="12.6" customHeight="1" x14ac:dyDescent="0.25">
      <c r="P2921" s="211"/>
      <c r="Q2921" s="211"/>
      <c r="R2921" s="211"/>
      <c r="S2921" s="211"/>
      <c r="T2921" s="211"/>
      <c r="U2921" s="211"/>
      <c r="V2921" s="211"/>
      <c r="W2921" s="211"/>
      <c r="X2921" s="211"/>
      <c r="Y2921" s="211"/>
      <c r="Z2921" s="211"/>
      <c r="AC2921" s="264"/>
      <c r="AD2921" s="264"/>
      <c r="AE2921" s="264"/>
      <c r="AF2921" s="264"/>
      <c r="AG2921" s="264"/>
    </row>
    <row r="2922" spans="16:33" ht="12.6" customHeight="1" x14ac:dyDescent="0.25">
      <c r="P2922" s="211"/>
      <c r="Q2922" s="211"/>
      <c r="R2922" s="211"/>
      <c r="S2922" s="211"/>
      <c r="T2922" s="211"/>
      <c r="U2922" s="211"/>
      <c r="V2922" s="211"/>
      <c r="W2922" s="211"/>
      <c r="X2922" s="211"/>
      <c r="Y2922" s="211"/>
      <c r="Z2922" s="211"/>
      <c r="AC2922" s="264"/>
      <c r="AD2922" s="264"/>
      <c r="AE2922" s="264"/>
      <c r="AF2922" s="264"/>
      <c r="AG2922" s="264"/>
    </row>
    <row r="2923" spans="16:33" ht="12.6" customHeight="1" x14ac:dyDescent="0.25">
      <c r="P2923" s="211"/>
      <c r="Q2923" s="211"/>
      <c r="R2923" s="211"/>
      <c r="S2923" s="211"/>
      <c r="T2923" s="211"/>
      <c r="U2923" s="211"/>
      <c r="V2923" s="211"/>
      <c r="W2923" s="211"/>
      <c r="X2923" s="211"/>
      <c r="Y2923" s="211"/>
      <c r="Z2923" s="211"/>
      <c r="AC2923" s="264"/>
      <c r="AD2923" s="264"/>
      <c r="AE2923" s="264"/>
      <c r="AF2923" s="264"/>
      <c r="AG2923" s="264"/>
    </row>
    <row r="2924" spans="16:33" ht="12.6" customHeight="1" x14ac:dyDescent="0.25">
      <c r="P2924" s="211"/>
      <c r="Q2924" s="211"/>
      <c r="R2924" s="211"/>
      <c r="S2924" s="211"/>
      <c r="T2924" s="211"/>
      <c r="U2924" s="211"/>
      <c r="V2924" s="211"/>
      <c r="W2924" s="211"/>
      <c r="X2924" s="211"/>
      <c r="Y2924" s="211"/>
      <c r="Z2924" s="211"/>
      <c r="AC2924" s="264"/>
      <c r="AD2924" s="264"/>
      <c r="AE2924" s="264"/>
      <c r="AF2924" s="264"/>
      <c r="AG2924" s="264"/>
    </row>
    <row r="2925" spans="16:33" ht="12.6" customHeight="1" x14ac:dyDescent="0.25">
      <c r="P2925" s="211"/>
      <c r="Q2925" s="211"/>
      <c r="R2925" s="211"/>
      <c r="S2925" s="211"/>
      <c r="T2925" s="211"/>
      <c r="U2925" s="211"/>
      <c r="V2925" s="211"/>
      <c r="W2925" s="211"/>
      <c r="X2925" s="211"/>
      <c r="Y2925" s="211"/>
      <c r="Z2925" s="211"/>
      <c r="AC2925" s="264"/>
      <c r="AD2925" s="264"/>
      <c r="AE2925" s="264"/>
      <c r="AF2925" s="264"/>
      <c r="AG2925" s="264"/>
    </row>
    <row r="2926" spans="16:33" ht="12.6" customHeight="1" x14ac:dyDescent="0.25">
      <c r="P2926" s="211"/>
      <c r="Q2926" s="211"/>
      <c r="R2926" s="211"/>
      <c r="S2926" s="211"/>
      <c r="T2926" s="211"/>
      <c r="U2926" s="211"/>
      <c r="V2926" s="211"/>
      <c r="W2926" s="211"/>
      <c r="X2926" s="211"/>
      <c r="Y2926" s="211"/>
      <c r="Z2926" s="211"/>
      <c r="AC2926" s="264"/>
      <c r="AD2926" s="264"/>
      <c r="AE2926" s="264"/>
      <c r="AF2926" s="264"/>
      <c r="AG2926" s="264"/>
    </row>
    <row r="2927" spans="16:33" ht="12.6" customHeight="1" x14ac:dyDescent="0.25">
      <c r="P2927" s="211"/>
      <c r="Q2927" s="211"/>
      <c r="R2927" s="211"/>
      <c r="S2927" s="211"/>
      <c r="T2927" s="211"/>
      <c r="U2927" s="211"/>
      <c r="V2927" s="211"/>
      <c r="W2927" s="211"/>
      <c r="X2927" s="211"/>
      <c r="Y2927" s="211"/>
      <c r="Z2927" s="211"/>
      <c r="AC2927" s="264"/>
      <c r="AD2927" s="264"/>
      <c r="AE2927" s="264"/>
      <c r="AF2927" s="264"/>
      <c r="AG2927" s="264"/>
    </row>
    <row r="2928" spans="16:33" ht="12.6" customHeight="1" x14ac:dyDescent="0.25">
      <c r="P2928" s="211"/>
      <c r="Q2928" s="211"/>
      <c r="R2928" s="211"/>
      <c r="S2928" s="211"/>
      <c r="T2928" s="211"/>
      <c r="U2928" s="211"/>
      <c r="V2928" s="211"/>
      <c r="W2928" s="211"/>
      <c r="X2928" s="211"/>
      <c r="Y2928" s="211"/>
      <c r="Z2928" s="211"/>
      <c r="AC2928" s="264"/>
      <c r="AD2928" s="264"/>
      <c r="AE2928" s="264"/>
      <c r="AF2928" s="264"/>
      <c r="AG2928" s="264"/>
    </row>
    <row r="2929" spans="2:33" ht="12.6" customHeight="1" x14ac:dyDescent="0.25">
      <c r="P2929" s="211"/>
      <c r="Q2929" s="211"/>
      <c r="R2929" s="211"/>
      <c r="S2929" s="211"/>
      <c r="T2929" s="211"/>
      <c r="U2929" s="211"/>
      <c r="V2929" s="211"/>
      <c r="W2929" s="211"/>
      <c r="X2929" s="211"/>
      <c r="Y2929" s="211"/>
      <c r="Z2929" s="211"/>
      <c r="AC2929" s="264"/>
      <c r="AD2929" s="264"/>
      <c r="AE2929" s="264"/>
      <c r="AF2929" s="264"/>
      <c r="AG2929" s="264"/>
    </row>
    <row r="2930" spans="2:33" ht="12.6" customHeight="1" x14ac:dyDescent="0.25">
      <c r="P2930" s="211"/>
      <c r="Q2930" s="211"/>
      <c r="R2930" s="211"/>
      <c r="S2930" s="211"/>
      <c r="T2930" s="211"/>
      <c r="U2930" s="211"/>
      <c r="V2930" s="211"/>
      <c r="W2930" s="211"/>
      <c r="X2930" s="211"/>
      <c r="Y2930" s="211"/>
      <c r="Z2930" s="211"/>
      <c r="AC2930" s="264"/>
      <c r="AD2930" s="264"/>
      <c r="AE2930" s="264"/>
      <c r="AF2930" s="264"/>
      <c r="AG2930" s="264"/>
    </row>
    <row r="2931" spans="2:33" ht="12.6" customHeight="1" x14ac:dyDescent="0.25">
      <c r="P2931" s="211"/>
      <c r="Q2931" s="211"/>
      <c r="R2931" s="211"/>
      <c r="S2931" s="211"/>
      <c r="T2931" s="211"/>
      <c r="U2931" s="211"/>
      <c r="V2931" s="211"/>
      <c r="W2931" s="211"/>
      <c r="X2931" s="211"/>
      <c r="Y2931" s="211"/>
      <c r="Z2931" s="211"/>
      <c r="AC2931" s="264"/>
      <c r="AD2931" s="264"/>
      <c r="AE2931" s="264"/>
      <c r="AF2931" s="264"/>
      <c r="AG2931" s="264"/>
    </row>
    <row r="2932" spans="2:33" ht="12.6" customHeight="1" x14ac:dyDescent="0.25">
      <c r="P2932" s="211"/>
      <c r="Q2932" s="211"/>
      <c r="R2932" s="211"/>
      <c r="S2932" s="211"/>
      <c r="T2932" s="211"/>
      <c r="U2932" s="211"/>
      <c r="V2932" s="211"/>
      <c r="W2932" s="211"/>
      <c r="X2932" s="211"/>
      <c r="Y2932" s="211"/>
      <c r="Z2932" s="211"/>
      <c r="AC2932" s="264"/>
      <c r="AD2932" s="264"/>
      <c r="AE2932" s="264"/>
      <c r="AF2932" s="264"/>
      <c r="AG2932" s="264"/>
    </row>
    <row r="2933" spans="2:33" ht="12.6" customHeight="1" x14ac:dyDescent="0.25">
      <c r="P2933" s="211"/>
      <c r="Q2933" s="211"/>
      <c r="R2933" s="211"/>
      <c r="S2933" s="211"/>
      <c r="T2933" s="211"/>
      <c r="U2933" s="211"/>
      <c r="V2933" s="211"/>
      <c r="W2933" s="211"/>
      <c r="X2933" s="211"/>
      <c r="Y2933" s="211"/>
      <c r="Z2933" s="211"/>
      <c r="AC2933" s="264"/>
      <c r="AD2933" s="264"/>
      <c r="AE2933" s="264"/>
      <c r="AF2933" s="264"/>
      <c r="AG2933" s="264"/>
    </row>
    <row r="2934" spans="2:33" ht="12.6" customHeight="1" x14ac:dyDescent="0.25">
      <c r="P2934" s="211"/>
      <c r="Q2934" s="211"/>
      <c r="R2934" s="211"/>
      <c r="S2934" s="211"/>
      <c r="T2934" s="211"/>
      <c r="U2934" s="211"/>
      <c r="V2934" s="211"/>
      <c r="W2934" s="211"/>
      <c r="X2934" s="211"/>
      <c r="Y2934" s="211"/>
      <c r="Z2934" s="211"/>
      <c r="AC2934" s="264"/>
      <c r="AD2934" s="264"/>
      <c r="AE2934" s="264"/>
      <c r="AF2934" s="264"/>
      <c r="AG2934" s="264"/>
    </row>
    <row r="2935" spans="2:33" ht="12.6" customHeight="1" x14ac:dyDescent="0.25">
      <c r="P2935" s="211"/>
      <c r="Q2935" s="211"/>
      <c r="R2935" s="211"/>
      <c r="S2935" s="211"/>
      <c r="T2935" s="211"/>
      <c r="U2935" s="211"/>
      <c r="V2935" s="211"/>
      <c r="W2935" s="211"/>
      <c r="X2935" s="211"/>
      <c r="Y2935" s="211"/>
      <c r="Z2935" s="211"/>
      <c r="AC2935" s="264"/>
      <c r="AD2935" s="264"/>
      <c r="AE2935" s="264"/>
      <c r="AF2935" s="264"/>
      <c r="AG2935" s="264"/>
    </row>
    <row r="2936" spans="2:33" ht="12.6" customHeight="1" x14ac:dyDescent="0.25">
      <c r="C2936" s="358"/>
      <c r="D2936" s="30"/>
      <c r="P2936" s="211"/>
      <c r="Q2936" s="211"/>
      <c r="R2936" s="211"/>
      <c r="S2936" s="211"/>
      <c r="T2936" s="211"/>
      <c r="U2936" s="211"/>
      <c r="V2936" s="211"/>
      <c r="W2936" s="211"/>
      <c r="X2936" s="211"/>
      <c r="Y2936" s="211"/>
      <c r="Z2936" s="211"/>
      <c r="AC2936" s="264"/>
      <c r="AD2936" s="264"/>
      <c r="AE2936" s="264"/>
      <c r="AF2936" s="264"/>
      <c r="AG2936" s="264"/>
    </row>
    <row r="2937" spans="2:33" ht="12.6" customHeight="1" x14ac:dyDescent="0.25">
      <c r="B2937" s="9"/>
      <c r="D2937" s="39"/>
      <c r="E2937" s="9"/>
      <c r="F2937" s="324"/>
      <c r="I2937" s="80"/>
      <c r="J2937" s="9"/>
      <c r="L2937" s="80"/>
      <c r="P2937" s="211"/>
      <c r="Q2937" s="211"/>
      <c r="R2937" s="211"/>
      <c r="S2937" s="211"/>
      <c r="T2937" s="211"/>
      <c r="U2937" s="211"/>
      <c r="V2937" s="211"/>
      <c r="W2937" s="211"/>
      <c r="X2937" s="211"/>
      <c r="Y2937" s="211"/>
      <c r="Z2937" s="211"/>
      <c r="AC2937" s="264"/>
      <c r="AD2937" s="264"/>
      <c r="AE2937" s="264"/>
      <c r="AF2937" s="264"/>
      <c r="AG2937" s="264"/>
    </row>
    <row r="2938" spans="2:33" ht="12.6" customHeight="1" x14ac:dyDescent="0.25">
      <c r="E2938" s="39"/>
      <c r="F2938" s="40"/>
      <c r="G2938" s="41"/>
      <c r="I2938" s="11"/>
      <c r="J2938" s="42"/>
      <c r="P2938" s="211"/>
      <c r="Q2938" s="211"/>
      <c r="R2938" s="211"/>
      <c r="S2938" s="211"/>
      <c r="T2938" s="211"/>
      <c r="U2938" s="211"/>
      <c r="V2938" s="211"/>
      <c r="W2938" s="211"/>
      <c r="X2938" s="211"/>
      <c r="Y2938" s="211"/>
      <c r="Z2938" s="211"/>
      <c r="AC2938" s="264"/>
      <c r="AD2938" s="264"/>
      <c r="AE2938" s="264"/>
      <c r="AF2938" s="264"/>
      <c r="AG2938" s="264"/>
    </row>
    <row r="2939" spans="2:33" ht="12.6" customHeight="1" x14ac:dyDescent="0.25">
      <c r="L2939" s="320"/>
      <c r="M2939" s="320"/>
      <c r="P2939" s="211"/>
      <c r="Q2939" s="211"/>
      <c r="R2939" s="211"/>
      <c r="S2939" s="211"/>
      <c r="T2939" s="211"/>
      <c r="U2939" s="211"/>
      <c r="V2939" s="211"/>
      <c r="W2939" s="211"/>
      <c r="X2939" s="211"/>
      <c r="Y2939" s="211"/>
      <c r="Z2939" s="211"/>
      <c r="AC2939" s="264"/>
      <c r="AD2939" s="264"/>
      <c r="AE2939" s="264"/>
      <c r="AF2939" s="264"/>
      <c r="AG2939" s="264"/>
    </row>
    <row r="2940" spans="2:33" ht="12.6" customHeight="1" x14ac:dyDescent="0.25">
      <c r="L2940" s="320"/>
      <c r="M2940" s="320"/>
      <c r="P2940" s="211"/>
      <c r="Q2940" s="211"/>
      <c r="R2940" s="211"/>
      <c r="S2940" s="211"/>
      <c r="T2940" s="211"/>
      <c r="U2940" s="211"/>
      <c r="V2940" s="211"/>
      <c r="W2940" s="211"/>
      <c r="X2940" s="211"/>
      <c r="Y2940" s="211"/>
      <c r="Z2940" s="211"/>
      <c r="AC2940" s="264"/>
      <c r="AD2940" s="264"/>
      <c r="AE2940" s="264"/>
      <c r="AF2940" s="264"/>
      <c r="AG2940" s="264"/>
    </row>
    <row r="2941" spans="2:33" ht="12.6" customHeight="1" x14ac:dyDescent="0.25">
      <c r="B2941" s="321"/>
      <c r="C2941" s="11"/>
      <c r="D2941" s="11"/>
      <c r="E2941" s="325"/>
      <c r="F2941" s="359"/>
      <c r="G2941" s="318"/>
      <c r="H2941" s="11"/>
      <c r="I2941" s="15"/>
      <c r="J2941" s="83"/>
      <c r="K2941" s="63"/>
      <c r="P2941" s="211"/>
      <c r="Q2941" s="211"/>
      <c r="R2941" s="211"/>
      <c r="S2941" s="211"/>
      <c r="T2941" s="211"/>
      <c r="U2941" s="211"/>
      <c r="V2941" s="211"/>
      <c r="W2941" s="211"/>
      <c r="X2941" s="211"/>
      <c r="Y2941" s="211"/>
      <c r="Z2941" s="211"/>
      <c r="AC2941" s="264"/>
      <c r="AD2941" s="264"/>
      <c r="AE2941" s="264"/>
      <c r="AF2941" s="264"/>
      <c r="AG2941" s="264"/>
    </row>
    <row r="2942" spans="2:33" ht="12.6" customHeight="1" x14ac:dyDescent="0.25">
      <c r="P2942" s="211"/>
      <c r="Q2942" s="211"/>
      <c r="R2942" s="211"/>
      <c r="S2942" s="211"/>
      <c r="T2942" s="211"/>
      <c r="U2942" s="211"/>
      <c r="V2942" s="211"/>
      <c r="W2942" s="211"/>
      <c r="X2942" s="211"/>
      <c r="Y2942" s="211"/>
      <c r="Z2942" s="211"/>
      <c r="AC2942" s="264"/>
      <c r="AD2942" s="264"/>
      <c r="AE2942" s="264"/>
      <c r="AF2942" s="264"/>
      <c r="AG2942" s="264"/>
    </row>
    <row r="2943" spans="2:33" ht="12.6" customHeight="1" x14ac:dyDescent="0.25">
      <c r="G2943" s="276"/>
      <c r="P2943" s="211"/>
      <c r="Q2943" s="211"/>
      <c r="R2943" s="211"/>
      <c r="S2943" s="211"/>
      <c r="T2943" s="211"/>
      <c r="U2943" s="211"/>
      <c r="V2943" s="211"/>
      <c r="W2943" s="211"/>
      <c r="X2943" s="211"/>
      <c r="Y2943" s="211"/>
      <c r="Z2943" s="211"/>
      <c r="AC2943" s="264"/>
      <c r="AD2943" s="264"/>
      <c r="AE2943" s="264"/>
      <c r="AF2943" s="264"/>
      <c r="AG2943" s="264"/>
    </row>
    <row r="2944" spans="2:33" ht="12.6" customHeight="1" x14ac:dyDescent="0.25">
      <c r="G2944" s="276"/>
      <c r="P2944" s="211"/>
      <c r="Q2944" s="211"/>
      <c r="R2944" s="211"/>
      <c r="S2944" s="211"/>
      <c r="T2944" s="211"/>
      <c r="U2944" s="211"/>
      <c r="V2944" s="211"/>
      <c r="W2944" s="211"/>
      <c r="X2944" s="211"/>
      <c r="Y2944" s="211"/>
      <c r="Z2944" s="211"/>
      <c r="AC2944" s="264"/>
      <c r="AD2944" s="264"/>
      <c r="AE2944" s="264"/>
      <c r="AF2944" s="264"/>
      <c r="AG2944" s="264"/>
    </row>
    <row r="2945" spans="1:33" ht="12.6" customHeight="1" x14ac:dyDescent="0.25">
      <c r="P2945" s="211"/>
      <c r="Q2945" s="211"/>
      <c r="R2945" s="211"/>
      <c r="S2945" s="211"/>
      <c r="T2945" s="211"/>
      <c r="U2945" s="211"/>
      <c r="V2945" s="211"/>
      <c r="W2945" s="211"/>
      <c r="X2945" s="211"/>
      <c r="Y2945" s="211"/>
      <c r="Z2945" s="211"/>
      <c r="AC2945" s="264"/>
      <c r="AD2945" s="264"/>
      <c r="AE2945" s="264"/>
      <c r="AF2945" s="264"/>
      <c r="AG2945" s="264"/>
    </row>
    <row r="2946" spans="1:33" ht="12.6" customHeight="1" x14ac:dyDescent="0.25">
      <c r="A2946" s="26"/>
      <c r="B2946" s="12"/>
      <c r="C2946" s="83"/>
      <c r="D2946" s="11"/>
      <c r="E2946" s="26"/>
      <c r="F2946" s="329"/>
      <c r="G2946" s="268"/>
      <c r="H2946" s="268"/>
      <c r="I2946" s="360"/>
      <c r="J2946" s="26"/>
      <c r="K2946" s="26"/>
      <c r="L2946" s="360"/>
      <c r="M2946" s="26"/>
      <c r="N2946" s="26"/>
      <c r="O2946" s="55"/>
      <c r="P2946" s="214"/>
      <c r="Q2946" s="211"/>
      <c r="R2946" s="211"/>
      <c r="S2946" s="211"/>
      <c r="T2946" s="211"/>
      <c r="U2946" s="211"/>
      <c r="V2946" s="211"/>
      <c r="W2946" s="211"/>
      <c r="X2946" s="211"/>
      <c r="Y2946" s="211"/>
      <c r="Z2946" s="211"/>
      <c r="AC2946" s="271"/>
      <c r="AD2946" s="271"/>
      <c r="AE2946" s="271"/>
      <c r="AF2946" s="271"/>
      <c r="AG2946" s="271"/>
    </row>
    <row r="2947" spans="1:33" ht="12.6" customHeight="1" x14ac:dyDescent="0.25">
      <c r="A2947" s="12"/>
      <c r="B2947" s="326"/>
      <c r="C2947" s="326"/>
      <c r="D2947" s="326"/>
      <c r="E2947" s="326"/>
      <c r="F2947" s="326"/>
      <c r="G2947" s="327"/>
      <c r="H2947" s="327"/>
      <c r="I2947" s="361"/>
      <c r="J2947" s="188"/>
      <c r="K2947" s="326"/>
      <c r="L2947" s="362"/>
      <c r="M2947" s="363"/>
      <c r="N2947" s="364"/>
      <c r="O2947" s="26"/>
      <c r="P2947" s="215"/>
      <c r="Q2947" s="211"/>
      <c r="R2947" s="211"/>
      <c r="S2947" s="211"/>
      <c r="T2947" s="211"/>
      <c r="U2947" s="211"/>
      <c r="V2947" s="211"/>
      <c r="W2947" s="211"/>
      <c r="X2947" s="211"/>
      <c r="Y2947" s="211"/>
      <c r="Z2947" s="211"/>
      <c r="AC2947" s="278"/>
      <c r="AD2947" s="278"/>
      <c r="AE2947" s="278"/>
      <c r="AF2947" s="278"/>
      <c r="AG2947" s="278"/>
    </row>
    <row r="2948" spans="1:33" ht="12.6" customHeight="1" x14ac:dyDescent="0.25">
      <c r="A2948" s="12"/>
      <c r="B2948" s="326"/>
      <c r="C2948" s="326"/>
      <c r="D2948" s="326"/>
      <c r="E2948" s="326"/>
      <c r="F2948" s="326"/>
      <c r="G2948" s="327"/>
      <c r="H2948" s="327"/>
      <c r="I2948" s="361"/>
      <c r="J2948" s="188"/>
      <c r="K2948" s="326"/>
      <c r="L2948" s="362"/>
      <c r="M2948" s="363"/>
      <c r="N2948" s="364"/>
      <c r="O2948" s="26"/>
      <c r="P2948" s="215"/>
      <c r="Q2948" s="211"/>
      <c r="R2948" s="211"/>
      <c r="S2948" s="211"/>
      <c r="T2948" s="211"/>
      <c r="U2948" s="211"/>
      <c r="V2948" s="211"/>
      <c r="W2948" s="211"/>
      <c r="X2948" s="211"/>
      <c r="Y2948" s="211"/>
      <c r="Z2948" s="211"/>
      <c r="AC2948" s="278"/>
      <c r="AD2948" s="278"/>
      <c r="AE2948" s="278"/>
      <c r="AF2948" s="278"/>
      <c r="AG2948" s="278"/>
    </row>
    <row r="2949" spans="1:33" ht="12.6" customHeight="1" x14ac:dyDescent="0.25">
      <c r="A2949" s="12"/>
      <c r="B2949" s="326"/>
      <c r="C2949" s="326"/>
      <c r="D2949" s="326"/>
      <c r="E2949" s="326"/>
      <c r="F2949" s="326"/>
      <c r="G2949" s="327"/>
      <c r="H2949" s="327"/>
      <c r="I2949" s="361"/>
      <c r="J2949" s="188"/>
      <c r="K2949" s="326"/>
      <c r="L2949" s="362"/>
      <c r="M2949" s="363"/>
      <c r="N2949" s="364"/>
      <c r="O2949" s="26"/>
      <c r="P2949" s="215"/>
      <c r="Q2949" s="211"/>
      <c r="R2949" s="211"/>
      <c r="S2949" s="211"/>
      <c r="T2949" s="211"/>
      <c r="U2949" s="211"/>
      <c r="V2949" s="211"/>
      <c r="W2949" s="211"/>
      <c r="X2949" s="211"/>
      <c r="Y2949" s="211"/>
      <c r="Z2949" s="211"/>
      <c r="AC2949" s="278"/>
      <c r="AD2949" s="278"/>
      <c r="AE2949" s="278"/>
      <c r="AF2949" s="278"/>
      <c r="AG2949" s="278"/>
    </row>
    <row r="2950" spans="1:33" ht="12.6" customHeight="1" x14ac:dyDescent="0.25">
      <c r="A2950" s="12"/>
      <c r="B2950" s="326"/>
      <c r="C2950" s="326"/>
      <c r="D2950" s="326"/>
      <c r="E2950" s="326"/>
      <c r="F2950" s="326"/>
      <c r="G2950" s="327"/>
      <c r="H2950" s="327"/>
      <c r="I2950" s="361"/>
      <c r="J2950" s="188"/>
      <c r="K2950" s="326"/>
      <c r="L2950" s="362"/>
      <c r="M2950" s="363"/>
      <c r="N2950" s="364"/>
      <c r="O2950" s="26"/>
      <c r="P2950" s="215"/>
      <c r="Q2950" s="211"/>
      <c r="R2950" s="211"/>
      <c r="S2950" s="211"/>
      <c r="T2950" s="211"/>
      <c r="U2950" s="211"/>
      <c r="V2950" s="211"/>
      <c r="W2950" s="211"/>
      <c r="X2950" s="211"/>
      <c r="Y2950" s="211"/>
      <c r="Z2950" s="211"/>
      <c r="AC2950" s="278"/>
      <c r="AD2950" s="278"/>
      <c r="AE2950" s="278"/>
      <c r="AF2950" s="278"/>
      <c r="AG2950" s="278"/>
    </row>
    <row r="2951" spans="1:33" ht="12.6" customHeight="1" x14ac:dyDescent="0.25">
      <c r="A2951" s="12"/>
      <c r="B2951" s="326"/>
      <c r="C2951" s="326"/>
      <c r="D2951" s="326"/>
      <c r="E2951" s="326"/>
      <c r="F2951" s="326"/>
      <c r="G2951" s="327"/>
      <c r="H2951" s="327"/>
      <c r="I2951" s="361"/>
      <c r="J2951" s="188"/>
      <c r="K2951" s="326"/>
      <c r="L2951" s="362"/>
      <c r="M2951" s="363"/>
      <c r="N2951" s="364"/>
      <c r="O2951" s="26"/>
      <c r="P2951" s="215"/>
      <c r="Q2951" s="211"/>
      <c r="R2951" s="211"/>
      <c r="S2951" s="211"/>
      <c r="T2951" s="211"/>
      <c r="U2951" s="211"/>
      <c r="V2951" s="211"/>
      <c r="W2951" s="211"/>
      <c r="X2951" s="211"/>
      <c r="Y2951" s="211"/>
      <c r="Z2951" s="211"/>
      <c r="AC2951" s="278"/>
      <c r="AD2951" s="278"/>
      <c r="AE2951" s="278"/>
      <c r="AF2951" s="278"/>
      <c r="AG2951" s="278"/>
    </row>
    <row r="2952" spans="1:33" ht="12.6" customHeight="1" x14ac:dyDescent="0.25">
      <c r="D2952" s="62"/>
      <c r="H2952" s="63"/>
      <c r="K2952" s="26"/>
      <c r="O2952" s="63"/>
      <c r="P2952" s="195"/>
      <c r="Q2952" s="211"/>
      <c r="R2952" s="211"/>
      <c r="S2952" s="211"/>
      <c r="T2952" s="211"/>
      <c r="U2952" s="211"/>
      <c r="V2952" s="211"/>
      <c r="W2952" s="211"/>
      <c r="X2952" s="211"/>
      <c r="Y2952" s="211"/>
      <c r="Z2952" s="211"/>
      <c r="AC2952" s="264"/>
      <c r="AD2952" s="264"/>
      <c r="AE2952" s="264"/>
      <c r="AF2952" s="264"/>
      <c r="AG2952" s="264"/>
    </row>
    <row r="2953" spans="1:33" ht="12.6" customHeight="1" x14ac:dyDescent="0.25">
      <c r="D2953" s="62"/>
      <c r="H2953" s="63"/>
      <c r="K2953" s="26"/>
      <c r="O2953" s="63"/>
      <c r="P2953" s="211"/>
      <c r="Q2953" s="211"/>
      <c r="R2953" s="211"/>
      <c r="S2953" s="211"/>
      <c r="T2953" s="211"/>
      <c r="U2953" s="211"/>
      <c r="V2953" s="211"/>
      <c r="W2953" s="211"/>
      <c r="X2953" s="211"/>
      <c r="Y2953" s="211"/>
      <c r="Z2953" s="211"/>
      <c r="AC2953" s="264"/>
      <c r="AD2953" s="264"/>
      <c r="AE2953" s="264"/>
      <c r="AF2953" s="264"/>
      <c r="AG2953" s="264"/>
    </row>
    <row r="2954" spans="1:33" ht="12.6" customHeight="1" x14ac:dyDescent="0.25">
      <c r="B2954" s="95"/>
      <c r="C2954" s="95"/>
      <c r="D2954" s="95"/>
      <c r="E2954" s="95"/>
      <c r="F2954" s="95"/>
      <c r="G2954" s="95"/>
      <c r="H2954" s="95"/>
      <c r="I2954" s="95"/>
      <c r="J2954" s="95"/>
      <c r="K2954" s="95"/>
      <c r="L2954" s="95"/>
      <c r="M2954" s="95"/>
      <c r="O2954" s="63"/>
      <c r="P2954" s="211"/>
      <c r="Q2954" s="211"/>
      <c r="R2954" s="211"/>
      <c r="S2954" s="211"/>
      <c r="T2954" s="211"/>
      <c r="U2954" s="211"/>
      <c r="V2954" s="211"/>
      <c r="W2954" s="211"/>
      <c r="X2954" s="211"/>
      <c r="Y2954" s="211"/>
      <c r="Z2954" s="211"/>
      <c r="AC2954" s="264"/>
      <c r="AD2954" s="264"/>
      <c r="AE2954" s="264"/>
      <c r="AF2954" s="264"/>
      <c r="AG2954" s="264"/>
    </row>
    <row r="2955" spans="1:33" ht="12.6" customHeight="1" x14ac:dyDescent="0.25">
      <c r="B2955" s="95"/>
      <c r="C2955" s="95"/>
      <c r="D2955" s="95"/>
      <c r="E2955" s="95"/>
      <c r="F2955" s="95"/>
      <c r="G2955" s="95"/>
      <c r="H2955" s="95"/>
      <c r="I2955" s="95"/>
      <c r="J2955" s="95"/>
      <c r="K2955" s="95"/>
      <c r="L2955" s="95"/>
      <c r="M2955" s="95"/>
      <c r="O2955" s="63"/>
      <c r="P2955" s="211"/>
      <c r="Q2955" s="211"/>
      <c r="R2955" s="211"/>
      <c r="S2955" s="211"/>
      <c r="T2955" s="211"/>
      <c r="U2955" s="211"/>
      <c r="V2955" s="211"/>
      <c r="W2955" s="211"/>
      <c r="X2955" s="211"/>
      <c r="Y2955" s="211"/>
      <c r="Z2955" s="211"/>
      <c r="AC2955" s="264"/>
      <c r="AD2955" s="264"/>
      <c r="AE2955" s="264"/>
      <c r="AF2955" s="264"/>
      <c r="AG2955" s="264"/>
    </row>
    <row r="2956" spans="1:33" ht="12.6" customHeight="1" x14ac:dyDescent="0.25">
      <c r="B2956" s="95"/>
      <c r="C2956" s="95"/>
      <c r="D2956" s="95"/>
      <c r="E2956" s="95"/>
      <c r="F2956" s="95"/>
      <c r="G2956" s="95"/>
      <c r="H2956" s="95"/>
      <c r="I2956" s="95"/>
      <c r="J2956" s="95"/>
      <c r="K2956" s="95"/>
      <c r="L2956" s="95"/>
      <c r="M2956" s="95"/>
      <c r="O2956" s="63"/>
      <c r="P2956" s="211"/>
      <c r="Q2956" s="211"/>
      <c r="R2956" s="211"/>
      <c r="S2956" s="211"/>
      <c r="T2956" s="211"/>
      <c r="U2956" s="211"/>
      <c r="V2956" s="211"/>
      <c r="W2956" s="211"/>
      <c r="X2956" s="211"/>
      <c r="Y2956" s="211"/>
      <c r="Z2956" s="211"/>
      <c r="AC2956" s="264"/>
      <c r="AD2956" s="264"/>
      <c r="AE2956" s="264"/>
      <c r="AF2956" s="264"/>
      <c r="AG2956" s="264"/>
    </row>
    <row r="2957" spans="1:33" ht="12.6" customHeight="1" x14ac:dyDescent="0.25">
      <c r="B2957" s="95"/>
      <c r="C2957" s="95"/>
      <c r="D2957" s="95"/>
      <c r="E2957" s="95"/>
      <c r="F2957" s="95"/>
      <c r="G2957" s="95"/>
      <c r="H2957" s="95"/>
      <c r="I2957" s="95"/>
      <c r="J2957" s="95"/>
      <c r="K2957" s="95"/>
      <c r="L2957" s="95"/>
      <c r="M2957" s="95"/>
      <c r="O2957" s="63"/>
      <c r="P2957" s="211"/>
      <c r="Q2957" s="211"/>
      <c r="R2957" s="211"/>
      <c r="S2957" s="211"/>
      <c r="T2957" s="211"/>
      <c r="U2957" s="211"/>
      <c r="V2957" s="211"/>
      <c r="W2957" s="211"/>
      <c r="X2957" s="211"/>
      <c r="Y2957" s="211"/>
      <c r="Z2957" s="211"/>
      <c r="AC2957" s="264"/>
      <c r="AD2957" s="264"/>
      <c r="AE2957" s="264"/>
      <c r="AF2957" s="264"/>
      <c r="AG2957" s="264"/>
    </row>
    <row r="2958" spans="1:33" ht="12.6" customHeight="1" x14ac:dyDescent="0.25">
      <c r="B2958" s="16"/>
      <c r="D2958" s="62"/>
      <c r="H2958" s="63"/>
      <c r="K2958" s="26"/>
      <c r="O2958" s="63"/>
      <c r="P2958" s="211"/>
      <c r="Q2958" s="211"/>
      <c r="R2958" s="211"/>
      <c r="S2958" s="211"/>
      <c r="T2958" s="211"/>
      <c r="U2958" s="211"/>
      <c r="V2958" s="211"/>
      <c r="W2958" s="211"/>
      <c r="X2958" s="211"/>
      <c r="Y2958" s="211"/>
      <c r="Z2958" s="211"/>
      <c r="AC2958" s="264"/>
      <c r="AD2958" s="264"/>
      <c r="AE2958" s="264"/>
      <c r="AF2958" s="264"/>
      <c r="AG2958" s="264"/>
    </row>
    <row r="2959" spans="1:33" ht="12.6" customHeight="1" x14ac:dyDescent="0.25">
      <c r="B2959" s="16"/>
      <c r="D2959" s="62"/>
      <c r="H2959" s="63"/>
      <c r="K2959" s="26"/>
      <c r="O2959" s="63"/>
      <c r="P2959" s="211"/>
      <c r="Q2959" s="211"/>
      <c r="R2959" s="211"/>
      <c r="S2959" s="211"/>
      <c r="T2959" s="211"/>
      <c r="U2959" s="211"/>
      <c r="V2959" s="211"/>
      <c r="W2959" s="211"/>
      <c r="X2959" s="211"/>
      <c r="Y2959" s="211"/>
      <c r="Z2959" s="211"/>
      <c r="AC2959" s="264"/>
      <c r="AD2959" s="264"/>
      <c r="AE2959" s="264"/>
      <c r="AF2959" s="264"/>
      <c r="AG2959" s="264"/>
    </row>
    <row r="2960" spans="1:33" ht="12.6" customHeight="1" x14ac:dyDescent="0.25">
      <c r="D2960" s="62"/>
      <c r="H2960" s="63"/>
      <c r="K2960" s="26"/>
      <c r="O2960" s="63"/>
      <c r="P2960" s="211"/>
      <c r="Q2960" s="211"/>
      <c r="R2960" s="211"/>
      <c r="S2960" s="211"/>
      <c r="T2960" s="211"/>
      <c r="U2960" s="211"/>
      <c r="V2960" s="211"/>
      <c r="W2960" s="211"/>
      <c r="X2960" s="211"/>
      <c r="Y2960" s="211"/>
      <c r="Z2960" s="211"/>
      <c r="AC2960" s="264"/>
      <c r="AD2960" s="264"/>
      <c r="AE2960" s="264"/>
      <c r="AF2960" s="264"/>
      <c r="AG2960" s="264"/>
    </row>
    <row r="2961" spans="2:33" ht="12.6" customHeight="1" x14ac:dyDescent="0.25">
      <c r="D2961" s="62"/>
      <c r="E2961" s="222"/>
      <c r="F2961" s="222"/>
      <c r="G2961" s="222"/>
      <c r="H2961" s="222"/>
      <c r="I2961" s="222"/>
      <c r="K2961" s="26"/>
      <c r="O2961" s="63"/>
      <c r="P2961" s="211"/>
      <c r="Q2961" s="211"/>
      <c r="R2961" s="211"/>
      <c r="S2961" s="211"/>
      <c r="T2961" s="211"/>
      <c r="U2961" s="211"/>
      <c r="V2961" s="211"/>
      <c r="W2961" s="211"/>
      <c r="X2961" s="211"/>
      <c r="Y2961" s="211"/>
      <c r="Z2961" s="211"/>
      <c r="AC2961" s="264"/>
      <c r="AD2961" s="264"/>
      <c r="AE2961" s="264"/>
      <c r="AF2961" s="264"/>
      <c r="AG2961" s="264"/>
    </row>
    <row r="2962" spans="2:33" ht="12.6" customHeight="1" x14ac:dyDescent="0.25">
      <c r="D2962" s="62"/>
      <c r="E2962" s="222"/>
      <c r="F2962" s="222"/>
      <c r="G2962" s="222"/>
      <c r="H2962" s="222"/>
      <c r="I2962" s="222"/>
      <c r="K2962" s="323"/>
      <c r="L2962" s="323"/>
      <c r="M2962" s="323"/>
      <c r="O2962" s="63"/>
      <c r="P2962" s="211"/>
      <c r="Q2962" s="211"/>
      <c r="R2962" s="211"/>
      <c r="S2962" s="211"/>
      <c r="T2962" s="211"/>
      <c r="U2962" s="211"/>
      <c r="V2962" s="211"/>
      <c r="W2962" s="211"/>
      <c r="X2962" s="211"/>
      <c r="Y2962" s="211"/>
      <c r="Z2962" s="211"/>
      <c r="AC2962" s="264"/>
      <c r="AD2962" s="264"/>
      <c r="AE2962" s="264"/>
      <c r="AF2962" s="264"/>
      <c r="AG2962" s="264"/>
    </row>
    <row r="2963" spans="2:33" ht="12.6" customHeight="1" x14ac:dyDescent="0.25">
      <c r="D2963" s="62"/>
      <c r="H2963" s="63"/>
      <c r="K2963" s="323"/>
      <c r="L2963" s="323"/>
      <c r="M2963" s="323"/>
      <c r="O2963" s="63"/>
      <c r="P2963" s="211"/>
      <c r="Q2963" s="211"/>
      <c r="R2963" s="211"/>
      <c r="S2963" s="211"/>
      <c r="T2963" s="211"/>
      <c r="U2963" s="211"/>
      <c r="V2963" s="211"/>
      <c r="W2963" s="211"/>
      <c r="X2963" s="211"/>
      <c r="Y2963" s="211"/>
      <c r="Z2963" s="211"/>
      <c r="AC2963" s="264"/>
      <c r="AD2963" s="264"/>
      <c r="AE2963" s="264"/>
      <c r="AF2963" s="264"/>
      <c r="AG2963" s="264"/>
    </row>
    <row r="2964" spans="2:33" ht="12.6" customHeight="1" x14ac:dyDescent="0.25">
      <c r="D2964" s="62"/>
      <c r="E2964" s="222"/>
      <c r="F2964" s="222"/>
      <c r="G2964" s="222"/>
      <c r="H2964" s="222"/>
      <c r="I2964" s="222"/>
      <c r="K2964" s="323"/>
      <c r="L2964" s="323"/>
      <c r="M2964" s="323"/>
      <c r="O2964" s="63"/>
      <c r="P2964" s="211"/>
      <c r="Q2964" s="211"/>
      <c r="R2964" s="211"/>
      <c r="S2964" s="211"/>
      <c r="T2964" s="211"/>
      <c r="U2964" s="211"/>
      <c r="V2964" s="211"/>
      <c r="W2964" s="211"/>
      <c r="X2964" s="211"/>
      <c r="Y2964" s="211"/>
      <c r="Z2964" s="211"/>
      <c r="AC2964" s="264"/>
      <c r="AD2964" s="264"/>
      <c r="AE2964" s="264"/>
      <c r="AF2964" s="264"/>
      <c r="AG2964" s="264"/>
    </row>
    <row r="2965" spans="2:33" ht="12.6" customHeight="1" x14ac:dyDescent="0.25">
      <c r="D2965" s="62"/>
      <c r="E2965" s="222"/>
      <c r="F2965" s="222"/>
      <c r="G2965" s="222"/>
      <c r="H2965" s="222"/>
      <c r="I2965" s="222"/>
      <c r="K2965" s="323"/>
      <c r="L2965" s="323"/>
      <c r="M2965" s="323"/>
      <c r="O2965" s="63"/>
      <c r="P2965" s="211"/>
      <c r="Q2965" s="211"/>
      <c r="R2965" s="211"/>
      <c r="S2965" s="211"/>
      <c r="T2965" s="211"/>
      <c r="U2965" s="211"/>
      <c r="V2965" s="211"/>
      <c r="W2965" s="211"/>
      <c r="X2965" s="211"/>
      <c r="Y2965" s="211"/>
      <c r="Z2965" s="211"/>
      <c r="AC2965" s="264"/>
      <c r="AD2965" s="264"/>
      <c r="AE2965" s="264"/>
      <c r="AF2965" s="264"/>
      <c r="AG2965" s="264"/>
    </row>
    <row r="2966" spans="2:33" ht="12.6" customHeight="1" x14ac:dyDescent="0.25">
      <c r="D2966" s="62"/>
      <c r="H2966" s="63"/>
      <c r="K2966" s="26"/>
      <c r="O2966" s="63"/>
      <c r="P2966" s="211"/>
      <c r="Q2966" s="211"/>
      <c r="R2966" s="211"/>
      <c r="S2966" s="211"/>
      <c r="T2966" s="211"/>
      <c r="U2966" s="211"/>
      <c r="V2966" s="211"/>
      <c r="W2966" s="211"/>
      <c r="X2966" s="211"/>
      <c r="Y2966" s="211"/>
      <c r="Z2966" s="211"/>
      <c r="AC2966" s="264"/>
      <c r="AD2966" s="264"/>
      <c r="AE2966" s="264"/>
      <c r="AF2966" s="264"/>
      <c r="AG2966" s="264"/>
    </row>
    <row r="2967" spans="2:33" ht="12.6" customHeight="1" x14ac:dyDescent="0.25">
      <c r="D2967" s="62"/>
      <c r="H2967" s="63"/>
      <c r="K2967" s="26"/>
      <c r="O2967" s="63"/>
      <c r="P2967" s="211"/>
      <c r="Q2967" s="211"/>
      <c r="R2967" s="211"/>
      <c r="S2967" s="211"/>
      <c r="T2967" s="211"/>
      <c r="U2967" s="211"/>
      <c r="V2967" s="211"/>
      <c r="W2967" s="211"/>
      <c r="X2967" s="211"/>
      <c r="Y2967" s="211"/>
      <c r="Z2967" s="211"/>
      <c r="AC2967" s="264"/>
      <c r="AD2967" s="264"/>
      <c r="AE2967" s="264"/>
      <c r="AF2967" s="264"/>
      <c r="AG2967" s="264"/>
    </row>
    <row r="2968" spans="2:33" ht="12.6" customHeight="1" x14ac:dyDescent="0.25">
      <c r="B2968" s="9"/>
      <c r="C2968" s="39"/>
      <c r="E2968" s="11"/>
      <c r="F2968" s="11"/>
      <c r="G2968" s="11"/>
      <c r="L2968" s="80"/>
      <c r="P2968" s="211"/>
      <c r="Q2968" s="211"/>
      <c r="R2968" s="211"/>
      <c r="S2968" s="211"/>
      <c r="T2968" s="211"/>
      <c r="U2968" s="211"/>
      <c r="V2968" s="211"/>
      <c r="W2968" s="211"/>
      <c r="X2968" s="211"/>
      <c r="Y2968" s="211"/>
      <c r="Z2968" s="211"/>
      <c r="AC2968" s="264"/>
      <c r="AD2968" s="264"/>
      <c r="AE2968" s="264"/>
      <c r="AF2968" s="264"/>
      <c r="AG2968" s="264"/>
    </row>
    <row r="2969" spans="2:33" ht="12.6" customHeight="1" x14ac:dyDescent="0.25">
      <c r="E2969" s="195"/>
      <c r="F2969" s="13"/>
      <c r="P2969" s="211"/>
      <c r="Q2969" s="211"/>
      <c r="R2969" s="211"/>
      <c r="S2969" s="211"/>
      <c r="T2969" s="211"/>
      <c r="U2969" s="211"/>
      <c r="V2969" s="211"/>
      <c r="W2969" s="211"/>
      <c r="X2969" s="211"/>
      <c r="Y2969" s="211"/>
      <c r="Z2969" s="211"/>
      <c r="AC2969" s="264"/>
      <c r="AD2969" s="264"/>
      <c r="AE2969" s="264"/>
      <c r="AF2969" s="264"/>
      <c r="AG2969" s="264"/>
    </row>
    <row r="2970" spans="2:33" ht="12.6" customHeight="1" x14ac:dyDescent="0.25">
      <c r="L2970" s="320"/>
      <c r="M2970" s="320"/>
      <c r="P2970" s="211"/>
      <c r="Q2970" s="211"/>
      <c r="R2970" s="211"/>
      <c r="S2970" s="211"/>
      <c r="T2970" s="211"/>
      <c r="U2970" s="211"/>
      <c r="V2970" s="211"/>
      <c r="W2970" s="211"/>
      <c r="X2970" s="211"/>
      <c r="Y2970" s="211"/>
      <c r="Z2970" s="211"/>
      <c r="AC2970" s="264"/>
      <c r="AD2970" s="264"/>
      <c r="AE2970" s="264"/>
      <c r="AF2970" s="264"/>
      <c r="AG2970" s="264"/>
    </row>
    <row r="2971" spans="2:33" ht="12.6" customHeight="1" x14ac:dyDescent="0.25">
      <c r="L2971" s="320"/>
      <c r="M2971" s="320"/>
      <c r="P2971" s="211"/>
      <c r="Q2971" s="211"/>
      <c r="R2971" s="211"/>
      <c r="S2971" s="211"/>
      <c r="T2971" s="211"/>
      <c r="U2971" s="211"/>
      <c r="V2971" s="211"/>
      <c r="W2971" s="211"/>
      <c r="X2971" s="211"/>
      <c r="Y2971" s="211"/>
      <c r="Z2971" s="211"/>
      <c r="AC2971" s="264"/>
      <c r="AD2971" s="264"/>
      <c r="AE2971" s="264"/>
      <c r="AF2971" s="264"/>
      <c r="AG2971" s="264"/>
    </row>
    <row r="2972" spans="2:33" ht="12.6" customHeight="1" x14ac:dyDescent="0.25">
      <c r="B2972" s="15"/>
      <c r="C2972" s="222"/>
      <c r="D2972" s="222"/>
      <c r="E2972" s="11"/>
      <c r="F2972" s="11"/>
      <c r="P2972" s="211"/>
      <c r="Q2972" s="211"/>
      <c r="R2972" s="211"/>
      <c r="S2972" s="211"/>
      <c r="T2972" s="211"/>
      <c r="U2972" s="211"/>
      <c r="V2972" s="211"/>
      <c r="W2972" s="211"/>
      <c r="X2972" s="211"/>
      <c r="Y2972" s="211"/>
      <c r="Z2972" s="211"/>
      <c r="AC2972" s="264"/>
      <c r="AD2972" s="264"/>
      <c r="AE2972" s="264"/>
      <c r="AF2972" s="264"/>
      <c r="AG2972" s="264"/>
    </row>
    <row r="2973" spans="2:33" ht="12.6" customHeight="1" x14ac:dyDescent="0.25">
      <c r="P2973" s="211"/>
      <c r="Q2973" s="211"/>
      <c r="R2973" s="211"/>
      <c r="S2973" s="211"/>
      <c r="T2973" s="211"/>
      <c r="U2973" s="211"/>
      <c r="V2973" s="211"/>
      <c r="W2973" s="211"/>
      <c r="X2973" s="211"/>
      <c r="Y2973" s="211"/>
      <c r="Z2973" s="211"/>
      <c r="AC2973" s="264"/>
      <c r="AD2973" s="264"/>
      <c r="AE2973" s="264"/>
      <c r="AF2973" s="264"/>
      <c r="AG2973" s="264"/>
    </row>
    <row r="2974" spans="2:33" ht="12.6" customHeight="1" x14ac:dyDescent="0.25">
      <c r="P2974" s="211"/>
      <c r="Q2974" s="211"/>
      <c r="R2974" s="211"/>
      <c r="S2974" s="211"/>
      <c r="T2974" s="211"/>
      <c r="U2974" s="211"/>
      <c r="V2974" s="211"/>
      <c r="W2974" s="211"/>
      <c r="X2974" s="211"/>
      <c r="Y2974" s="211"/>
      <c r="Z2974" s="211"/>
      <c r="AC2974" s="264"/>
      <c r="AD2974" s="264"/>
      <c r="AE2974" s="264"/>
      <c r="AF2974" s="264"/>
      <c r="AG2974" s="264"/>
    </row>
    <row r="2975" spans="2:33" ht="12.6" customHeight="1" x14ac:dyDescent="0.25">
      <c r="B2975" s="149"/>
      <c r="C2975" s="149"/>
      <c r="D2975" s="149"/>
      <c r="E2975" s="149"/>
      <c r="F2975" s="149"/>
      <c r="G2975" s="149"/>
      <c r="H2975" s="149"/>
      <c r="I2975" s="149"/>
      <c r="J2975" s="149"/>
      <c r="K2975" s="149"/>
      <c r="L2975" s="131"/>
      <c r="M2975" s="131"/>
      <c r="P2975" s="211"/>
      <c r="Q2975" s="211"/>
      <c r="R2975" s="211"/>
      <c r="S2975" s="211"/>
      <c r="T2975" s="211"/>
      <c r="U2975" s="211"/>
      <c r="V2975" s="211"/>
      <c r="W2975" s="211"/>
      <c r="X2975" s="211"/>
      <c r="Y2975" s="211"/>
      <c r="Z2975" s="211"/>
      <c r="AC2975" s="264"/>
      <c r="AD2975" s="264"/>
      <c r="AE2975" s="264"/>
      <c r="AF2975" s="264"/>
      <c r="AG2975" s="264"/>
    </row>
    <row r="2976" spans="2:33" ht="12.6" customHeight="1" x14ac:dyDescent="0.25">
      <c r="B2976" s="11"/>
      <c r="C2976" s="11"/>
      <c r="D2976" s="222"/>
      <c r="E2976" s="222"/>
      <c r="F2976" s="222"/>
      <c r="G2976" s="222"/>
      <c r="H2976" s="222"/>
      <c r="I2976" s="222"/>
      <c r="J2976" s="222"/>
      <c r="K2976" s="222"/>
      <c r="L2976" s="222"/>
      <c r="M2976" s="327"/>
      <c r="P2976" s="211"/>
      <c r="Q2976" s="211"/>
      <c r="R2976" s="211"/>
      <c r="S2976" s="211"/>
      <c r="T2976" s="211"/>
      <c r="U2976" s="211"/>
      <c r="V2976" s="211"/>
      <c r="W2976" s="211"/>
      <c r="X2976" s="211"/>
      <c r="Y2976" s="211"/>
      <c r="Z2976" s="211"/>
      <c r="AC2976" s="264"/>
      <c r="AD2976" s="264"/>
      <c r="AE2976" s="264"/>
      <c r="AF2976" s="264"/>
      <c r="AG2976" s="264"/>
    </row>
    <row r="2977" spans="1:33" ht="12.6" customHeight="1" x14ac:dyDescent="0.25">
      <c r="B2977" s="11"/>
      <c r="C2977" s="11"/>
      <c r="D2977" s="222"/>
      <c r="E2977" s="222"/>
      <c r="F2977" s="222"/>
      <c r="G2977" s="222"/>
      <c r="H2977" s="366"/>
      <c r="I2977" s="366"/>
      <c r="J2977" s="366"/>
      <c r="K2977" s="366"/>
      <c r="L2977" s="131"/>
      <c r="M2977" s="131"/>
      <c r="P2977" s="211"/>
      <c r="Q2977" s="211"/>
      <c r="R2977" s="211"/>
      <c r="S2977" s="211"/>
      <c r="T2977" s="211"/>
      <c r="U2977" s="211"/>
      <c r="V2977" s="211"/>
      <c r="W2977" s="211"/>
      <c r="X2977" s="211"/>
      <c r="Y2977" s="211"/>
      <c r="Z2977" s="211"/>
      <c r="AC2977" s="264"/>
      <c r="AD2977" s="264"/>
      <c r="AE2977" s="264"/>
      <c r="AF2977" s="264"/>
      <c r="AG2977" s="264"/>
    </row>
    <row r="2978" spans="1:33" ht="12.6" customHeight="1" x14ac:dyDescent="0.25">
      <c r="B2978" s="11"/>
      <c r="C2978" s="11"/>
      <c r="D2978" s="325"/>
      <c r="E2978" s="325"/>
      <c r="F2978" s="325"/>
      <c r="G2978" s="325"/>
      <c r="H2978" s="367"/>
      <c r="I2978" s="367"/>
      <c r="J2978" s="222"/>
      <c r="K2978" s="222"/>
      <c r="L2978" s="222"/>
      <c r="M2978" s="327"/>
      <c r="P2978" s="211"/>
      <c r="Q2978" s="211"/>
      <c r="R2978" s="211"/>
      <c r="S2978" s="211"/>
      <c r="T2978" s="211"/>
      <c r="U2978" s="211"/>
      <c r="V2978" s="211"/>
      <c r="W2978" s="211"/>
      <c r="X2978" s="211"/>
      <c r="Y2978" s="211"/>
      <c r="Z2978" s="211"/>
      <c r="AC2978" s="264"/>
      <c r="AD2978" s="264"/>
      <c r="AE2978" s="264"/>
      <c r="AF2978" s="264"/>
      <c r="AG2978" s="264"/>
    </row>
    <row r="2979" spans="1:33" ht="12.6" customHeight="1" x14ac:dyDescent="0.25">
      <c r="P2979" s="211"/>
      <c r="Q2979" s="211"/>
      <c r="R2979" s="211"/>
      <c r="S2979" s="211"/>
      <c r="T2979" s="211"/>
      <c r="U2979" s="211"/>
      <c r="V2979" s="211"/>
      <c r="W2979" s="211"/>
      <c r="X2979" s="211"/>
      <c r="Y2979" s="211"/>
      <c r="Z2979" s="211"/>
      <c r="AC2979" s="264"/>
      <c r="AD2979" s="264"/>
      <c r="AE2979" s="264"/>
      <c r="AF2979" s="264"/>
      <c r="AG2979" s="264"/>
    </row>
    <row r="2980" spans="1:33" ht="12.6" customHeight="1" x14ac:dyDescent="0.25">
      <c r="M2980" s="330"/>
      <c r="P2980" s="211"/>
      <c r="Q2980" s="211"/>
      <c r="R2980" s="211"/>
      <c r="S2980" s="211"/>
      <c r="T2980" s="211"/>
      <c r="U2980" s="211"/>
      <c r="V2980" s="211"/>
      <c r="W2980" s="211"/>
      <c r="X2980" s="211"/>
      <c r="Y2980" s="211"/>
      <c r="Z2980" s="211"/>
      <c r="AC2980" s="264"/>
      <c r="AD2980" s="264"/>
      <c r="AE2980" s="264"/>
      <c r="AF2980" s="264"/>
      <c r="AG2980" s="264"/>
    </row>
    <row r="2981" spans="1:33" ht="12.6" customHeight="1" x14ac:dyDescent="0.25">
      <c r="A2981" s="26"/>
      <c r="B2981" s="26"/>
      <c r="C2981" s="83"/>
      <c r="D2981" s="329"/>
      <c r="E2981" s="26"/>
      <c r="F2981" s="11"/>
      <c r="G2981" s="11"/>
      <c r="H2981" s="11"/>
      <c r="I2981" s="11"/>
      <c r="J2981" s="26"/>
      <c r="K2981" s="26"/>
      <c r="L2981" s="26"/>
      <c r="M2981" s="330"/>
      <c r="N2981" s="55"/>
      <c r="O2981" s="26"/>
      <c r="P2981" s="211"/>
      <c r="Q2981" s="211"/>
      <c r="R2981" s="211"/>
      <c r="S2981" s="212"/>
      <c r="T2981" s="212"/>
      <c r="U2981" s="212"/>
      <c r="V2981" s="212"/>
      <c r="W2981" s="212"/>
      <c r="X2981" s="212"/>
      <c r="Y2981" s="212"/>
      <c r="Z2981" s="212"/>
      <c r="AC2981" s="264"/>
      <c r="AD2981" s="264"/>
      <c r="AE2981" s="264"/>
      <c r="AF2981" s="264"/>
      <c r="AG2981" s="264"/>
    </row>
    <row r="2982" spans="1:33" ht="12.6" customHeight="1" x14ac:dyDescent="0.25">
      <c r="A2982" s="11"/>
      <c r="B2982" s="222"/>
      <c r="C2982" s="222"/>
      <c r="D2982" s="3"/>
      <c r="E2982" s="222"/>
      <c r="F2982" s="222"/>
      <c r="G2982" s="3"/>
      <c r="H2982" s="222"/>
      <c r="I2982" s="3"/>
      <c r="J2982" s="326"/>
      <c r="K2982" s="327"/>
      <c r="L2982" s="222"/>
      <c r="M2982" s="76"/>
      <c r="N2982" s="3"/>
      <c r="O2982" s="11"/>
      <c r="P2982" s="211"/>
      <c r="Q2982" s="211"/>
      <c r="R2982" s="211"/>
      <c r="S2982" s="211"/>
      <c r="T2982" s="211"/>
      <c r="U2982" s="211"/>
      <c r="V2982" s="211"/>
      <c r="W2982" s="211"/>
      <c r="X2982" s="211"/>
      <c r="Y2982" s="211"/>
      <c r="Z2982" s="211"/>
      <c r="AC2982" s="264"/>
      <c r="AD2982" s="264"/>
      <c r="AE2982" s="264"/>
      <c r="AF2982" s="264"/>
      <c r="AG2982" s="264"/>
    </row>
    <row r="2983" spans="1:33" ht="12.6" customHeight="1" x14ac:dyDescent="0.25">
      <c r="A2983" s="11"/>
      <c r="B2983" s="222"/>
      <c r="C2983" s="222"/>
      <c r="D2983" s="3"/>
      <c r="E2983" s="222"/>
      <c r="F2983" s="222"/>
      <c r="G2983" s="3"/>
      <c r="H2983" s="222"/>
      <c r="I2983" s="3"/>
      <c r="J2983" s="326"/>
      <c r="K2983" s="327"/>
      <c r="L2983" s="222"/>
      <c r="M2983" s="76"/>
      <c r="N2983" s="3"/>
      <c r="O2983" s="11"/>
      <c r="P2983" s="211"/>
      <c r="Q2983" s="211"/>
      <c r="R2983" s="211"/>
      <c r="S2983" s="211"/>
      <c r="T2983" s="211"/>
      <c r="U2983" s="211"/>
      <c r="V2983" s="211"/>
      <c r="W2983" s="211"/>
      <c r="X2983" s="211"/>
      <c r="Y2983" s="211"/>
      <c r="Z2983" s="211"/>
      <c r="AC2983" s="264"/>
      <c r="AD2983" s="264"/>
      <c r="AE2983" s="264"/>
      <c r="AF2983" s="264"/>
      <c r="AG2983" s="264"/>
    </row>
    <row r="2984" spans="1:33" ht="12.6" customHeight="1" x14ac:dyDescent="0.25">
      <c r="A2984" s="11"/>
      <c r="B2984" s="222"/>
      <c r="C2984" s="222"/>
      <c r="D2984" s="3"/>
      <c r="E2984" s="222"/>
      <c r="F2984" s="222"/>
      <c r="G2984" s="3"/>
      <c r="H2984" s="222"/>
      <c r="I2984" s="3"/>
      <c r="J2984" s="326"/>
      <c r="K2984" s="327"/>
      <c r="L2984" s="222"/>
      <c r="M2984" s="76"/>
      <c r="N2984" s="3"/>
      <c r="O2984" s="11"/>
      <c r="P2984" s="211"/>
      <c r="Q2984" s="211"/>
      <c r="R2984" s="211"/>
      <c r="S2984" s="211"/>
      <c r="T2984" s="211"/>
      <c r="U2984" s="211"/>
      <c r="V2984" s="211"/>
      <c r="W2984" s="211"/>
      <c r="X2984" s="211"/>
      <c r="Y2984" s="211"/>
      <c r="Z2984" s="211"/>
      <c r="AC2984" s="264"/>
      <c r="AD2984" s="264"/>
      <c r="AE2984" s="264"/>
      <c r="AF2984" s="264"/>
      <c r="AG2984" s="264"/>
    </row>
    <row r="2985" spans="1:33" ht="12.6" customHeight="1" x14ac:dyDescent="0.25">
      <c r="A2985" s="11"/>
      <c r="B2985" s="222"/>
      <c r="C2985" s="222"/>
      <c r="D2985" s="3"/>
      <c r="E2985" s="222"/>
      <c r="F2985" s="222"/>
      <c r="G2985" s="3"/>
      <c r="H2985" s="222"/>
      <c r="I2985" s="3"/>
      <c r="J2985" s="326"/>
      <c r="K2985" s="327"/>
      <c r="L2985" s="222"/>
      <c r="M2985" s="76"/>
      <c r="N2985" s="3"/>
      <c r="O2985" s="11"/>
      <c r="P2985" s="211"/>
      <c r="Q2985" s="211"/>
      <c r="R2985" s="211"/>
      <c r="S2985" s="211"/>
      <c r="T2985" s="211"/>
      <c r="U2985" s="211"/>
      <c r="V2985" s="211"/>
      <c r="W2985" s="211"/>
      <c r="X2985" s="211"/>
      <c r="Y2985" s="211"/>
      <c r="Z2985" s="211"/>
      <c r="AC2985" s="264"/>
      <c r="AD2985" s="264"/>
      <c r="AE2985" s="264"/>
      <c r="AF2985" s="264"/>
      <c r="AG2985" s="264"/>
    </row>
    <row r="2986" spans="1:33" ht="12.6" customHeight="1" x14ac:dyDescent="0.25">
      <c r="A2986" s="11"/>
      <c r="B2986" s="222"/>
      <c r="C2986" s="222"/>
      <c r="D2986" s="3"/>
      <c r="E2986" s="222"/>
      <c r="F2986" s="222"/>
      <c r="G2986" s="3"/>
      <c r="H2986" s="222"/>
      <c r="I2986" s="3"/>
      <c r="J2986" s="326"/>
      <c r="K2986" s="327"/>
      <c r="L2986" s="222"/>
      <c r="M2986" s="76"/>
      <c r="N2986" s="3"/>
      <c r="O2986" s="11"/>
      <c r="P2986" s="211"/>
      <c r="Q2986" s="211"/>
      <c r="R2986" s="211"/>
      <c r="S2986" s="211"/>
      <c r="T2986" s="211"/>
      <c r="U2986" s="211"/>
      <c r="V2986" s="211"/>
      <c r="W2986" s="211"/>
      <c r="X2986" s="211"/>
      <c r="Y2986" s="211"/>
      <c r="Z2986" s="211"/>
      <c r="AC2986" s="264"/>
      <c r="AD2986" s="264"/>
      <c r="AE2986" s="264"/>
      <c r="AF2986" s="264"/>
      <c r="AG2986" s="264"/>
    </row>
    <row r="2987" spans="1:33" ht="12.6" customHeight="1" x14ac:dyDescent="0.25">
      <c r="D2987" s="3"/>
      <c r="G2987" s="3"/>
      <c r="I2987" s="3"/>
      <c r="N2987" s="3"/>
      <c r="P2987" s="211"/>
      <c r="Q2987" s="211"/>
      <c r="R2987" s="211"/>
      <c r="S2987" s="211"/>
      <c r="T2987" s="211"/>
      <c r="U2987" s="211"/>
      <c r="V2987" s="211"/>
      <c r="W2987" s="211"/>
      <c r="X2987" s="211"/>
      <c r="Y2987" s="211"/>
      <c r="Z2987" s="211"/>
      <c r="AC2987" s="264"/>
      <c r="AD2987" s="264"/>
      <c r="AE2987" s="264"/>
      <c r="AF2987" s="264"/>
      <c r="AG2987" s="264"/>
    </row>
    <row r="2988" spans="1:33" ht="12.6" customHeight="1" x14ac:dyDescent="0.25">
      <c r="D2988" s="62"/>
      <c r="H2988" s="63"/>
      <c r="K2988" s="26"/>
      <c r="P2988" s="211"/>
      <c r="Q2988" s="211"/>
      <c r="R2988" s="211"/>
      <c r="S2988" s="211"/>
      <c r="T2988" s="211"/>
      <c r="U2988" s="211"/>
      <c r="V2988" s="211"/>
      <c r="W2988" s="211"/>
      <c r="X2988" s="211"/>
      <c r="Y2988" s="211"/>
      <c r="Z2988" s="211"/>
      <c r="AC2988" s="264"/>
      <c r="AD2988" s="264"/>
      <c r="AE2988" s="264"/>
      <c r="AF2988" s="264"/>
      <c r="AG2988" s="264"/>
    </row>
    <row r="2989" spans="1:33" ht="12.6" customHeight="1" x14ac:dyDescent="0.25">
      <c r="B2989" s="95"/>
      <c r="C2989" s="95"/>
      <c r="D2989" s="95"/>
      <c r="E2989" s="95"/>
      <c r="F2989" s="95"/>
      <c r="G2989" s="95"/>
      <c r="H2989" s="95"/>
      <c r="I2989" s="95"/>
      <c r="J2989" s="95"/>
      <c r="K2989" s="95"/>
      <c r="L2989" s="95"/>
      <c r="M2989" s="95"/>
      <c r="P2989" s="211"/>
      <c r="Q2989" s="211"/>
      <c r="R2989" s="211"/>
      <c r="S2989" s="211"/>
      <c r="T2989" s="211"/>
      <c r="U2989" s="211"/>
      <c r="V2989" s="211"/>
      <c r="W2989" s="211"/>
      <c r="X2989" s="211"/>
      <c r="Y2989" s="211"/>
      <c r="Z2989" s="211"/>
      <c r="AC2989" s="264"/>
      <c r="AD2989" s="264"/>
      <c r="AE2989" s="264"/>
      <c r="AF2989" s="264"/>
      <c r="AG2989" s="264"/>
    </row>
    <row r="2990" spans="1:33" ht="12.6" customHeight="1" x14ac:dyDescent="0.25">
      <c r="B2990" s="95"/>
      <c r="C2990" s="95"/>
      <c r="D2990" s="95"/>
      <c r="E2990" s="95"/>
      <c r="F2990" s="95"/>
      <c r="G2990" s="95"/>
      <c r="H2990" s="95"/>
      <c r="I2990" s="95"/>
      <c r="J2990" s="95"/>
      <c r="K2990" s="95"/>
      <c r="L2990" s="95"/>
      <c r="M2990" s="95"/>
      <c r="P2990" s="211"/>
      <c r="Q2990" s="211"/>
      <c r="R2990" s="211"/>
      <c r="S2990" s="211"/>
      <c r="T2990" s="211"/>
      <c r="U2990" s="211"/>
      <c r="V2990" s="211"/>
      <c r="W2990" s="211"/>
      <c r="X2990" s="211"/>
      <c r="Y2990" s="211"/>
      <c r="Z2990" s="211"/>
      <c r="AC2990" s="264"/>
      <c r="AD2990" s="264"/>
      <c r="AE2990" s="264"/>
      <c r="AF2990" s="264"/>
      <c r="AG2990" s="264"/>
    </row>
    <row r="2991" spans="1:33" ht="12.6" customHeight="1" x14ac:dyDescent="0.25">
      <c r="B2991" s="95"/>
      <c r="C2991" s="95"/>
      <c r="D2991" s="95"/>
      <c r="E2991" s="95"/>
      <c r="F2991" s="95"/>
      <c r="G2991" s="95"/>
      <c r="H2991" s="95"/>
      <c r="I2991" s="95"/>
      <c r="J2991" s="95"/>
      <c r="K2991" s="95"/>
      <c r="L2991" s="95"/>
      <c r="M2991" s="95"/>
      <c r="P2991" s="211"/>
      <c r="Q2991" s="211"/>
      <c r="R2991" s="211"/>
      <c r="S2991" s="211"/>
      <c r="T2991" s="211"/>
      <c r="U2991" s="211"/>
      <c r="V2991" s="211"/>
      <c r="W2991" s="211"/>
      <c r="X2991" s="211"/>
      <c r="Y2991" s="211"/>
      <c r="Z2991" s="211"/>
      <c r="AC2991" s="264"/>
      <c r="AD2991" s="264"/>
      <c r="AE2991" s="264"/>
      <c r="AF2991" s="264"/>
      <c r="AG2991" s="264"/>
    </row>
    <row r="2992" spans="1:33" ht="12.6" customHeight="1" x14ac:dyDescent="0.25">
      <c r="B2992" s="95"/>
      <c r="C2992" s="95"/>
      <c r="D2992" s="95"/>
      <c r="E2992" s="95"/>
      <c r="F2992" s="95"/>
      <c r="G2992" s="95"/>
      <c r="H2992" s="95"/>
      <c r="I2992" s="95"/>
      <c r="J2992" s="95"/>
      <c r="K2992" s="95"/>
      <c r="L2992" s="95"/>
      <c r="M2992" s="95"/>
      <c r="P2992" s="211"/>
      <c r="Q2992" s="211"/>
      <c r="R2992" s="211"/>
      <c r="S2992" s="211"/>
      <c r="T2992" s="211"/>
      <c r="U2992" s="211"/>
      <c r="V2992" s="211"/>
      <c r="W2992" s="211"/>
      <c r="X2992" s="211"/>
      <c r="Y2992" s="211"/>
      <c r="Z2992" s="211"/>
      <c r="AC2992" s="264"/>
      <c r="AD2992" s="264"/>
      <c r="AE2992" s="264"/>
      <c r="AF2992" s="264"/>
      <c r="AG2992" s="264"/>
    </row>
    <row r="2993" spans="2:33" ht="12.6" customHeight="1" x14ac:dyDescent="0.25">
      <c r="B2993" s="16"/>
      <c r="D2993" s="62"/>
      <c r="H2993" s="63"/>
      <c r="K2993" s="26"/>
      <c r="P2993" s="211"/>
      <c r="Q2993" s="211"/>
      <c r="R2993" s="211"/>
      <c r="S2993" s="211"/>
      <c r="T2993" s="211"/>
      <c r="U2993" s="211"/>
      <c r="V2993" s="211"/>
      <c r="W2993" s="211"/>
      <c r="X2993" s="211"/>
      <c r="Y2993" s="211"/>
      <c r="Z2993" s="211"/>
      <c r="AC2993" s="264"/>
      <c r="AD2993" s="264"/>
      <c r="AE2993" s="264"/>
      <c r="AF2993" s="264"/>
      <c r="AG2993" s="264"/>
    </row>
    <row r="2994" spans="2:33" ht="12.6" customHeight="1" x14ac:dyDescent="0.25">
      <c r="D2994" s="62"/>
      <c r="H2994" s="63"/>
      <c r="K2994" s="26"/>
      <c r="P2994" s="211"/>
      <c r="Q2994" s="211"/>
      <c r="R2994" s="211"/>
      <c r="S2994" s="211"/>
      <c r="T2994" s="211"/>
      <c r="U2994" s="211"/>
      <c r="V2994" s="211"/>
      <c r="W2994" s="211"/>
      <c r="X2994" s="211"/>
      <c r="Y2994" s="211"/>
      <c r="Z2994" s="211"/>
      <c r="AC2994" s="264"/>
      <c r="AD2994" s="264"/>
      <c r="AE2994" s="264"/>
      <c r="AF2994" s="264"/>
      <c r="AG2994" s="264"/>
    </row>
    <row r="2995" spans="2:33" ht="12.6" customHeight="1" x14ac:dyDescent="0.25">
      <c r="D2995" s="62"/>
      <c r="H2995" s="63"/>
      <c r="K2995" s="26"/>
      <c r="P2995" s="211"/>
      <c r="Q2995" s="211"/>
      <c r="R2995" s="211"/>
      <c r="S2995" s="211"/>
      <c r="T2995" s="211"/>
      <c r="U2995" s="211"/>
      <c r="V2995" s="211"/>
      <c r="W2995" s="211"/>
      <c r="X2995" s="211"/>
      <c r="Y2995" s="211"/>
      <c r="Z2995" s="211"/>
      <c r="AC2995" s="264"/>
      <c r="AD2995" s="264"/>
      <c r="AE2995" s="264"/>
      <c r="AF2995" s="264"/>
      <c r="AG2995" s="264"/>
    </row>
    <row r="2996" spans="2:33" ht="12.6" customHeight="1" x14ac:dyDescent="0.25">
      <c r="D2996" s="62"/>
      <c r="E2996" s="222"/>
      <c r="F2996" s="222"/>
      <c r="G2996" s="222"/>
      <c r="H2996" s="222"/>
      <c r="I2996" s="222"/>
      <c r="K2996" s="26"/>
      <c r="P2996" s="211"/>
      <c r="Q2996" s="211"/>
      <c r="R2996" s="211"/>
      <c r="S2996" s="211"/>
      <c r="T2996" s="211"/>
      <c r="U2996" s="211"/>
      <c r="V2996" s="211"/>
      <c r="W2996" s="211"/>
      <c r="X2996" s="211"/>
      <c r="Y2996" s="211"/>
      <c r="Z2996" s="211"/>
      <c r="AC2996" s="264"/>
      <c r="AD2996" s="264"/>
      <c r="AE2996" s="264"/>
      <c r="AF2996" s="264"/>
      <c r="AG2996" s="264"/>
    </row>
    <row r="2997" spans="2:33" ht="12.6" customHeight="1" x14ac:dyDescent="0.25">
      <c r="D2997" s="62"/>
      <c r="E2997" s="222"/>
      <c r="F2997" s="222"/>
      <c r="G2997" s="222"/>
      <c r="H2997" s="222"/>
      <c r="I2997" s="222"/>
      <c r="K2997" s="323"/>
      <c r="L2997" s="323"/>
      <c r="M2997" s="323"/>
      <c r="P2997" s="211"/>
      <c r="Q2997" s="211"/>
      <c r="R2997" s="211"/>
      <c r="S2997" s="211"/>
      <c r="T2997" s="211"/>
      <c r="U2997" s="211"/>
      <c r="V2997" s="211"/>
      <c r="W2997" s="211"/>
      <c r="X2997" s="211"/>
      <c r="Y2997" s="211"/>
      <c r="Z2997" s="211"/>
      <c r="AC2997" s="264"/>
      <c r="AD2997" s="264"/>
      <c r="AE2997" s="264"/>
      <c r="AF2997" s="264"/>
      <c r="AG2997" s="264"/>
    </row>
    <row r="2998" spans="2:33" ht="12.6" customHeight="1" x14ac:dyDescent="0.25">
      <c r="D2998" s="62"/>
      <c r="H2998" s="63"/>
      <c r="K2998" s="323"/>
      <c r="L2998" s="323"/>
      <c r="M2998" s="323"/>
      <c r="P2998" s="211"/>
      <c r="Q2998" s="211"/>
      <c r="R2998" s="211"/>
      <c r="S2998" s="211"/>
      <c r="T2998" s="211"/>
      <c r="U2998" s="211"/>
      <c r="V2998" s="211"/>
      <c r="W2998" s="211"/>
      <c r="X2998" s="211"/>
      <c r="Y2998" s="211"/>
      <c r="Z2998" s="211"/>
      <c r="AC2998" s="264"/>
      <c r="AD2998" s="264"/>
      <c r="AE2998" s="264"/>
      <c r="AF2998" s="264"/>
      <c r="AG2998" s="264"/>
    </row>
    <row r="2999" spans="2:33" ht="12.6" customHeight="1" x14ac:dyDescent="0.25">
      <c r="D2999" s="62"/>
      <c r="E2999" s="222"/>
      <c r="F2999" s="222"/>
      <c r="G2999" s="222"/>
      <c r="H2999" s="222"/>
      <c r="I2999" s="222"/>
      <c r="K2999" s="323"/>
      <c r="L2999" s="323"/>
      <c r="M2999" s="323"/>
      <c r="P2999" s="211"/>
      <c r="Q2999" s="211"/>
      <c r="R2999" s="211"/>
      <c r="S2999" s="211"/>
      <c r="T2999" s="211"/>
      <c r="U2999" s="211"/>
      <c r="V2999" s="211"/>
      <c r="W2999" s="211"/>
      <c r="X2999" s="211"/>
      <c r="Y2999" s="211"/>
      <c r="Z2999" s="211"/>
      <c r="AC2999" s="264"/>
      <c r="AD2999" s="264"/>
      <c r="AE2999" s="264"/>
      <c r="AF2999" s="264"/>
      <c r="AG2999" s="264"/>
    </row>
    <row r="3000" spans="2:33" ht="12.6" customHeight="1" x14ac:dyDescent="0.25">
      <c r="D3000" s="62"/>
      <c r="E3000" s="222"/>
      <c r="F3000" s="222"/>
      <c r="G3000" s="222"/>
      <c r="H3000" s="222"/>
      <c r="I3000" s="222"/>
      <c r="K3000" s="323"/>
      <c r="L3000" s="323"/>
      <c r="M3000" s="323"/>
      <c r="P3000" s="211"/>
      <c r="Q3000" s="211"/>
      <c r="R3000" s="211"/>
      <c r="S3000" s="211"/>
      <c r="T3000" s="211"/>
      <c r="U3000" s="211"/>
      <c r="V3000" s="211"/>
      <c r="W3000" s="211"/>
      <c r="X3000" s="211"/>
      <c r="Y3000" s="211"/>
      <c r="Z3000" s="211"/>
      <c r="AC3000" s="264"/>
      <c r="AD3000" s="264"/>
      <c r="AE3000" s="264"/>
      <c r="AF3000" s="264"/>
      <c r="AG3000" s="264"/>
    </row>
    <row r="3001" spans="2:33" ht="12.6" customHeight="1" x14ac:dyDescent="0.25">
      <c r="P3001" s="211"/>
      <c r="Q3001" s="211"/>
      <c r="R3001" s="211"/>
      <c r="S3001" s="211"/>
      <c r="T3001" s="211"/>
      <c r="U3001" s="211"/>
      <c r="V3001" s="211"/>
      <c r="W3001" s="211"/>
      <c r="X3001" s="211"/>
      <c r="Y3001" s="211"/>
      <c r="Z3001" s="211"/>
      <c r="AC3001" s="264"/>
      <c r="AD3001" s="264"/>
      <c r="AE3001" s="264"/>
      <c r="AF3001" s="264"/>
      <c r="AG3001" s="264"/>
    </row>
    <row r="3002" spans="2:33" ht="12.6" customHeight="1" x14ac:dyDescent="0.25">
      <c r="P3002" s="211"/>
      <c r="Q3002" s="211"/>
      <c r="R3002" s="211"/>
      <c r="S3002" s="211"/>
      <c r="T3002" s="211"/>
      <c r="U3002" s="211"/>
      <c r="V3002" s="211"/>
      <c r="W3002" s="211"/>
      <c r="X3002" s="211"/>
      <c r="Y3002" s="211"/>
      <c r="Z3002" s="211"/>
      <c r="AC3002" s="264"/>
      <c r="AD3002" s="264"/>
      <c r="AE3002" s="264"/>
      <c r="AF3002" s="264"/>
      <c r="AG3002" s="264"/>
    </row>
    <row r="3003" spans="2:33" ht="12.6" customHeight="1" x14ac:dyDescent="0.25">
      <c r="B3003" s="91"/>
      <c r="P3003" s="211"/>
      <c r="Q3003" s="211"/>
      <c r="R3003" s="211"/>
      <c r="S3003" s="211"/>
      <c r="T3003" s="211"/>
      <c r="U3003" s="211"/>
      <c r="V3003" s="211"/>
      <c r="W3003" s="211"/>
      <c r="X3003" s="211"/>
      <c r="Y3003" s="211"/>
      <c r="Z3003" s="211"/>
      <c r="AC3003" s="264"/>
      <c r="AD3003" s="264"/>
      <c r="AE3003" s="264"/>
      <c r="AF3003" s="264"/>
      <c r="AG3003" s="264"/>
    </row>
    <row r="3004" spans="2:33" ht="12.6" customHeight="1" x14ac:dyDescent="0.25">
      <c r="P3004" s="211"/>
      <c r="Q3004" s="211"/>
      <c r="R3004" s="211"/>
      <c r="S3004" s="211"/>
      <c r="T3004" s="211"/>
      <c r="U3004" s="211"/>
      <c r="V3004" s="211"/>
      <c r="W3004" s="211"/>
      <c r="X3004" s="211"/>
      <c r="Y3004" s="211"/>
      <c r="Z3004" s="211"/>
      <c r="AC3004" s="264"/>
      <c r="AD3004" s="264"/>
      <c r="AE3004" s="264"/>
      <c r="AF3004" s="264"/>
      <c r="AG3004" s="264"/>
    </row>
    <row r="3005" spans="2:33" ht="12.6" customHeight="1" x14ac:dyDescent="0.25">
      <c r="P3005" s="211"/>
      <c r="Q3005" s="211"/>
      <c r="R3005" s="211"/>
      <c r="S3005" s="211"/>
      <c r="T3005" s="211"/>
      <c r="U3005" s="211"/>
      <c r="V3005" s="211"/>
      <c r="W3005" s="211"/>
      <c r="X3005" s="211"/>
      <c r="Y3005" s="211"/>
      <c r="Z3005" s="211"/>
      <c r="AC3005" s="264"/>
      <c r="AD3005" s="264"/>
      <c r="AE3005" s="264"/>
      <c r="AF3005" s="264"/>
      <c r="AG3005" s="264"/>
    </row>
    <row r="3006" spans="2:33" ht="12.6" customHeight="1" x14ac:dyDescent="0.25">
      <c r="P3006" s="211"/>
      <c r="Q3006" s="211"/>
      <c r="R3006" s="211"/>
      <c r="S3006" s="211"/>
      <c r="T3006" s="211"/>
      <c r="U3006" s="211"/>
      <c r="V3006" s="211"/>
      <c r="W3006" s="211"/>
      <c r="X3006" s="211"/>
      <c r="Y3006" s="211"/>
      <c r="Z3006" s="211"/>
      <c r="AC3006" s="264"/>
      <c r="AD3006" s="264"/>
      <c r="AE3006" s="264"/>
      <c r="AF3006" s="264"/>
      <c r="AG3006" s="264"/>
    </row>
    <row r="3007" spans="2:33" ht="12.6" customHeight="1" x14ac:dyDescent="0.25">
      <c r="P3007" s="211"/>
      <c r="Q3007" s="211"/>
      <c r="R3007" s="211"/>
      <c r="S3007" s="211"/>
      <c r="T3007" s="211"/>
      <c r="U3007" s="211"/>
      <c r="V3007" s="211"/>
      <c r="W3007" s="211"/>
      <c r="X3007" s="211"/>
      <c r="Y3007" s="211"/>
      <c r="Z3007" s="211"/>
      <c r="AC3007" s="264"/>
      <c r="AD3007" s="264"/>
      <c r="AE3007" s="264"/>
      <c r="AF3007" s="264"/>
      <c r="AG3007" s="264"/>
    </row>
    <row r="3008" spans="2:33" ht="12.6" customHeight="1" x14ac:dyDescent="0.25">
      <c r="P3008" s="211"/>
      <c r="Q3008" s="211"/>
      <c r="R3008" s="211"/>
      <c r="S3008" s="211"/>
      <c r="T3008" s="211"/>
      <c r="U3008" s="211"/>
      <c r="V3008" s="211"/>
      <c r="W3008" s="211"/>
      <c r="X3008" s="211"/>
      <c r="Y3008" s="211"/>
      <c r="Z3008" s="211"/>
      <c r="AC3008" s="264"/>
      <c r="AD3008" s="264"/>
      <c r="AE3008" s="264"/>
      <c r="AF3008" s="264"/>
      <c r="AG3008" s="264"/>
    </row>
    <row r="3009" spans="16:33" ht="12.6" customHeight="1" x14ac:dyDescent="0.25">
      <c r="P3009" s="211"/>
      <c r="Q3009" s="211"/>
      <c r="R3009" s="211"/>
      <c r="S3009" s="211"/>
      <c r="T3009" s="211"/>
      <c r="U3009" s="211"/>
      <c r="V3009" s="211"/>
      <c r="W3009" s="211"/>
      <c r="X3009" s="211"/>
      <c r="Y3009" s="211"/>
      <c r="Z3009" s="211"/>
      <c r="AC3009" s="264"/>
      <c r="AD3009" s="264"/>
      <c r="AE3009" s="264"/>
      <c r="AF3009" s="264"/>
      <c r="AG3009" s="264"/>
    </row>
    <row r="3010" spans="16:33" ht="12.6" customHeight="1" x14ac:dyDescent="0.25">
      <c r="P3010" s="211"/>
      <c r="Q3010" s="211"/>
      <c r="R3010" s="211"/>
      <c r="S3010" s="211"/>
      <c r="T3010" s="211"/>
      <c r="U3010" s="211"/>
      <c r="V3010" s="211"/>
      <c r="W3010" s="211"/>
      <c r="X3010" s="211"/>
      <c r="Y3010" s="211"/>
      <c r="Z3010" s="211"/>
      <c r="AC3010" s="264"/>
      <c r="AD3010" s="264"/>
      <c r="AE3010" s="264"/>
      <c r="AF3010" s="264"/>
      <c r="AG3010" s="264"/>
    </row>
    <row r="3011" spans="16:33" ht="12.6" customHeight="1" x14ac:dyDescent="0.25">
      <c r="P3011" s="211"/>
      <c r="Q3011" s="211"/>
      <c r="R3011" s="211"/>
      <c r="S3011" s="211"/>
      <c r="T3011" s="211"/>
      <c r="U3011" s="211"/>
      <c r="V3011" s="211"/>
      <c r="W3011" s="211"/>
      <c r="X3011" s="211"/>
      <c r="Y3011" s="211"/>
      <c r="Z3011" s="211"/>
      <c r="AC3011" s="264"/>
      <c r="AD3011" s="264"/>
      <c r="AE3011" s="264"/>
      <c r="AF3011" s="264"/>
      <c r="AG3011" s="264"/>
    </row>
    <row r="3012" spans="16:33" ht="12.6" customHeight="1" x14ac:dyDescent="0.25">
      <c r="P3012" s="211"/>
      <c r="Q3012" s="211"/>
      <c r="R3012" s="211"/>
      <c r="S3012" s="211"/>
      <c r="T3012" s="211"/>
      <c r="U3012" s="211"/>
      <c r="V3012" s="211"/>
      <c r="W3012" s="211"/>
      <c r="X3012" s="211"/>
      <c r="Y3012" s="211"/>
      <c r="Z3012" s="211"/>
      <c r="AC3012" s="264"/>
      <c r="AD3012" s="264"/>
      <c r="AE3012" s="264"/>
      <c r="AF3012" s="264"/>
      <c r="AG3012" s="264"/>
    </row>
    <row r="3013" spans="16:33" ht="12.6" customHeight="1" x14ac:dyDescent="0.25">
      <c r="P3013" s="211"/>
      <c r="Q3013" s="211"/>
      <c r="R3013" s="211"/>
      <c r="S3013" s="211"/>
      <c r="T3013" s="211"/>
      <c r="U3013" s="211"/>
      <c r="V3013" s="211"/>
      <c r="W3013" s="211"/>
      <c r="X3013" s="211"/>
      <c r="Y3013" s="211"/>
      <c r="Z3013" s="211"/>
      <c r="AC3013" s="264"/>
      <c r="AD3013" s="264"/>
      <c r="AE3013" s="264"/>
      <c r="AF3013" s="264"/>
      <c r="AG3013" s="264"/>
    </row>
    <row r="3014" spans="16:33" ht="12.6" customHeight="1" x14ac:dyDescent="0.25">
      <c r="P3014" s="211"/>
      <c r="Q3014" s="211"/>
      <c r="R3014" s="211"/>
      <c r="S3014" s="211"/>
      <c r="T3014" s="211"/>
      <c r="U3014" s="211"/>
      <c r="V3014" s="211"/>
      <c r="W3014" s="211"/>
      <c r="X3014" s="211"/>
      <c r="Y3014" s="211"/>
      <c r="Z3014" s="211"/>
      <c r="AC3014" s="264"/>
      <c r="AD3014" s="264"/>
      <c r="AE3014" s="264"/>
      <c r="AF3014" s="264"/>
      <c r="AG3014" s="264"/>
    </row>
    <row r="3015" spans="16:33" ht="12.6" customHeight="1" x14ac:dyDescent="0.25">
      <c r="P3015" s="211"/>
      <c r="Q3015" s="211"/>
      <c r="R3015" s="211"/>
      <c r="S3015" s="211"/>
      <c r="T3015" s="211"/>
      <c r="U3015" s="211"/>
      <c r="V3015" s="211"/>
      <c r="W3015" s="211"/>
      <c r="X3015" s="211"/>
      <c r="Y3015" s="211"/>
      <c r="Z3015" s="211"/>
      <c r="AC3015" s="264"/>
      <c r="AD3015" s="264"/>
      <c r="AE3015" s="264"/>
      <c r="AF3015" s="264"/>
      <c r="AG3015" s="264"/>
    </row>
    <row r="3016" spans="16:33" ht="12.6" customHeight="1" x14ac:dyDescent="0.25">
      <c r="P3016" s="211"/>
      <c r="Q3016" s="211"/>
      <c r="R3016" s="211"/>
      <c r="S3016" s="211"/>
      <c r="T3016" s="211"/>
      <c r="U3016" s="211"/>
      <c r="V3016" s="211"/>
      <c r="W3016" s="211"/>
      <c r="X3016" s="211"/>
      <c r="Y3016" s="211"/>
      <c r="Z3016" s="211"/>
      <c r="AC3016" s="264"/>
      <c r="AD3016" s="264"/>
      <c r="AE3016" s="264"/>
      <c r="AF3016" s="264"/>
      <c r="AG3016" s="264"/>
    </row>
    <row r="3017" spans="16:33" ht="12.6" customHeight="1" x14ac:dyDescent="0.25">
      <c r="P3017" s="211"/>
      <c r="Q3017" s="211"/>
      <c r="R3017" s="211"/>
      <c r="S3017" s="211"/>
      <c r="T3017" s="211"/>
      <c r="U3017" s="211"/>
      <c r="V3017" s="211"/>
      <c r="W3017" s="211"/>
      <c r="X3017" s="211"/>
      <c r="Y3017" s="211"/>
      <c r="Z3017" s="211"/>
      <c r="AC3017" s="264"/>
      <c r="AD3017" s="264"/>
      <c r="AE3017" s="264"/>
      <c r="AF3017" s="264"/>
      <c r="AG3017" s="264"/>
    </row>
    <row r="3018" spans="16:33" ht="12.6" customHeight="1" x14ac:dyDescent="0.25">
      <c r="P3018" s="211"/>
      <c r="Q3018" s="211"/>
      <c r="R3018" s="211"/>
      <c r="S3018" s="211"/>
      <c r="T3018" s="211"/>
      <c r="U3018" s="211"/>
      <c r="V3018" s="211"/>
      <c r="W3018" s="211"/>
      <c r="X3018" s="211"/>
      <c r="Y3018" s="211"/>
      <c r="Z3018" s="211"/>
      <c r="AC3018" s="264"/>
      <c r="AD3018" s="264"/>
      <c r="AE3018" s="264"/>
      <c r="AF3018" s="264"/>
      <c r="AG3018" s="264"/>
    </row>
    <row r="3019" spans="16:33" ht="12.6" customHeight="1" x14ac:dyDescent="0.25">
      <c r="P3019" s="211"/>
      <c r="Q3019" s="211"/>
      <c r="R3019" s="211"/>
      <c r="S3019" s="211"/>
      <c r="T3019" s="211"/>
      <c r="U3019" s="211"/>
      <c r="V3019" s="211"/>
      <c r="W3019" s="211"/>
      <c r="X3019" s="211"/>
      <c r="Y3019" s="211"/>
      <c r="Z3019" s="211"/>
      <c r="AC3019" s="264"/>
      <c r="AD3019" s="264"/>
      <c r="AE3019" s="264"/>
      <c r="AF3019" s="264"/>
      <c r="AG3019" s="264"/>
    </row>
    <row r="3020" spans="16:33" ht="12.6" customHeight="1" x14ac:dyDescent="0.25">
      <c r="P3020" s="211"/>
      <c r="Q3020" s="211"/>
      <c r="R3020" s="211"/>
      <c r="S3020" s="211"/>
      <c r="T3020" s="211"/>
      <c r="U3020" s="211"/>
      <c r="V3020" s="211"/>
      <c r="W3020" s="211"/>
      <c r="X3020" s="211"/>
      <c r="Y3020" s="211"/>
      <c r="Z3020" s="211"/>
      <c r="AC3020" s="264"/>
      <c r="AD3020" s="264"/>
      <c r="AE3020" s="264"/>
      <c r="AF3020" s="264"/>
      <c r="AG3020" s="264"/>
    </row>
    <row r="3021" spans="16:33" ht="12.6" customHeight="1" x14ac:dyDescent="0.25">
      <c r="P3021" s="211"/>
      <c r="Q3021" s="211"/>
      <c r="R3021" s="211"/>
      <c r="S3021" s="211"/>
      <c r="T3021" s="211"/>
      <c r="U3021" s="211"/>
      <c r="V3021" s="211"/>
      <c r="W3021" s="211"/>
      <c r="X3021" s="211"/>
      <c r="Y3021" s="211"/>
      <c r="Z3021" s="211"/>
      <c r="AC3021" s="264"/>
      <c r="AD3021" s="264"/>
      <c r="AE3021" s="264"/>
      <c r="AF3021" s="264"/>
      <c r="AG3021" s="264"/>
    </row>
    <row r="3022" spans="16:33" ht="12.6" customHeight="1" x14ac:dyDescent="0.25">
      <c r="P3022" s="211"/>
      <c r="Q3022" s="211"/>
      <c r="R3022" s="211"/>
      <c r="S3022" s="211"/>
      <c r="T3022" s="211"/>
      <c r="U3022" s="211"/>
      <c r="V3022" s="211"/>
      <c r="W3022" s="211"/>
      <c r="X3022" s="211"/>
      <c r="Y3022" s="211"/>
      <c r="Z3022" s="211"/>
      <c r="AC3022" s="264"/>
      <c r="AD3022" s="264"/>
      <c r="AE3022" s="264"/>
      <c r="AF3022" s="264"/>
      <c r="AG3022" s="264"/>
    </row>
    <row r="3023" spans="16:33" ht="12.6" customHeight="1" x14ac:dyDescent="0.25">
      <c r="P3023" s="211"/>
      <c r="Q3023" s="211"/>
      <c r="R3023" s="211"/>
      <c r="S3023" s="211"/>
      <c r="T3023" s="211"/>
      <c r="U3023" s="211"/>
      <c r="V3023" s="211"/>
      <c r="W3023" s="211"/>
      <c r="X3023" s="211"/>
      <c r="Y3023" s="211"/>
      <c r="Z3023" s="211"/>
      <c r="AC3023" s="264"/>
      <c r="AD3023" s="264"/>
      <c r="AE3023" s="264"/>
      <c r="AF3023" s="264"/>
      <c r="AG3023" s="264"/>
    </row>
    <row r="3024" spans="16:33" ht="12.6" customHeight="1" x14ac:dyDescent="0.25">
      <c r="P3024" s="211"/>
      <c r="Q3024" s="211"/>
      <c r="R3024" s="211"/>
      <c r="S3024" s="211"/>
      <c r="T3024" s="211"/>
      <c r="U3024" s="211"/>
      <c r="V3024" s="211"/>
      <c r="W3024" s="211"/>
      <c r="X3024" s="211"/>
      <c r="Y3024" s="211"/>
      <c r="Z3024" s="211"/>
      <c r="AC3024" s="264"/>
      <c r="AD3024" s="264"/>
      <c r="AE3024" s="264"/>
      <c r="AF3024" s="264"/>
      <c r="AG3024" s="264"/>
    </row>
    <row r="3025" spans="2:33" ht="12.6" customHeight="1" x14ac:dyDescent="0.25">
      <c r="P3025" s="211"/>
      <c r="Q3025" s="211"/>
      <c r="R3025" s="211"/>
      <c r="S3025" s="211"/>
      <c r="T3025" s="211"/>
      <c r="U3025" s="211"/>
      <c r="V3025" s="211"/>
      <c r="W3025" s="211"/>
      <c r="X3025" s="211"/>
      <c r="Y3025" s="211"/>
      <c r="Z3025" s="211"/>
      <c r="AC3025" s="264"/>
      <c r="AD3025" s="264"/>
      <c r="AE3025" s="264"/>
      <c r="AF3025" s="264"/>
      <c r="AG3025" s="264"/>
    </row>
    <row r="3026" spans="2:33" ht="12.6" customHeight="1" x14ac:dyDescent="0.25">
      <c r="P3026" s="211"/>
      <c r="Q3026" s="211"/>
      <c r="R3026" s="211"/>
      <c r="S3026" s="211"/>
      <c r="T3026" s="211"/>
      <c r="U3026" s="211"/>
      <c r="V3026" s="211"/>
      <c r="W3026" s="211"/>
      <c r="X3026" s="211"/>
      <c r="Y3026" s="211"/>
      <c r="Z3026" s="211"/>
      <c r="AC3026" s="264"/>
      <c r="AD3026" s="264"/>
      <c r="AE3026" s="264"/>
      <c r="AF3026" s="264"/>
      <c r="AG3026" s="264"/>
    </row>
    <row r="3027" spans="2:33" ht="12.6" customHeight="1" x14ac:dyDescent="0.25">
      <c r="P3027" s="211"/>
      <c r="Q3027" s="211"/>
      <c r="R3027" s="211"/>
      <c r="S3027" s="211"/>
      <c r="T3027" s="211"/>
      <c r="U3027" s="211"/>
      <c r="V3027" s="211"/>
      <c r="W3027" s="211"/>
      <c r="X3027" s="211"/>
      <c r="Y3027" s="211"/>
      <c r="Z3027" s="211"/>
      <c r="AC3027" s="264"/>
      <c r="AD3027" s="264"/>
      <c r="AE3027" s="264"/>
      <c r="AF3027" s="264"/>
      <c r="AG3027" s="264"/>
    </row>
    <row r="3028" spans="2:33" ht="12.6" customHeight="1" x14ac:dyDescent="0.25">
      <c r="P3028" s="211"/>
      <c r="Q3028" s="211"/>
      <c r="R3028" s="211"/>
      <c r="S3028" s="211"/>
      <c r="T3028" s="211"/>
      <c r="U3028" s="211"/>
      <c r="V3028" s="211"/>
      <c r="W3028" s="211"/>
      <c r="X3028" s="211"/>
      <c r="Y3028" s="211"/>
      <c r="Z3028" s="211"/>
      <c r="AC3028" s="264"/>
      <c r="AD3028" s="264"/>
      <c r="AE3028" s="264"/>
      <c r="AF3028" s="264"/>
      <c r="AG3028" s="264"/>
    </row>
    <row r="3029" spans="2:33" ht="12.6" customHeight="1" x14ac:dyDescent="0.25">
      <c r="P3029" s="211"/>
      <c r="Q3029" s="211"/>
      <c r="R3029" s="211"/>
      <c r="S3029" s="211"/>
      <c r="T3029" s="211"/>
      <c r="U3029" s="211"/>
      <c r="V3029" s="211"/>
      <c r="W3029" s="211"/>
      <c r="X3029" s="211"/>
      <c r="Y3029" s="211"/>
      <c r="Z3029" s="211"/>
      <c r="AC3029" s="264"/>
      <c r="AD3029" s="264"/>
      <c r="AE3029" s="264"/>
      <c r="AF3029" s="264"/>
      <c r="AG3029" s="264"/>
    </row>
    <row r="3030" spans="2:33" ht="12.6" customHeight="1" x14ac:dyDescent="0.25">
      <c r="P3030" s="211"/>
      <c r="Q3030" s="211"/>
      <c r="R3030" s="211"/>
      <c r="S3030" s="211"/>
      <c r="T3030" s="211"/>
      <c r="U3030" s="211"/>
      <c r="V3030" s="211"/>
      <c r="W3030" s="211"/>
      <c r="X3030" s="211"/>
      <c r="Y3030" s="211"/>
      <c r="Z3030" s="211"/>
      <c r="AC3030" s="264"/>
      <c r="AD3030" s="264"/>
      <c r="AE3030" s="264"/>
      <c r="AF3030" s="264"/>
      <c r="AG3030" s="264"/>
    </row>
    <row r="3031" spans="2:33" ht="12.6" customHeight="1" x14ac:dyDescent="0.25">
      <c r="P3031" s="211"/>
      <c r="Q3031" s="211"/>
      <c r="R3031" s="211"/>
      <c r="S3031" s="211"/>
      <c r="T3031" s="211"/>
      <c r="U3031" s="211"/>
      <c r="V3031" s="211"/>
      <c r="W3031" s="211"/>
      <c r="X3031" s="211"/>
      <c r="Y3031" s="211"/>
      <c r="Z3031" s="211"/>
      <c r="AC3031" s="264"/>
      <c r="AD3031" s="264"/>
      <c r="AE3031" s="264"/>
      <c r="AF3031" s="264"/>
      <c r="AG3031" s="264"/>
    </row>
    <row r="3032" spans="2:33" ht="12.6" customHeight="1" x14ac:dyDescent="0.25">
      <c r="P3032" s="211"/>
      <c r="Q3032" s="211"/>
      <c r="R3032" s="211"/>
      <c r="S3032" s="211"/>
      <c r="T3032" s="211"/>
      <c r="U3032" s="211"/>
      <c r="V3032" s="211"/>
      <c r="W3032" s="211"/>
      <c r="X3032" s="211"/>
      <c r="Y3032" s="211"/>
      <c r="Z3032" s="211"/>
      <c r="AC3032" s="264"/>
      <c r="AD3032" s="264"/>
      <c r="AE3032" s="264"/>
      <c r="AF3032" s="264"/>
      <c r="AG3032" s="264"/>
    </row>
    <row r="3033" spans="2:33" ht="12.6" customHeight="1" x14ac:dyDescent="0.25">
      <c r="P3033" s="211"/>
      <c r="Q3033" s="211"/>
      <c r="R3033" s="211"/>
      <c r="S3033" s="211"/>
      <c r="T3033" s="211"/>
      <c r="U3033" s="211"/>
      <c r="V3033" s="211"/>
      <c r="W3033" s="211"/>
      <c r="X3033" s="211"/>
      <c r="Y3033" s="211"/>
      <c r="Z3033" s="211"/>
      <c r="AC3033" s="264"/>
      <c r="AD3033" s="264"/>
      <c r="AE3033" s="264"/>
      <c r="AF3033" s="264"/>
      <c r="AG3033" s="264"/>
    </row>
    <row r="3034" spans="2:33" ht="12.6" customHeight="1" x14ac:dyDescent="0.25">
      <c r="P3034" s="211"/>
      <c r="Q3034" s="211"/>
      <c r="R3034" s="211"/>
      <c r="S3034" s="211"/>
      <c r="T3034" s="211"/>
      <c r="U3034" s="211"/>
      <c r="V3034" s="211"/>
      <c r="W3034" s="211"/>
      <c r="X3034" s="211"/>
      <c r="Y3034" s="211"/>
      <c r="Z3034" s="211"/>
      <c r="AC3034" s="264"/>
      <c r="AD3034" s="264"/>
      <c r="AE3034" s="264"/>
      <c r="AF3034" s="264"/>
      <c r="AG3034" s="264"/>
    </row>
    <row r="3035" spans="2:33" ht="12.6" customHeight="1" x14ac:dyDescent="0.25">
      <c r="P3035" s="211"/>
      <c r="Q3035" s="211"/>
      <c r="R3035" s="211"/>
      <c r="S3035" s="211"/>
      <c r="T3035" s="211"/>
      <c r="U3035" s="211"/>
      <c r="V3035" s="211"/>
      <c r="W3035" s="211"/>
      <c r="X3035" s="211"/>
      <c r="Y3035" s="211"/>
      <c r="Z3035" s="211"/>
      <c r="AC3035" s="264"/>
      <c r="AD3035" s="264"/>
      <c r="AE3035" s="264"/>
      <c r="AF3035" s="264"/>
      <c r="AG3035" s="264"/>
    </row>
    <row r="3036" spans="2:33" ht="12.6" customHeight="1" x14ac:dyDescent="0.25">
      <c r="C3036" s="358"/>
      <c r="D3036" s="30"/>
      <c r="P3036" s="211"/>
      <c r="Q3036" s="211"/>
      <c r="R3036" s="211"/>
      <c r="S3036" s="211"/>
      <c r="T3036" s="211"/>
      <c r="U3036" s="211"/>
      <c r="V3036" s="211"/>
      <c r="W3036" s="211"/>
      <c r="X3036" s="211"/>
      <c r="Y3036" s="211"/>
      <c r="Z3036" s="211"/>
      <c r="AC3036" s="264"/>
      <c r="AD3036" s="264"/>
      <c r="AE3036" s="264"/>
      <c r="AF3036" s="264"/>
      <c r="AG3036" s="264"/>
    </row>
    <row r="3037" spans="2:33" ht="12.6" customHeight="1" x14ac:dyDescent="0.25">
      <c r="B3037" s="9"/>
      <c r="D3037" s="39"/>
      <c r="E3037" s="9"/>
      <c r="F3037" s="324"/>
      <c r="I3037" s="80"/>
      <c r="J3037" s="9"/>
      <c r="L3037" s="80"/>
      <c r="P3037" s="211"/>
      <c r="Q3037" s="211"/>
      <c r="R3037" s="211"/>
      <c r="S3037" s="211"/>
      <c r="T3037" s="211"/>
      <c r="U3037" s="211"/>
      <c r="V3037" s="211"/>
      <c r="W3037" s="211"/>
      <c r="X3037" s="211"/>
      <c r="Y3037" s="211"/>
      <c r="Z3037" s="211"/>
      <c r="AC3037" s="264"/>
      <c r="AD3037" s="264"/>
      <c r="AE3037" s="264"/>
      <c r="AF3037" s="264"/>
      <c r="AG3037" s="264"/>
    </row>
    <row r="3038" spans="2:33" ht="12.6" customHeight="1" x14ac:dyDescent="0.25">
      <c r="E3038" s="39"/>
      <c r="F3038" s="40"/>
      <c r="G3038" s="41"/>
      <c r="I3038" s="11"/>
      <c r="J3038" s="42"/>
      <c r="P3038" s="211"/>
      <c r="Q3038" s="211"/>
      <c r="R3038" s="211"/>
      <c r="S3038" s="211"/>
      <c r="T3038" s="211"/>
      <c r="U3038" s="211"/>
      <c r="V3038" s="211"/>
      <c r="W3038" s="211"/>
      <c r="X3038" s="211"/>
      <c r="Y3038" s="211"/>
      <c r="Z3038" s="211"/>
      <c r="AC3038" s="264"/>
      <c r="AD3038" s="264"/>
      <c r="AE3038" s="264"/>
      <c r="AF3038" s="264"/>
      <c r="AG3038" s="264"/>
    </row>
    <row r="3039" spans="2:33" ht="12.6" customHeight="1" x14ac:dyDescent="0.25">
      <c r="L3039" s="320"/>
      <c r="M3039" s="320"/>
      <c r="P3039" s="211"/>
      <c r="Q3039" s="211"/>
      <c r="R3039" s="211"/>
      <c r="S3039" s="211"/>
      <c r="T3039" s="211"/>
      <c r="U3039" s="211"/>
      <c r="V3039" s="211"/>
      <c r="W3039" s="211"/>
      <c r="X3039" s="211"/>
      <c r="Y3039" s="211"/>
      <c r="Z3039" s="211"/>
      <c r="AC3039" s="264"/>
      <c r="AD3039" s="264"/>
      <c r="AE3039" s="264"/>
      <c r="AF3039" s="264"/>
      <c r="AG3039" s="264"/>
    </row>
    <row r="3040" spans="2:33" ht="12.6" customHeight="1" x14ac:dyDescent="0.25">
      <c r="L3040" s="320"/>
      <c r="M3040" s="320"/>
      <c r="P3040" s="211"/>
      <c r="Q3040" s="211"/>
      <c r="R3040" s="211"/>
      <c r="S3040" s="211"/>
      <c r="T3040" s="211"/>
      <c r="U3040" s="211"/>
      <c r="V3040" s="211"/>
      <c r="W3040" s="211"/>
      <c r="X3040" s="211"/>
      <c r="Y3040" s="211"/>
      <c r="Z3040" s="211"/>
      <c r="AC3040" s="264"/>
      <c r="AD3040" s="264"/>
      <c r="AE3040" s="264"/>
      <c r="AF3040" s="264"/>
      <c r="AG3040" s="264"/>
    </row>
    <row r="3041" spans="1:33" ht="12.6" customHeight="1" x14ac:dyDescent="0.25">
      <c r="B3041" s="321"/>
      <c r="C3041" s="11"/>
      <c r="D3041" s="11"/>
      <c r="E3041" s="325"/>
      <c r="F3041" s="359"/>
      <c r="G3041" s="318"/>
      <c r="H3041" s="11"/>
      <c r="I3041" s="15"/>
      <c r="J3041" s="83"/>
      <c r="K3041" s="63"/>
      <c r="P3041" s="211"/>
      <c r="Q3041" s="211"/>
      <c r="R3041" s="211"/>
      <c r="S3041" s="211"/>
      <c r="T3041" s="211"/>
      <c r="U3041" s="211"/>
      <c r="V3041" s="211"/>
      <c r="W3041" s="211"/>
      <c r="X3041" s="211"/>
      <c r="Y3041" s="211"/>
      <c r="Z3041" s="211"/>
      <c r="AC3041" s="264"/>
      <c r="AD3041" s="264"/>
      <c r="AE3041" s="264"/>
      <c r="AF3041" s="264"/>
      <c r="AG3041" s="264"/>
    </row>
    <row r="3042" spans="1:33" ht="12.6" customHeight="1" x14ac:dyDescent="0.25">
      <c r="P3042" s="211"/>
      <c r="Q3042" s="211"/>
      <c r="R3042" s="211"/>
      <c r="S3042" s="211"/>
      <c r="T3042" s="211"/>
      <c r="U3042" s="211"/>
      <c r="V3042" s="211"/>
      <c r="W3042" s="211"/>
      <c r="X3042" s="211"/>
      <c r="Y3042" s="211"/>
      <c r="Z3042" s="211"/>
      <c r="AC3042" s="264"/>
      <c r="AD3042" s="264"/>
      <c r="AE3042" s="264"/>
      <c r="AF3042" s="264"/>
      <c r="AG3042" s="264"/>
    </row>
    <row r="3043" spans="1:33" ht="12.6" customHeight="1" x14ac:dyDescent="0.25">
      <c r="G3043" s="276"/>
      <c r="P3043" s="211"/>
      <c r="Q3043" s="211"/>
      <c r="R3043" s="211"/>
      <c r="S3043" s="211"/>
      <c r="T3043" s="211"/>
      <c r="U3043" s="211"/>
      <c r="V3043" s="211"/>
      <c r="W3043" s="211"/>
      <c r="X3043" s="211"/>
      <c r="Y3043" s="211"/>
      <c r="Z3043" s="211"/>
      <c r="AC3043" s="264"/>
      <c r="AD3043" s="264"/>
      <c r="AE3043" s="264"/>
      <c r="AF3043" s="264"/>
      <c r="AG3043" s="264"/>
    </row>
    <row r="3044" spans="1:33" ht="12.6" customHeight="1" x14ac:dyDescent="0.25">
      <c r="G3044" s="276"/>
      <c r="P3044" s="211"/>
      <c r="Q3044" s="211"/>
      <c r="R3044" s="211"/>
      <c r="S3044" s="211"/>
      <c r="T3044" s="211"/>
      <c r="U3044" s="211"/>
      <c r="V3044" s="211"/>
      <c r="W3044" s="211"/>
      <c r="X3044" s="211"/>
      <c r="Y3044" s="211"/>
      <c r="Z3044" s="211"/>
      <c r="AC3044" s="264"/>
      <c r="AD3044" s="264"/>
      <c r="AE3044" s="264"/>
      <c r="AF3044" s="264"/>
      <c r="AG3044" s="264"/>
    </row>
    <row r="3045" spans="1:33" ht="12.6" customHeight="1" x14ac:dyDescent="0.25">
      <c r="P3045" s="211"/>
      <c r="Q3045" s="211"/>
      <c r="R3045" s="211"/>
      <c r="S3045" s="211"/>
      <c r="T3045" s="211"/>
      <c r="U3045" s="211"/>
      <c r="V3045" s="211"/>
      <c r="W3045" s="211"/>
      <c r="X3045" s="211"/>
      <c r="Y3045" s="211"/>
      <c r="Z3045" s="211"/>
      <c r="AC3045" s="264"/>
      <c r="AD3045" s="264"/>
      <c r="AE3045" s="264"/>
      <c r="AF3045" s="264"/>
      <c r="AG3045" s="264"/>
    </row>
    <row r="3046" spans="1:33" ht="12.6" customHeight="1" x14ac:dyDescent="0.25">
      <c r="A3046" s="26"/>
      <c r="B3046" s="12"/>
      <c r="C3046" s="83"/>
      <c r="D3046" s="11"/>
      <c r="E3046" s="26"/>
      <c r="F3046" s="268"/>
      <c r="G3046" s="268"/>
      <c r="H3046" s="268"/>
      <c r="I3046" s="360"/>
      <c r="J3046" s="26"/>
      <c r="K3046" s="26"/>
      <c r="L3046" s="360"/>
      <c r="M3046" s="26"/>
      <c r="N3046" s="26"/>
      <c r="O3046" s="55"/>
      <c r="P3046" s="214"/>
      <c r="Q3046" s="211"/>
      <c r="R3046" s="211"/>
      <c r="S3046" s="212"/>
      <c r="T3046" s="212"/>
      <c r="U3046" s="212"/>
      <c r="V3046" s="212"/>
      <c r="W3046" s="212"/>
      <c r="X3046" s="212"/>
      <c r="Y3046" s="212"/>
      <c r="Z3046" s="212"/>
      <c r="AC3046" s="271"/>
      <c r="AD3046" s="271"/>
      <c r="AE3046" s="271"/>
      <c r="AF3046" s="271"/>
      <c r="AG3046" s="271"/>
    </row>
    <row r="3047" spans="1:33" ht="12.6" customHeight="1" x14ac:dyDescent="0.25">
      <c r="A3047" s="12"/>
      <c r="B3047" s="326"/>
      <c r="C3047" s="326"/>
      <c r="D3047" s="326"/>
      <c r="E3047" s="326"/>
      <c r="F3047" s="326"/>
      <c r="G3047" s="327"/>
      <c r="H3047" s="327"/>
      <c r="I3047" s="361"/>
      <c r="J3047" s="188"/>
      <c r="K3047" s="326"/>
      <c r="L3047" s="362"/>
      <c r="M3047" s="363"/>
      <c r="N3047" s="364"/>
      <c r="O3047" s="26"/>
      <c r="P3047" s="272"/>
      <c r="Q3047" s="272"/>
      <c r="R3047" s="272"/>
      <c r="S3047" s="272"/>
      <c r="T3047" s="272"/>
      <c r="U3047" s="272"/>
      <c r="V3047" s="272"/>
      <c r="W3047" s="272"/>
      <c r="X3047" s="272"/>
      <c r="Y3047" s="272"/>
      <c r="Z3047" s="272"/>
      <c r="AC3047" s="278"/>
      <c r="AD3047" s="278"/>
      <c r="AE3047" s="278"/>
      <c r="AF3047" s="278"/>
      <c r="AG3047" s="278"/>
    </row>
    <row r="3048" spans="1:33" ht="12.6" customHeight="1" x14ac:dyDescent="0.25">
      <c r="A3048" s="12"/>
      <c r="B3048" s="326"/>
      <c r="C3048" s="326"/>
      <c r="D3048" s="326"/>
      <c r="E3048" s="326"/>
      <c r="F3048" s="326"/>
      <c r="G3048" s="327"/>
      <c r="H3048" s="327"/>
      <c r="I3048" s="361"/>
      <c r="J3048" s="188"/>
      <c r="K3048" s="326"/>
      <c r="L3048" s="362"/>
      <c r="M3048" s="363"/>
      <c r="N3048" s="364"/>
      <c r="O3048" s="26"/>
      <c r="P3048" s="272"/>
      <c r="Q3048" s="272"/>
      <c r="R3048" s="272"/>
      <c r="S3048" s="272"/>
      <c r="T3048" s="272"/>
      <c r="U3048" s="272"/>
      <c r="V3048" s="272"/>
      <c r="W3048" s="272"/>
      <c r="X3048" s="272"/>
      <c r="Y3048" s="272"/>
      <c r="Z3048" s="272"/>
      <c r="AC3048" s="278"/>
      <c r="AD3048" s="278"/>
      <c r="AE3048" s="278"/>
      <c r="AF3048" s="278"/>
      <c r="AG3048" s="278"/>
    </row>
    <row r="3049" spans="1:33" ht="12.6" customHeight="1" x14ac:dyDescent="0.25">
      <c r="A3049" s="12"/>
      <c r="B3049" s="326"/>
      <c r="C3049" s="326"/>
      <c r="D3049" s="326"/>
      <c r="E3049" s="326"/>
      <c r="F3049" s="326"/>
      <c r="G3049" s="327"/>
      <c r="H3049" s="327"/>
      <c r="I3049" s="361"/>
      <c r="J3049" s="188"/>
      <c r="K3049" s="326"/>
      <c r="L3049" s="362"/>
      <c r="M3049" s="363"/>
      <c r="N3049" s="364"/>
      <c r="O3049" s="26"/>
      <c r="P3049" s="272"/>
      <c r="Q3049" s="272"/>
      <c r="R3049" s="272"/>
      <c r="S3049" s="272"/>
      <c r="T3049" s="272"/>
      <c r="U3049" s="272"/>
      <c r="V3049" s="272"/>
      <c r="W3049" s="272"/>
      <c r="X3049" s="272"/>
      <c r="Y3049" s="272"/>
      <c r="Z3049" s="272"/>
      <c r="AC3049" s="278"/>
      <c r="AD3049" s="278"/>
      <c r="AE3049" s="278"/>
      <c r="AF3049" s="278"/>
      <c r="AG3049" s="278"/>
    </row>
    <row r="3050" spans="1:33" ht="12.6" customHeight="1" x14ac:dyDescent="0.25">
      <c r="A3050" s="12"/>
      <c r="B3050" s="326"/>
      <c r="C3050" s="326"/>
      <c r="D3050" s="326"/>
      <c r="E3050" s="326"/>
      <c r="F3050" s="326"/>
      <c r="G3050" s="327"/>
      <c r="H3050" s="327"/>
      <c r="I3050" s="361"/>
      <c r="J3050" s="188"/>
      <c r="K3050" s="326"/>
      <c r="L3050" s="362"/>
      <c r="M3050" s="363"/>
      <c r="N3050" s="364"/>
      <c r="O3050" s="26"/>
      <c r="P3050" s="272"/>
      <c r="Q3050" s="272"/>
      <c r="R3050" s="272"/>
      <c r="S3050" s="272"/>
      <c r="T3050" s="272"/>
      <c r="U3050" s="272"/>
      <c r="V3050" s="272"/>
      <c r="W3050" s="272"/>
      <c r="X3050" s="272"/>
      <c r="Y3050" s="272"/>
      <c r="Z3050" s="272"/>
      <c r="AC3050" s="278"/>
      <c r="AD3050" s="278"/>
      <c r="AE3050" s="278"/>
      <c r="AF3050" s="278"/>
      <c r="AG3050" s="278"/>
    </row>
    <row r="3051" spans="1:33" ht="12.6" customHeight="1" x14ac:dyDescent="0.25">
      <c r="A3051" s="12"/>
      <c r="B3051" s="326"/>
      <c r="C3051" s="326"/>
      <c r="D3051" s="326"/>
      <c r="E3051" s="326"/>
      <c r="F3051" s="326"/>
      <c r="G3051" s="327"/>
      <c r="H3051" s="327"/>
      <c r="I3051" s="361"/>
      <c r="J3051" s="188"/>
      <c r="K3051" s="326"/>
      <c r="L3051" s="362"/>
      <c r="M3051" s="363"/>
      <c r="N3051" s="364"/>
      <c r="O3051" s="26"/>
      <c r="P3051" s="272"/>
      <c r="Q3051" s="272"/>
      <c r="R3051" s="272"/>
      <c r="S3051" s="272"/>
      <c r="T3051" s="272"/>
      <c r="U3051" s="272"/>
      <c r="V3051" s="272"/>
      <c r="W3051" s="272"/>
      <c r="X3051" s="272"/>
      <c r="Y3051" s="272"/>
      <c r="Z3051" s="272"/>
      <c r="AC3051" s="278"/>
      <c r="AD3051" s="278"/>
      <c r="AE3051" s="278"/>
      <c r="AF3051" s="278"/>
      <c r="AG3051" s="278"/>
    </row>
    <row r="3052" spans="1:33" ht="12.6" customHeight="1" x14ac:dyDescent="0.25">
      <c r="D3052" s="62"/>
      <c r="H3052" s="63"/>
      <c r="K3052" s="26"/>
      <c r="O3052" s="63"/>
      <c r="P3052" s="272"/>
      <c r="Q3052" s="272"/>
      <c r="R3052" s="272"/>
      <c r="S3052" s="272"/>
      <c r="T3052" s="272"/>
      <c r="U3052" s="272"/>
      <c r="V3052" s="272"/>
      <c r="W3052" s="272"/>
      <c r="X3052" s="272"/>
      <c r="Y3052" s="272"/>
      <c r="Z3052" s="272"/>
      <c r="AC3052" s="264"/>
      <c r="AD3052" s="264"/>
      <c r="AE3052" s="264"/>
      <c r="AF3052" s="264"/>
      <c r="AG3052" s="264"/>
    </row>
    <row r="3053" spans="1:33" ht="12.6" customHeight="1" x14ac:dyDescent="0.25">
      <c r="D3053" s="62"/>
      <c r="H3053" s="63"/>
      <c r="K3053" s="26"/>
      <c r="O3053" s="63"/>
      <c r="P3053" s="272"/>
      <c r="Q3053" s="272"/>
      <c r="R3053" s="272"/>
      <c r="S3053" s="272"/>
      <c r="T3053" s="272"/>
      <c r="U3053" s="272"/>
      <c r="V3053" s="272"/>
      <c r="W3053" s="272"/>
      <c r="X3053" s="272"/>
      <c r="Y3053" s="272"/>
      <c r="Z3053" s="272"/>
      <c r="AC3053" s="264"/>
      <c r="AD3053" s="264"/>
      <c r="AE3053" s="264"/>
      <c r="AF3053" s="264"/>
      <c r="AG3053" s="264"/>
    </row>
    <row r="3054" spans="1:33" ht="12.6" customHeight="1" x14ac:dyDescent="0.25">
      <c r="B3054" s="95"/>
      <c r="C3054" s="95"/>
      <c r="D3054" s="95"/>
      <c r="E3054" s="95"/>
      <c r="F3054" s="95"/>
      <c r="G3054" s="95"/>
      <c r="H3054" s="95"/>
      <c r="I3054" s="95"/>
      <c r="J3054" s="95"/>
      <c r="K3054" s="95"/>
      <c r="L3054" s="95"/>
      <c r="M3054" s="95"/>
      <c r="O3054" s="63"/>
      <c r="P3054" s="272"/>
      <c r="Q3054" s="272"/>
      <c r="R3054" s="272"/>
      <c r="S3054" s="272"/>
      <c r="T3054" s="272"/>
      <c r="U3054" s="272"/>
      <c r="V3054" s="272"/>
      <c r="W3054" s="272"/>
      <c r="X3054" s="272"/>
      <c r="Y3054" s="272"/>
      <c r="Z3054" s="272"/>
      <c r="AC3054" s="264"/>
      <c r="AD3054" s="264"/>
      <c r="AE3054" s="264"/>
      <c r="AF3054" s="264"/>
      <c r="AG3054" s="264"/>
    </row>
    <row r="3055" spans="1:33" ht="12.6" customHeight="1" x14ac:dyDescent="0.25">
      <c r="B3055" s="95"/>
      <c r="C3055" s="95"/>
      <c r="D3055" s="95"/>
      <c r="E3055" s="95"/>
      <c r="F3055" s="95"/>
      <c r="G3055" s="95"/>
      <c r="H3055" s="95"/>
      <c r="I3055" s="95"/>
      <c r="J3055" s="95"/>
      <c r="K3055" s="95"/>
      <c r="L3055" s="95"/>
      <c r="M3055" s="95"/>
      <c r="O3055" s="63"/>
      <c r="P3055" s="272"/>
      <c r="Q3055" s="272"/>
      <c r="R3055" s="272"/>
      <c r="S3055" s="272"/>
      <c r="T3055" s="272"/>
      <c r="U3055" s="272"/>
      <c r="V3055" s="272"/>
      <c r="W3055" s="272"/>
      <c r="X3055" s="272"/>
      <c r="Y3055" s="272"/>
      <c r="Z3055" s="272"/>
      <c r="AC3055" s="264"/>
      <c r="AD3055" s="264"/>
      <c r="AE3055" s="264"/>
      <c r="AF3055" s="264"/>
      <c r="AG3055" s="264"/>
    </row>
    <row r="3056" spans="1:33" ht="12.6" customHeight="1" x14ac:dyDescent="0.25">
      <c r="B3056" s="95"/>
      <c r="C3056" s="95"/>
      <c r="D3056" s="95"/>
      <c r="E3056" s="95"/>
      <c r="F3056" s="95"/>
      <c r="G3056" s="95"/>
      <c r="H3056" s="95"/>
      <c r="I3056" s="95"/>
      <c r="J3056" s="95"/>
      <c r="K3056" s="95"/>
      <c r="L3056" s="95"/>
      <c r="M3056" s="95"/>
      <c r="O3056" s="63"/>
      <c r="P3056" s="272"/>
      <c r="Q3056" s="272"/>
      <c r="R3056" s="272"/>
      <c r="S3056" s="272"/>
      <c r="T3056" s="272"/>
      <c r="U3056" s="272"/>
      <c r="V3056" s="272"/>
      <c r="W3056" s="272"/>
      <c r="X3056" s="272"/>
      <c r="Y3056" s="272"/>
      <c r="Z3056" s="272"/>
      <c r="AC3056" s="264"/>
      <c r="AD3056" s="264"/>
      <c r="AE3056" s="264"/>
      <c r="AF3056" s="264"/>
      <c r="AG3056" s="264"/>
    </row>
    <row r="3057" spans="2:33" ht="12.6" customHeight="1" x14ac:dyDescent="0.25">
      <c r="B3057" s="95"/>
      <c r="C3057" s="95"/>
      <c r="D3057" s="95"/>
      <c r="E3057" s="95"/>
      <c r="F3057" s="95"/>
      <c r="G3057" s="95"/>
      <c r="H3057" s="95"/>
      <c r="I3057" s="95"/>
      <c r="J3057" s="95"/>
      <c r="K3057" s="95"/>
      <c r="L3057" s="95"/>
      <c r="M3057" s="95"/>
      <c r="O3057" s="63"/>
      <c r="P3057" s="211"/>
      <c r="Q3057" s="211"/>
      <c r="R3057" s="211"/>
      <c r="S3057" s="211"/>
      <c r="T3057" s="211"/>
      <c r="U3057" s="211"/>
      <c r="V3057" s="211"/>
      <c r="W3057" s="211"/>
      <c r="X3057" s="211"/>
      <c r="Y3057" s="211"/>
      <c r="Z3057" s="211"/>
      <c r="AC3057" s="264"/>
      <c r="AD3057" s="264"/>
      <c r="AE3057" s="264"/>
      <c r="AF3057" s="264"/>
      <c r="AG3057" s="264"/>
    </row>
    <row r="3058" spans="2:33" ht="12.6" customHeight="1" x14ac:dyDescent="0.25">
      <c r="B3058" s="16"/>
      <c r="D3058" s="62"/>
      <c r="H3058" s="63"/>
      <c r="K3058" s="26"/>
      <c r="O3058" s="63"/>
      <c r="P3058" s="211"/>
      <c r="Q3058" s="211"/>
      <c r="R3058" s="211"/>
      <c r="S3058" s="211"/>
      <c r="T3058" s="211"/>
      <c r="U3058" s="211"/>
      <c r="V3058" s="211"/>
      <c r="W3058" s="211"/>
      <c r="X3058" s="211"/>
      <c r="Y3058" s="211"/>
      <c r="Z3058" s="211"/>
      <c r="AC3058" s="264"/>
      <c r="AD3058" s="264"/>
      <c r="AE3058" s="264"/>
      <c r="AF3058" s="264"/>
      <c r="AG3058" s="264"/>
    </row>
    <row r="3059" spans="2:33" ht="12.6" customHeight="1" x14ac:dyDescent="0.25">
      <c r="B3059" s="16"/>
      <c r="D3059" s="62"/>
      <c r="H3059" s="63"/>
      <c r="K3059" s="26"/>
      <c r="O3059" s="63"/>
      <c r="P3059" s="211"/>
      <c r="Q3059" s="211"/>
      <c r="R3059" s="211"/>
      <c r="S3059" s="211"/>
      <c r="T3059" s="211"/>
      <c r="U3059" s="211"/>
      <c r="V3059" s="211"/>
      <c r="W3059" s="211"/>
      <c r="X3059" s="211"/>
      <c r="Y3059" s="211"/>
      <c r="Z3059" s="211"/>
      <c r="AC3059" s="264"/>
      <c r="AD3059" s="264"/>
      <c r="AE3059" s="264"/>
      <c r="AF3059" s="264"/>
      <c r="AG3059" s="264"/>
    </row>
    <row r="3060" spans="2:33" ht="12.6" customHeight="1" x14ac:dyDescent="0.25">
      <c r="D3060" s="62"/>
      <c r="H3060" s="63"/>
      <c r="K3060" s="26"/>
      <c r="O3060" s="63"/>
      <c r="P3060" s="211"/>
      <c r="Q3060" s="211"/>
      <c r="R3060" s="211"/>
      <c r="S3060" s="211"/>
      <c r="T3060" s="211"/>
      <c r="U3060" s="211"/>
      <c r="V3060" s="211"/>
      <c r="W3060" s="211"/>
      <c r="X3060" s="211"/>
      <c r="Y3060" s="211"/>
      <c r="Z3060" s="211"/>
      <c r="AC3060" s="264"/>
      <c r="AD3060" s="264"/>
      <c r="AE3060" s="264"/>
      <c r="AF3060" s="264"/>
      <c r="AG3060" s="264"/>
    </row>
    <row r="3061" spans="2:33" ht="12.6" customHeight="1" x14ac:dyDescent="0.25">
      <c r="D3061" s="62"/>
      <c r="E3061" s="222"/>
      <c r="F3061" s="222"/>
      <c r="G3061" s="222"/>
      <c r="H3061" s="222"/>
      <c r="I3061" s="222"/>
      <c r="K3061" s="26"/>
      <c r="O3061" s="63"/>
      <c r="P3061" s="211"/>
      <c r="Q3061" s="211"/>
      <c r="R3061" s="211"/>
      <c r="S3061" s="211"/>
      <c r="T3061" s="211"/>
      <c r="U3061" s="211"/>
      <c r="V3061" s="211"/>
      <c r="W3061" s="211"/>
      <c r="X3061" s="211"/>
      <c r="Y3061" s="211"/>
      <c r="Z3061" s="211"/>
      <c r="AC3061" s="264"/>
      <c r="AD3061" s="264"/>
      <c r="AE3061" s="264"/>
      <c r="AF3061" s="264"/>
      <c r="AG3061" s="264"/>
    </row>
    <row r="3062" spans="2:33" ht="12.6" customHeight="1" x14ac:dyDescent="0.25">
      <c r="D3062" s="62"/>
      <c r="E3062" s="222"/>
      <c r="F3062" s="222"/>
      <c r="G3062" s="222"/>
      <c r="H3062" s="222"/>
      <c r="I3062" s="222"/>
      <c r="K3062" s="323"/>
      <c r="L3062" s="323"/>
      <c r="M3062" s="323"/>
      <c r="O3062" s="63"/>
      <c r="P3062" s="211"/>
      <c r="Q3062" s="211"/>
      <c r="R3062" s="211"/>
      <c r="S3062" s="211"/>
      <c r="T3062" s="211"/>
      <c r="U3062" s="211"/>
      <c r="V3062" s="211"/>
      <c r="W3062" s="211"/>
      <c r="X3062" s="211"/>
      <c r="Y3062" s="211"/>
      <c r="Z3062" s="211"/>
      <c r="AC3062" s="264"/>
      <c r="AD3062" s="264"/>
      <c r="AE3062" s="264"/>
      <c r="AF3062" s="264"/>
      <c r="AG3062" s="264"/>
    </row>
    <row r="3063" spans="2:33" ht="12.6" customHeight="1" x14ac:dyDescent="0.25">
      <c r="D3063" s="62"/>
      <c r="H3063" s="63"/>
      <c r="K3063" s="323"/>
      <c r="L3063" s="323"/>
      <c r="M3063" s="323"/>
      <c r="O3063" s="63"/>
      <c r="P3063" s="211"/>
      <c r="Q3063" s="211"/>
      <c r="R3063" s="211"/>
      <c r="S3063" s="211"/>
      <c r="T3063" s="211"/>
      <c r="U3063" s="211"/>
      <c r="V3063" s="211"/>
      <c r="W3063" s="211"/>
      <c r="X3063" s="211"/>
      <c r="Y3063" s="211"/>
      <c r="Z3063" s="211"/>
      <c r="AC3063" s="264"/>
      <c r="AD3063" s="264"/>
      <c r="AE3063" s="264"/>
      <c r="AF3063" s="264"/>
      <c r="AG3063" s="264"/>
    </row>
    <row r="3064" spans="2:33" ht="12.6" customHeight="1" x14ac:dyDescent="0.25">
      <c r="D3064" s="62"/>
      <c r="E3064" s="222"/>
      <c r="F3064" s="222"/>
      <c r="G3064" s="222"/>
      <c r="H3064" s="222"/>
      <c r="I3064" s="222"/>
      <c r="K3064" s="323"/>
      <c r="L3064" s="323"/>
      <c r="M3064" s="323"/>
      <c r="O3064" s="63"/>
      <c r="P3064" s="211"/>
      <c r="Q3064" s="211"/>
      <c r="R3064" s="211"/>
      <c r="S3064" s="211"/>
      <c r="T3064" s="211"/>
      <c r="U3064" s="211"/>
      <c r="V3064" s="211"/>
      <c r="W3064" s="211"/>
      <c r="X3064" s="211"/>
      <c r="Y3064" s="211"/>
      <c r="Z3064" s="211"/>
      <c r="AC3064" s="264"/>
      <c r="AD3064" s="264"/>
      <c r="AE3064" s="264"/>
      <c r="AF3064" s="264"/>
      <c r="AG3064" s="264"/>
    </row>
    <row r="3065" spans="2:33" ht="12.6" customHeight="1" x14ac:dyDescent="0.25">
      <c r="D3065" s="62"/>
      <c r="E3065" s="222"/>
      <c r="F3065" s="222"/>
      <c r="G3065" s="222"/>
      <c r="H3065" s="222"/>
      <c r="I3065" s="222"/>
      <c r="K3065" s="323"/>
      <c r="L3065" s="323"/>
      <c r="M3065" s="323"/>
      <c r="O3065" s="63"/>
      <c r="P3065" s="211"/>
      <c r="Q3065" s="211"/>
      <c r="R3065" s="211"/>
      <c r="S3065" s="211"/>
      <c r="T3065" s="211"/>
      <c r="U3065" s="211"/>
      <c r="V3065" s="211"/>
      <c r="W3065" s="211"/>
      <c r="X3065" s="211"/>
      <c r="Y3065" s="211"/>
      <c r="Z3065" s="211"/>
      <c r="AC3065" s="264"/>
      <c r="AD3065" s="264"/>
      <c r="AE3065" s="264"/>
      <c r="AF3065" s="264"/>
      <c r="AG3065" s="264"/>
    </row>
    <row r="3066" spans="2:33" ht="12.6" customHeight="1" x14ac:dyDescent="0.25">
      <c r="D3066" s="62"/>
      <c r="H3066" s="63"/>
      <c r="K3066" s="26"/>
      <c r="O3066" s="63"/>
      <c r="P3066" s="211"/>
      <c r="Q3066" s="211"/>
      <c r="R3066" s="211"/>
      <c r="S3066" s="211"/>
      <c r="T3066" s="211"/>
      <c r="U3066" s="211"/>
      <c r="V3066" s="211"/>
      <c r="W3066" s="211"/>
      <c r="X3066" s="211"/>
      <c r="Y3066" s="211"/>
      <c r="Z3066" s="211"/>
      <c r="AC3066" s="264"/>
      <c r="AD3066" s="264"/>
      <c r="AE3066" s="264"/>
      <c r="AF3066" s="264"/>
      <c r="AG3066" s="264"/>
    </row>
    <row r="3067" spans="2:33" ht="12.6" customHeight="1" x14ac:dyDescent="0.25">
      <c r="D3067" s="62"/>
      <c r="H3067" s="63"/>
      <c r="K3067" s="26"/>
      <c r="O3067" s="63"/>
      <c r="P3067" s="211"/>
      <c r="Q3067" s="211"/>
      <c r="R3067" s="211"/>
      <c r="S3067" s="211"/>
      <c r="T3067" s="211"/>
      <c r="U3067" s="211"/>
      <c r="V3067" s="211"/>
      <c r="W3067" s="211"/>
      <c r="X3067" s="211"/>
      <c r="Y3067" s="211"/>
      <c r="Z3067" s="211"/>
      <c r="AC3067" s="264"/>
      <c r="AD3067" s="264"/>
      <c r="AE3067" s="264"/>
      <c r="AF3067" s="264"/>
      <c r="AG3067" s="264"/>
    </row>
    <row r="3068" spans="2:33" ht="12.6" customHeight="1" x14ac:dyDescent="0.25">
      <c r="B3068" s="9"/>
      <c r="C3068" s="39"/>
      <c r="E3068" s="11"/>
      <c r="F3068" s="11"/>
      <c r="G3068" s="11"/>
      <c r="L3068" s="80"/>
      <c r="P3068" s="211"/>
      <c r="Q3068" s="211"/>
      <c r="R3068" s="211"/>
      <c r="S3068" s="211"/>
      <c r="T3068" s="211"/>
      <c r="U3068" s="211"/>
      <c r="V3068" s="211"/>
      <c r="W3068" s="211"/>
      <c r="X3068" s="211"/>
      <c r="Y3068" s="211"/>
      <c r="Z3068" s="211"/>
      <c r="AC3068" s="264"/>
      <c r="AD3068" s="264"/>
      <c r="AE3068" s="264"/>
      <c r="AF3068" s="264"/>
      <c r="AG3068" s="264"/>
    </row>
    <row r="3069" spans="2:33" ht="12.6" customHeight="1" x14ac:dyDescent="0.25">
      <c r="E3069" s="195"/>
      <c r="F3069" s="13"/>
      <c r="P3069" s="211"/>
      <c r="Q3069" s="211"/>
      <c r="R3069" s="211"/>
      <c r="S3069" s="211"/>
      <c r="T3069" s="211"/>
      <c r="U3069" s="211"/>
      <c r="V3069" s="211"/>
      <c r="W3069" s="211"/>
      <c r="X3069" s="211"/>
      <c r="Y3069" s="211"/>
      <c r="Z3069" s="211"/>
      <c r="AC3069" s="264"/>
      <c r="AD3069" s="264"/>
      <c r="AE3069" s="264"/>
      <c r="AF3069" s="264"/>
      <c r="AG3069" s="264"/>
    </row>
    <row r="3070" spans="2:33" ht="12.6" customHeight="1" x14ac:dyDescent="0.25">
      <c r="L3070" s="320"/>
      <c r="M3070" s="320"/>
      <c r="P3070" s="211"/>
      <c r="Q3070" s="211"/>
      <c r="R3070" s="211"/>
      <c r="S3070" s="211"/>
      <c r="T3070" s="211"/>
      <c r="U3070" s="211"/>
      <c r="V3070" s="211"/>
      <c r="W3070" s="211"/>
      <c r="X3070" s="211"/>
      <c r="Y3070" s="211"/>
      <c r="Z3070" s="211"/>
      <c r="AC3070" s="264"/>
      <c r="AD3070" s="264"/>
      <c r="AE3070" s="264"/>
      <c r="AF3070" s="264"/>
      <c r="AG3070" s="264"/>
    </row>
    <row r="3071" spans="2:33" ht="12.6" customHeight="1" x14ac:dyDescent="0.25">
      <c r="L3071" s="320"/>
      <c r="M3071" s="320"/>
      <c r="P3071" s="211"/>
      <c r="Q3071" s="211"/>
      <c r="R3071" s="211"/>
      <c r="S3071" s="211"/>
      <c r="T3071" s="211"/>
      <c r="U3071" s="211"/>
      <c r="V3071" s="211"/>
      <c r="W3071" s="211"/>
      <c r="X3071" s="211"/>
      <c r="Y3071" s="211"/>
      <c r="Z3071" s="211"/>
      <c r="AC3071" s="264"/>
      <c r="AD3071" s="264"/>
      <c r="AE3071" s="264"/>
      <c r="AF3071" s="264"/>
      <c r="AG3071" s="264"/>
    </row>
    <row r="3072" spans="2:33" ht="12.6" customHeight="1" x14ac:dyDescent="0.25">
      <c r="B3072" s="15"/>
      <c r="C3072" s="222"/>
      <c r="D3072" s="222"/>
      <c r="E3072" s="11"/>
      <c r="F3072" s="11"/>
      <c r="P3072" s="211"/>
      <c r="Q3072" s="211"/>
      <c r="R3072" s="211"/>
      <c r="S3072" s="211"/>
      <c r="T3072" s="211"/>
      <c r="U3072" s="211"/>
      <c r="V3072" s="211"/>
      <c r="W3072" s="211"/>
      <c r="X3072" s="211"/>
      <c r="Y3072" s="211"/>
      <c r="Z3072" s="211"/>
      <c r="AC3072" s="264"/>
      <c r="AD3072" s="264"/>
      <c r="AE3072" s="264"/>
      <c r="AF3072" s="264"/>
      <c r="AG3072" s="264"/>
    </row>
    <row r="3073" spans="1:33" ht="12.6" customHeight="1" x14ac:dyDescent="0.25">
      <c r="P3073" s="211"/>
      <c r="Q3073" s="211"/>
      <c r="R3073" s="211"/>
      <c r="S3073" s="211"/>
      <c r="T3073" s="211"/>
      <c r="U3073" s="211"/>
      <c r="V3073" s="211"/>
      <c r="W3073" s="211"/>
      <c r="X3073" s="211"/>
      <c r="Y3073" s="211"/>
      <c r="Z3073" s="211"/>
      <c r="AC3073" s="264"/>
      <c r="AD3073" s="264"/>
      <c r="AE3073" s="264"/>
      <c r="AF3073" s="264"/>
      <c r="AG3073" s="264"/>
    </row>
    <row r="3074" spans="1:33" ht="12.6" customHeight="1" x14ac:dyDescent="0.25">
      <c r="P3074" s="211"/>
      <c r="Q3074" s="211"/>
      <c r="R3074" s="211"/>
      <c r="S3074" s="211"/>
      <c r="T3074" s="211"/>
      <c r="U3074" s="211"/>
      <c r="V3074" s="211"/>
      <c r="W3074" s="211"/>
      <c r="X3074" s="211"/>
      <c r="Y3074" s="211"/>
      <c r="Z3074" s="211"/>
      <c r="AC3074" s="264"/>
      <c r="AD3074" s="264"/>
      <c r="AE3074" s="264"/>
      <c r="AF3074" s="264"/>
      <c r="AG3074" s="264"/>
    </row>
    <row r="3075" spans="1:33" ht="12.6" customHeight="1" x14ac:dyDescent="0.25">
      <c r="B3075" s="149"/>
      <c r="C3075" s="149"/>
      <c r="D3075" s="149"/>
      <c r="E3075" s="149"/>
      <c r="F3075" s="149"/>
      <c r="G3075" s="149"/>
      <c r="H3075" s="149"/>
      <c r="I3075" s="149"/>
      <c r="J3075" s="149"/>
      <c r="K3075" s="149"/>
      <c r="L3075" s="131"/>
      <c r="M3075" s="131"/>
      <c r="P3075" s="211"/>
      <c r="Q3075" s="211"/>
      <c r="R3075" s="211"/>
      <c r="S3075" s="211"/>
      <c r="T3075" s="211"/>
      <c r="U3075" s="211"/>
      <c r="V3075" s="211"/>
      <c r="W3075" s="211"/>
      <c r="X3075" s="211"/>
      <c r="Y3075" s="211"/>
      <c r="Z3075" s="211"/>
      <c r="AC3075" s="264"/>
      <c r="AD3075" s="264"/>
      <c r="AE3075" s="264"/>
      <c r="AF3075" s="264"/>
      <c r="AG3075" s="264"/>
    </row>
    <row r="3076" spans="1:33" ht="12.6" customHeight="1" x14ac:dyDescent="0.25">
      <c r="B3076" s="11"/>
      <c r="C3076" s="11"/>
      <c r="D3076" s="222"/>
      <c r="E3076" s="222"/>
      <c r="F3076" s="222"/>
      <c r="G3076" s="222"/>
      <c r="H3076" s="222"/>
      <c r="I3076" s="222"/>
      <c r="J3076" s="222"/>
      <c r="K3076" s="222"/>
      <c r="L3076" s="222"/>
      <c r="M3076" s="327"/>
      <c r="P3076" s="211"/>
      <c r="Q3076" s="211"/>
      <c r="R3076" s="211"/>
      <c r="S3076" s="211"/>
      <c r="T3076" s="211"/>
      <c r="U3076" s="211"/>
      <c r="V3076" s="211"/>
      <c r="W3076" s="211"/>
      <c r="X3076" s="211"/>
      <c r="Y3076" s="211"/>
      <c r="Z3076" s="211"/>
      <c r="AC3076" s="264"/>
      <c r="AD3076" s="264"/>
      <c r="AE3076" s="264"/>
      <c r="AF3076" s="264"/>
      <c r="AG3076" s="264"/>
    </row>
    <row r="3077" spans="1:33" ht="12.6" customHeight="1" x14ac:dyDescent="0.25">
      <c r="B3077" s="11"/>
      <c r="C3077" s="11"/>
      <c r="D3077" s="222"/>
      <c r="E3077" s="222"/>
      <c r="F3077" s="222"/>
      <c r="G3077" s="222"/>
      <c r="H3077" s="366"/>
      <c r="I3077" s="366"/>
      <c r="J3077" s="366"/>
      <c r="K3077" s="366"/>
      <c r="L3077" s="131"/>
      <c r="M3077" s="131"/>
      <c r="P3077" s="211"/>
      <c r="Q3077" s="211"/>
      <c r="R3077" s="211"/>
      <c r="S3077" s="211"/>
      <c r="T3077" s="211"/>
      <c r="U3077" s="211"/>
      <c r="V3077" s="211"/>
      <c r="W3077" s="211"/>
      <c r="X3077" s="211"/>
      <c r="Y3077" s="211"/>
      <c r="Z3077" s="211"/>
      <c r="AC3077" s="264"/>
      <c r="AD3077" s="264"/>
      <c r="AE3077" s="264"/>
      <c r="AF3077" s="264"/>
      <c r="AG3077" s="264"/>
    </row>
    <row r="3078" spans="1:33" ht="12.6" customHeight="1" x14ac:dyDescent="0.25">
      <c r="B3078" s="11"/>
      <c r="C3078" s="11"/>
      <c r="D3078" s="325"/>
      <c r="E3078" s="325"/>
      <c r="F3078" s="325"/>
      <c r="G3078" s="325"/>
      <c r="H3078" s="367"/>
      <c r="I3078" s="367"/>
      <c r="J3078" s="222"/>
      <c r="K3078" s="222"/>
      <c r="L3078" s="222"/>
      <c r="M3078" s="327"/>
      <c r="P3078" s="211"/>
      <c r="Q3078" s="211"/>
      <c r="R3078" s="211"/>
      <c r="S3078" s="211"/>
      <c r="T3078" s="211"/>
      <c r="U3078" s="211"/>
      <c r="V3078" s="211"/>
      <c r="W3078" s="211"/>
      <c r="X3078" s="211"/>
      <c r="Y3078" s="211"/>
      <c r="Z3078" s="211"/>
      <c r="AC3078" s="264"/>
      <c r="AD3078" s="264"/>
      <c r="AE3078" s="264"/>
      <c r="AF3078" s="264"/>
      <c r="AG3078" s="264"/>
    </row>
    <row r="3079" spans="1:33" ht="12.6" customHeight="1" x14ac:dyDescent="0.25">
      <c r="P3079" s="211"/>
      <c r="Q3079" s="211"/>
      <c r="R3079" s="211"/>
      <c r="S3079" s="211"/>
      <c r="T3079" s="211"/>
      <c r="U3079" s="211"/>
      <c r="V3079" s="211"/>
      <c r="W3079" s="211"/>
      <c r="X3079" s="211"/>
      <c r="Y3079" s="211"/>
      <c r="Z3079" s="211"/>
      <c r="AC3079" s="264"/>
      <c r="AD3079" s="264"/>
      <c r="AE3079" s="264"/>
      <c r="AF3079" s="264"/>
      <c r="AG3079" s="264"/>
    </row>
    <row r="3080" spans="1:33" ht="12.6" customHeight="1" x14ac:dyDescent="0.25">
      <c r="M3080" s="330"/>
      <c r="P3080" s="211"/>
      <c r="Q3080" s="211"/>
      <c r="R3080" s="211"/>
      <c r="S3080" s="211"/>
      <c r="T3080" s="211"/>
      <c r="U3080" s="211"/>
      <c r="V3080" s="211"/>
      <c r="W3080" s="211"/>
      <c r="X3080" s="211"/>
      <c r="Y3080" s="211"/>
      <c r="Z3080" s="211"/>
      <c r="AC3080" s="264"/>
      <c r="AD3080" s="264"/>
      <c r="AE3080" s="264"/>
      <c r="AF3080" s="264"/>
      <c r="AG3080" s="264"/>
    </row>
    <row r="3081" spans="1:33" ht="12.6" customHeight="1" x14ac:dyDescent="0.25">
      <c r="A3081" s="26"/>
      <c r="B3081" s="26"/>
      <c r="C3081" s="83"/>
      <c r="D3081" s="329"/>
      <c r="E3081" s="26"/>
      <c r="F3081" s="11"/>
      <c r="G3081" s="11"/>
      <c r="H3081" s="11"/>
      <c r="I3081" s="11"/>
      <c r="J3081" s="26"/>
      <c r="K3081" s="26"/>
      <c r="L3081" s="26"/>
      <c r="M3081" s="330"/>
      <c r="N3081" s="55"/>
      <c r="O3081" s="26"/>
      <c r="P3081" s="211"/>
      <c r="Q3081" s="211"/>
      <c r="R3081" s="211"/>
      <c r="S3081" s="212"/>
      <c r="T3081" s="212"/>
      <c r="U3081" s="212"/>
      <c r="V3081" s="212"/>
      <c r="W3081" s="212"/>
      <c r="X3081" s="212"/>
      <c r="Y3081" s="212"/>
      <c r="Z3081" s="212"/>
      <c r="AC3081" s="264"/>
      <c r="AD3081" s="264"/>
      <c r="AE3081" s="264"/>
      <c r="AF3081" s="264"/>
      <c r="AG3081" s="264"/>
    </row>
    <row r="3082" spans="1:33" ht="12.6" customHeight="1" x14ac:dyDescent="0.25">
      <c r="A3082" s="11"/>
      <c r="B3082" s="222"/>
      <c r="C3082" s="222"/>
      <c r="D3082" s="3"/>
      <c r="E3082" s="222"/>
      <c r="F3082" s="222"/>
      <c r="G3082" s="3"/>
      <c r="H3082" s="222"/>
      <c r="I3082" s="3"/>
      <c r="J3082" s="326"/>
      <c r="K3082" s="327"/>
      <c r="L3082" s="222"/>
      <c r="M3082" s="76"/>
      <c r="N3082" s="3"/>
      <c r="O3082" s="11"/>
      <c r="P3082" s="211"/>
      <c r="Q3082" s="211"/>
      <c r="R3082" s="211"/>
      <c r="S3082" s="211"/>
      <c r="T3082" s="211"/>
      <c r="U3082" s="211"/>
      <c r="V3082" s="211"/>
      <c r="W3082" s="211"/>
      <c r="X3082" s="211"/>
      <c r="Y3082" s="211"/>
      <c r="Z3082" s="211"/>
      <c r="AC3082" s="264"/>
      <c r="AD3082" s="264"/>
      <c r="AE3082" s="264"/>
      <c r="AF3082" s="264"/>
      <c r="AG3082" s="264"/>
    </row>
    <row r="3083" spans="1:33" ht="12.6" customHeight="1" x14ac:dyDescent="0.25">
      <c r="A3083" s="11"/>
      <c r="B3083" s="222"/>
      <c r="C3083" s="222"/>
      <c r="D3083" s="3"/>
      <c r="E3083" s="222"/>
      <c r="F3083" s="222"/>
      <c r="G3083" s="3"/>
      <c r="H3083" s="222"/>
      <c r="I3083" s="3"/>
      <c r="J3083" s="326"/>
      <c r="K3083" s="327"/>
      <c r="L3083" s="222"/>
      <c r="M3083" s="76"/>
      <c r="N3083" s="3"/>
      <c r="O3083" s="11"/>
      <c r="P3083" s="211"/>
      <c r="Q3083" s="211"/>
      <c r="R3083" s="211"/>
      <c r="S3083" s="211"/>
      <c r="T3083" s="211"/>
      <c r="U3083" s="211"/>
      <c r="V3083" s="211"/>
      <c r="W3083" s="211"/>
      <c r="X3083" s="211"/>
      <c r="Y3083" s="211"/>
      <c r="Z3083" s="211"/>
      <c r="AC3083" s="264"/>
      <c r="AD3083" s="264"/>
      <c r="AE3083" s="264"/>
      <c r="AF3083" s="264"/>
      <c r="AG3083" s="264"/>
    </row>
    <row r="3084" spans="1:33" ht="12.6" customHeight="1" x14ac:dyDescent="0.25">
      <c r="A3084" s="11"/>
      <c r="B3084" s="222"/>
      <c r="C3084" s="222"/>
      <c r="D3084" s="3"/>
      <c r="E3084" s="222"/>
      <c r="F3084" s="222"/>
      <c r="G3084" s="3"/>
      <c r="H3084" s="222"/>
      <c r="I3084" s="3"/>
      <c r="J3084" s="326"/>
      <c r="K3084" s="327"/>
      <c r="L3084" s="222"/>
      <c r="M3084" s="76"/>
      <c r="N3084" s="3"/>
      <c r="O3084" s="11"/>
      <c r="P3084" s="211"/>
      <c r="Q3084" s="211"/>
      <c r="R3084" s="211"/>
      <c r="S3084" s="211"/>
      <c r="T3084" s="211"/>
      <c r="U3084" s="211"/>
      <c r="V3084" s="211"/>
      <c r="W3084" s="211"/>
      <c r="X3084" s="211"/>
      <c r="Y3084" s="211"/>
      <c r="Z3084" s="211"/>
      <c r="AC3084" s="264"/>
      <c r="AD3084" s="264"/>
      <c r="AE3084" s="264"/>
      <c r="AF3084" s="264"/>
      <c r="AG3084" s="264"/>
    </row>
    <row r="3085" spans="1:33" ht="12.6" customHeight="1" x14ac:dyDescent="0.25">
      <c r="A3085" s="11"/>
      <c r="B3085" s="222"/>
      <c r="C3085" s="222"/>
      <c r="D3085" s="3"/>
      <c r="E3085" s="222"/>
      <c r="F3085" s="222"/>
      <c r="G3085" s="3"/>
      <c r="H3085" s="222"/>
      <c r="I3085" s="3"/>
      <c r="J3085" s="326"/>
      <c r="K3085" s="327"/>
      <c r="L3085" s="222"/>
      <c r="M3085" s="76"/>
      <c r="N3085" s="3"/>
      <c r="O3085" s="11"/>
      <c r="P3085" s="211"/>
      <c r="Q3085" s="211"/>
      <c r="R3085" s="211"/>
      <c r="S3085" s="211"/>
      <c r="T3085" s="211"/>
      <c r="U3085" s="211"/>
      <c r="V3085" s="211"/>
      <c r="W3085" s="211"/>
      <c r="X3085" s="211"/>
      <c r="Y3085" s="211"/>
      <c r="Z3085" s="211"/>
      <c r="AC3085" s="264"/>
      <c r="AD3085" s="264"/>
      <c r="AE3085" s="264"/>
      <c r="AF3085" s="264"/>
      <c r="AG3085" s="264"/>
    </row>
    <row r="3086" spans="1:33" ht="12.6" customHeight="1" x14ac:dyDescent="0.25">
      <c r="A3086" s="11"/>
      <c r="B3086" s="222"/>
      <c r="C3086" s="222"/>
      <c r="D3086" s="3"/>
      <c r="E3086" s="222"/>
      <c r="F3086" s="222"/>
      <c r="G3086" s="3"/>
      <c r="H3086" s="222"/>
      <c r="I3086" s="3"/>
      <c r="J3086" s="326"/>
      <c r="K3086" s="327"/>
      <c r="L3086" s="222"/>
      <c r="M3086" s="76"/>
      <c r="N3086" s="3"/>
      <c r="O3086" s="11"/>
      <c r="P3086" s="211"/>
      <c r="Q3086" s="211"/>
      <c r="R3086" s="211"/>
      <c r="S3086" s="211"/>
      <c r="T3086" s="211"/>
      <c r="U3086" s="211"/>
      <c r="V3086" s="211"/>
      <c r="W3086" s="211"/>
      <c r="X3086" s="211"/>
      <c r="Y3086" s="211"/>
      <c r="Z3086" s="211"/>
      <c r="AC3086" s="264"/>
      <c r="AD3086" s="264"/>
      <c r="AE3086" s="264"/>
      <c r="AF3086" s="264"/>
      <c r="AG3086" s="264"/>
    </row>
    <row r="3087" spans="1:33" ht="12.6" customHeight="1" x14ac:dyDescent="0.25">
      <c r="D3087" s="3"/>
      <c r="G3087" s="3"/>
      <c r="I3087" s="3"/>
      <c r="N3087" s="3"/>
      <c r="P3087" s="211"/>
      <c r="Q3087" s="211"/>
      <c r="R3087" s="211"/>
      <c r="S3087" s="211"/>
      <c r="T3087" s="211"/>
      <c r="U3087" s="211"/>
      <c r="V3087" s="211"/>
      <c r="W3087" s="211"/>
      <c r="X3087" s="211"/>
      <c r="Y3087" s="211"/>
      <c r="Z3087" s="211"/>
      <c r="AC3087" s="264"/>
      <c r="AD3087" s="264"/>
      <c r="AE3087" s="264"/>
      <c r="AF3087" s="264"/>
      <c r="AG3087" s="264"/>
    </row>
    <row r="3088" spans="1:33" ht="12.6" customHeight="1" x14ac:dyDescent="0.25">
      <c r="D3088" s="62"/>
      <c r="H3088" s="63"/>
      <c r="K3088" s="26"/>
      <c r="P3088" s="211"/>
      <c r="Q3088" s="211"/>
      <c r="R3088" s="211"/>
      <c r="S3088" s="211"/>
      <c r="T3088" s="211"/>
      <c r="U3088" s="211"/>
      <c r="V3088" s="211"/>
      <c r="W3088" s="211"/>
      <c r="X3088" s="211"/>
      <c r="Y3088" s="211"/>
      <c r="Z3088" s="211"/>
      <c r="AC3088" s="264"/>
      <c r="AD3088" s="264"/>
      <c r="AE3088" s="264"/>
      <c r="AF3088" s="264"/>
      <c r="AG3088" s="264"/>
    </row>
    <row r="3089" spans="2:33" ht="12.6" customHeight="1" x14ac:dyDescent="0.25">
      <c r="B3089" s="95"/>
      <c r="C3089" s="95"/>
      <c r="D3089" s="95"/>
      <c r="E3089" s="95"/>
      <c r="F3089" s="95"/>
      <c r="G3089" s="95"/>
      <c r="H3089" s="95"/>
      <c r="I3089" s="95"/>
      <c r="J3089" s="95"/>
      <c r="K3089" s="95"/>
      <c r="L3089" s="95"/>
      <c r="M3089" s="95"/>
      <c r="P3089" s="211"/>
      <c r="Q3089" s="211"/>
      <c r="R3089" s="211"/>
      <c r="S3089" s="211"/>
      <c r="T3089" s="211"/>
      <c r="U3089" s="211"/>
      <c r="V3089" s="211"/>
      <c r="W3089" s="211"/>
      <c r="X3089" s="211"/>
      <c r="Y3089" s="211"/>
      <c r="Z3089" s="211"/>
      <c r="AC3089" s="264"/>
      <c r="AD3089" s="264"/>
      <c r="AE3089" s="264"/>
      <c r="AF3089" s="264"/>
      <c r="AG3089" s="264"/>
    </row>
    <row r="3090" spans="2:33" ht="12.6" customHeight="1" x14ac:dyDescent="0.25">
      <c r="B3090" s="95"/>
      <c r="C3090" s="95"/>
      <c r="D3090" s="95"/>
      <c r="E3090" s="95"/>
      <c r="F3090" s="95"/>
      <c r="G3090" s="95"/>
      <c r="H3090" s="95"/>
      <c r="I3090" s="95"/>
      <c r="J3090" s="95"/>
      <c r="K3090" s="95"/>
      <c r="L3090" s="95"/>
      <c r="M3090" s="95"/>
      <c r="P3090" s="211"/>
      <c r="Q3090" s="211"/>
      <c r="R3090" s="211"/>
      <c r="S3090" s="211"/>
      <c r="T3090" s="211"/>
      <c r="U3090" s="211"/>
      <c r="V3090" s="211"/>
      <c r="W3090" s="211"/>
      <c r="X3090" s="211"/>
      <c r="Y3090" s="211"/>
      <c r="Z3090" s="211"/>
      <c r="AC3090" s="264"/>
      <c r="AD3090" s="264"/>
      <c r="AE3090" s="264"/>
      <c r="AF3090" s="264"/>
      <c r="AG3090" s="264"/>
    </row>
    <row r="3091" spans="2:33" ht="12.6" customHeight="1" x14ac:dyDescent="0.25">
      <c r="B3091" s="95"/>
      <c r="C3091" s="95"/>
      <c r="D3091" s="95"/>
      <c r="E3091" s="95"/>
      <c r="F3091" s="95"/>
      <c r="G3091" s="95"/>
      <c r="H3091" s="95"/>
      <c r="I3091" s="95"/>
      <c r="J3091" s="95"/>
      <c r="K3091" s="95"/>
      <c r="L3091" s="95"/>
      <c r="M3091" s="95"/>
      <c r="P3091" s="211"/>
      <c r="Q3091" s="211"/>
      <c r="R3091" s="211"/>
      <c r="S3091" s="211"/>
      <c r="T3091" s="211"/>
      <c r="U3091" s="211"/>
      <c r="V3091" s="211"/>
      <c r="W3091" s="211"/>
      <c r="X3091" s="211"/>
      <c r="Y3091" s="211"/>
      <c r="Z3091" s="211"/>
      <c r="AC3091" s="264"/>
      <c r="AD3091" s="264"/>
      <c r="AE3091" s="264"/>
      <c r="AF3091" s="264"/>
      <c r="AG3091" s="264"/>
    </row>
    <row r="3092" spans="2:33" ht="12.6" customHeight="1" x14ac:dyDescent="0.25">
      <c r="B3092" s="95"/>
      <c r="C3092" s="95"/>
      <c r="D3092" s="95"/>
      <c r="E3092" s="95"/>
      <c r="F3092" s="95"/>
      <c r="G3092" s="95"/>
      <c r="H3092" s="95"/>
      <c r="I3092" s="95"/>
      <c r="J3092" s="95"/>
      <c r="K3092" s="95"/>
      <c r="L3092" s="95"/>
      <c r="M3092" s="95"/>
      <c r="P3092" s="211"/>
      <c r="Q3092" s="211"/>
      <c r="R3092" s="211"/>
      <c r="S3092" s="211"/>
      <c r="T3092" s="211"/>
      <c r="U3092" s="211"/>
      <c r="V3092" s="211"/>
      <c r="W3092" s="211"/>
      <c r="X3092" s="211"/>
      <c r="Y3092" s="211"/>
      <c r="Z3092" s="211"/>
      <c r="AC3092" s="264"/>
      <c r="AD3092" s="264"/>
      <c r="AE3092" s="264"/>
      <c r="AF3092" s="264"/>
      <c r="AG3092" s="264"/>
    </row>
    <row r="3093" spans="2:33" ht="12.6" customHeight="1" x14ac:dyDescent="0.25">
      <c r="B3093" s="16"/>
      <c r="D3093" s="62"/>
      <c r="H3093" s="63"/>
      <c r="K3093" s="26"/>
      <c r="P3093" s="211"/>
      <c r="Q3093" s="211"/>
      <c r="R3093" s="211"/>
      <c r="S3093" s="211"/>
      <c r="T3093" s="211"/>
      <c r="U3093" s="211"/>
      <c r="V3093" s="211"/>
      <c r="W3093" s="211"/>
      <c r="X3093" s="211"/>
      <c r="Y3093" s="211"/>
      <c r="Z3093" s="211"/>
      <c r="AC3093" s="264"/>
      <c r="AD3093" s="264"/>
      <c r="AE3093" s="264"/>
      <c r="AF3093" s="264"/>
      <c r="AG3093" s="264"/>
    </row>
    <row r="3094" spans="2:33" ht="12.6" customHeight="1" x14ac:dyDescent="0.25">
      <c r="D3094" s="62"/>
      <c r="H3094" s="63"/>
      <c r="K3094" s="26"/>
      <c r="P3094" s="211"/>
      <c r="Q3094" s="211"/>
      <c r="R3094" s="211"/>
      <c r="S3094" s="211"/>
      <c r="T3094" s="211"/>
      <c r="U3094" s="211"/>
      <c r="V3094" s="211"/>
      <c r="W3094" s="211"/>
      <c r="X3094" s="211"/>
      <c r="Y3094" s="211"/>
      <c r="Z3094" s="211"/>
      <c r="AC3094" s="264"/>
      <c r="AD3094" s="264"/>
      <c r="AE3094" s="264"/>
      <c r="AF3094" s="264"/>
      <c r="AG3094" s="264"/>
    </row>
    <row r="3095" spans="2:33" ht="12.6" customHeight="1" x14ac:dyDescent="0.25">
      <c r="D3095" s="62"/>
      <c r="H3095" s="63"/>
      <c r="K3095" s="26"/>
      <c r="P3095" s="211"/>
      <c r="Q3095" s="211"/>
      <c r="R3095" s="211"/>
      <c r="S3095" s="211"/>
      <c r="T3095" s="211"/>
      <c r="U3095" s="211"/>
      <c r="V3095" s="211"/>
      <c r="W3095" s="211"/>
      <c r="X3095" s="211"/>
      <c r="Y3095" s="211"/>
      <c r="Z3095" s="211"/>
      <c r="AC3095" s="264"/>
      <c r="AD3095" s="264"/>
      <c r="AE3095" s="264"/>
      <c r="AF3095" s="264"/>
      <c r="AG3095" s="264"/>
    </row>
    <row r="3096" spans="2:33" ht="12.6" customHeight="1" x14ac:dyDescent="0.25">
      <c r="D3096" s="62"/>
      <c r="E3096" s="222"/>
      <c r="F3096" s="222"/>
      <c r="G3096" s="222"/>
      <c r="H3096" s="222"/>
      <c r="I3096" s="222"/>
      <c r="K3096" s="26"/>
      <c r="P3096" s="211"/>
      <c r="Q3096" s="211"/>
      <c r="R3096" s="211"/>
      <c r="S3096" s="211"/>
      <c r="T3096" s="211"/>
      <c r="U3096" s="211"/>
      <c r="V3096" s="211"/>
      <c r="W3096" s="211"/>
      <c r="X3096" s="211"/>
      <c r="Y3096" s="211"/>
      <c r="Z3096" s="211"/>
      <c r="AC3096" s="264"/>
      <c r="AD3096" s="264"/>
      <c r="AE3096" s="264"/>
      <c r="AF3096" s="264"/>
      <c r="AG3096" s="264"/>
    </row>
    <row r="3097" spans="2:33" ht="12.6" customHeight="1" x14ac:dyDescent="0.25">
      <c r="D3097" s="62"/>
      <c r="E3097" s="222"/>
      <c r="F3097" s="222"/>
      <c r="G3097" s="222"/>
      <c r="H3097" s="222"/>
      <c r="I3097" s="222"/>
      <c r="K3097" s="323"/>
      <c r="L3097" s="323"/>
      <c r="M3097" s="323"/>
      <c r="P3097" s="211"/>
      <c r="Q3097" s="211"/>
      <c r="R3097" s="211"/>
      <c r="S3097" s="211"/>
      <c r="T3097" s="211"/>
      <c r="U3097" s="211"/>
      <c r="V3097" s="211"/>
      <c r="W3097" s="211"/>
      <c r="X3097" s="211"/>
      <c r="Y3097" s="211"/>
      <c r="Z3097" s="211"/>
      <c r="AC3097" s="264"/>
      <c r="AD3097" s="264"/>
      <c r="AE3097" s="264"/>
      <c r="AF3097" s="264"/>
      <c r="AG3097" s="264"/>
    </row>
    <row r="3098" spans="2:33" ht="12.6" customHeight="1" x14ac:dyDescent="0.25">
      <c r="D3098" s="62"/>
      <c r="H3098" s="63"/>
      <c r="K3098" s="323"/>
      <c r="L3098" s="323"/>
      <c r="M3098" s="323"/>
      <c r="P3098" s="211"/>
      <c r="Q3098" s="211"/>
      <c r="R3098" s="211"/>
      <c r="S3098" s="211"/>
      <c r="T3098" s="211"/>
      <c r="U3098" s="211"/>
      <c r="V3098" s="211"/>
      <c r="W3098" s="211"/>
      <c r="X3098" s="211"/>
      <c r="Y3098" s="211"/>
      <c r="Z3098" s="211"/>
      <c r="AC3098" s="264"/>
      <c r="AD3098" s="264"/>
      <c r="AE3098" s="264"/>
      <c r="AF3098" s="264"/>
      <c r="AG3098" s="264"/>
    </row>
    <row r="3099" spans="2:33" ht="12.6" customHeight="1" x14ac:dyDescent="0.25">
      <c r="D3099" s="62"/>
      <c r="E3099" s="222"/>
      <c r="F3099" s="222"/>
      <c r="G3099" s="222"/>
      <c r="H3099" s="222"/>
      <c r="I3099" s="222"/>
      <c r="K3099" s="323"/>
      <c r="L3099" s="323"/>
      <c r="M3099" s="323"/>
      <c r="P3099" s="211"/>
      <c r="Q3099" s="211"/>
      <c r="R3099" s="211"/>
      <c r="S3099" s="211"/>
      <c r="T3099" s="211"/>
      <c r="U3099" s="211"/>
      <c r="V3099" s="211"/>
      <c r="W3099" s="211"/>
      <c r="X3099" s="211"/>
      <c r="Y3099" s="211"/>
      <c r="Z3099" s="211"/>
      <c r="AC3099" s="264"/>
      <c r="AD3099" s="264"/>
      <c r="AE3099" s="264"/>
      <c r="AF3099" s="264"/>
      <c r="AG3099" s="264"/>
    </row>
    <row r="3100" spans="2:33" ht="12.6" customHeight="1" x14ac:dyDescent="0.25">
      <c r="D3100" s="62"/>
      <c r="E3100" s="222"/>
      <c r="F3100" s="222"/>
      <c r="G3100" s="222"/>
      <c r="H3100" s="222"/>
      <c r="I3100" s="222"/>
      <c r="K3100" s="323"/>
      <c r="L3100" s="323"/>
      <c r="M3100" s="323"/>
      <c r="P3100" s="211"/>
      <c r="Q3100" s="211"/>
      <c r="R3100" s="211"/>
      <c r="S3100" s="211"/>
      <c r="T3100" s="211"/>
      <c r="U3100" s="211"/>
      <c r="V3100" s="211"/>
      <c r="W3100" s="211"/>
      <c r="X3100" s="211"/>
      <c r="Y3100" s="211"/>
      <c r="Z3100" s="211"/>
      <c r="AC3100" s="264"/>
      <c r="AD3100" s="264"/>
      <c r="AE3100" s="264"/>
      <c r="AF3100" s="264"/>
      <c r="AG3100" s="264"/>
    </row>
    <row r="3101" spans="2:33" ht="12.6" customHeight="1" x14ac:dyDescent="0.25">
      <c r="P3101" s="211"/>
      <c r="Q3101" s="211"/>
      <c r="R3101" s="211"/>
      <c r="S3101" s="211"/>
      <c r="T3101" s="211"/>
      <c r="U3101" s="211"/>
      <c r="V3101" s="211"/>
      <c r="W3101" s="211"/>
      <c r="X3101" s="211"/>
      <c r="Y3101" s="211"/>
      <c r="Z3101" s="211"/>
      <c r="AC3101" s="264"/>
      <c r="AD3101" s="264"/>
      <c r="AE3101" s="264"/>
      <c r="AF3101" s="264"/>
      <c r="AG3101" s="264"/>
    </row>
    <row r="3102" spans="2:33" ht="12.6" customHeight="1" x14ac:dyDescent="0.25">
      <c r="P3102" s="211"/>
      <c r="Q3102" s="211"/>
      <c r="R3102" s="211"/>
      <c r="S3102" s="211"/>
      <c r="T3102" s="211"/>
      <c r="U3102" s="211"/>
      <c r="V3102" s="211"/>
      <c r="W3102" s="211"/>
      <c r="X3102" s="211"/>
      <c r="Y3102" s="211"/>
      <c r="Z3102" s="211"/>
      <c r="AC3102" s="264"/>
      <c r="AD3102" s="264"/>
      <c r="AE3102" s="264"/>
      <c r="AF3102" s="264"/>
      <c r="AG3102" s="264"/>
    </row>
    <row r="3103" spans="2:33" ht="12.6" customHeight="1" x14ac:dyDescent="0.25">
      <c r="B3103" s="91"/>
      <c r="P3103" s="211"/>
      <c r="Q3103" s="211"/>
      <c r="R3103" s="211"/>
      <c r="S3103" s="211"/>
      <c r="T3103" s="211"/>
      <c r="U3103" s="211"/>
      <c r="V3103" s="211"/>
      <c r="W3103" s="211"/>
      <c r="X3103" s="211"/>
      <c r="Y3103" s="211"/>
      <c r="Z3103" s="211"/>
      <c r="AC3103" s="264"/>
      <c r="AD3103" s="264"/>
      <c r="AE3103" s="264"/>
      <c r="AF3103" s="264"/>
      <c r="AG3103" s="264"/>
    </row>
    <row r="3104" spans="2:33" ht="12.6" customHeight="1" x14ac:dyDescent="0.25">
      <c r="P3104" s="211"/>
      <c r="Q3104" s="211"/>
      <c r="R3104" s="211"/>
      <c r="S3104" s="211"/>
      <c r="T3104" s="211"/>
      <c r="U3104" s="211"/>
      <c r="V3104" s="211"/>
      <c r="W3104" s="211"/>
      <c r="X3104" s="211"/>
      <c r="Y3104" s="211"/>
      <c r="Z3104" s="211"/>
      <c r="AC3104" s="264"/>
      <c r="AD3104" s="264"/>
      <c r="AE3104" s="264"/>
      <c r="AF3104" s="264"/>
      <c r="AG3104" s="264"/>
    </row>
    <row r="3105" spans="16:33" ht="12.6" customHeight="1" x14ac:dyDescent="0.25">
      <c r="P3105" s="211"/>
      <c r="Q3105" s="211"/>
      <c r="R3105" s="211"/>
      <c r="S3105" s="211"/>
      <c r="T3105" s="211"/>
      <c r="U3105" s="211"/>
      <c r="V3105" s="211"/>
      <c r="W3105" s="211"/>
      <c r="X3105" s="211"/>
      <c r="Y3105" s="211"/>
      <c r="Z3105" s="211"/>
      <c r="AC3105" s="264"/>
      <c r="AD3105" s="264"/>
      <c r="AE3105" s="264"/>
      <c r="AF3105" s="264"/>
      <c r="AG3105" s="264"/>
    </row>
    <row r="3106" spans="16:33" ht="12.6" customHeight="1" x14ac:dyDescent="0.25">
      <c r="P3106" s="211"/>
      <c r="Q3106" s="211"/>
      <c r="R3106" s="211"/>
      <c r="S3106" s="211"/>
      <c r="T3106" s="211"/>
      <c r="U3106" s="211"/>
      <c r="V3106" s="211"/>
      <c r="W3106" s="211"/>
      <c r="X3106" s="211"/>
      <c r="Y3106" s="211"/>
      <c r="Z3106" s="211"/>
      <c r="AC3106" s="264"/>
      <c r="AD3106" s="264"/>
      <c r="AE3106" s="264"/>
      <c r="AF3106" s="264"/>
      <c r="AG3106" s="264"/>
    </row>
    <row r="3107" spans="16:33" ht="12.6" customHeight="1" x14ac:dyDescent="0.25">
      <c r="P3107" s="211"/>
      <c r="Q3107" s="211"/>
      <c r="R3107" s="211"/>
      <c r="S3107" s="211"/>
      <c r="T3107" s="211"/>
      <c r="U3107" s="211"/>
      <c r="V3107" s="211"/>
      <c r="W3107" s="211"/>
      <c r="X3107" s="211"/>
      <c r="Y3107" s="211"/>
      <c r="Z3107" s="211"/>
      <c r="AC3107" s="264"/>
      <c r="AD3107" s="264"/>
      <c r="AE3107" s="264"/>
      <c r="AF3107" s="264"/>
      <c r="AG3107" s="264"/>
    </row>
    <row r="3108" spans="16:33" ht="12.6" customHeight="1" x14ac:dyDescent="0.25">
      <c r="P3108" s="211"/>
      <c r="Q3108" s="211"/>
      <c r="R3108" s="211"/>
      <c r="S3108" s="211"/>
      <c r="T3108" s="211"/>
      <c r="U3108" s="211"/>
      <c r="V3108" s="211"/>
      <c r="W3108" s="211"/>
      <c r="X3108" s="211"/>
      <c r="Y3108" s="211"/>
      <c r="Z3108" s="211"/>
      <c r="AC3108" s="264"/>
      <c r="AD3108" s="264"/>
      <c r="AE3108" s="264"/>
      <c r="AF3108" s="264"/>
      <c r="AG3108" s="264"/>
    </row>
    <row r="3109" spans="16:33" ht="12.6" customHeight="1" x14ac:dyDescent="0.25">
      <c r="P3109" s="211"/>
      <c r="Q3109" s="211"/>
      <c r="R3109" s="211"/>
      <c r="S3109" s="211"/>
      <c r="T3109" s="211"/>
      <c r="U3109" s="211"/>
      <c r="V3109" s="211"/>
      <c r="W3109" s="211"/>
      <c r="X3109" s="211"/>
      <c r="Y3109" s="211"/>
      <c r="Z3109" s="211"/>
      <c r="AC3109" s="264"/>
      <c r="AD3109" s="264"/>
      <c r="AE3109" s="264"/>
      <c r="AF3109" s="264"/>
      <c r="AG3109" s="264"/>
    </row>
    <row r="3110" spans="16:33" ht="12.6" customHeight="1" x14ac:dyDescent="0.25">
      <c r="P3110" s="211"/>
      <c r="Q3110" s="211"/>
      <c r="R3110" s="211"/>
      <c r="S3110" s="211"/>
      <c r="T3110" s="211"/>
      <c r="U3110" s="211"/>
      <c r="V3110" s="211"/>
      <c r="W3110" s="211"/>
      <c r="X3110" s="211"/>
      <c r="Y3110" s="211"/>
      <c r="Z3110" s="211"/>
      <c r="AC3110" s="264"/>
      <c r="AD3110" s="264"/>
      <c r="AE3110" s="264"/>
      <c r="AF3110" s="264"/>
      <c r="AG3110" s="264"/>
    </row>
    <row r="3111" spans="16:33" ht="12.6" customHeight="1" x14ac:dyDescent="0.25">
      <c r="P3111" s="211"/>
      <c r="Q3111" s="211"/>
      <c r="R3111" s="211"/>
      <c r="S3111" s="211"/>
      <c r="T3111" s="211"/>
      <c r="U3111" s="211"/>
      <c r="V3111" s="211"/>
      <c r="W3111" s="211"/>
      <c r="X3111" s="211"/>
      <c r="Y3111" s="211"/>
      <c r="Z3111" s="211"/>
      <c r="AC3111" s="264"/>
      <c r="AD3111" s="264"/>
      <c r="AE3111" s="264"/>
      <c r="AF3111" s="264"/>
      <c r="AG3111" s="264"/>
    </row>
    <row r="3112" spans="16:33" ht="12.6" customHeight="1" x14ac:dyDescent="0.25">
      <c r="P3112" s="211"/>
      <c r="Q3112" s="211"/>
      <c r="R3112" s="211"/>
      <c r="S3112" s="211"/>
      <c r="T3112" s="211"/>
      <c r="U3112" s="211"/>
      <c r="V3112" s="211"/>
      <c r="W3112" s="211"/>
      <c r="X3112" s="211"/>
      <c r="Y3112" s="211"/>
      <c r="Z3112" s="211"/>
      <c r="AC3112" s="264"/>
      <c r="AD3112" s="264"/>
      <c r="AE3112" s="264"/>
      <c r="AF3112" s="264"/>
      <c r="AG3112" s="264"/>
    </row>
    <row r="3113" spans="16:33" ht="12.6" customHeight="1" x14ac:dyDescent="0.25">
      <c r="P3113" s="211"/>
      <c r="Q3113" s="211"/>
      <c r="R3113" s="211"/>
      <c r="S3113" s="211"/>
      <c r="T3113" s="211"/>
      <c r="U3113" s="211"/>
      <c r="V3113" s="211"/>
      <c r="W3113" s="211"/>
      <c r="X3113" s="211"/>
      <c r="Y3113" s="211"/>
      <c r="Z3113" s="211"/>
      <c r="AC3113" s="264"/>
      <c r="AD3113" s="264"/>
      <c r="AE3113" s="264"/>
      <c r="AF3113" s="264"/>
      <c r="AG3113" s="264"/>
    </row>
    <row r="3114" spans="16:33" ht="12.6" customHeight="1" x14ac:dyDescent="0.25">
      <c r="P3114" s="211"/>
      <c r="Q3114" s="211"/>
      <c r="R3114" s="211"/>
      <c r="S3114" s="211"/>
      <c r="T3114" s="211"/>
      <c r="U3114" s="211"/>
      <c r="V3114" s="211"/>
      <c r="W3114" s="211"/>
      <c r="X3114" s="211"/>
      <c r="Y3114" s="211"/>
      <c r="Z3114" s="211"/>
      <c r="AC3114" s="264"/>
      <c r="AD3114" s="264"/>
      <c r="AE3114" s="264"/>
      <c r="AF3114" s="264"/>
      <c r="AG3114" s="264"/>
    </row>
    <row r="3115" spans="16:33" ht="12.6" customHeight="1" x14ac:dyDescent="0.25">
      <c r="P3115" s="211"/>
      <c r="Q3115" s="211"/>
      <c r="R3115" s="211"/>
      <c r="S3115" s="211"/>
      <c r="T3115" s="211"/>
      <c r="U3115" s="211"/>
      <c r="V3115" s="211"/>
      <c r="W3115" s="211"/>
      <c r="X3115" s="211"/>
      <c r="Y3115" s="211"/>
      <c r="Z3115" s="211"/>
      <c r="AC3115" s="264"/>
      <c r="AD3115" s="264"/>
      <c r="AE3115" s="264"/>
      <c r="AF3115" s="264"/>
      <c r="AG3115" s="264"/>
    </row>
    <row r="3116" spans="16:33" ht="12.6" customHeight="1" x14ac:dyDescent="0.25">
      <c r="P3116" s="211"/>
      <c r="Q3116" s="211"/>
      <c r="R3116" s="211"/>
      <c r="S3116" s="211"/>
      <c r="T3116" s="211"/>
      <c r="U3116" s="211"/>
      <c r="V3116" s="211"/>
      <c r="W3116" s="211"/>
      <c r="X3116" s="211"/>
      <c r="Y3116" s="211"/>
      <c r="Z3116" s="211"/>
      <c r="AC3116" s="264"/>
      <c r="AD3116" s="264"/>
      <c r="AE3116" s="264"/>
      <c r="AF3116" s="264"/>
      <c r="AG3116" s="264"/>
    </row>
    <row r="3117" spans="16:33" ht="12.6" customHeight="1" x14ac:dyDescent="0.25">
      <c r="P3117" s="211"/>
      <c r="Q3117" s="211"/>
      <c r="R3117" s="211"/>
      <c r="S3117" s="211"/>
      <c r="T3117" s="211"/>
      <c r="U3117" s="211"/>
      <c r="V3117" s="211"/>
      <c r="W3117" s="211"/>
      <c r="X3117" s="211"/>
      <c r="Y3117" s="211"/>
      <c r="Z3117" s="211"/>
      <c r="AC3117" s="264"/>
      <c r="AD3117" s="264"/>
      <c r="AE3117" s="264"/>
      <c r="AF3117" s="264"/>
      <c r="AG3117" s="264"/>
    </row>
    <row r="3118" spans="16:33" ht="12.6" customHeight="1" x14ac:dyDescent="0.25">
      <c r="P3118" s="211"/>
      <c r="Q3118" s="211"/>
      <c r="R3118" s="211"/>
      <c r="S3118" s="211"/>
      <c r="T3118" s="211"/>
      <c r="U3118" s="211"/>
      <c r="V3118" s="211"/>
      <c r="W3118" s="211"/>
      <c r="X3118" s="211"/>
      <c r="Y3118" s="211"/>
      <c r="Z3118" s="211"/>
      <c r="AC3118" s="264"/>
      <c r="AD3118" s="264"/>
      <c r="AE3118" s="264"/>
      <c r="AF3118" s="264"/>
      <c r="AG3118" s="264"/>
    </row>
    <row r="3119" spans="16:33" ht="12.6" customHeight="1" x14ac:dyDescent="0.25">
      <c r="P3119" s="211"/>
      <c r="Q3119" s="211"/>
      <c r="R3119" s="211"/>
      <c r="S3119" s="211"/>
      <c r="T3119" s="211"/>
      <c r="U3119" s="211"/>
      <c r="V3119" s="211"/>
      <c r="W3119" s="211"/>
      <c r="X3119" s="211"/>
      <c r="Y3119" s="211"/>
      <c r="Z3119" s="211"/>
      <c r="AC3119" s="264"/>
      <c r="AD3119" s="264"/>
      <c r="AE3119" s="264"/>
      <c r="AF3119" s="264"/>
      <c r="AG3119" s="264"/>
    </row>
    <row r="3120" spans="16:33" ht="12.6" customHeight="1" x14ac:dyDescent="0.25">
      <c r="P3120" s="211"/>
      <c r="Q3120" s="211"/>
      <c r="R3120" s="211"/>
      <c r="S3120" s="211"/>
      <c r="T3120" s="211"/>
      <c r="U3120" s="211"/>
      <c r="V3120" s="211"/>
      <c r="W3120" s="211"/>
      <c r="X3120" s="211"/>
      <c r="Y3120" s="211"/>
      <c r="Z3120" s="211"/>
      <c r="AC3120" s="264"/>
      <c r="AD3120" s="264"/>
      <c r="AE3120" s="264"/>
      <c r="AF3120" s="264"/>
      <c r="AG3120" s="264"/>
    </row>
    <row r="3121" spans="3:33" ht="12.6" customHeight="1" x14ac:dyDescent="0.25">
      <c r="P3121" s="211"/>
      <c r="Q3121" s="211"/>
      <c r="R3121" s="211"/>
      <c r="S3121" s="211"/>
      <c r="T3121" s="211"/>
      <c r="U3121" s="211"/>
      <c r="V3121" s="211"/>
      <c r="W3121" s="211"/>
      <c r="X3121" s="211"/>
      <c r="Y3121" s="211"/>
      <c r="Z3121" s="211"/>
      <c r="AC3121" s="264"/>
      <c r="AD3121" s="264"/>
      <c r="AE3121" s="264"/>
      <c r="AF3121" s="264"/>
      <c r="AG3121" s="264"/>
    </row>
    <row r="3122" spans="3:33" ht="12.6" customHeight="1" x14ac:dyDescent="0.25">
      <c r="P3122" s="211"/>
      <c r="Q3122" s="211"/>
      <c r="R3122" s="211"/>
      <c r="S3122" s="211"/>
      <c r="T3122" s="211"/>
      <c r="U3122" s="211"/>
      <c r="V3122" s="211"/>
      <c r="W3122" s="211"/>
      <c r="X3122" s="211"/>
      <c r="Y3122" s="211"/>
      <c r="Z3122" s="211"/>
      <c r="AC3122" s="264"/>
      <c r="AD3122" s="264"/>
      <c r="AE3122" s="264"/>
      <c r="AF3122" s="264"/>
      <c r="AG3122" s="264"/>
    </row>
    <row r="3123" spans="3:33" ht="12.6" customHeight="1" x14ac:dyDescent="0.25">
      <c r="P3123" s="211"/>
      <c r="Q3123" s="211"/>
      <c r="R3123" s="211"/>
      <c r="S3123" s="211"/>
      <c r="T3123" s="211"/>
      <c r="U3123" s="211"/>
      <c r="V3123" s="211"/>
      <c r="W3123" s="211"/>
      <c r="X3123" s="211"/>
      <c r="Y3123" s="211"/>
      <c r="Z3123" s="211"/>
      <c r="AC3123" s="264"/>
      <c r="AD3123" s="264"/>
      <c r="AE3123" s="264"/>
      <c r="AF3123" s="264"/>
      <c r="AG3123" s="264"/>
    </row>
    <row r="3124" spans="3:33" ht="12.6" customHeight="1" x14ac:dyDescent="0.25">
      <c r="P3124" s="211"/>
      <c r="Q3124" s="211"/>
      <c r="R3124" s="211"/>
      <c r="S3124" s="211"/>
      <c r="T3124" s="211"/>
      <c r="U3124" s="211"/>
      <c r="V3124" s="211"/>
      <c r="W3124" s="211"/>
      <c r="X3124" s="211"/>
      <c r="Y3124" s="211"/>
      <c r="Z3124" s="211"/>
      <c r="AC3124" s="264"/>
      <c r="AD3124" s="264"/>
      <c r="AE3124" s="264"/>
      <c r="AF3124" s="264"/>
      <c r="AG3124" s="264"/>
    </row>
    <row r="3125" spans="3:33" ht="12.6" customHeight="1" x14ac:dyDescent="0.25">
      <c r="P3125" s="211"/>
      <c r="Q3125" s="211"/>
      <c r="R3125" s="211"/>
      <c r="S3125" s="211"/>
      <c r="T3125" s="211"/>
      <c r="U3125" s="211"/>
      <c r="V3125" s="211"/>
      <c r="W3125" s="211"/>
      <c r="X3125" s="211"/>
      <c r="Y3125" s="211"/>
      <c r="Z3125" s="211"/>
      <c r="AC3125" s="264"/>
      <c r="AD3125" s="264"/>
      <c r="AE3125" s="264"/>
      <c r="AF3125" s="264"/>
      <c r="AG3125" s="264"/>
    </row>
    <row r="3126" spans="3:33" ht="12.6" customHeight="1" x14ac:dyDescent="0.25">
      <c r="P3126" s="211"/>
      <c r="Q3126" s="211"/>
      <c r="R3126" s="211"/>
      <c r="S3126" s="211"/>
      <c r="T3126" s="211"/>
      <c r="U3126" s="211"/>
      <c r="V3126" s="211"/>
      <c r="W3126" s="211"/>
      <c r="X3126" s="211"/>
      <c r="Y3126" s="211"/>
      <c r="Z3126" s="211"/>
      <c r="AC3126" s="264"/>
      <c r="AD3126" s="264"/>
      <c r="AE3126" s="264"/>
      <c r="AF3126" s="264"/>
      <c r="AG3126" s="264"/>
    </row>
    <row r="3127" spans="3:33" ht="12.6" customHeight="1" x14ac:dyDescent="0.25">
      <c r="P3127" s="211"/>
      <c r="Q3127" s="211"/>
      <c r="R3127" s="211"/>
      <c r="S3127" s="211"/>
      <c r="T3127" s="211"/>
      <c r="U3127" s="211"/>
      <c r="V3127" s="211"/>
      <c r="W3127" s="211"/>
      <c r="X3127" s="211"/>
      <c r="Y3127" s="211"/>
      <c r="Z3127" s="211"/>
      <c r="AC3127" s="264"/>
      <c r="AD3127" s="264"/>
      <c r="AE3127" s="264"/>
      <c r="AF3127" s="264"/>
      <c r="AG3127" s="264"/>
    </row>
    <row r="3128" spans="3:33" ht="12.6" customHeight="1" x14ac:dyDescent="0.25">
      <c r="P3128" s="211"/>
      <c r="Q3128" s="211"/>
      <c r="R3128" s="211"/>
      <c r="S3128" s="211"/>
      <c r="T3128" s="211"/>
      <c r="U3128" s="211"/>
      <c r="V3128" s="211"/>
      <c r="W3128" s="211"/>
      <c r="X3128" s="211"/>
      <c r="Y3128" s="211"/>
      <c r="Z3128" s="211"/>
      <c r="AC3128" s="264"/>
      <c r="AD3128" s="264"/>
      <c r="AE3128" s="264"/>
      <c r="AF3128" s="264"/>
      <c r="AG3128" s="264"/>
    </row>
    <row r="3129" spans="3:33" ht="12.6" customHeight="1" x14ac:dyDescent="0.25">
      <c r="P3129" s="211"/>
      <c r="Q3129" s="211"/>
      <c r="R3129" s="211"/>
      <c r="S3129" s="211"/>
      <c r="T3129" s="211"/>
      <c r="U3129" s="211"/>
      <c r="V3129" s="211"/>
      <c r="W3129" s="211"/>
      <c r="X3129" s="211"/>
      <c r="Y3129" s="211"/>
      <c r="Z3129" s="211"/>
      <c r="AC3129" s="264"/>
      <c r="AD3129" s="264"/>
      <c r="AE3129" s="264"/>
      <c r="AF3129" s="264"/>
      <c r="AG3129" s="264"/>
    </row>
    <row r="3130" spans="3:33" ht="12.6" customHeight="1" x14ac:dyDescent="0.25">
      <c r="P3130" s="211"/>
      <c r="Q3130" s="211"/>
      <c r="R3130" s="211"/>
      <c r="S3130" s="211"/>
      <c r="T3130" s="211"/>
      <c r="U3130" s="211"/>
      <c r="V3130" s="211"/>
      <c r="W3130" s="211"/>
      <c r="X3130" s="211"/>
      <c r="Y3130" s="211"/>
      <c r="Z3130" s="211"/>
      <c r="AC3130" s="264"/>
      <c r="AD3130" s="264"/>
      <c r="AE3130" s="264"/>
      <c r="AF3130" s="264"/>
      <c r="AG3130" s="264"/>
    </row>
    <row r="3131" spans="3:33" ht="12.6" customHeight="1" x14ac:dyDescent="0.25">
      <c r="P3131" s="211"/>
      <c r="Q3131" s="211"/>
      <c r="R3131" s="211"/>
      <c r="S3131" s="211"/>
      <c r="T3131" s="211"/>
      <c r="U3131" s="211"/>
      <c r="V3131" s="211"/>
      <c r="W3131" s="211"/>
      <c r="X3131" s="211"/>
      <c r="Y3131" s="211"/>
      <c r="Z3131" s="211"/>
      <c r="AC3131" s="264"/>
      <c r="AD3131" s="264"/>
      <c r="AE3131" s="264"/>
      <c r="AF3131" s="264"/>
      <c r="AG3131" s="264"/>
    </row>
    <row r="3132" spans="3:33" ht="12.6" customHeight="1" x14ac:dyDescent="0.25">
      <c r="P3132" s="211"/>
      <c r="Q3132" s="211"/>
      <c r="R3132" s="211"/>
      <c r="S3132" s="211"/>
      <c r="T3132" s="211"/>
      <c r="U3132" s="211"/>
      <c r="V3132" s="211"/>
      <c r="W3132" s="211"/>
      <c r="X3132" s="211"/>
      <c r="Y3132" s="211"/>
      <c r="Z3132" s="211"/>
      <c r="AC3132" s="264"/>
      <c r="AD3132" s="264"/>
      <c r="AE3132" s="264"/>
      <c r="AF3132" s="264"/>
      <c r="AG3132" s="264"/>
    </row>
    <row r="3133" spans="3:33" ht="12.6" customHeight="1" x14ac:dyDescent="0.25">
      <c r="P3133" s="211"/>
      <c r="Q3133" s="211"/>
      <c r="R3133" s="211"/>
      <c r="S3133" s="211"/>
      <c r="T3133" s="211"/>
      <c r="U3133" s="211"/>
      <c r="V3133" s="211"/>
      <c r="W3133" s="211"/>
      <c r="X3133" s="211"/>
      <c r="Y3133" s="211"/>
      <c r="Z3133" s="211"/>
      <c r="AC3133" s="264"/>
      <c r="AD3133" s="264"/>
      <c r="AE3133" s="264"/>
      <c r="AF3133" s="264"/>
      <c r="AG3133" s="264"/>
    </row>
    <row r="3134" spans="3:33" ht="12.6" customHeight="1" x14ac:dyDescent="0.25">
      <c r="P3134" s="211"/>
      <c r="Q3134" s="211"/>
      <c r="R3134" s="211"/>
      <c r="S3134" s="211"/>
      <c r="T3134" s="211"/>
      <c r="U3134" s="211"/>
      <c r="V3134" s="211"/>
      <c r="W3134" s="211"/>
      <c r="X3134" s="211"/>
      <c r="Y3134" s="211"/>
      <c r="Z3134" s="211"/>
      <c r="AC3134" s="264"/>
      <c r="AD3134" s="264"/>
      <c r="AE3134" s="264"/>
      <c r="AF3134" s="264"/>
      <c r="AG3134" s="264"/>
    </row>
    <row r="3135" spans="3:33" ht="12.6" customHeight="1" x14ac:dyDescent="0.25">
      <c r="P3135" s="211"/>
      <c r="Q3135" s="211"/>
      <c r="R3135" s="211"/>
      <c r="S3135" s="211"/>
      <c r="T3135" s="211"/>
      <c r="U3135" s="211"/>
      <c r="V3135" s="211"/>
      <c r="W3135" s="211"/>
      <c r="X3135" s="211"/>
      <c r="Y3135" s="211"/>
      <c r="Z3135" s="211"/>
      <c r="AC3135" s="264"/>
      <c r="AD3135" s="264"/>
      <c r="AE3135" s="264"/>
      <c r="AF3135" s="264"/>
      <c r="AG3135" s="264"/>
    </row>
    <row r="3136" spans="3:33" ht="12.6" customHeight="1" x14ac:dyDescent="0.25">
      <c r="C3136" s="358"/>
      <c r="D3136" s="30"/>
      <c r="P3136" s="211"/>
      <c r="Q3136" s="211"/>
      <c r="R3136" s="211"/>
      <c r="S3136" s="211"/>
      <c r="T3136" s="211"/>
      <c r="U3136" s="211"/>
      <c r="V3136" s="211"/>
      <c r="W3136" s="211"/>
      <c r="X3136" s="211"/>
      <c r="Y3136" s="211"/>
      <c r="Z3136" s="211"/>
      <c r="AC3136" s="264"/>
      <c r="AD3136" s="264"/>
      <c r="AE3136" s="264"/>
      <c r="AF3136" s="264"/>
      <c r="AG3136" s="264"/>
    </row>
    <row r="3137" spans="1:33" ht="12.6" customHeight="1" x14ac:dyDescent="0.25">
      <c r="B3137" s="9"/>
      <c r="D3137" s="39"/>
      <c r="E3137" s="9"/>
      <c r="F3137" s="324"/>
      <c r="I3137" s="80"/>
      <c r="J3137" s="9"/>
      <c r="L3137" s="80"/>
      <c r="P3137" s="211"/>
      <c r="Q3137" s="211"/>
      <c r="R3137" s="211"/>
      <c r="S3137" s="211"/>
      <c r="T3137" s="211"/>
      <c r="U3137" s="211"/>
      <c r="V3137" s="211"/>
      <c r="W3137" s="211"/>
      <c r="X3137" s="211"/>
      <c r="Y3137" s="211"/>
      <c r="Z3137" s="211"/>
      <c r="AC3137" s="264"/>
      <c r="AD3137" s="264"/>
      <c r="AE3137" s="264"/>
      <c r="AF3137" s="264"/>
      <c r="AG3137" s="264"/>
    </row>
    <row r="3138" spans="1:33" ht="12.6" customHeight="1" x14ac:dyDescent="0.25">
      <c r="E3138" s="39"/>
      <c r="F3138" s="40"/>
      <c r="G3138" s="41"/>
      <c r="I3138" s="11"/>
      <c r="J3138" s="42"/>
      <c r="P3138" s="211"/>
      <c r="Q3138" s="211"/>
      <c r="R3138" s="211"/>
      <c r="S3138" s="211"/>
      <c r="T3138" s="211"/>
      <c r="U3138" s="211"/>
      <c r="V3138" s="211"/>
      <c r="W3138" s="211"/>
      <c r="X3138" s="211"/>
      <c r="Y3138" s="211"/>
      <c r="Z3138" s="211"/>
      <c r="AC3138" s="264"/>
      <c r="AD3138" s="264"/>
      <c r="AE3138" s="264"/>
      <c r="AF3138" s="264"/>
      <c r="AG3138" s="264"/>
    </row>
    <row r="3139" spans="1:33" ht="12.6" customHeight="1" x14ac:dyDescent="0.25">
      <c r="L3139" s="320"/>
      <c r="M3139" s="320"/>
      <c r="P3139" s="211"/>
      <c r="Q3139" s="211"/>
      <c r="R3139" s="211"/>
      <c r="S3139" s="211"/>
      <c r="T3139" s="211"/>
      <c r="U3139" s="211"/>
      <c r="V3139" s="211"/>
      <c r="W3139" s="211"/>
      <c r="X3139" s="211"/>
      <c r="Y3139" s="211"/>
      <c r="Z3139" s="211"/>
      <c r="AC3139" s="264"/>
      <c r="AD3139" s="264"/>
      <c r="AE3139" s="264"/>
      <c r="AF3139" s="264"/>
      <c r="AG3139" s="264"/>
    </row>
    <row r="3140" spans="1:33" ht="12.6" customHeight="1" x14ac:dyDescent="0.25">
      <c r="L3140" s="320"/>
      <c r="M3140" s="320"/>
      <c r="P3140" s="211"/>
      <c r="Q3140" s="211"/>
      <c r="R3140" s="211"/>
      <c r="S3140" s="211"/>
      <c r="T3140" s="211"/>
      <c r="U3140" s="211"/>
      <c r="V3140" s="211"/>
      <c r="W3140" s="211"/>
      <c r="X3140" s="211"/>
      <c r="Y3140" s="211"/>
      <c r="Z3140" s="211"/>
      <c r="AC3140" s="264"/>
      <c r="AD3140" s="264"/>
      <c r="AE3140" s="264"/>
      <c r="AF3140" s="264"/>
      <c r="AG3140" s="264"/>
    </row>
    <row r="3141" spans="1:33" ht="12.6" customHeight="1" x14ac:dyDescent="0.25">
      <c r="B3141" s="321"/>
      <c r="C3141" s="11"/>
      <c r="D3141" s="11"/>
      <c r="E3141" s="325"/>
      <c r="F3141" s="359"/>
      <c r="G3141" s="318"/>
      <c r="H3141" s="11"/>
      <c r="I3141" s="15"/>
      <c r="J3141" s="83"/>
      <c r="K3141" s="63"/>
      <c r="P3141" s="211"/>
      <c r="Q3141" s="211"/>
      <c r="R3141" s="211"/>
      <c r="S3141" s="211"/>
      <c r="T3141" s="211"/>
      <c r="U3141" s="211"/>
      <c r="V3141" s="211"/>
      <c r="W3141" s="211"/>
      <c r="X3141" s="211"/>
      <c r="Y3141" s="211"/>
      <c r="Z3141" s="211"/>
      <c r="AC3141" s="264"/>
      <c r="AD3141" s="264"/>
      <c r="AE3141" s="264"/>
      <c r="AF3141" s="264"/>
      <c r="AG3141" s="264"/>
    </row>
    <row r="3142" spans="1:33" ht="12.6" customHeight="1" x14ac:dyDescent="0.25">
      <c r="P3142" s="211"/>
      <c r="Q3142" s="211"/>
      <c r="R3142" s="211"/>
      <c r="S3142" s="211"/>
      <c r="T3142" s="211"/>
      <c r="U3142" s="211"/>
      <c r="V3142" s="211"/>
      <c r="W3142" s="211"/>
      <c r="X3142" s="211"/>
      <c r="Y3142" s="211"/>
      <c r="Z3142" s="211"/>
      <c r="AC3142" s="264"/>
      <c r="AD3142" s="264"/>
      <c r="AE3142" s="264"/>
      <c r="AF3142" s="264"/>
      <c r="AG3142" s="264"/>
    </row>
    <row r="3143" spans="1:33" ht="12.6" customHeight="1" x14ac:dyDescent="0.25">
      <c r="G3143" s="276"/>
      <c r="P3143" s="211"/>
      <c r="Q3143" s="211"/>
      <c r="R3143" s="211"/>
      <c r="S3143" s="211"/>
      <c r="T3143" s="211"/>
      <c r="U3143" s="211"/>
      <c r="V3143" s="211"/>
      <c r="W3143" s="211"/>
      <c r="X3143" s="211"/>
      <c r="Y3143" s="211"/>
      <c r="Z3143" s="211"/>
      <c r="AC3143" s="264"/>
      <c r="AD3143" s="264"/>
      <c r="AE3143" s="264"/>
      <c r="AF3143" s="264"/>
      <c r="AG3143" s="264"/>
    </row>
    <row r="3144" spans="1:33" ht="12.6" customHeight="1" x14ac:dyDescent="0.25">
      <c r="G3144" s="276"/>
      <c r="P3144" s="211"/>
      <c r="Q3144" s="211"/>
      <c r="R3144" s="211"/>
      <c r="S3144" s="211"/>
      <c r="T3144" s="211"/>
      <c r="U3144" s="211"/>
      <c r="V3144" s="211"/>
      <c r="W3144" s="211"/>
      <c r="X3144" s="211"/>
      <c r="Y3144" s="211"/>
      <c r="Z3144" s="211"/>
      <c r="AC3144" s="264"/>
      <c r="AD3144" s="264"/>
      <c r="AE3144" s="264"/>
      <c r="AF3144" s="264"/>
      <c r="AG3144" s="264"/>
    </row>
    <row r="3145" spans="1:33" ht="12.6" customHeight="1" x14ac:dyDescent="0.25">
      <c r="P3145" s="211"/>
      <c r="Q3145" s="211"/>
      <c r="R3145" s="211"/>
      <c r="S3145" s="211"/>
      <c r="T3145" s="211"/>
      <c r="U3145" s="211"/>
      <c r="V3145" s="211"/>
      <c r="W3145" s="211"/>
      <c r="X3145" s="211"/>
      <c r="Y3145" s="211"/>
      <c r="Z3145" s="211"/>
      <c r="AC3145" s="264"/>
      <c r="AD3145" s="264"/>
      <c r="AE3145" s="264"/>
      <c r="AF3145" s="264"/>
      <c r="AG3145" s="264"/>
    </row>
    <row r="3146" spans="1:33" ht="12.6" customHeight="1" x14ac:dyDescent="0.25">
      <c r="A3146" s="26"/>
      <c r="B3146" s="12"/>
      <c r="C3146" s="83"/>
      <c r="D3146" s="11"/>
      <c r="E3146" s="26"/>
      <c r="F3146" s="268"/>
      <c r="G3146" s="268"/>
      <c r="H3146" s="268"/>
      <c r="I3146" s="360"/>
      <c r="J3146" s="26"/>
      <c r="K3146" s="26"/>
      <c r="L3146" s="360"/>
      <c r="M3146" s="26"/>
      <c r="N3146" s="26"/>
      <c r="O3146" s="55"/>
      <c r="P3146" s="214"/>
      <c r="Q3146" s="211"/>
      <c r="R3146" s="211"/>
      <c r="S3146" s="212"/>
      <c r="T3146" s="212"/>
      <c r="U3146" s="212"/>
      <c r="V3146" s="212"/>
      <c r="W3146" s="212"/>
      <c r="X3146" s="212"/>
      <c r="Y3146" s="212"/>
      <c r="Z3146" s="212"/>
      <c r="AC3146" s="271"/>
      <c r="AD3146" s="271"/>
      <c r="AE3146" s="271"/>
      <c r="AF3146" s="271"/>
      <c r="AG3146" s="271"/>
    </row>
    <row r="3147" spans="1:33" ht="12.6" customHeight="1" x14ac:dyDescent="0.25">
      <c r="A3147" s="12"/>
      <c r="B3147" s="326"/>
      <c r="C3147" s="326"/>
      <c r="D3147" s="326"/>
      <c r="E3147" s="326"/>
      <c r="F3147" s="326"/>
      <c r="G3147" s="327"/>
      <c r="H3147" s="327"/>
      <c r="I3147" s="361"/>
      <c r="J3147" s="188"/>
      <c r="K3147" s="326"/>
      <c r="L3147" s="362"/>
      <c r="M3147" s="363"/>
      <c r="N3147" s="364"/>
      <c r="O3147" s="26"/>
      <c r="P3147" s="272"/>
      <c r="Q3147" s="272"/>
      <c r="R3147" s="272"/>
      <c r="S3147" s="272"/>
      <c r="T3147" s="272"/>
      <c r="U3147" s="272"/>
      <c r="V3147" s="272"/>
      <c r="W3147" s="272"/>
      <c r="X3147" s="272"/>
      <c r="Y3147" s="272"/>
      <c r="Z3147" s="272"/>
      <c r="AC3147" s="278"/>
      <c r="AD3147" s="278"/>
      <c r="AE3147" s="278"/>
      <c r="AF3147" s="278"/>
      <c r="AG3147" s="278"/>
    </row>
    <row r="3148" spans="1:33" ht="12.6" customHeight="1" x14ac:dyDescent="0.25">
      <c r="A3148" s="12"/>
      <c r="B3148" s="326"/>
      <c r="C3148" s="326"/>
      <c r="D3148" s="326"/>
      <c r="E3148" s="326"/>
      <c r="F3148" s="326"/>
      <c r="G3148" s="327"/>
      <c r="H3148" s="327"/>
      <c r="I3148" s="361"/>
      <c r="J3148" s="188"/>
      <c r="K3148" s="326"/>
      <c r="L3148" s="362"/>
      <c r="M3148" s="363"/>
      <c r="N3148" s="364"/>
      <c r="O3148" s="26"/>
      <c r="P3148" s="272"/>
      <c r="Q3148" s="272"/>
      <c r="R3148" s="272"/>
      <c r="S3148" s="272"/>
      <c r="T3148" s="272"/>
      <c r="U3148" s="272"/>
      <c r="V3148" s="272"/>
      <c r="W3148" s="272"/>
      <c r="X3148" s="272"/>
      <c r="Y3148" s="272"/>
      <c r="Z3148" s="272"/>
      <c r="AC3148" s="278"/>
      <c r="AD3148" s="278"/>
      <c r="AE3148" s="278"/>
      <c r="AF3148" s="278"/>
      <c r="AG3148" s="278"/>
    </row>
    <row r="3149" spans="1:33" ht="12.6" customHeight="1" x14ac:dyDescent="0.25">
      <c r="A3149" s="12"/>
      <c r="B3149" s="326"/>
      <c r="C3149" s="326"/>
      <c r="D3149" s="326"/>
      <c r="E3149" s="326"/>
      <c r="F3149" s="326"/>
      <c r="G3149" s="327"/>
      <c r="H3149" s="327"/>
      <c r="I3149" s="361"/>
      <c r="J3149" s="188"/>
      <c r="K3149" s="326"/>
      <c r="L3149" s="362"/>
      <c r="M3149" s="363"/>
      <c r="N3149" s="364"/>
      <c r="O3149" s="26"/>
      <c r="P3149" s="272"/>
      <c r="Q3149" s="272"/>
      <c r="R3149" s="272"/>
      <c r="S3149" s="272"/>
      <c r="T3149" s="272"/>
      <c r="U3149" s="272"/>
      <c r="V3149" s="272"/>
      <c r="W3149" s="272"/>
      <c r="X3149" s="272"/>
      <c r="Y3149" s="272"/>
      <c r="Z3149" s="272"/>
      <c r="AC3149" s="278"/>
      <c r="AD3149" s="278"/>
      <c r="AE3149" s="278"/>
      <c r="AF3149" s="278"/>
      <c r="AG3149" s="278"/>
    </row>
    <row r="3150" spans="1:33" ht="12.6" customHeight="1" x14ac:dyDescent="0.25">
      <c r="A3150" s="12"/>
      <c r="B3150" s="326"/>
      <c r="C3150" s="326"/>
      <c r="D3150" s="326"/>
      <c r="E3150" s="326"/>
      <c r="F3150" s="326"/>
      <c r="G3150" s="327"/>
      <c r="H3150" s="327"/>
      <c r="I3150" s="361"/>
      <c r="J3150" s="188"/>
      <c r="K3150" s="326"/>
      <c r="L3150" s="362"/>
      <c r="M3150" s="363"/>
      <c r="N3150" s="364"/>
      <c r="O3150" s="26"/>
      <c r="P3150" s="272"/>
      <c r="Q3150" s="272"/>
      <c r="R3150" s="272"/>
      <c r="S3150" s="272"/>
      <c r="T3150" s="272"/>
      <c r="U3150" s="272"/>
      <c r="V3150" s="272"/>
      <c r="W3150" s="272"/>
      <c r="X3150" s="272"/>
      <c r="Y3150" s="272"/>
      <c r="Z3150" s="272"/>
      <c r="AC3150" s="278"/>
      <c r="AD3150" s="278"/>
      <c r="AE3150" s="278"/>
      <c r="AF3150" s="278"/>
      <c r="AG3150" s="278"/>
    </row>
    <row r="3151" spans="1:33" ht="12.6" customHeight="1" x14ac:dyDescent="0.25">
      <c r="A3151" s="12"/>
      <c r="B3151" s="326"/>
      <c r="C3151" s="326"/>
      <c r="D3151" s="326"/>
      <c r="E3151" s="326"/>
      <c r="F3151" s="326"/>
      <c r="G3151" s="327"/>
      <c r="H3151" s="327"/>
      <c r="I3151" s="361"/>
      <c r="J3151" s="188"/>
      <c r="K3151" s="326"/>
      <c r="L3151" s="362"/>
      <c r="M3151" s="363"/>
      <c r="N3151" s="364"/>
      <c r="O3151" s="26"/>
      <c r="P3151" s="272"/>
      <c r="Q3151" s="272"/>
      <c r="R3151" s="272"/>
      <c r="S3151" s="272"/>
      <c r="T3151" s="272"/>
      <c r="U3151" s="272"/>
      <c r="V3151" s="272"/>
      <c r="W3151" s="272"/>
      <c r="X3151" s="272"/>
      <c r="Y3151" s="272"/>
      <c r="Z3151" s="272"/>
      <c r="AC3151" s="278"/>
      <c r="AD3151" s="278"/>
      <c r="AE3151" s="278"/>
      <c r="AF3151" s="278"/>
      <c r="AG3151" s="278"/>
    </row>
    <row r="3152" spans="1:33" ht="12.6" customHeight="1" x14ac:dyDescent="0.25">
      <c r="D3152" s="62"/>
      <c r="H3152" s="63"/>
      <c r="K3152" s="26"/>
      <c r="O3152" s="63"/>
      <c r="P3152" s="272"/>
      <c r="Q3152" s="272"/>
      <c r="R3152" s="272"/>
      <c r="S3152" s="272"/>
      <c r="T3152" s="272"/>
      <c r="U3152" s="272"/>
      <c r="V3152" s="272"/>
      <c r="W3152" s="272"/>
      <c r="X3152" s="272"/>
      <c r="Y3152" s="272"/>
      <c r="Z3152" s="272"/>
      <c r="AC3152" s="264"/>
      <c r="AD3152" s="264"/>
      <c r="AE3152" s="264"/>
      <c r="AF3152" s="264"/>
      <c r="AG3152" s="264"/>
    </row>
    <row r="3153" spans="2:33" ht="12.6" customHeight="1" x14ac:dyDescent="0.25">
      <c r="D3153" s="62"/>
      <c r="H3153" s="63"/>
      <c r="K3153" s="26"/>
      <c r="O3153" s="63"/>
      <c r="P3153" s="272"/>
      <c r="Q3153" s="272"/>
      <c r="R3153" s="272"/>
      <c r="S3153" s="272"/>
      <c r="T3153" s="272"/>
      <c r="U3153" s="272"/>
      <c r="V3153" s="272"/>
      <c r="W3153" s="272"/>
      <c r="X3153" s="272"/>
      <c r="Y3153" s="272"/>
      <c r="Z3153" s="272"/>
      <c r="AC3153" s="264"/>
      <c r="AD3153" s="264"/>
      <c r="AE3153" s="264"/>
      <c r="AF3153" s="264"/>
      <c r="AG3153" s="264"/>
    </row>
    <row r="3154" spans="2:33" ht="12.6" customHeight="1" x14ac:dyDescent="0.25">
      <c r="B3154" s="95"/>
      <c r="C3154" s="95"/>
      <c r="D3154" s="95"/>
      <c r="E3154" s="95"/>
      <c r="F3154" s="95"/>
      <c r="G3154" s="95"/>
      <c r="H3154" s="95"/>
      <c r="I3154" s="95"/>
      <c r="J3154" s="95"/>
      <c r="K3154" s="95"/>
      <c r="L3154" s="95"/>
      <c r="M3154" s="95"/>
      <c r="O3154" s="63"/>
      <c r="P3154" s="272"/>
      <c r="Q3154" s="272"/>
      <c r="R3154" s="272"/>
      <c r="S3154" s="272"/>
      <c r="T3154" s="272"/>
      <c r="U3154" s="272"/>
      <c r="V3154" s="272"/>
      <c r="W3154" s="272"/>
      <c r="X3154" s="272"/>
      <c r="Y3154" s="272"/>
      <c r="Z3154" s="272"/>
      <c r="AC3154" s="264"/>
      <c r="AD3154" s="264"/>
      <c r="AE3154" s="264"/>
      <c r="AF3154" s="264"/>
      <c r="AG3154" s="264"/>
    </row>
    <row r="3155" spans="2:33" ht="12.6" customHeight="1" x14ac:dyDescent="0.25">
      <c r="B3155" s="95"/>
      <c r="C3155" s="95"/>
      <c r="D3155" s="95"/>
      <c r="E3155" s="95"/>
      <c r="F3155" s="95"/>
      <c r="G3155" s="95"/>
      <c r="H3155" s="95"/>
      <c r="I3155" s="95"/>
      <c r="J3155" s="95"/>
      <c r="K3155" s="95"/>
      <c r="L3155" s="95"/>
      <c r="M3155" s="95"/>
      <c r="O3155" s="63"/>
      <c r="P3155" s="272"/>
      <c r="Q3155" s="272"/>
      <c r="R3155" s="272"/>
      <c r="S3155" s="272"/>
      <c r="T3155" s="272"/>
      <c r="U3155" s="272"/>
      <c r="V3155" s="272"/>
      <c r="W3155" s="272"/>
      <c r="X3155" s="272"/>
      <c r="Y3155" s="272"/>
      <c r="Z3155" s="272"/>
      <c r="AC3155" s="264"/>
      <c r="AD3155" s="264"/>
      <c r="AE3155" s="264"/>
      <c r="AF3155" s="264"/>
      <c r="AG3155" s="264"/>
    </row>
    <row r="3156" spans="2:33" ht="12.6" customHeight="1" x14ac:dyDescent="0.25">
      <c r="B3156" s="95"/>
      <c r="C3156" s="95"/>
      <c r="D3156" s="95"/>
      <c r="E3156" s="95"/>
      <c r="F3156" s="95"/>
      <c r="G3156" s="95"/>
      <c r="H3156" s="95"/>
      <c r="I3156" s="95"/>
      <c r="J3156" s="95"/>
      <c r="K3156" s="95"/>
      <c r="L3156" s="95"/>
      <c r="M3156" s="95"/>
      <c r="O3156" s="63"/>
      <c r="P3156" s="272"/>
      <c r="Q3156" s="272"/>
      <c r="R3156" s="272"/>
      <c r="S3156" s="272"/>
      <c r="T3156" s="272"/>
      <c r="U3156" s="272"/>
      <c r="V3156" s="272"/>
      <c r="W3156" s="272"/>
      <c r="X3156" s="272"/>
      <c r="Y3156" s="272"/>
      <c r="Z3156" s="272"/>
      <c r="AC3156" s="264"/>
      <c r="AD3156" s="264"/>
      <c r="AE3156" s="264"/>
      <c r="AF3156" s="264"/>
      <c r="AG3156" s="264"/>
    </row>
    <row r="3157" spans="2:33" ht="12.6" customHeight="1" x14ac:dyDescent="0.25">
      <c r="B3157" s="95"/>
      <c r="C3157" s="95"/>
      <c r="D3157" s="95"/>
      <c r="E3157" s="95"/>
      <c r="F3157" s="95"/>
      <c r="G3157" s="95"/>
      <c r="H3157" s="95"/>
      <c r="I3157" s="95"/>
      <c r="J3157" s="95"/>
      <c r="K3157" s="95"/>
      <c r="L3157" s="95"/>
      <c r="M3157" s="95"/>
      <c r="O3157" s="63"/>
      <c r="P3157" s="211"/>
      <c r="Q3157" s="211"/>
      <c r="R3157" s="211"/>
      <c r="S3157" s="211"/>
      <c r="T3157" s="211"/>
      <c r="U3157" s="211"/>
      <c r="V3157" s="211"/>
      <c r="W3157" s="211"/>
      <c r="X3157" s="211"/>
      <c r="Y3157" s="211"/>
      <c r="Z3157" s="211"/>
      <c r="AC3157" s="264"/>
      <c r="AD3157" s="264"/>
      <c r="AE3157" s="264"/>
      <c r="AF3157" s="264"/>
      <c r="AG3157" s="264"/>
    </row>
    <row r="3158" spans="2:33" ht="12.6" customHeight="1" x14ac:dyDescent="0.25">
      <c r="B3158" s="16"/>
      <c r="D3158" s="62"/>
      <c r="H3158" s="63"/>
      <c r="K3158" s="26"/>
      <c r="O3158" s="63"/>
      <c r="P3158" s="211"/>
      <c r="Q3158" s="211"/>
      <c r="R3158" s="211"/>
      <c r="S3158" s="211"/>
      <c r="T3158" s="211"/>
      <c r="U3158" s="211"/>
      <c r="V3158" s="211"/>
      <c r="W3158" s="211"/>
      <c r="X3158" s="211"/>
      <c r="Y3158" s="211"/>
      <c r="Z3158" s="211"/>
      <c r="AC3158" s="264"/>
      <c r="AD3158" s="264"/>
      <c r="AE3158" s="264"/>
      <c r="AF3158" s="264"/>
      <c r="AG3158" s="264"/>
    </row>
    <row r="3159" spans="2:33" ht="12.6" customHeight="1" x14ac:dyDescent="0.25">
      <c r="B3159" s="16"/>
      <c r="D3159" s="62"/>
      <c r="H3159" s="63"/>
      <c r="K3159" s="26"/>
      <c r="O3159" s="63"/>
      <c r="P3159" s="211"/>
      <c r="Q3159" s="211"/>
      <c r="R3159" s="211"/>
      <c r="S3159" s="211"/>
      <c r="T3159" s="211"/>
      <c r="U3159" s="211"/>
      <c r="V3159" s="211"/>
      <c r="W3159" s="211"/>
      <c r="X3159" s="211"/>
      <c r="Y3159" s="211"/>
      <c r="Z3159" s="211"/>
      <c r="AC3159" s="264"/>
      <c r="AD3159" s="264"/>
      <c r="AE3159" s="264"/>
      <c r="AF3159" s="264"/>
      <c r="AG3159" s="264"/>
    </row>
    <row r="3160" spans="2:33" ht="12.6" customHeight="1" x14ac:dyDescent="0.25">
      <c r="D3160" s="62"/>
      <c r="H3160" s="63"/>
      <c r="K3160" s="26"/>
      <c r="O3160" s="63"/>
      <c r="P3160" s="211"/>
      <c r="Q3160" s="211"/>
      <c r="R3160" s="211"/>
      <c r="S3160" s="211"/>
      <c r="T3160" s="211"/>
      <c r="U3160" s="211"/>
      <c r="V3160" s="211"/>
      <c r="W3160" s="211"/>
      <c r="X3160" s="211"/>
      <c r="Y3160" s="211"/>
      <c r="Z3160" s="211"/>
      <c r="AC3160" s="264"/>
      <c r="AD3160" s="264"/>
      <c r="AE3160" s="264"/>
      <c r="AF3160" s="264"/>
      <c r="AG3160" s="264"/>
    </row>
    <row r="3161" spans="2:33" ht="12.6" customHeight="1" x14ac:dyDescent="0.25">
      <c r="D3161" s="62"/>
      <c r="E3161" s="222"/>
      <c r="F3161" s="222"/>
      <c r="G3161" s="222"/>
      <c r="H3161" s="222"/>
      <c r="I3161" s="222"/>
      <c r="K3161" s="26"/>
      <c r="O3161" s="63"/>
      <c r="P3161" s="211"/>
      <c r="Q3161" s="211"/>
      <c r="R3161" s="211"/>
      <c r="S3161" s="211"/>
      <c r="T3161" s="211"/>
      <c r="U3161" s="211"/>
      <c r="V3161" s="211"/>
      <c r="W3161" s="211"/>
      <c r="X3161" s="211"/>
      <c r="Y3161" s="211"/>
      <c r="Z3161" s="211"/>
      <c r="AC3161" s="264"/>
      <c r="AD3161" s="264"/>
      <c r="AE3161" s="264"/>
      <c r="AF3161" s="264"/>
      <c r="AG3161" s="264"/>
    </row>
    <row r="3162" spans="2:33" ht="12.6" customHeight="1" x14ac:dyDescent="0.25">
      <c r="D3162" s="62"/>
      <c r="E3162" s="222"/>
      <c r="F3162" s="222"/>
      <c r="G3162" s="222"/>
      <c r="H3162" s="222"/>
      <c r="I3162" s="222"/>
      <c r="K3162" s="323"/>
      <c r="L3162" s="323"/>
      <c r="M3162" s="323"/>
      <c r="O3162" s="63"/>
      <c r="P3162" s="211"/>
      <c r="Q3162" s="211"/>
      <c r="R3162" s="211"/>
      <c r="S3162" s="211"/>
      <c r="T3162" s="211"/>
      <c r="U3162" s="211"/>
      <c r="V3162" s="211"/>
      <c r="W3162" s="211"/>
      <c r="X3162" s="211"/>
      <c r="Y3162" s="211"/>
      <c r="Z3162" s="211"/>
      <c r="AC3162" s="264"/>
      <c r="AD3162" s="264"/>
      <c r="AE3162" s="264"/>
      <c r="AF3162" s="264"/>
      <c r="AG3162" s="264"/>
    </row>
    <row r="3163" spans="2:33" ht="12.6" customHeight="1" x14ac:dyDescent="0.25">
      <c r="D3163" s="62"/>
      <c r="H3163" s="63"/>
      <c r="K3163" s="323"/>
      <c r="L3163" s="323"/>
      <c r="M3163" s="323"/>
      <c r="O3163" s="63"/>
      <c r="P3163" s="211"/>
      <c r="Q3163" s="211"/>
      <c r="R3163" s="211"/>
      <c r="S3163" s="211"/>
      <c r="T3163" s="211"/>
      <c r="U3163" s="211"/>
      <c r="V3163" s="211"/>
      <c r="W3163" s="211"/>
      <c r="X3163" s="211"/>
      <c r="Y3163" s="211"/>
      <c r="Z3163" s="211"/>
      <c r="AC3163" s="264"/>
      <c r="AD3163" s="264"/>
      <c r="AE3163" s="264"/>
      <c r="AF3163" s="264"/>
      <c r="AG3163" s="264"/>
    </row>
    <row r="3164" spans="2:33" ht="12.6" customHeight="1" x14ac:dyDescent="0.25">
      <c r="D3164" s="62"/>
      <c r="E3164" s="222"/>
      <c r="F3164" s="222"/>
      <c r="G3164" s="222"/>
      <c r="H3164" s="222"/>
      <c r="I3164" s="222"/>
      <c r="K3164" s="323"/>
      <c r="L3164" s="323"/>
      <c r="M3164" s="323"/>
      <c r="O3164" s="63"/>
      <c r="P3164" s="211"/>
      <c r="Q3164" s="211"/>
      <c r="R3164" s="211"/>
      <c r="S3164" s="211"/>
      <c r="T3164" s="211"/>
      <c r="U3164" s="211"/>
      <c r="V3164" s="211"/>
      <c r="W3164" s="211"/>
      <c r="X3164" s="211"/>
      <c r="Y3164" s="211"/>
      <c r="Z3164" s="211"/>
      <c r="AC3164" s="264"/>
      <c r="AD3164" s="264"/>
      <c r="AE3164" s="264"/>
      <c r="AF3164" s="264"/>
      <c r="AG3164" s="264"/>
    </row>
    <row r="3165" spans="2:33" ht="12.6" customHeight="1" x14ac:dyDescent="0.25">
      <c r="D3165" s="62"/>
      <c r="E3165" s="222"/>
      <c r="F3165" s="222"/>
      <c r="G3165" s="222"/>
      <c r="H3165" s="222"/>
      <c r="I3165" s="222"/>
      <c r="K3165" s="323"/>
      <c r="L3165" s="323"/>
      <c r="M3165" s="323"/>
      <c r="O3165" s="63"/>
      <c r="P3165" s="211"/>
      <c r="Q3165" s="211"/>
      <c r="R3165" s="211"/>
      <c r="S3165" s="211"/>
      <c r="T3165" s="211"/>
      <c r="U3165" s="211"/>
      <c r="V3165" s="211"/>
      <c r="W3165" s="211"/>
      <c r="X3165" s="211"/>
      <c r="Y3165" s="211"/>
      <c r="Z3165" s="211"/>
      <c r="AC3165" s="264"/>
      <c r="AD3165" s="264"/>
      <c r="AE3165" s="264"/>
      <c r="AF3165" s="264"/>
      <c r="AG3165" s="264"/>
    </row>
    <row r="3166" spans="2:33" ht="12.6" customHeight="1" x14ac:dyDescent="0.25">
      <c r="D3166" s="62"/>
      <c r="H3166" s="63"/>
      <c r="K3166" s="26"/>
      <c r="O3166" s="63"/>
      <c r="P3166" s="211"/>
      <c r="Q3166" s="211"/>
      <c r="R3166" s="211"/>
      <c r="S3166" s="211"/>
      <c r="T3166" s="211"/>
      <c r="U3166" s="211"/>
      <c r="V3166" s="211"/>
      <c r="W3166" s="211"/>
      <c r="X3166" s="211"/>
      <c r="Y3166" s="211"/>
      <c r="Z3166" s="211"/>
      <c r="AC3166" s="264"/>
      <c r="AD3166" s="264"/>
      <c r="AE3166" s="264"/>
      <c r="AF3166" s="264"/>
      <c r="AG3166" s="264"/>
    </row>
    <row r="3167" spans="2:33" ht="12.6" customHeight="1" x14ac:dyDescent="0.25">
      <c r="D3167" s="62"/>
      <c r="H3167" s="63"/>
      <c r="K3167" s="26"/>
      <c r="O3167" s="63"/>
      <c r="P3167" s="211"/>
      <c r="Q3167" s="211"/>
      <c r="R3167" s="211"/>
      <c r="S3167" s="211"/>
      <c r="T3167" s="211"/>
      <c r="U3167" s="211"/>
      <c r="V3167" s="211"/>
      <c r="W3167" s="211"/>
      <c r="X3167" s="211"/>
      <c r="Y3167" s="211"/>
      <c r="Z3167" s="211"/>
      <c r="AC3167" s="264"/>
      <c r="AD3167" s="264"/>
      <c r="AE3167" s="264"/>
      <c r="AF3167" s="264"/>
      <c r="AG3167" s="264"/>
    </row>
    <row r="3168" spans="2:33" ht="12.6" customHeight="1" x14ac:dyDescent="0.25">
      <c r="B3168" s="9"/>
      <c r="C3168" s="39"/>
      <c r="E3168" s="11"/>
      <c r="F3168" s="11"/>
      <c r="G3168" s="11"/>
      <c r="L3168" s="80"/>
      <c r="P3168" s="211"/>
      <c r="Q3168" s="211"/>
      <c r="R3168" s="211"/>
      <c r="S3168" s="211"/>
      <c r="T3168" s="211"/>
      <c r="U3168" s="211"/>
      <c r="V3168" s="211"/>
      <c r="W3168" s="211"/>
      <c r="X3168" s="211"/>
      <c r="Y3168" s="211"/>
      <c r="Z3168" s="211"/>
      <c r="AC3168" s="264"/>
      <c r="AD3168" s="264"/>
      <c r="AE3168" s="264"/>
      <c r="AF3168" s="264"/>
      <c r="AG3168" s="264"/>
    </row>
    <row r="3169" spans="1:33" ht="12.6" customHeight="1" x14ac:dyDescent="0.25">
      <c r="E3169" s="195"/>
      <c r="F3169" s="13"/>
      <c r="P3169" s="211"/>
      <c r="Q3169" s="211"/>
      <c r="R3169" s="211"/>
      <c r="S3169" s="211"/>
      <c r="T3169" s="211"/>
      <c r="U3169" s="211"/>
      <c r="V3169" s="211"/>
      <c r="W3169" s="211"/>
      <c r="X3169" s="211"/>
      <c r="Y3169" s="211"/>
      <c r="Z3169" s="211"/>
      <c r="AC3169" s="264"/>
      <c r="AD3169" s="264"/>
      <c r="AE3169" s="264"/>
      <c r="AF3169" s="264"/>
      <c r="AG3169" s="264"/>
    </row>
    <row r="3170" spans="1:33" ht="12.6" customHeight="1" x14ac:dyDescent="0.25">
      <c r="P3170" s="211"/>
      <c r="Q3170" s="211"/>
      <c r="R3170" s="211"/>
      <c r="S3170" s="211"/>
      <c r="T3170" s="211"/>
      <c r="U3170" s="211"/>
      <c r="V3170" s="211"/>
      <c r="W3170" s="211"/>
      <c r="X3170" s="211"/>
      <c r="Y3170" s="211"/>
      <c r="Z3170" s="211"/>
      <c r="AC3170" s="264"/>
      <c r="AD3170" s="264"/>
      <c r="AE3170" s="264"/>
      <c r="AF3170" s="264"/>
      <c r="AG3170" s="264"/>
    </row>
    <row r="3171" spans="1:33" ht="12.6" customHeight="1" x14ac:dyDescent="0.25">
      <c r="P3171" s="211"/>
      <c r="Q3171" s="211"/>
      <c r="R3171" s="211"/>
      <c r="S3171" s="211"/>
      <c r="T3171" s="211"/>
      <c r="U3171" s="211"/>
      <c r="V3171" s="211"/>
      <c r="W3171" s="211"/>
      <c r="X3171" s="211"/>
      <c r="Y3171" s="211"/>
      <c r="Z3171" s="211"/>
      <c r="AC3171" s="264"/>
      <c r="AD3171" s="264"/>
      <c r="AE3171" s="264"/>
      <c r="AF3171" s="264"/>
      <c r="AG3171" s="264"/>
    </row>
    <row r="3172" spans="1:33" ht="12.6" customHeight="1" x14ac:dyDescent="0.25">
      <c r="B3172" s="15"/>
      <c r="C3172" s="222"/>
      <c r="D3172" s="222"/>
      <c r="E3172" s="11"/>
      <c r="F3172" s="11"/>
      <c r="P3172" s="211"/>
      <c r="Q3172" s="211"/>
      <c r="R3172" s="211"/>
      <c r="S3172" s="211"/>
      <c r="T3172" s="211"/>
      <c r="U3172" s="211"/>
      <c r="V3172" s="211"/>
      <c r="W3172" s="211"/>
      <c r="X3172" s="211"/>
      <c r="Y3172" s="211"/>
      <c r="Z3172" s="211"/>
      <c r="AC3172" s="264"/>
      <c r="AD3172" s="264"/>
      <c r="AE3172" s="264"/>
      <c r="AF3172" s="264"/>
      <c r="AG3172" s="264"/>
    </row>
    <row r="3173" spans="1:33" ht="12.6" customHeight="1" x14ac:dyDescent="0.25">
      <c r="P3173" s="211"/>
      <c r="Q3173" s="211"/>
      <c r="R3173" s="211"/>
      <c r="S3173" s="211"/>
      <c r="T3173" s="211"/>
      <c r="U3173" s="211"/>
      <c r="V3173" s="211"/>
      <c r="W3173" s="211"/>
      <c r="X3173" s="211"/>
      <c r="Y3173" s="211"/>
      <c r="Z3173" s="211"/>
      <c r="AC3173" s="264"/>
      <c r="AD3173" s="264"/>
      <c r="AE3173" s="264"/>
      <c r="AF3173" s="264"/>
      <c r="AG3173" s="264"/>
    </row>
    <row r="3174" spans="1:33" ht="12.6" customHeight="1" x14ac:dyDescent="0.25">
      <c r="P3174" s="211"/>
      <c r="Q3174" s="211"/>
      <c r="R3174" s="211"/>
      <c r="S3174" s="211"/>
      <c r="T3174" s="211"/>
      <c r="U3174" s="211"/>
      <c r="V3174" s="211"/>
      <c r="W3174" s="211"/>
      <c r="X3174" s="211"/>
      <c r="Y3174" s="211"/>
      <c r="Z3174" s="211"/>
      <c r="AC3174" s="264"/>
      <c r="AD3174" s="264"/>
      <c r="AE3174" s="264"/>
      <c r="AF3174" s="264"/>
      <c r="AG3174" s="264"/>
    </row>
    <row r="3175" spans="1:33" ht="12.6" customHeight="1" x14ac:dyDescent="0.25">
      <c r="B3175" s="149"/>
      <c r="C3175" s="149"/>
      <c r="D3175" s="149"/>
      <c r="E3175" s="149"/>
      <c r="F3175" s="149"/>
      <c r="G3175" s="149"/>
      <c r="H3175" s="149"/>
      <c r="I3175" s="149"/>
      <c r="J3175" s="149"/>
      <c r="K3175" s="149"/>
      <c r="L3175" s="131"/>
      <c r="M3175" s="131"/>
      <c r="P3175" s="211"/>
      <c r="Q3175" s="211"/>
      <c r="R3175" s="211"/>
      <c r="S3175" s="211"/>
      <c r="T3175" s="211"/>
      <c r="U3175" s="211"/>
      <c r="V3175" s="211"/>
      <c r="W3175" s="211"/>
      <c r="X3175" s="211"/>
      <c r="Y3175" s="211"/>
      <c r="Z3175" s="211"/>
      <c r="AC3175" s="264"/>
      <c r="AD3175" s="264"/>
      <c r="AE3175" s="264"/>
      <c r="AF3175" s="264"/>
      <c r="AG3175" s="264"/>
    </row>
    <row r="3176" spans="1:33" ht="12.6" customHeight="1" x14ac:dyDescent="0.25">
      <c r="B3176" s="11"/>
      <c r="C3176" s="11"/>
      <c r="D3176" s="222"/>
      <c r="E3176" s="222"/>
      <c r="F3176" s="222"/>
      <c r="G3176" s="222"/>
      <c r="H3176" s="222"/>
      <c r="I3176" s="222"/>
      <c r="J3176" s="222"/>
      <c r="K3176" s="222"/>
      <c r="L3176" s="222"/>
      <c r="M3176" s="327"/>
      <c r="P3176" s="211"/>
      <c r="Q3176" s="211"/>
      <c r="R3176" s="211"/>
      <c r="S3176" s="211"/>
      <c r="T3176" s="211"/>
      <c r="U3176" s="211"/>
      <c r="V3176" s="211"/>
      <c r="W3176" s="211"/>
      <c r="X3176" s="211"/>
      <c r="Y3176" s="211"/>
      <c r="Z3176" s="211"/>
      <c r="AC3176" s="264"/>
      <c r="AD3176" s="264"/>
      <c r="AE3176" s="264"/>
      <c r="AF3176" s="264"/>
      <c r="AG3176" s="264"/>
    </row>
    <row r="3177" spans="1:33" ht="12.6" customHeight="1" x14ac:dyDescent="0.25">
      <c r="B3177" s="11"/>
      <c r="C3177" s="11"/>
      <c r="D3177" s="222"/>
      <c r="E3177" s="222"/>
      <c r="F3177" s="222"/>
      <c r="G3177" s="222"/>
      <c r="H3177" s="366"/>
      <c r="I3177" s="366"/>
      <c r="J3177" s="366"/>
      <c r="K3177" s="366"/>
      <c r="L3177" s="131"/>
      <c r="M3177" s="131"/>
      <c r="P3177" s="211"/>
      <c r="Q3177" s="211"/>
      <c r="R3177" s="211"/>
      <c r="S3177" s="211"/>
      <c r="T3177" s="211"/>
      <c r="U3177" s="211"/>
      <c r="V3177" s="211"/>
      <c r="W3177" s="211"/>
      <c r="X3177" s="211"/>
      <c r="Y3177" s="211"/>
      <c r="Z3177" s="211"/>
      <c r="AC3177" s="264"/>
      <c r="AD3177" s="264"/>
      <c r="AE3177" s="264"/>
      <c r="AF3177" s="264"/>
      <c r="AG3177" s="264"/>
    </row>
    <row r="3178" spans="1:33" ht="12.6" customHeight="1" x14ac:dyDescent="0.25">
      <c r="B3178" s="11"/>
      <c r="C3178" s="11"/>
      <c r="D3178" s="325"/>
      <c r="E3178" s="325"/>
      <c r="F3178" s="325"/>
      <c r="G3178" s="325"/>
      <c r="H3178" s="367"/>
      <c r="I3178" s="367"/>
      <c r="J3178" s="222"/>
      <c r="K3178" s="222"/>
      <c r="L3178" s="222"/>
      <c r="M3178" s="327"/>
      <c r="P3178" s="211"/>
      <c r="Q3178" s="211"/>
      <c r="R3178" s="211"/>
      <c r="S3178" s="211"/>
      <c r="T3178" s="211"/>
      <c r="U3178" s="211"/>
      <c r="V3178" s="211"/>
      <c r="W3178" s="211"/>
      <c r="X3178" s="211"/>
      <c r="Y3178" s="211"/>
      <c r="Z3178" s="211"/>
      <c r="AC3178" s="264"/>
      <c r="AD3178" s="264"/>
      <c r="AE3178" s="264"/>
      <c r="AF3178" s="264"/>
      <c r="AG3178" s="264"/>
    </row>
    <row r="3179" spans="1:33" ht="12.6" customHeight="1" x14ac:dyDescent="0.25">
      <c r="P3179" s="211"/>
      <c r="Q3179" s="211"/>
      <c r="R3179" s="211"/>
      <c r="S3179" s="211"/>
      <c r="T3179" s="211"/>
      <c r="U3179" s="211"/>
      <c r="V3179" s="211"/>
      <c r="W3179" s="211"/>
      <c r="X3179" s="211"/>
      <c r="Y3179" s="211"/>
      <c r="Z3179" s="211"/>
      <c r="AC3179" s="264"/>
      <c r="AD3179" s="264"/>
      <c r="AE3179" s="264"/>
      <c r="AF3179" s="264"/>
      <c r="AG3179" s="264"/>
    </row>
    <row r="3180" spans="1:33" ht="12.6" customHeight="1" x14ac:dyDescent="0.25">
      <c r="M3180" s="330"/>
      <c r="P3180" s="211"/>
      <c r="Q3180" s="211"/>
      <c r="R3180" s="211"/>
      <c r="S3180" s="211"/>
      <c r="T3180" s="211"/>
      <c r="U3180" s="211"/>
      <c r="V3180" s="211"/>
      <c r="W3180" s="211"/>
      <c r="X3180" s="211"/>
      <c r="Y3180" s="211"/>
      <c r="Z3180" s="211"/>
      <c r="AC3180" s="264"/>
      <c r="AD3180" s="264"/>
      <c r="AE3180" s="264"/>
      <c r="AF3180" s="264"/>
      <c r="AG3180" s="264"/>
    </row>
    <row r="3181" spans="1:33" ht="12.6" customHeight="1" x14ac:dyDescent="0.25">
      <c r="A3181" s="26"/>
      <c r="B3181" s="26"/>
      <c r="C3181" s="83"/>
      <c r="D3181" s="329"/>
      <c r="E3181" s="26"/>
      <c r="F3181" s="11"/>
      <c r="G3181" s="11"/>
      <c r="H3181" s="11"/>
      <c r="I3181" s="11"/>
      <c r="J3181" s="26"/>
      <c r="K3181" s="26"/>
      <c r="L3181" s="26"/>
      <c r="M3181" s="330"/>
      <c r="N3181" s="55"/>
      <c r="O3181" s="26"/>
      <c r="P3181" s="211"/>
      <c r="Q3181" s="211"/>
      <c r="R3181" s="211"/>
      <c r="S3181" s="212"/>
      <c r="T3181" s="212"/>
      <c r="U3181" s="212"/>
      <c r="V3181" s="212"/>
      <c r="W3181" s="212"/>
      <c r="X3181" s="212"/>
      <c r="Y3181" s="212"/>
      <c r="Z3181" s="212"/>
      <c r="AC3181" s="264"/>
      <c r="AD3181" s="264"/>
      <c r="AE3181" s="264"/>
      <c r="AF3181" s="264"/>
      <c r="AG3181" s="264"/>
    </row>
    <row r="3182" spans="1:33" ht="12.6" customHeight="1" x14ac:dyDescent="0.25">
      <c r="A3182" s="11"/>
      <c r="B3182" s="222"/>
      <c r="C3182" s="222"/>
      <c r="D3182" s="3"/>
      <c r="E3182" s="222"/>
      <c r="F3182" s="222"/>
      <c r="G3182" s="3"/>
      <c r="H3182" s="222"/>
      <c r="I3182" s="3"/>
      <c r="J3182" s="326"/>
      <c r="K3182" s="327"/>
      <c r="L3182" s="222"/>
      <c r="M3182" s="76"/>
      <c r="N3182" s="3"/>
      <c r="O3182" s="11"/>
      <c r="P3182" s="211"/>
      <c r="Q3182" s="211"/>
      <c r="R3182" s="211"/>
      <c r="S3182" s="211"/>
      <c r="T3182" s="211"/>
      <c r="U3182" s="211"/>
      <c r="V3182" s="211"/>
      <c r="W3182" s="211"/>
      <c r="X3182" s="211"/>
      <c r="Y3182" s="211"/>
      <c r="Z3182" s="211"/>
      <c r="AC3182" s="264"/>
      <c r="AD3182" s="264"/>
      <c r="AE3182" s="264"/>
      <c r="AF3182" s="264"/>
      <c r="AG3182" s="264"/>
    </row>
    <row r="3183" spans="1:33" ht="12.6" customHeight="1" x14ac:dyDescent="0.25">
      <c r="A3183" s="11"/>
      <c r="B3183" s="222"/>
      <c r="C3183" s="222"/>
      <c r="D3183" s="3"/>
      <c r="E3183" s="222"/>
      <c r="F3183" s="222"/>
      <c r="G3183" s="3"/>
      <c r="H3183" s="222"/>
      <c r="I3183" s="3"/>
      <c r="J3183" s="326"/>
      <c r="K3183" s="327"/>
      <c r="L3183" s="222"/>
      <c r="M3183" s="76"/>
      <c r="N3183" s="3"/>
      <c r="O3183" s="11"/>
      <c r="P3183" s="211"/>
      <c r="Q3183" s="211"/>
      <c r="R3183" s="211"/>
      <c r="S3183" s="211"/>
      <c r="T3183" s="211"/>
      <c r="U3183" s="211"/>
      <c r="V3183" s="211"/>
      <c r="W3183" s="211"/>
      <c r="X3183" s="211"/>
      <c r="Y3183" s="211"/>
      <c r="Z3183" s="211"/>
      <c r="AC3183" s="264"/>
      <c r="AD3183" s="264"/>
      <c r="AE3183" s="264"/>
      <c r="AF3183" s="264"/>
      <c r="AG3183" s="264"/>
    </row>
    <row r="3184" spans="1:33" ht="12.6" customHeight="1" x14ac:dyDescent="0.25">
      <c r="A3184" s="11"/>
      <c r="B3184" s="222"/>
      <c r="C3184" s="222"/>
      <c r="D3184" s="3"/>
      <c r="E3184" s="222"/>
      <c r="F3184" s="222"/>
      <c r="G3184" s="3"/>
      <c r="H3184" s="222"/>
      <c r="I3184" s="3"/>
      <c r="J3184" s="326"/>
      <c r="K3184" s="327"/>
      <c r="L3184" s="222"/>
      <c r="M3184" s="76"/>
      <c r="N3184" s="3"/>
      <c r="O3184" s="11"/>
      <c r="P3184" s="211"/>
      <c r="Q3184" s="211"/>
      <c r="R3184" s="211"/>
      <c r="S3184" s="211"/>
      <c r="T3184" s="211"/>
      <c r="U3184" s="211"/>
      <c r="V3184" s="211"/>
      <c r="W3184" s="211"/>
      <c r="X3184" s="211"/>
      <c r="Y3184" s="211"/>
      <c r="Z3184" s="211"/>
      <c r="AC3184" s="264"/>
      <c r="AD3184" s="264"/>
      <c r="AE3184" s="264"/>
      <c r="AF3184" s="264"/>
      <c r="AG3184" s="264"/>
    </row>
    <row r="3185" spans="1:33" ht="12.6" customHeight="1" x14ac:dyDescent="0.25">
      <c r="A3185" s="11"/>
      <c r="B3185" s="222"/>
      <c r="C3185" s="222"/>
      <c r="D3185" s="3"/>
      <c r="E3185" s="222"/>
      <c r="F3185" s="222"/>
      <c r="G3185" s="3"/>
      <c r="H3185" s="222"/>
      <c r="I3185" s="3"/>
      <c r="J3185" s="326"/>
      <c r="K3185" s="327"/>
      <c r="L3185" s="222"/>
      <c r="M3185" s="76"/>
      <c r="N3185" s="3"/>
      <c r="O3185" s="11"/>
      <c r="P3185" s="211"/>
      <c r="Q3185" s="211"/>
      <c r="R3185" s="211"/>
      <c r="S3185" s="211"/>
      <c r="T3185" s="211"/>
      <c r="U3185" s="211"/>
      <c r="V3185" s="211"/>
      <c r="W3185" s="211"/>
      <c r="X3185" s="211"/>
      <c r="Y3185" s="211"/>
      <c r="Z3185" s="211"/>
      <c r="AC3185" s="264"/>
      <c r="AD3185" s="264"/>
      <c r="AE3185" s="264"/>
      <c r="AF3185" s="264"/>
      <c r="AG3185" s="264"/>
    </row>
    <row r="3186" spans="1:33" ht="12.6" customHeight="1" x14ac:dyDescent="0.25">
      <c r="A3186" s="11"/>
      <c r="B3186" s="222"/>
      <c r="C3186" s="222"/>
      <c r="D3186" s="3"/>
      <c r="E3186" s="222"/>
      <c r="F3186" s="222"/>
      <c r="G3186" s="3"/>
      <c r="H3186" s="222"/>
      <c r="I3186" s="3"/>
      <c r="J3186" s="326"/>
      <c r="K3186" s="327"/>
      <c r="L3186" s="222"/>
      <c r="M3186" s="76"/>
      <c r="N3186" s="3"/>
      <c r="O3186" s="11"/>
      <c r="P3186" s="211"/>
      <c r="Q3186" s="211"/>
      <c r="R3186" s="211"/>
      <c r="S3186" s="211"/>
      <c r="T3186" s="211"/>
      <c r="U3186" s="211"/>
      <c r="V3186" s="211"/>
      <c r="W3186" s="211"/>
      <c r="X3186" s="211"/>
      <c r="Y3186" s="211"/>
      <c r="Z3186" s="211"/>
      <c r="AC3186" s="264"/>
      <c r="AD3186" s="264"/>
      <c r="AE3186" s="264"/>
      <c r="AF3186" s="264"/>
      <c r="AG3186" s="264"/>
    </row>
    <row r="3187" spans="1:33" ht="12.6" customHeight="1" x14ac:dyDescent="0.25">
      <c r="D3187" s="3"/>
      <c r="G3187" s="3"/>
      <c r="I3187" s="3"/>
      <c r="N3187" s="3"/>
      <c r="P3187" s="211"/>
      <c r="Q3187" s="211"/>
      <c r="R3187" s="211"/>
      <c r="S3187" s="211"/>
      <c r="T3187" s="211"/>
      <c r="U3187" s="211"/>
      <c r="V3187" s="211"/>
      <c r="W3187" s="211"/>
      <c r="X3187" s="211"/>
      <c r="Y3187" s="211"/>
      <c r="Z3187" s="211"/>
      <c r="AC3187" s="264"/>
      <c r="AD3187" s="264"/>
      <c r="AE3187" s="264"/>
      <c r="AF3187" s="264"/>
      <c r="AG3187" s="264"/>
    </row>
    <row r="3188" spans="1:33" ht="12.6" customHeight="1" x14ac:dyDescent="0.25">
      <c r="D3188" s="62"/>
      <c r="H3188" s="63"/>
      <c r="K3188" s="26"/>
      <c r="P3188" s="211"/>
      <c r="Q3188" s="211"/>
      <c r="R3188" s="211"/>
      <c r="S3188" s="211"/>
      <c r="T3188" s="211"/>
      <c r="U3188" s="211"/>
      <c r="V3188" s="211"/>
      <c r="W3188" s="211"/>
      <c r="X3188" s="211"/>
      <c r="Y3188" s="211"/>
      <c r="Z3188" s="211"/>
      <c r="AC3188" s="264"/>
      <c r="AD3188" s="264"/>
      <c r="AE3188" s="264"/>
      <c r="AF3188" s="264"/>
      <c r="AG3188" s="264"/>
    </row>
    <row r="3189" spans="1:33" ht="12.6" customHeight="1" x14ac:dyDescent="0.25">
      <c r="B3189" s="95"/>
      <c r="C3189" s="95"/>
      <c r="D3189" s="95"/>
      <c r="E3189" s="95"/>
      <c r="F3189" s="95"/>
      <c r="G3189" s="95"/>
      <c r="H3189" s="95"/>
      <c r="I3189" s="95"/>
      <c r="J3189" s="95"/>
      <c r="K3189" s="95"/>
      <c r="L3189" s="95"/>
      <c r="M3189" s="95"/>
      <c r="P3189" s="211"/>
      <c r="Q3189" s="211"/>
      <c r="R3189" s="211"/>
      <c r="S3189" s="211"/>
      <c r="T3189" s="211"/>
      <c r="U3189" s="211"/>
      <c r="V3189" s="211"/>
      <c r="W3189" s="211"/>
      <c r="X3189" s="211"/>
      <c r="Y3189" s="211"/>
      <c r="Z3189" s="211"/>
      <c r="AC3189" s="264"/>
      <c r="AD3189" s="264"/>
      <c r="AE3189" s="264"/>
      <c r="AF3189" s="264"/>
      <c r="AG3189" s="264"/>
    </row>
    <row r="3190" spans="1:33" ht="12.6" customHeight="1" x14ac:dyDescent="0.25">
      <c r="B3190" s="95"/>
      <c r="C3190" s="95"/>
      <c r="D3190" s="95"/>
      <c r="E3190" s="95"/>
      <c r="F3190" s="95"/>
      <c r="G3190" s="95"/>
      <c r="H3190" s="95"/>
      <c r="I3190" s="95"/>
      <c r="J3190" s="95"/>
      <c r="K3190" s="95"/>
      <c r="L3190" s="95"/>
      <c r="M3190" s="95"/>
      <c r="P3190" s="211"/>
      <c r="Q3190" s="211"/>
      <c r="R3190" s="211"/>
      <c r="S3190" s="211"/>
      <c r="T3190" s="211"/>
      <c r="U3190" s="211"/>
      <c r="V3190" s="211"/>
      <c r="W3190" s="211"/>
      <c r="X3190" s="211"/>
      <c r="Y3190" s="211"/>
      <c r="Z3190" s="211"/>
      <c r="AC3190" s="264"/>
      <c r="AD3190" s="264"/>
      <c r="AE3190" s="264"/>
      <c r="AF3190" s="264"/>
      <c r="AG3190" s="264"/>
    </row>
    <row r="3191" spans="1:33" ht="12.6" customHeight="1" x14ac:dyDescent="0.25">
      <c r="B3191" s="95"/>
      <c r="C3191" s="95"/>
      <c r="D3191" s="95"/>
      <c r="E3191" s="95"/>
      <c r="F3191" s="95"/>
      <c r="G3191" s="95"/>
      <c r="H3191" s="95"/>
      <c r="I3191" s="95"/>
      <c r="J3191" s="95"/>
      <c r="K3191" s="95"/>
      <c r="L3191" s="95"/>
      <c r="M3191" s="95"/>
      <c r="P3191" s="211"/>
      <c r="Q3191" s="211"/>
      <c r="R3191" s="211"/>
      <c r="S3191" s="211"/>
      <c r="T3191" s="211"/>
      <c r="U3191" s="211"/>
      <c r="V3191" s="211"/>
      <c r="W3191" s="211"/>
      <c r="X3191" s="211"/>
      <c r="Y3191" s="211"/>
      <c r="Z3191" s="211"/>
      <c r="AC3191" s="264"/>
      <c r="AD3191" s="264"/>
      <c r="AE3191" s="264"/>
      <c r="AF3191" s="264"/>
      <c r="AG3191" s="264"/>
    </row>
    <row r="3192" spans="1:33" ht="12.6" customHeight="1" x14ac:dyDescent="0.25">
      <c r="B3192" s="95"/>
      <c r="C3192" s="95"/>
      <c r="D3192" s="95"/>
      <c r="E3192" s="95"/>
      <c r="F3192" s="95"/>
      <c r="G3192" s="95"/>
      <c r="H3192" s="95"/>
      <c r="I3192" s="95"/>
      <c r="J3192" s="95"/>
      <c r="K3192" s="95"/>
      <c r="L3192" s="95"/>
      <c r="M3192" s="95"/>
      <c r="P3192" s="211"/>
      <c r="Q3192" s="211"/>
      <c r="R3192" s="211"/>
      <c r="S3192" s="211"/>
      <c r="T3192" s="211"/>
      <c r="U3192" s="211"/>
      <c r="V3192" s="211"/>
      <c r="W3192" s="211"/>
      <c r="X3192" s="211"/>
      <c r="Y3192" s="211"/>
      <c r="Z3192" s="211"/>
      <c r="AC3192" s="264"/>
      <c r="AD3192" s="264"/>
      <c r="AE3192" s="264"/>
      <c r="AF3192" s="264"/>
      <c r="AG3192" s="264"/>
    </row>
    <row r="3193" spans="1:33" ht="12.6" customHeight="1" x14ac:dyDescent="0.25">
      <c r="B3193" s="16"/>
      <c r="D3193" s="62"/>
      <c r="H3193" s="63"/>
      <c r="K3193" s="26"/>
      <c r="P3193" s="211"/>
      <c r="Q3193" s="211"/>
      <c r="R3193" s="211"/>
      <c r="S3193" s="211"/>
      <c r="T3193" s="211"/>
      <c r="U3193" s="211"/>
      <c r="V3193" s="211"/>
      <c r="W3193" s="211"/>
      <c r="X3193" s="211"/>
      <c r="Y3193" s="211"/>
      <c r="Z3193" s="211"/>
      <c r="AC3193" s="264"/>
      <c r="AD3193" s="264"/>
      <c r="AE3193" s="264"/>
      <c r="AF3193" s="264"/>
      <c r="AG3193" s="264"/>
    </row>
    <row r="3194" spans="1:33" ht="12.6" customHeight="1" x14ac:dyDescent="0.25">
      <c r="D3194" s="62"/>
      <c r="H3194" s="63"/>
      <c r="K3194" s="26"/>
      <c r="P3194" s="211"/>
      <c r="Q3194" s="211"/>
      <c r="R3194" s="211"/>
      <c r="S3194" s="211"/>
      <c r="T3194" s="211"/>
      <c r="U3194" s="211"/>
      <c r="V3194" s="211"/>
      <c r="W3194" s="211"/>
      <c r="X3194" s="211"/>
      <c r="Y3194" s="211"/>
      <c r="Z3194" s="211"/>
      <c r="AC3194" s="264"/>
      <c r="AD3194" s="264"/>
      <c r="AE3194" s="264"/>
      <c r="AF3194" s="264"/>
      <c r="AG3194" s="264"/>
    </row>
    <row r="3195" spans="1:33" ht="12.6" customHeight="1" x14ac:dyDescent="0.25">
      <c r="D3195" s="62"/>
      <c r="H3195" s="63"/>
      <c r="K3195" s="26"/>
      <c r="P3195" s="211"/>
      <c r="Q3195" s="211"/>
      <c r="R3195" s="211"/>
      <c r="S3195" s="211"/>
      <c r="T3195" s="211"/>
      <c r="U3195" s="211"/>
      <c r="V3195" s="211"/>
      <c r="W3195" s="211"/>
      <c r="X3195" s="211"/>
      <c r="Y3195" s="211"/>
      <c r="Z3195" s="211"/>
      <c r="AC3195" s="264"/>
      <c r="AD3195" s="264"/>
      <c r="AE3195" s="264"/>
      <c r="AF3195" s="264"/>
      <c r="AG3195" s="264"/>
    </row>
    <row r="3196" spans="1:33" ht="12.6" customHeight="1" x14ac:dyDescent="0.25">
      <c r="D3196" s="62"/>
      <c r="E3196" s="222"/>
      <c r="F3196" s="222"/>
      <c r="G3196" s="222"/>
      <c r="H3196" s="222"/>
      <c r="I3196" s="222"/>
      <c r="K3196" s="26"/>
      <c r="P3196" s="211"/>
      <c r="Q3196" s="211"/>
      <c r="R3196" s="211"/>
      <c r="S3196" s="211"/>
      <c r="T3196" s="211"/>
      <c r="U3196" s="211"/>
      <c r="V3196" s="211"/>
      <c r="W3196" s="211"/>
      <c r="X3196" s="211"/>
      <c r="Y3196" s="211"/>
      <c r="Z3196" s="211"/>
      <c r="AC3196" s="264"/>
      <c r="AD3196" s="264"/>
      <c r="AE3196" s="264"/>
      <c r="AF3196" s="264"/>
      <c r="AG3196" s="264"/>
    </row>
    <row r="3197" spans="1:33" ht="12.6" customHeight="1" x14ac:dyDescent="0.25">
      <c r="D3197" s="62"/>
      <c r="E3197" s="222"/>
      <c r="F3197" s="222"/>
      <c r="G3197" s="222"/>
      <c r="H3197" s="222"/>
      <c r="I3197" s="222"/>
      <c r="K3197" s="323"/>
      <c r="L3197" s="323"/>
      <c r="M3197" s="323"/>
      <c r="P3197" s="211"/>
      <c r="Q3197" s="211"/>
      <c r="R3197" s="211"/>
      <c r="S3197" s="211"/>
      <c r="T3197" s="211"/>
      <c r="U3197" s="211"/>
      <c r="V3197" s="211"/>
      <c r="W3197" s="211"/>
      <c r="X3197" s="211"/>
      <c r="Y3197" s="211"/>
      <c r="Z3197" s="211"/>
      <c r="AC3197" s="264"/>
      <c r="AD3197" s="264"/>
      <c r="AE3197" s="264"/>
      <c r="AF3197" s="264"/>
      <c r="AG3197" s="264"/>
    </row>
    <row r="3198" spans="1:33" ht="12.6" customHeight="1" x14ac:dyDescent="0.25">
      <c r="D3198" s="62"/>
      <c r="H3198" s="63"/>
      <c r="K3198" s="323"/>
      <c r="L3198" s="323"/>
      <c r="M3198" s="323"/>
      <c r="P3198" s="211"/>
      <c r="Q3198" s="211"/>
      <c r="R3198" s="211"/>
      <c r="S3198" s="211"/>
      <c r="T3198" s="211"/>
      <c r="U3198" s="211"/>
      <c r="V3198" s="211"/>
      <c r="W3198" s="211"/>
      <c r="X3198" s="211"/>
      <c r="Y3198" s="211"/>
      <c r="Z3198" s="211"/>
      <c r="AC3198" s="264"/>
      <c r="AD3198" s="264"/>
      <c r="AE3198" s="264"/>
      <c r="AF3198" s="264"/>
      <c r="AG3198" s="264"/>
    </row>
    <row r="3199" spans="1:33" ht="12.6" customHeight="1" x14ac:dyDescent="0.25">
      <c r="D3199" s="62"/>
      <c r="E3199" s="222"/>
      <c r="F3199" s="222"/>
      <c r="G3199" s="222"/>
      <c r="H3199" s="222"/>
      <c r="I3199" s="222"/>
      <c r="K3199" s="323"/>
      <c r="L3199" s="323"/>
      <c r="M3199" s="323"/>
      <c r="P3199" s="211"/>
      <c r="Q3199" s="211"/>
      <c r="R3199" s="211"/>
      <c r="S3199" s="211"/>
      <c r="T3199" s="211"/>
      <c r="U3199" s="211"/>
      <c r="V3199" s="211"/>
      <c r="W3199" s="211"/>
      <c r="X3199" s="211"/>
      <c r="Y3199" s="211"/>
      <c r="Z3199" s="211"/>
      <c r="AC3199" s="264"/>
      <c r="AD3199" s="264"/>
      <c r="AE3199" s="264"/>
      <c r="AF3199" s="264"/>
      <c r="AG3199" s="264"/>
    </row>
    <row r="3200" spans="1:33" ht="12.6" customHeight="1" x14ac:dyDescent="0.25">
      <c r="D3200" s="62"/>
      <c r="E3200" s="222"/>
      <c r="F3200" s="222"/>
      <c r="G3200" s="222"/>
      <c r="H3200" s="222"/>
      <c r="I3200" s="222"/>
      <c r="K3200" s="323"/>
      <c r="L3200" s="323"/>
      <c r="M3200" s="323"/>
      <c r="P3200" s="211"/>
      <c r="Q3200" s="211"/>
      <c r="R3200" s="211"/>
      <c r="S3200" s="211"/>
      <c r="T3200" s="211"/>
      <c r="U3200" s="211"/>
      <c r="V3200" s="211"/>
      <c r="W3200" s="211"/>
      <c r="X3200" s="211"/>
      <c r="Y3200" s="211"/>
      <c r="Z3200" s="211"/>
      <c r="AC3200" s="264"/>
      <c r="AD3200" s="264"/>
      <c r="AE3200" s="264"/>
      <c r="AF3200" s="264"/>
      <c r="AG3200" s="264"/>
    </row>
    <row r="3201" spans="2:33" ht="12.6" customHeight="1" x14ac:dyDescent="0.25">
      <c r="P3201" s="211"/>
      <c r="Q3201" s="211"/>
      <c r="R3201" s="211"/>
      <c r="S3201" s="211"/>
      <c r="T3201" s="211"/>
      <c r="U3201" s="211"/>
      <c r="V3201" s="211"/>
      <c r="W3201" s="211"/>
      <c r="X3201" s="211"/>
      <c r="Y3201" s="211"/>
      <c r="Z3201" s="211"/>
      <c r="AC3201" s="264"/>
      <c r="AD3201" s="264"/>
      <c r="AE3201" s="264"/>
      <c r="AF3201" s="264"/>
      <c r="AG3201" s="264"/>
    </row>
    <row r="3202" spans="2:33" ht="12.6" customHeight="1" x14ac:dyDescent="0.25">
      <c r="P3202" s="211"/>
      <c r="Q3202" s="211"/>
      <c r="R3202" s="211"/>
      <c r="S3202" s="211"/>
      <c r="T3202" s="211"/>
      <c r="U3202" s="211"/>
      <c r="V3202" s="211"/>
      <c r="W3202" s="211"/>
      <c r="X3202" s="211"/>
      <c r="Y3202" s="211"/>
      <c r="Z3202" s="211"/>
      <c r="AC3202" s="264"/>
      <c r="AD3202" s="264"/>
      <c r="AE3202" s="264"/>
      <c r="AF3202" s="264"/>
      <c r="AG3202" s="264"/>
    </row>
    <row r="3203" spans="2:33" ht="12.6" customHeight="1" x14ac:dyDescent="0.25">
      <c r="B3203" s="91"/>
      <c r="P3203" s="211"/>
      <c r="Q3203" s="211"/>
      <c r="R3203" s="211"/>
      <c r="S3203" s="211"/>
      <c r="T3203" s="211"/>
      <c r="U3203" s="211"/>
      <c r="V3203" s="211"/>
      <c r="W3203" s="211"/>
      <c r="X3203" s="211"/>
      <c r="Y3203" s="211"/>
      <c r="Z3203" s="211"/>
      <c r="AC3203" s="264"/>
      <c r="AD3203" s="264"/>
      <c r="AE3203" s="264"/>
      <c r="AF3203" s="264"/>
      <c r="AG3203" s="264"/>
    </row>
    <row r="3204" spans="2:33" ht="12.6" customHeight="1" x14ac:dyDescent="0.25">
      <c r="P3204" s="211"/>
      <c r="Q3204" s="211"/>
      <c r="R3204" s="211"/>
      <c r="S3204" s="211"/>
      <c r="T3204" s="211"/>
      <c r="U3204" s="211"/>
      <c r="V3204" s="211"/>
      <c r="W3204" s="211"/>
      <c r="X3204" s="211"/>
      <c r="Y3204" s="211"/>
      <c r="Z3204" s="211"/>
      <c r="AC3204" s="264"/>
      <c r="AD3204" s="264"/>
      <c r="AE3204" s="264"/>
      <c r="AF3204" s="264"/>
      <c r="AG3204" s="264"/>
    </row>
    <row r="3205" spans="2:33" ht="12.6" customHeight="1" x14ac:dyDescent="0.25">
      <c r="P3205" s="211"/>
      <c r="Q3205" s="211"/>
      <c r="R3205" s="211"/>
      <c r="S3205" s="211"/>
      <c r="T3205" s="211"/>
      <c r="U3205" s="211"/>
      <c r="V3205" s="211"/>
      <c r="W3205" s="211"/>
      <c r="X3205" s="211"/>
      <c r="Y3205" s="211"/>
      <c r="Z3205" s="211"/>
      <c r="AC3205" s="264"/>
      <c r="AD3205" s="264"/>
      <c r="AE3205" s="264"/>
      <c r="AF3205" s="264"/>
      <c r="AG3205" s="264"/>
    </row>
    <row r="3206" spans="2:33" ht="12.6" customHeight="1" x14ac:dyDescent="0.25">
      <c r="P3206" s="211"/>
      <c r="Q3206" s="211"/>
      <c r="R3206" s="211"/>
      <c r="S3206" s="211"/>
      <c r="T3206" s="211"/>
      <c r="U3206" s="211"/>
      <c r="V3206" s="211"/>
      <c r="W3206" s="211"/>
      <c r="X3206" s="211"/>
      <c r="Y3206" s="211"/>
      <c r="Z3206" s="211"/>
      <c r="AC3206" s="264"/>
      <c r="AD3206" s="264"/>
      <c r="AE3206" s="264"/>
      <c r="AF3206" s="264"/>
      <c r="AG3206" s="264"/>
    </row>
    <row r="3207" spans="2:33" ht="12.6" customHeight="1" x14ac:dyDescent="0.25">
      <c r="P3207" s="211"/>
      <c r="Q3207" s="211"/>
      <c r="R3207" s="211"/>
      <c r="S3207" s="211"/>
      <c r="T3207" s="211"/>
      <c r="U3207" s="211"/>
      <c r="V3207" s="211"/>
      <c r="W3207" s="211"/>
      <c r="X3207" s="211"/>
      <c r="Y3207" s="211"/>
      <c r="Z3207" s="211"/>
      <c r="AC3207" s="264"/>
      <c r="AD3207" s="264"/>
      <c r="AE3207" s="264"/>
      <c r="AF3207" s="264"/>
      <c r="AG3207" s="264"/>
    </row>
    <row r="3208" spans="2:33" ht="12.6" customHeight="1" x14ac:dyDescent="0.25">
      <c r="P3208" s="211"/>
      <c r="Q3208" s="211"/>
      <c r="R3208" s="211"/>
      <c r="S3208" s="211"/>
      <c r="T3208" s="211"/>
      <c r="U3208" s="211"/>
      <c r="V3208" s="211"/>
      <c r="W3208" s="211"/>
      <c r="X3208" s="211"/>
      <c r="Y3208" s="211"/>
      <c r="Z3208" s="211"/>
      <c r="AC3208" s="264"/>
      <c r="AD3208" s="264"/>
      <c r="AE3208" s="264"/>
      <c r="AF3208" s="264"/>
      <c r="AG3208" s="264"/>
    </row>
    <row r="3209" spans="2:33" ht="12.6" customHeight="1" x14ac:dyDescent="0.25">
      <c r="P3209" s="211"/>
      <c r="Q3209" s="211"/>
      <c r="R3209" s="211"/>
      <c r="S3209" s="211"/>
      <c r="T3209" s="211"/>
      <c r="U3209" s="211"/>
      <c r="V3209" s="211"/>
      <c r="W3209" s="211"/>
      <c r="X3209" s="211"/>
      <c r="Y3209" s="211"/>
      <c r="Z3209" s="211"/>
      <c r="AC3209" s="264"/>
      <c r="AD3209" s="264"/>
      <c r="AE3209" s="264"/>
      <c r="AF3209" s="264"/>
      <c r="AG3209" s="264"/>
    </row>
    <row r="3210" spans="2:33" ht="12.6" customHeight="1" x14ac:dyDescent="0.25">
      <c r="P3210" s="211"/>
      <c r="Q3210" s="211"/>
      <c r="R3210" s="211"/>
      <c r="S3210" s="211"/>
      <c r="T3210" s="211"/>
      <c r="U3210" s="211"/>
      <c r="V3210" s="211"/>
      <c r="W3210" s="211"/>
      <c r="X3210" s="211"/>
      <c r="Y3210" s="211"/>
      <c r="Z3210" s="211"/>
      <c r="AC3210" s="264"/>
      <c r="AD3210" s="264"/>
      <c r="AE3210" s="264"/>
      <c r="AF3210" s="264"/>
      <c r="AG3210" s="264"/>
    </row>
    <row r="3211" spans="2:33" ht="12.6" customHeight="1" x14ac:dyDescent="0.25">
      <c r="P3211" s="211"/>
      <c r="Q3211" s="211"/>
      <c r="R3211" s="211"/>
      <c r="S3211" s="211"/>
      <c r="T3211" s="211"/>
      <c r="U3211" s="211"/>
      <c r="V3211" s="211"/>
      <c r="W3211" s="211"/>
      <c r="X3211" s="211"/>
      <c r="Y3211" s="211"/>
      <c r="Z3211" s="211"/>
      <c r="AC3211" s="264"/>
      <c r="AD3211" s="264"/>
      <c r="AE3211" s="264"/>
      <c r="AF3211" s="264"/>
      <c r="AG3211" s="264"/>
    </row>
    <row r="3212" spans="2:33" ht="12.6" customHeight="1" x14ac:dyDescent="0.25">
      <c r="P3212" s="211"/>
      <c r="Q3212" s="211"/>
      <c r="R3212" s="211"/>
      <c r="S3212" s="211"/>
      <c r="T3212" s="211"/>
      <c r="U3212" s="211"/>
      <c r="V3212" s="211"/>
      <c r="W3212" s="211"/>
      <c r="X3212" s="211"/>
      <c r="Y3212" s="211"/>
      <c r="Z3212" s="211"/>
      <c r="AC3212" s="264"/>
      <c r="AD3212" s="264"/>
      <c r="AE3212" s="264"/>
      <c r="AF3212" s="264"/>
      <c r="AG3212" s="264"/>
    </row>
    <row r="3213" spans="2:33" ht="12.6" customHeight="1" x14ac:dyDescent="0.25">
      <c r="P3213" s="211"/>
      <c r="Q3213" s="211"/>
      <c r="R3213" s="211"/>
      <c r="S3213" s="211"/>
      <c r="T3213" s="211"/>
      <c r="U3213" s="211"/>
      <c r="V3213" s="211"/>
      <c r="W3213" s="211"/>
      <c r="X3213" s="211"/>
      <c r="Y3213" s="211"/>
      <c r="Z3213" s="211"/>
      <c r="AC3213" s="264"/>
      <c r="AD3213" s="264"/>
      <c r="AE3213" s="264"/>
      <c r="AF3213" s="264"/>
      <c r="AG3213" s="264"/>
    </row>
    <row r="3214" spans="2:33" ht="12.6" customHeight="1" x14ac:dyDescent="0.25">
      <c r="P3214" s="211"/>
      <c r="Q3214" s="211"/>
      <c r="R3214" s="211"/>
      <c r="S3214" s="211"/>
      <c r="T3214" s="211"/>
      <c r="U3214" s="211"/>
      <c r="V3214" s="211"/>
      <c r="W3214" s="211"/>
      <c r="X3214" s="211"/>
      <c r="Y3214" s="211"/>
      <c r="Z3214" s="211"/>
      <c r="AC3214" s="264"/>
      <c r="AD3214" s="264"/>
      <c r="AE3214" s="264"/>
      <c r="AF3214" s="264"/>
      <c r="AG3214" s="264"/>
    </row>
    <row r="3215" spans="2:33" ht="12.6" customHeight="1" x14ac:dyDescent="0.25">
      <c r="P3215" s="211"/>
      <c r="Q3215" s="211"/>
      <c r="R3215" s="211"/>
      <c r="S3215" s="211"/>
      <c r="T3215" s="211"/>
      <c r="U3215" s="211"/>
      <c r="V3215" s="211"/>
      <c r="W3215" s="211"/>
      <c r="X3215" s="211"/>
      <c r="Y3215" s="211"/>
      <c r="Z3215" s="211"/>
      <c r="AC3215" s="264"/>
      <c r="AD3215" s="264"/>
      <c r="AE3215" s="264"/>
      <c r="AF3215" s="264"/>
      <c r="AG3215" s="264"/>
    </row>
    <row r="3216" spans="2:33" ht="12.6" customHeight="1" x14ac:dyDescent="0.25">
      <c r="P3216" s="211"/>
      <c r="Q3216" s="211"/>
      <c r="R3216" s="211"/>
      <c r="S3216" s="211"/>
      <c r="T3216" s="211"/>
      <c r="U3216" s="211"/>
      <c r="V3216" s="211"/>
      <c r="W3216" s="211"/>
      <c r="X3216" s="211"/>
      <c r="Y3216" s="211"/>
      <c r="Z3216" s="211"/>
      <c r="AC3216" s="264"/>
      <c r="AD3216" s="264"/>
      <c r="AE3216" s="264"/>
      <c r="AF3216" s="264"/>
      <c r="AG3216" s="264"/>
    </row>
    <row r="3217" spans="16:33" ht="12.6" customHeight="1" x14ac:dyDescent="0.25">
      <c r="P3217" s="211"/>
      <c r="Q3217" s="211"/>
      <c r="R3217" s="211"/>
      <c r="S3217" s="211"/>
      <c r="T3217" s="211"/>
      <c r="U3217" s="211"/>
      <c r="V3217" s="211"/>
      <c r="W3217" s="211"/>
      <c r="X3217" s="211"/>
      <c r="Y3217" s="211"/>
      <c r="Z3217" s="211"/>
      <c r="AC3217" s="264"/>
      <c r="AD3217" s="264"/>
      <c r="AE3217" s="264"/>
      <c r="AF3217" s="264"/>
      <c r="AG3217" s="264"/>
    </row>
    <row r="3218" spans="16:33" ht="12.6" customHeight="1" x14ac:dyDescent="0.25">
      <c r="P3218" s="211"/>
      <c r="Q3218" s="211"/>
      <c r="R3218" s="211"/>
      <c r="S3218" s="211"/>
      <c r="T3218" s="211"/>
      <c r="U3218" s="211"/>
      <c r="V3218" s="211"/>
      <c r="W3218" s="211"/>
      <c r="X3218" s="211"/>
      <c r="Y3218" s="211"/>
      <c r="Z3218" s="211"/>
      <c r="AC3218" s="264"/>
      <c r="AD3218" s="264"/>
      <c r="AE3218" s="264"/>
      <c r="AF3218" s="264"/>
      <c r="AG3218" s="264"/>
    </row>
    <row r="3219" spans="16:33" ht="12.6" customHeight="1" x14ac:dyDescent="0.25">
      <c r="P3219" s="211"/>
      <c r="Q3219" s="211"/>
      <c r="R3219" s="211"/>
      <c r="S3219" s="211"/>
      <c r="T3219" s="211"/>
      <c r="U3219" s="211"/>
      <c r="V3219" s="211"/>
      <c r="W3219" s="211"/>
      <c r="X3219" s="211"/>
      <c r="Y3219" s="211"/>
      <c r="Z3219" s="211"/>
      <c r="AC3219" s="264"/>
      <c r="AD3219" s="264"/>
      <c r="AE3219" s="264"/>
      <c r="AF3219" s="264"/>
      <c r="AG3219" s="264"/>
    </row>
    <row r="3220" spans="16:33" ht="12.6" customHeight="1" x14ac:dyDescent="0.25">
      <c r="P3220" s="211"/>
      <c r="Q3220" s="211"/>
      <c r="R3220" s="211"/>
      <c r="S3220" s="211"/>
      <c r="T3220" s="211"/>
      <c r="U3220" s="211"/>
      <c r="V3220" s="211"/>
      <c r="W3220" s="211"/>
      <c r="X3220" s="211"/>
      <c r="Y3220" s="211"/>
      <c r="Z3220" s="211"/>
      <c r="AC3220" s="264"/>
      <c r="AD3220" s="264"/>
      <c r="AE3220" s="264"/>
      <c r="AF3220" s="264"/>
      <c r="AG3220" s="264"/>
    </row>
    <row r="3221" spans="16:33" ht="12.6" customHeight="1" x14ac:dyDescent="0.25">
      <c r="P3221" s="211"/>
      <c r="Q3221" s="211"/>
      <c r="R3221" s="211"/>
      <c r="S3221" s="211"/>
      <c r="T3221" s="211"/>
      <c r="U3221" s="211"/>
      <c r="V3221" s="211"/>
      <c r="W3221" s="211"/>
      <c r="X3221" s="211"/>
      <c r="Y3221" s="211"/>
      <c r="Z3221" s="211"/>
      <c r="AC3221" s="264"/>
      <c r="AD3221" s="264"/>
      <c r="AE3221" s="264"/>
      <c r="AF3221" s="264"/>
      <c r="AG3221" s="264"/>
    </row>
    <row r="3222" spans="16:33" ht="12.6" customHeight="1" x14ac:dyDescent="0.25">
      <c r="P3222" s="211"/>
      <c r="Q3222" s="211"/>
      <c r="R3222" s="211"/>
      <c r="S3222" s="211"/>
      <c r="T3222" s="211"/>
      <c r="U3222" s="211"/>
      <c r="V3222" s="211"/>
      <c r="W3222" s="211"/>
      <c r="X3222" s="211"/>
      <c r="Y3222" s="211"/>
      <c r="Z3222" s="211"/>
      <c r="AC3222" s="264"/>
      <c r="AD3222" s="264"/>
      <c r="AE3222" s="264"/>
      <c r="AF3222" s="264"/>
      <c r="AG3222" s="264"/>
    </row>
    <row r="3223" spans="16:33" ht="12.6" customHeight="1" x14ac:dyDescent="0.25">
      <c r="P3223" s="211"/>
      <c r="Q3223" s="211"/>
      <c r="R3223" s="211"/>
      <c r="S3223" s="211"/>
      <c r="T3223" s="211"/>
      <c r="U3223" s="211"/>
      <c r="V3223" s="211"/>
      <c r="W3223" s="211"/>
      <c r="X3223" s="211"/>
      <c r="Y3223" s="211"/>
      <c r="Z3223" s="211"/>
      <c r="AC3223" s="264"/>
      <c r="AD3223" s="264"/>
      <c r="AE3223" s="264"/>
      <c r="AF3223" s="264"/>
      <c r="AG3223" s="264"/>
    </row>
    <row r="3224" spans="16:33" ht="12.6" customHeight="1" x14ac:dyDescent="0.25">
      <c r="P3224" s="211"/>
      <c r="Q3224" s="211"/>
      <c r="R3224" s="211"/>
      <c r="S3224" s="211"/>
      <c r="T3224" s="211"/>
      <c r="U3224" s="211"/>
      <c r="V3224" s="211"/>
      <c r="W3224" s="211"/>
      <c r="X3224" s="211"/>
      <c r="Y3224" s="211"/>
      <c r="Z3224" s="211"/>
      <c r="AC3224" s="264"/>
      <c r="AD3224" s="264"/>
      <c r="AE3224" s="264"/>
      <c r="AF3224" s="264"/>
      <c r="AG3224" s="264"/>
    </row>
    <row r="3225" spans="16:33" ht="12.6" customHeight="1" x14ac:dyDescent="0.25">
      <c r="P3225" s="211"/>
      <c r="Q3225" s="211"/>
      <c r="R3225" s="211"/>
      <c r="S3225" s="211"/>
      <c r="T3225" s="211"/>
      <c r="U3225" s="211"/>
      <c r="V3225" s="211"/>
      <c r="W3225" s="211"/>
      <c r="X3225" s="211"/>
      <c r="Y3225" s="211"/>
      <c r="Z3225" s="211"/>
      <c r="AC3225" s="264"/>
      <c r="AD3225" s="264"/>
      <c r="AE3225" s="264"/>
      <c r="AF3225" s="264"/>
      <c r="AG3225" s="264"/>
    </row>
    <row r="3226" spans="16:33" ht="12.6" customHeight="1" x14ac:dyDescent="0.25">
      <c r="P3226" s="211"/>
      <c r="Q3226" s="211"/>
      <c r="R3226" s="211"/>
      <c r="S3226" s="211"/>
      <c r="T3226" s="211"/>
      <c r="U3226" s="211"/>
      <c r="V3226" s="211"/>
      <c r="W3226" s="211"/>
      <c r="X3226" s="211"/>
      <c r="Y3226" s="211"/>
      <c r="Z3226" s="211"/>
      <c r="AC3226" s="264"/>
      <c r="AD3226" s="264"/>
      <c r="AE3226" s="264"/>
      <c r="AF3226" s="264"/>
      <c r="AG3226" s="264"/>
    </row>
    <row r="3227" spans="16:33" ht="12.6" customHeight="1" x14ac:dyDescent="0.25">
      <c r="P3227" s="211"/>
      <c r="Q3227" s="211"/>
      <c r="R3227" s="211"/>
      <c r="S3227" s="211"/>
      <c r="T3227" s="211"/>
      <c r="U3227" s="211"/>
      <c r="V3227" s="211"/>
      <c r="W3227" s="211"/>
      <c r="X3227" s="211"/>
      <c r="Y3227" s="211"/>
      <c r="Z3227" s="211"/>
      <c r="AC3227" s="264"/>
      <c r="AD3227" s="264"/>
      <c r="AE3227" s="264"/>
      <c r="AF3227" s="264"/>
      <c r="AG3227" s="264"/>
    </row>
    <row r="3228" spans="16:33" ht="12.6" customHeight="1" x14ac:dyDescent="0.25">
      <c r="P3228" s="211"/>
      <c r="Q3228" s="211"/>
      <c r="R3228" s="211"/>
      <c r="S3228" s="211"/>
      <c r="T3228" s="211"/>
      <c r="U3228" s="211"/>
      <c r="V3228" s="211"/>
      <c r="W3228" s="211"/>
      <c r="X3228" s="211"/>
      <c r="Y3228" s="211"/>
      <c r="Z3228" s="211"/>
      <c r="AC3228" s="264"/>
      <c r="AD3228" s="264"/>
      <c r="AE3228" s="264"/>
      <c r="AF3228" s="264"/>
      <c r="AG3228" s="264"/>
    </row>
    <row r="3229" spans="16:33" ht="12.6" customHeight="1" x14ac:dyDescent="0.25">
      <c r="P3229" s="211"/>
      <c r="Q3229" s="211"/>
      <c r="R3229" s="211"/>
      <c r="S3229" s="211"/>
      <c r="T3229" s="211"/>
      <c r="U3229" s="211"/>
      <c r="V3229" s="211"/>
      <c r="W3229" s="211"/>
      <c r="X3229" s="211"/>
      <c r="Y3229" s="211"/>
      <c r="Z3229" s="211"/>
      <c r="AC3229" s="264"/>
      <c r="AD3229" s="264"/>
      <c r="AE3229" s="264"/>
      <c r="AF3229" s="264"/>
      <c r="AG3229" s="264"/>
    </row>
    <row r="3230" spans="16:33" ht="12.6" customHeight="1" x14ac:dyDescent="0.25">
      <c r="P3230" s="211"/>
      <c r="Q3230" s="211"/>
      <c r="R3230" s="211"/>
      <c r="S3230" s="211"/>
      <c r="T3230" s="211"/>
      <c r="U3230" s="211"/>
      <c r="V3230" s="211"/>
      <c r="W3230" s="211"/>
      <c r="X3230" s="211"/>
      <c r="Y3230" s="211"/>
      <c r="Z3230" s="211"/>
      <c r="AC3230" s="264"/>
      <c r="AD3230" s="264"/>
      <c r="AE3230" s="264"/>
      <c r="AF3230" s="264"/>
      <c r="AG3230" s="264"/>
    </row>
    <row r="3231" spans="16:33" ht="12.6" customHeight="1" x14ac:dyDescent="0.25">
      <c r="P3231" s="211"/>
      <c r="Q3231" s="211"/>
      <c r="R3231" s="211"/>
      <c r="S3231" s="211"/>
      <c r="T3231" s="211"/>
      <c r="U3231" s="211"/>
      <c r="V3231" s="211"/>
      <c r="W3231" s="211"/>
      <c r="X3231" s="211"/>
      <c r="Y3231" s="211"/>
      <c r="Z3231" s="211"/>
      <c r="AC3231" s="264"/>
      <c r="AD3231" s="264"/>
      <c r="AE3231" s="264"/>
      <c r="AF3231" s="264"/>
      <c r="AG3231" s="264"/>
    </row>
    <row r="3232" spans="16:33" ht="12.6" customHeight="1" x14ac:dyDescent="0.25">
      <c r="P3232" s="211"/>
      <c r="Q3232" s="211"/>
      <c r="R3232" s="211"/>
      <c r="S3232" s="211"/>
      <c r="T3232" s="211"/>
      <c r="U3232" s="211"/>
      <c r="V3232" s="211"/>
      <c r="W3232" s="211"/>
      <c r="X3232" s="211"/>
      <c r="Y3232" s="211"/>
      <c r="Z3232" s="211"/>
      <c r="AC3232" s="264"/>
      <c r="AD3232" s="264"/>
      <c r="AE3232" s="264"/>
      <c r="AF3232" s="264"/>
      <c r="AG3232" s="264"/>
    </row>
    <row r="3233" spans="1:33" ht="12.6" customHeight="1" x14ac:dyDescent="0.25">
      <c r="P3233" s="211"/>
      <c r="Q3233" s="211"/>
      <c r="R3233" s="211"/>
      <c r="S3233" s="211"/>
      <c r="T3233" s="211"/>
      <c r="U3233" s="211"/>
      <c r="V3233" s="211"/>
      <c r="W3233" s="211"/>
      <c r="X3233" s="211"/>
      <c r="Y3233" s="211"/>
      <c r="Z3233" s="211"/>
      <c r="AC3233" s="264"/>
      <c r="AD3233" s="264"/>
      <c r="AE3233" s="264"/>
      <c r="AF3233" s="264"/>
      <c r="AG3233" s="264"/>
    </row>
    <row r="3234" spans="1:33" ht="12.6" customHeight="1" x14ac:dyDescent="0.25">
      <c r="P3234" s="211"/>
      <c r="Q3234" s="211"/>
      <c r="R3234" s="211"/>
      <c r="S3234" s="211"/>
      <c r="T3234" s="211"/>
      <c r="U3234" s="211"/>
      <c r="V3234" s="211"/>
      <c r="W3234" s="211"/>
      <c r="X3234" s="211"/>
      <c r="Y3234" s="211"/>
      <c r="Z3234" s="211"/>
      <c r="AC3234" s="264"/>
      <c r="AD3234" s="264"/>
      <c r="AE3234" s="264"/>
      <c r="AF3234" s="264"/>
      <c r="AG3234" s="264"/>
    </row>
    <row r="3235" spans="1:33" ht="12.6" customHeight="1" x14ac:dyDescent="0.25">
      <c r="P3235" s="211"/>
      <c r="Q3235" s="211"/>
      <c r="R3235" s="211"/>
      <c r="S3235" s="211"/>
      <c r="T3235" s="211"/>
      <c r="U3235" s="211"/>
      <c r="V3235" s="211"/>
      <c r="W3235" s="211"/>
      <c r="X3235" s="211"/>
      <c r="Y3235" s="211"/>
      <c r="Z3235" s="211"/>
      <c r="AC3235" s="264"/>
      <c r="AD3235" s="264"/>
      <c r="AE3235" s="264"/>
      <c r="AF3235" s="264"/>
      <c r="AG3235" s="264"/>
    </row>
    <row r="3236" spans="1:33" ht="12.6" customHeight="1" x14ac:dyDescent="0.25">
      <c r="C3236" s="358"/>
      <c r="D3236" s="30"/>
      <c r="P3236" s="211"/>
      <c r="Q3236" s="211"/>
      <c r="R3236" s="211"/>
      <c r="S3236" s="211"/>
      <c r="T3236" s="211"/>
      <c r="U3236" s="211"/>
      <c r="V3236" s="211"/>
      <c r="W3236" s="211"/>
      <c r="X3236" s="211"/>
      <c r="Y3236" s="211"/>
      <c r="Z3236" s="211"/>
      <c r="AC3236" s="264"/>
      <c r="AD3236" s="264"/>
      <c r="AE3236" s="264"/>
      <c r="AF3236" s="264"/>
      <c r="AG3236" s="264"/>
    </row>
    <row r="3237" spans="1:33" ht="12.6" customHeight="1" x14ac:dyDescent="0.25">
      <c r="B3237" s="9"/>
      <c r="D3237" s="39"/>
      <c r="E3237" s="9"/>
      <c r="F3237" s="324"/>
      <c r="I3237" s="80"/>
      <c r="J3237" s="9"/>
      <c r="L3237" s="80"/>
      <c r="P3237" s="211"/>
      <c r="Q3237" s="211"/>
      <c r="R3237" s="211"/>
      <c r="S3237" s="211"/>
      <c r="T3237" s="211"/>
      <c r="U3237" s="211"/>
      <c r="V3237" s="211"/>
      <c r="W3237" s="211"/>
      <c r="X3237" s="211"/>
      <c r="Y3237" s="211"/>
      <c r="Z3237" s="211"/>
      <c r="AC3237" s="264"/>
      <c r="AD3237" s="264"/>
      <c r="AE3237" s="264"/>
      <c r="AF3237" s="264"/>
      <c r="AG3237" s="264"/>
    </row>
    <row r="3238" spans="1:33" ht="12.6" customHeight="1" x14ac:dyDescent="0.25">
      <c r="E3238" s="39"/>
      <c r="F3238" s="40"/>
      <c r="G3238" s="41"/>
      <c r="I3238" s="11"/>
      <c r="J3238" s="42"/>
      <c r="P3238" s="211"/>
      <c r="Q3238" s="211"/>
      <c r="R3238" s="211"/>
      <c r="S3238" s="211"/>
      <c r="T3238" s="211"/>
      <c r="U3238" s="211"/>
      <c r="V3238" s="211"/>
      <c r="W3238" s="211"/>
      <c r="X3238" s="211"/>
      <c r="Y3238" s="211"/>
      <c r="Z3238" s="211"/>
      <c r="AC3238" s="264"/>
      <c r="AD3238" s="264"/>
      <c r="AE3238" s="264"/>
      <c r="AF3238" s="264"/>
      <c r="AG3238" s="264"/>
    </row>
    <row r="3239" spans="1:33" ht="12.6" customHeight="1" x14ac:dyDescent="0.25">
      <c r="L3239" s="320"/>
      <c r="M3239" s="320"/>
      <c r="P3239" s="211"/>
      <c r="Q3239" s="211"/>
      <c r="R3239" s="211"/>
      <c r="S3239" s="211"/>
      <c r="T3239" s="211"/>
      <c r="U3239" s="211"/>
      <c r="V3239" s="211"/>
      <c r="W3239" s="211"/>
      <c r="X3239" s="211"/>
      <c r="Y3239" s="211"/>
      <c r="Z3239" s="211"/>
      <c r="AC3239" s="264"/>
      <c r="AD3239" s="264"/>
      <c r="AE3239" s="264"/>
      <c r="AF3239" s="264"/>
      <c r="AG3239" s="264"/>
    </row>
    <row r="3240" spans="1:33" ht="12.6" customHeight="1" x14ac:dyDescent="0.25">
      <c r="L3240" s="320"/>
      <c r="M3240" s="320"/>
      <c r="P3240" s="211"/>
      <c r="Q3240" s="211"/>
      <c r="R3240" s="211"/>
      <c r="S3240" s="211"/>
      <c r="T3240" s="211"/>
      <c r="U3240" s="211"/>
      <c r="V3240" s="211"/>
      <c r="W3240" s="211"/>
      <c r="X3240" s="211"/>
      <c r="Y3240" s="211"/>
      <c r="Z3240" s="211"/>
      <c r="AC3240" s="264"/>
      <c r="AD3240" s="264"/>
      <c r="AE3240" s="264"/>
      <c r="AF3240" s="264"/>
      <c r="AG3240" s="264"/>
    </row>
    <row r="3241" spans="1:33" ht="12.6" customHeight="1" x14ac:dyDescent="0.25">
      <c r="B3241" s="321"/>
      <c r="C3241" s="11"/>
      <c r="D3241" s="11"/>
      <c r="E3241" s="325"/>
      <c r="F3241" s="359"/>
      <c r="G3241" s="318"/>
      <c r="H3241" s="11"/>
      <c r="I3241" s="15"/>
      <c r="J3241" s="83"/>
      <c r="K3241" s="63"/>
      <c r="P3241" s="211"/>
      <c r="Q3241" s="211"/>
      <c r="R3241" s="211"/>
      <c r="S3241" s="211"/>
      <c r="T3241" s="211"/>
      <c r="U3241" s="211"/>
      <c r="V3241" s="211"/>
      <c r="W3241" s="211"/>
      <c r="X3241" s="211"/>
      <c r="Y3241" s="211"/>
      <c r="Z3241" s="211"/>
      <c r="AC3241" s="264"/>
      <c r="AD3241" s="264"/>
      <c r="AE3241" s="264"/>
      <c r="AF3241" s="264"/>
      <c r="AG3241" s="264"/>
    </row>
    <row r="3242" spans="1:33" ht="12.6" customHeight="1" x14ac:dyDescent="0.25">
      <c r="P3242" s="211"/>
      <c r="Q3242" s="211"/>
      <c r="R3242" s="211"/>
      <c r="S3242" s="211"/>
      <c r="T3242" s="211"/>
      <c r="U3242" s="211"/>
      <c r="V3242" s="211"/>
      <c r="W3242" s="211"/>
      <c r="X3242" s="211"/>
      <c r="Y3242" s="211"/>
      <c r="Z3242" s="211"/>
      <c r="AC3242" s="264"/>
      <c r="AD3242" s="264"/>
      <c r="AE3242" s="264"/>
      <c r="AF3242" s="264"/>
      <c r="AG3242" s="264"/>
    </row>
    <row r="3243" spans="1:33" ht="12.6" customHeight="1" x14ac:dyDescent="0.25">
      <c r="G3243" s="276"/>
      <c r="P3243" s="211"/>
      <c r="Q3243" s="211"/>
      <c r="R3243" s="211"/>
      <c r="S3243" s="211"/>
      <c r="T3243" s="211"/>
      <c r="U3243" s="211"/>
      <c r="V3243" s="211"/>
      <c r="W3243" s="211"/>
      <c r="X3243" s="211"/>
      <c r="Y3243" s="211"/>
      <c r="Z3243" s="211"/>
      <c r="AC3243" s="264"/>
      <c r="AD3243" s="264"/>
      <c r="AE3243" s="264"/>
      <c r="AF3243" s="264"/>
      <c r="AG3243" s="264"/>
    </row>
    <row r="3244" spans="1:33" ht="12.6" customHeight="1" x14ac:dyDescent="0.25">
      <c r="G3244" s="276"/>
      <c r="P3244" s="211"/>
      <c r="Q3244" s="211"/>
      <c r="R3244" s="211"/>
      <c r="S3244" s="211"/>
      <c r="T3244" s="211"/>
      <c r="U3244" s="211"/>
      <c r="V3244" s="211"/>
      <c r="W3244" s="211"/>
      <c r="X3244" s="211"/>
      <c r="Y3244" s="211"/>
      <c r="Z3244" s="211"/>
      <c r="AC3244" s="264"/>
      <c r="AD3244" s="264"/>
      <c r="AE3244" s="264"/>
      <c r="AF3244" s="264"/>
      <c r="AG3244" s="264"/>
    </row>
    <row r="3245" spans="1:33" ht="12.6" customHeight="1" x14ac:dyDescent="0.25">
      <c r="P3245" s="211"/>
      <c r="Q3245" s="211"/>
      <c r="R3245" s="211"/>
      <c r="S3245" s="211"/>
      <c r="T3245" s="211"/>
      <c r="U3245" s="211"/>
      <c r="V3245" s="211"/>
      <c r="W3245" s="211"/>
      <c r="X3245" s="211"/>
      <c r="Y3245" s="211"/>
      <c r="Z3245" s="211"/>
      <c r="AC3245" s="264"/>
      <c r="AD3245" s="264"/>
      <c r="AE3245" s="264"/>
      <c r="AF3245" s="264"/>
      <c r="AG3245" s="264"/>
    </row>
    <row r="3246" spans="1:33" ht="12.6" customHeight="1" x14ac:dyDescent="0.25">
      <c r="A3246" s="26"/>
      <c r="B3246" s="12"/>
      <c r="C3246" s="83"/>
      <c r="D3246" s="11"/>
      <c r="E3246" s="26"/>
      <c r="F3246" s="268"/>
      <c r="G3246" s="268"/>
      <c r="H3246" s="268"/>
      <c r="I3246" s="360"/>
      <c r="J3246" s="26"/>
      <c r="K3246" s="26"/>
      <c r="L3246" s="360"/>
      <c r="M3246" s="26"/>
      <c r="N3246" s="26"/>
      <c r="O3246" s="55"/>
      <c r="P3246" s="214"/>
      <c r="Q3246" s="211"/>
      <c r="R3246" s="211"/>
      <c r="S3246" s="212"/>
      <c r="T3246" s="212"/>
      <c r="U3246" s="212"/>
      <c r="V3246" s="212"/>
      <c r="W3246" s="212"/>
      <c r="X3246" s="212"/>
      <c r="Y3246" s="212"/>
      <c r="Z3246" s="212"/>
      <c r="AC3246" s="271"/>
      <c r="AD3246" s="271"/>
      <c r="AE3246" s="271"/>
      <c r="AF3246" s="271"/>
      <c r="AG3246" s="271"/>
    </row>
    <row r="3247" spans="1:33" ht="12.6" customHeight="1" x14ac:dyDescent="0.25">
      <c r="A3247" s="12"/>
      <c r="B3247" s="365"/>
      <c r="C3247" s="326"/>
      <c r="D3247" s="326"/>
      <c r="E3247" s="326"/>
      <c r="F3247" s="326"/>
      <c r="G3247" s="327"/>
      <c r="H3247" s="327"/>
      <c r="I3247" s="361"/>
      <c r="J3247" s="188"/>
      <c r="K3247" s="326"/>
      <c r="L3247" s="362"/>
      <c r="M3247" s="363"/>
      <c r="N3247" s="364"/>
      <c r="O3247" s="26"/>
      <c r="P3247" s="272"/>
      <c r="Q3247" s="272"/>
      <c r="R3247" s="272"/>
      <c r="S3247" s="272"/>
      <c r="T3247" s="272"/>
      <c r="U3247" s="272"/>
      <c r="V3247" s="272"/>
      <c r="W3247" s="272"/>
      <c r="X3247" s="272"/>
      <c r="Y3247" s="272"/>
      <c r="Z3247" s="272"/>
      <c r="AC3247" s="278"/>
      <c r="AD3247" s="278"/>
      <c r="AE3247" s="278"/>
      <c r="AF3247" s="278"/>
      <c r="AG3247" s="278"/>
    </row>
    <row r="3248" spans="1:33" ht="12.6" customHeight="1" x14ac:dyDescent="0.25">
      <c r="A3248" s="12"/>
      <c r="B3248" s="326"/>
      <c r="C3248" s="326"/>
      <c r="D3248" s="326"/>
      <c r="E3248" s="326"/>
      <c r="F3248" s="326"/>
      <c r="G3248" s="327"/>
      <c r="H3248" s="327"/>
      <c r="I3248" s="361"/>
      <c r="J3248" s="188"/>
      <c r="K3248" s="326"/>
      <c r="L3248" s="362"/>
      <c r="M3248" s="363"/>
      <c r="N3248" s="364"/>
      <c r="O3248" s="26"/>
      <c r="P3248" s="272"/>
      <c r="Q3248" s="272"/>
      <c r="R3248" s="272"/>
      <c r="S3248" s="272"/>
      <c r="T3248" s="272"/>
      <c r="U3248" s="272"/>
      <c r="V3248" s="272"/>
      <c r="W3248" s="272"/>
      <c r="X3248" s="272"/>
      <c r="Y3248" s="272"/>
      <c r="Z3248" s="272"/>
      <c r="AC3248" s="278"/>
      <c r="AD3248" s="278"/>
      <c r="AE3248" s="278"/>
      <c r="AF3248" s="278"/>
      <c r="AG3248" s="278"/>
    </row>
    <row r="3249" spans="1:33" ht="12.6" customHeight="1" x14ac:dyDescent="0.25">
      <c r="A3249" s="12"/>
      <c r="B3249" s="326"/>
      <c r="C3249" s="326"/>
      <c r="D3249" s="326"/>
      <c r="E3249" s="326"/>
      <c r="F3249" s="326"/>
      <c r="G3249" s="327"/>
      <c r="H3249" s="327"/>
      <c r="I3249" s="361"/>
      <c r="J3249" s="188"/>
      <c r="K3249" s="326"/>
      <c r="L3249" s="362"/>
      <c r="M3249" s="363"/>
      <c r="N3249" s="364"/>
      <c r="O3249" s="26"/>
      <c r="P3249" s="272"/>
      <c r="Q3249" s="272"/>
      <c r="R3249" s="272"/>
      <c r="S3249" s="272"/>
      <c r="T3249" s="272"/>
      <c r="U3249" s="272"/>
      <c r="V3249" s="272"/>
      <c r="W3249" s="272"/>
      <c r="X3249" s="272"/>
      <c r="Y3249" s="272"/>
      <c r="Z3249" s="272"/>
      <c r="AC3249" s="278"/>
      <c r="AD3249" s="278"/>
      <c r="AE3249" s="278"/>
      <c r="AF3249" s="278"/>
      <c r="AG3249" s="278"/>
    </row>
    <row r="3250" spans="1:33" ht="12.6" customHeight="1" x14ac:dyDescent="0.25">
      <c r="A3250" s="12"/>
      <c r="B3250" s="326"/>
      <c r="C3250" s="326"/>
      <c r="D3250" s="326"/>
      <c r="E3250" s="326"/>
      <c r="F3250" s="326"/>
      <c r="G3250" s="327"/>
      <c r="H3250" s="327"/>
      <c r="I3250" s="361"/>
      <c r="J3250" s="188"/>
      <c r="K3250" s="326"/>
      <c r="L3250" s="362"/>
      <c r="M3250" s="363"/>
      <c r="N3250" s="364"/>
      <c r="O3250" s="26"/>
      <c r="P3250" s="272"/>
      <c r="Q3250" s="272"/>
      <c r="R3250" s="272"/>
      <c r="S3250" s="272"/>
      <c r="T3250" s="272"/>
      <c r="U3250" s="272"/>
      <c r="V3250" s="272"/>
      <c r="W3250" s="272"/>
      <c r="X3250" s="272"/>
      <c r="Y3250" s="272"/>
      <c r="Z3250" s="272"/>
      <c r="AC3250" s="278"/>
      <c r="AD3250" s="278"/>
      <c r="AE3250" s="278"/>
      <c r="AF3250" s="278"/>
      <c r="AG3250" s="278"/>
    </row>
    <row r="3251" spans="1:33" ht="12.6" customHeight="1" x14ac:dyDescent="0.25">
      <c r="A3251" s="12"/>
      <c r="B3251" s="326"/>
      <c r="C3251" s="326"/>
      <c r="D3251" s="326"/>
      <c r="E3251" s="326"/>
      <c r="F3251" s="326"/>
      <c r="G3251" s="327"/>
      <c r="H3251" s="327"/>
      <c r="I3251" s="361"/>
      <c r="J3251" s="188"/>
      <c r="K3251" s="326"/>
      <c r="L3251" s="362"/>
      <c r="M3251" s="363"/>
      <c r="N3251" s="364"/>
      <c r="O3251" s="26"/>
      <c r="P3251" s="272"/>
      <c r="Q3251" s="272"/>
      <c r="R3251" s="272"/>
      <c r="S3251" s="272"/>
      <c r="T3251" s="272"/>
      <c r="U3251" s="272"/>
      <c r="V3251" s="272"/>
      <c r="W3251" s="272"/>
      <c r="X3251" s="272"/>
      <c r="Y3251" s="272"/>
      <c r="Z3251" s="272"/>
      <c r="AC3251" s="278"/>
      <c r="AD3251" s="278"/>
      <c r="AE3251" s="278"/>
      <c r="AF3251" s="278"/>
      <c r="AG3251" s="278"/>
    </row>
    <row r="3252" spans="1:33" ht="12.6" customHeight="1" x14ac:dyDescent="0.25">
      <c r="D3252" s="62"/>
      <c r="H3252" s="63"/>
      <c r="K3252" s="26"/>
      <c r="O3252" s="63"/>
      <c r="P3252" s="272"/>
      <c r="Q3252" s="272"/>
      <c r="R3252" s="272"/>
      <c r="S3252" s="272"/>
      <c r="T3252" s="272"/>
      <c r="U3252" s="272"/>
      <c r="V3252" s="272"/>
      <c r="W3252" s="272"/>
      <c r="X3252" s="272"/>
      <c r="Y3252" s="272"/>
      <c r="Z3252" s="272"/>
    </row>
    <row r="3253" spans="1:33" ht="12.6" customHeight="1" x14ac:dyDescent="0.25">
      <c r="D3253" s="62"/>
      <c r="H3253" s="63"/>
      <c r="K3253" s="26"/>
      <c r="O3253" s="63"/>
      <c r="P3253" s="272"/>
      <c r="Q3253" s="272"/>
      <c r="R3253" s="272"/>
      <c r="S3253" s="272"/>
      <c r="T3253" s="272"/>
      <c r="U3253" s="272"/>
      <c r="V3253" s="272"/>
      <c r="W3253" s="272"/>
      <c r="X3253" s="272"/>
      <c r="Y3253" s="272"/>
      <c r="Z3253" s="272"/>
    </row>
    <row r="3254" spans="1:33" ht="12.6" customHeight="1" x14ac:dyDescent="0.25">
      <c r="B3254" s="95"/>
      <c r="C3254" s="95"/>
      <c r="D3254" s="95"/>
      <c r="E3254" s="95"/>
      <c r="F3254" s="95"/>
      <c r="G3254" s="95"/>
      <c r="H3254" s="95"/>
      <c r="I3254" s="95"/>
      <c r="J3254" s="95"/>
      <c r="K3254" s="95"/>
      <c r="L3254" s="95"/>
      <c r="M3254" s="95"/>
      <c r="O3254" s="63"/>
      <c r="P3254" s="272"/>
      <c r="Q3254" s="272"/>
      <c r="R3254" s="272"/>
      <c r="S3254" s="272"/>
      <c r="T3254" s="272"/>
      <c r="U3254" s="272"/>
      <c r="V3254" s="272"/>
      <c r="W3254" s="272"/>
      <c r="X3254" s="272"/>
      <c r="Y3254" s="272"/>
      <c r="Z3254" s="272"/>
    </row>
    <row r="3255" spans="1:33" ht="12.6" customHeight="1" x14ac:dyDescent="0.25">
      <c r="B3255" s="95"/>
      <c r="C3255" s="95"/>
      <c r="D3255" s="95"/>
      <c r="E3255" s="95"/>
      <c r="F3255" s="95"/>
      <c r="G3255" s="95"/>
      <c r="H3255" s="95"/>
      <c r="I3255" s="95"/>
      <c r="J3255" s="95"/>
      <c r="K3255" s="95"/>
      <c r="L3255" s="95"/>
      <c r="M3255" s="95"/>
      <c r="O3255" s="63"/>
      <c r="P3255" s="272"/>
      <c r="Q3255" s="272"/>
      <c r="R3255" s="272"/>
      <c r="S3255" s="272"/>
      <c r="T3255" s="272"/>
      <c r="U3255" s="272"/>
      <c r="V3255" s="272"/>
      <c r="W3255" s="272"/>
      <c r="X3255" s="272"/>
      <c r="Y3255" s="272"/>
      <c r="Z3255" s="272"/>
    </row>
    <row r="3256" spans="1:33" ht="12.6" customHeight="1" x14ac:dyDescent="0.25">
      <c r="B3256" s="95"/>
      <c r="C3256" s="95"/>
      <c r="D3256" s="95"/>
      <c r="E3256" s="95"/>
      <c r="F3256" s="95"/>
      <c r="G3256" s="95"/>
      <c r="H3256" s="95"/>
      <c r="I3256" s="95"/>
      <c r="J3256" s="95"/>
      <c r="K3256" s="95"/>
      <c r="L3256" s="95"/>
      <c r="M3256" s="95"/>
      <c r="O3256" s="63"/>
      <c r="P3256" s="272"/>
      <c r="Q3256" s="272"/>
      <c r="R3256" s="272"/>
      <c r="S3256" s="272"/>
      <c r="T3256" s="272"/>
      <c r="U3256" s="272"/>
      <c r="V3256" s="272"/>
      <c r="W3256" s="272"/>
      <c r="X3256" s="272"/>
      <c r="Y3256" s="272"/>
      <c r="Z3256" s="272"/>
    </row>
    <row r="3257" spans="1:33" ht="12.6" customHeight="1" x14ac:dyDescent="0.25">
      <c r="B3257" s="95"/>
      <c r="C3257" s="95"/>
      <c r="D3257" s="95"/>
      <c r="E3257" s="95"/>
      <c r="F3257" s="95"/>
      <c r="G3257" s="95"/>
      <c r="H3257" s="95"/>
      <c r="I3257" s="95"/>
      <c r="J3257" s="95"/>
      <c r="K3257" s="95"/>
      <c r="L3257" s="95"/>
      <c r="M3257" s="95"/>
      <c r="O3257" s="63"/>
      <c r="P3257" s="211"/>
      <c r="Q3257" s="211"/>
      <c r="R3257" s="211"/>
      <c r="S3257" s="211"/>
      <c r="T3257" s="211"/>
      <c r="U3257" s="211"/>
      <c r="V3257" s="211"/>
      <c r="W3257" s="211"/>
      <c r="X3257" s="211"/>
      <c r="Y3257" s="211"/>
      <c r="Z3257" s="211"/>
    </row>
    <row r="3258" spans="1:33" ht="12.6" customHeight="1" x14ac:dyDescent="0.25">
      <c r="B3258" s="16"/>
      <c r="D3258" s="62"/>
      <c r="H3258" s="63"/>
      <c r="K3258" s="26"/>
      <c r="O3258" s="63"/>
      <c r="P3258" s="211"/>
      <c r="Q3258" s="211"/>
      <c r="R3258" s="211"/>
      <c r="S3258" s="211"/>
      <c r="T3258" s="211"/>
      <c r="U3258" s="211"/>
      <c r="V3258" s="211"/>
      <c r="W3258" s="211"/>
      <c r="X3258" s="211"/>
      <c r="Y3258" s="211"/>
      <c r="Z3258" s="211"/>
    </row>
    <row r="3259" spans="1:33" ht="12.6" customHeight="1" x14ac:dyDescent="0.25">
      <c r="B3259" s="16"/>
      <c r="D3259" s="62"/>
      <c r="H3259" s="63"/>
      <c r="K3259" s="26"/>
      <c r="O3259" s="63"/>
      <c r="P3259" s="211"/>
      <c r="Q3259" s="211"/>
      <c r="R3259" s="211"/>
      <c r="S3259" s="211"/>
      <c r="T3259" s="211"/>
      <c r="U3259" s="211"/>
      <c r="V3259" s="211"/>
      <c r="W3259" s="211"/>
      <c r="X3259" s="211"/>
      <c r="Y3259" s="211"/>
      <c r="Z3259" s="211"/>
    </row>
    <row r="3260" spans="1:33" ht="12.6" customHeight="1" x14ac:dyDescent="0.25">
      <c r="D3260" s="62"/>
      <c r="H3260" s="63"/>
      <c r="K3260" s="26"/>
      <c r="O3260" s="63"/>
      <c r="P3260" s="211"/>
      <c r="Q3260" s="211"/>
      <c r="R3260" s="211"/>
      <c r="S3260" s="211"/>
      <c r="T3260" s="211"/>
      <c r="U3260" s="211"/>
      <c r="V3260" s="211"/>
      <c r="W3260" s="211"/>
      <c r="X3260" s="211"/>
      <c r="Y3260" s="211"/>
      <c r="Z3260" s="211"/>
    </row>
    <row r="3261" spans="1:33" ht="12.6" customHeight="1" x14ac:dyDescent="0.25">
      <c r="D3261" s="62"/>
      <c r="E3261" s="222"/>
      <c r="F3261" s="222"/>
      <c r="G3261" s="222"/>
      <c r="H3261" s="222"/>
      <c r="I3261" s="222"/>
      <c r="K3261" s="26"/>
      <c r="O3261" s="63"/>
      <c r="P3261" s="211"/>
      <c r="Q3261" s="211"/>
      <c r="R3261" s="211"/>
      <c r="S3261" s="211"/>
      <c r="T3261" s="211"/>
      <c r="U3261" s="211"/>
      <c r="V3261" s="211"/>
      <c r="W3261" s="211"/>
      <c r="X3261" s="211"/>
      <c r="Y3261" s="211"/>
      <c r="Z3261" s="211"/>
    </row>
    <row r="3262" spans="1:33" ht="12.6" customHeight="1" x14ac:dyDescent="0.25">
      <c r="D3262" s="62"/>
      <c r="E3262" s="222"/>
      <c r="F3262" s="222"/>
      <c r="G3262" s="222"/>
      <c r="H3262" s="222"/>
      <c r="I3262" s="222"/>
      <c r="K3262" s="323"/>
      <c r="L3262" s="323"/>
      <c r="M3262" s="323"/>
      <c r="O3262" s="63"/>
      <c r="P3262" s="211"/>
      <c r="Q3262" s="211"/>
      <c r="R3262" s="211"/>
      <c r="S3262" s="211"/>
      <c r="T3262" s="211"/>
      <c r="U3262" s="211"/>
      <c r="V3262" s="211"/>
      <c r="W3262" s="211"/>
      <c r="X3262" s="211"/>
      <c r="Y3262" s="211"/>
      <c r="Z3262" s="211"/>
    </row>
    <row r="3263" spans="1:33" ht="12.6" customHeight="1" x14ac:dyDescent="0.25">
      <c r="D3263" s="62"/>
      <c r="H3263" s="63"/>
      <c r="K3263" s="323"/>
      <c r="L3263" s="323"/>
      <c r="M3263" s="323"/>
      <c r="O3263" s="63"/>
      <c r="P3263" s="211"/>
      <c r="Q3263" s="211"/>
      <c r="R3263" s="211"/>
      <c r="S3263" s="211"/>
      <c r="T3263" s="211"/>
      <c r="U3263" s="211"/>
      <c r="V3263" s="211"/>
      <c r="W3263" s="211"/>
      <c r="X3263" s="211"/>
      <c r="Y3263" s="211"/>
      <c r="Z3263" s="211"/>
    </row>
    <row r="3264" spans="1:33" ht="12.6" customHeight="1" x14ac:dyDescent="0.25">
      <c r="D3264" s="62"/>
      <c r="E3264" s="222"/>
      <c r="F3264" s="222"/>
      <c r="G3264" s="222"/>
      <c r="H3264" s="222"/>
      <c r="I3264" s="222"/>
      <c r="K3264" s="323"/>
      <c r="L3264" s="323"/>
      <c r="M3264" s="323"/>
      <c r="O3264" s="63"/>
      <c r="P3264" s="211"/>
      <c r="Q3264" s="211"/>
      <c r="R3264" s="211"/>
      <c r="S3264" s="211"/>
      <c r="T3264" s="211"/>
      <c r="U3264" s="211"/>
      <c r="V3264" s="211"/>
      <c r="W3264" s="211"/>
      <c r="X3264" s="211"/>
      <c r="Y3264" s="211"/>
      <c r="Z3264" s="211"/>
    </row>
    <row r="3265" spans="2:26" ht="12.6" customHeight="1" x14ac:dyDescent="0.25">
      <c r="D3265" s="62"/>
      <c r="E3265" s="222"/>
      <c r="F3265" s="222"/>
      <c r="G3265" s="222"/>
      <c r="H3265" s="222"/>
      <c r="I3265" s="222"/>
      <c r="K3265" s="323"/>
      <c r="L3265" s="323"/>
      <c r="M3265" s="323"/>
      <c r="O3265" s="63"/>
      <c r="P3265" s="211"/>
      <c r="Q3265" s="211"/>
      <c r="R3265" s="211"/>
      <c r="S3265" s="211"/>
      <c r="T3265" s="211"/>
      <c r="U3265" s="211"/>
      <c r="V3265" s="211"/>
      <c r="W3265" s="211"/>
      <c r="X3265" s="211"/>
      <c r="Y3265" s="211"/>
      <c r="Z3265" s="211"/>
    </row>
    <row r="3266" spans="2:26" ht="12.6" customHeight="1" x14ac:dyDescent="0.25">
      <c r="D3266" s="62"/>
      <c r="H3266" s="63"/>
      <c r="K3266" s="26"/>
      <c r="O3266" s="63"/>
      <c r="P3266" s="211"/>
      <c r="Q3266" s="211"/>
      <c r="R3266" s="211"/>
      <c r="S3266" s="211"/>
      <c r="T3266" s="211"/>
      <c r="U3266" s="211"/>
      <c r="V3266" s="211"/>
      <c r="W3266" s="211"/>
      <c r="X3266" s="211"/>
      <c r="Y3266" s="211"/>
      <c r="Z3266" s="211"/>
    </row>
    <row r="3267" spans="2:26" ht="12.6" customHeight="1" x14ac:dyDescent="0.25">
      <c r="D3267" s="62"/>
      <c r="H3267" s="63"/>
      <c r="K3267" s="26"/>
      <c r="O3267" s="63"/>
      <c r="P3267" s="211"/>
      <c r="Q3267" s="211"/>
      <c r="R3267" s="211"/>
      <c r="S3267" s="211"/>
      <c r="T3267" s="211"/>
      <c r="U3267" s="211"/>
      <c r="V3267" s="211"/>
      <c r="W3267" s="211"/>
      <c r="X3267" s="211"/>
      <c r="Y3267" s="211"/>
      <c r="Z3267" s="211"/>
    </row>
    <row r="3268" spans="2:26" ht="12.6" customHeight="1" x14ac:dyDescent="0.25">
      <c r="B3268" s="9"/>
      <c r="C3268" s="39"/>
      <c r="E3268" s="11"/>
      <c r="F3268" s="11"/>
      <c r="G3268" s="11"/>
      <c r="L3268" s="80"/>
      <c r="P3268" s="211"/>
      <c r="Q3268" s="211"/>
      <c r="R3268" s="211"/>
      <c r="S3268" s="211"/>
      <c r="T3268" s="211"/>
      <c r="U3268" s="211"/>
      <c r="V3268" s="211"/>
      <c r="W3268" s="211"/>
      <c r="X3268" s="211"/>
      <c r="Y3268" s="211"/>
      <c r="Z3268" s="211"/>
    </row>
    <row r="3269" spans="2:26" ht="12.6" customHeight="1" x14ac:dyDescent="0.25">
      <c r="E3269" s="195"/>
      <c r="F3269" s="13"/>
      <c r="P3269" s="211"/>
      <c r="Q3269" s="211"/>
      <c r="R3269" s="211"/>
      <c r="S3269" s="211"/>
      <c r="T3269" s="211"/>
      <c r="U3269" s="211"/>
      <c r="V3269" s="211"/>
      <c r="W3269" s="211"/>
      <c r="X3269" s="211"/>
      <c r="Y3269" s="211"/>
      <c r="Z3269" s="211"/>
    </row>
    <row r="3270" spans="2:26" ht="12.6" customHeight="1" x14ac:dyDescent="0.25">
      <c r="L3270" s="320"/>
      <c r="M3270" s="320"/>
      <c r="P3270" s="211"/>
      <c r="Q3270" s="211"/>
      <c r="R3270" s="211"/>
      <c r="S3270" s="211"/>
      <c r="T3270" s="211"/>
      <c r="U3270" s="211"/>
      <c r="V3270" s="211"/>
      <c r="W3270" s="211"/>
      <c r="X3270" s="211"/>
      <c r="Y3270" s="211"/>
      <c r="Z3270" s="211"/>
    </row>
    <row r="3271" spans="2:26" ht="12.6" customHeight="1" x14ac:dyDescent="0.25">
      <c r="L3271" s="320"/>
      <c r="M3271" s="320"/>
      <c r="P3271" s="211"/>
      <c r="Q3271" s="211"/>
      <c r="R3271" s="211"/>
      <c r="S3271" s="211"/>
      <c r="T3271" s="211"/>
      <c r="U3271" s="211"/>
      <c r="V3271" s="211"/>
      <c r="W3271" s="211"/>
      <c r="X3271" s="211"/>
      <c r="Y3271" s="211"/>
      <c r="Z3271" s="211"/>
    </row>
    <row r="3272" spans="2:26" ht="12.6" customHeight="1" x14ac:dyDescent="0.25">
      <c r="B3272" s="15"/>
      <c r="C3272" s="222"/>
      <c r="D3272" s="222"/>
      <c r="E3272" s="11"/>
      <c r="F3272" s="11"/>
      <c r="P3272" s="211"/>
      <c r="Q3272" s="211"/>
      <c r="R3272" s="211"/>
      <c r="S3272" s="211"/>
      <c r="T3272" s="211"/>
      <c r="U3272" s="211"/>
      <c r="V3272" s="211"/>
      <c r="W3272" s="211"/>
      <c r="X3272" s="211"/>
      <c r="Y3272" s="211"/>
      <c r="Z3272" s="211"/>
    </row>
    <row r="3273" spans="2:26" ht="12.6" customHeight="1" x14ac:dyDescent="0.25">
      <c r="P3273" s="211"/>
      <c r="Q3273" s="211"/>
      <c r="R3273" s="211"/>
      <c r="S3273" s="211"/>
      <c r="T3273" s="211"/>
      <c r="U3273" s="211"/>
      <c r="V3273" s="211"/>
      <c r="W3273" s="211"/>
      <c r="X3273" s="211"/>
      <c r="Y3273" s="211"/>
      <c r="Z3273" s="211"/>
    </row>
    <row r="3274" spans="2:26" ht="12.6" customHeight="1" x14ac:dyDescent="0.25">
      <c r="P3274" s="211"/>
      <c r="Q3274" s="211"/>
      <c r="R3274" s="211"/>
      <c r="S3274" s="211"/>
      <c r="T3274" s="211"/>
      <c r="U3274" s="211"/>
      <c r="V3274" s="211"/>
      <c r="W3274" s="211"/>
      <c r="X3274" s="211"/>
      <c r="Y3274" s="211"/>
      <c r="Z3274" s="211"/>
    </row>
    <row r="3275" spans="2:26" ht="12.6" customHeight="1" x14ac:dyDescent="0.25">
      <c r="B3275" s="149"/>
      <c r="C3275" s="149"/>
      <c r="D3275" s="149"/>
      <c r="E3275" s="149"/>
      <c r="F3275" s="149"/>
      <c r="G3275" s="149"/>
      <c r="H3275" s="149"/>
      <c r="I3275" s="149"/>
      <c r="J3275" s="149"/>
      <c r="K3275" s="149"/>
      <c r="L3275" s="131"/>
      <c r="M3275" s="131"/>
      <c r="P3275" s="211"/>
      <c r="Q3275" s="211"/>
      <c r="R3275" s="211"/>
      <c r="S3275" s="211"/>
      <c r="T3275" s="211"/>
      <c r="U3275" s="211"/>
      <c r="V3275" s="211"/>
      <c r="W3275" s="211"/>
      <c r="X3275" s="211"/>
      <c r="Y3275" s="211"/>
      <c r="Z3275" s="211"/>
    </row>
    <row r="3276" spans="2:26" ht="12.6" customHeight="1" x14ac:dyDescent="0.25">
      <c r="B3276" s="11"/>
      <c r="C3276" s="11"/>
      <c r="D3276" s="222"/>
      <c r="E3276" s="222"/>
      <c r="F3276" s="222"/>
      <c r="G3276" s="222"/>
      <c r="H3276" s="222"/>
      <c r="I3276" s="222"/>
      <c r="J3276" s="222"/>
      <c r="K3276" s="222"/>
      <c r="L3276" s="222"/>
      <c r="M3276" s="327"/>
      <c r="P3276" s="211"/>
      <c r="Q3276" s="211"/>
      <c r="R3276" s="211"/>
      <c r="S3276" s="211"/>
      <c r="T3276" s="211"/>
      <c r="U3276" s="211"/>
      <c r="V3276" s="211"/>
      <c r="W3276" s="211"/>
      <c r="X3276" s="211"/>
      <c r="Y3276" s="211"/>
      <c r="Z3276" s="211"/>
    </row>
    <row r="3277" spans="2:26" ht="12.6" customHeight="1" x14ac:dyDescent="0.25">
      <c r="B3277" s="11"/>
      <c r="C3277" s="11"/>
      <c r="D3277" s="222"/>
      <c r="E3277" s="222"/>
      <c r="F3277" s="222"/>
      <c r="G3277" s="222"/>
      <c r="H3277" s="366"/>
      <c r="I3277" s="366"/>
      <c r="J3277" s="366"/>
      <c r="K3277" s="366"/>
      <c r="L3277" s="131"/>
      <c r="M3277" s="131"/>
      <c r="P3277" s="211"/>
      <c r="Q3277" s="211"/>
      <c r="R3277" s="211"/>
      <c r="S3277" s="211"/>
      <c r="T3277" s="211"/>
      <c r="U3277" s="211"/>
      <c r="V3277" s="211"/>
      <c r="W3277" s="211"/>
      <c r="X3277" s="211"/>
      <c r="Y3277" s="211"/>
      <c r="Z3277" s="211"/>
    </row>
    <row r="3278" spans="2:26" ht="12.6" customHeight="1" x14ac:dyDescent="0.25">
      <c r="B3278" s="11"/>
      <c r="C3278" s="11"/>
      <c r="D3278" s="325"/>
      <c r="E3278" s="325"/>
      <c r="F3278" s="325"/>
      <c r="G3278" s="325"/>
      <c r="H3278" s="367"/>
      <c r="I3278" s="367"/>
      <c r="J3278" s="222"/>
      <c r="K3278" s="222"/>
      <c r="L3278" s="222"/>
      <c r="M3278" s="327"/>
      <c r="P3278" s="211"/>
      <c r="Q3278" s="211"/>
      <c r="R3278" s="211"/>
      <c r="S3278" s="211"/>
      <c r="T3278" s="211"/>
      <c r="U3278" s="211"/>
      <c r="V3278" s="211"/>
      <c r="W3278" s="211"/>
      <c r="X3278" s="211"/>
      <c r="Y3278" s="211"/>
      <c r="Z3278" s="211"/>
    </row>
    <row r="3279" spans="2:26" ht="12.6" customHeight="1" x14ac:dyDescent="0.25">
      <c r="P3279" s="211"/>
      <c r="Q3279" s="211"/>
      <c r="R3279" s="211"/>
      <c r="S3279" s="211"/>
      <c r="T3279" s="211"/>
      <c r="U3279" s="211"/>
      <c r="V3279" s="211"/>
      <c r="W3279" s="211"/>
      <c r="X3279" s="211"/>
      <c r="Y3279" s="211"/>
      <c r="Z3279" s="211"/>
    </row>
    <row r="3280" spans="2:26" ht="12.6" customHeight="1" x14ac:dyDescent="0.25">
      <c r="M3280" s="330"/>
      <c r="P3280" s="211"/>
      <c r="Q3280" s="211"/>
      <c r="R3280" s="211"/>
      <c r="S3280" s="211"/>
      <c r="T3280" s="211"/>
      <c r="U3280" s="211"/>
      <c r="V3280" s="211"/>
      <c r="W3280" s="211"/>
      <c r="X3280" s="211"/>
      <c r="Y3280" s="211"/>
      <c r="Z3280" s="211"/>
    </row>
    <row r="3281" spans="1:26" ht="12.6" customHeight="1" x14ac:dyDescent="0.25">
      <c r="A3281" s="26"/>
      <c r="B3281" s="26"/>
      <c r="C3281" s="83"/>
      <c r="D3281" s="329"/>
      <c r="E3281" s="26"/>
      <c r="F3281" s="11"/>
      <c r="G3281" s="11"/>
      <c r="H3281" s="11"/>
      <c r="I3281" s="11"/>
      <c r="J3281" s="26"/>
      <c r="K3281" s="26"/>
      <c r="L3281" s="26"/>
      <c r="M3281" s="330"/>
      <c r="N3281" s="55"/>
      <c r="O3281" s="26"/>
      <c r="P3281" s="211"/>
      <c r="Q3281" s="211"/>
      <c r="R3281" s="211"/>
      <c r="S3281" s="212"/>
      <c r="T3281" s="212"/>
      <c r="U3281" s="212"/>
      <c r="V3281" s="212"/>
      <c r="W3281" s="212"/>
      <c r="X3281" s="212"/>
      <c r="Y3281" s="212"/>
      <c r="Z3281" s="212"/>
    </row>
    <row r="3282" spans="1:26" ht="12.6" customHeight="1" x14ac:dyDescent="0.25">
      <c r="A3282" s="11"/>
      <c r="B3282" s="222"/>
      <c r="C3282" s="222"/>
      <c r="D3282" s="3"/>
      <c r="E3282" s="222"/>
      <c r="F3282" s="222"/>
      <c r="G3282" s="3"/>
      <c r="H3282" s="222"/>
      <c r="I3282" s="3"/>
      <c r="J3282" s="326"/>
      <c r="K3282" s="327"/>
      <c r="L3282" s="222"/>
      <c r="M3282" s="76"/>
      <c r="N3282" s="3"/>
      <c r="O3282" s="11"/>
      <c r="P3282" s="211"/>
      <c r="Q3282" s="211"/>
      <c r="R3282" s="211"/>
      <c r="S3282" s="211"/>
      <c r="T3282" s="211"/>
      <c r="U3282" s="211"/>
      <c r="V3282" s="211"/>
      <c r="W3282" s="211"/>
      <c r="X3282" s="211"/>
      <c r="Y3282" s="211"/>
      <c r="Z3282" s="211"/>
    </row>
    <row r="3283" spans="1:26" ht="12.6" customHeight="1" x14ac:dyDescent="0.25">
      <c r="A3283" s="11"/>
      <c r="B3283" s="222"/>
      <c r="C3283" s="222"/>
      <c r="D3283" s="3"/>
      <c r="E3283" s="222"/>
      <c r="F3283" s="222"/>
      <c r="G3283" s="3"/>
      <c r="H3283" s="222"/>
      <c r="I3283" s="3"/>
      <c r="J3283" s="326"/>
      <c r="K3283" s="327"/>
      <c r="L3283" s="222"/>
      <c r="M3283" s="76"/>
      <c r="N3283" s="3"/>
      <c r="O3283" s="11"/>
      <c r="P3283" s="211"/>
      <c r="Q3283" s="211"/>
      <c r="R3283" s="211"/>
      <c r="S3283" s="211"/>
      <c r="T3283" s="211"/>
      <c r="U3283" s="211"/>
      <c r="V3283" s="211"/>
      <c r="W3283" s="211"/>
      <c r="X3283" s="211"/>
      <c r="Y3283" s="211"/>
      <c r="Z3283" s="211"/>
    </row>
    <row r="3284" spans="1:26" ht="12.6" customHeight="1" x14ac:dyDescent="0.25">
      <c r="A3284" s="11"/>
      <c r="B3284" s="222"/>
      <c r="C3284" s="222"/>
      <c r="D3284" s="3"/>
      <c r="E3284" s="222"/>
      <c r="F3284" s="222"/>
      <c r="G3284" s="3"/>
      <c r="H3284" s="222"/>
      <c r="I3284" s="3"/>
      <c r="J3284" s="326"/>
      <c r="K3284" s="327"/>
      <c r="L3284" s="222"/>
      <c r="M3284" s="76"/>
      <c r="N3284" s="3"/>
      <c r="O3284" s="11"/>
      <c r="P3284" s="211"/>
      <c r="Q3284" s="211"/>
      <c r="R3284" s="211"/>
      <c r="S3284" s="211"/>
      <c r="T3284" s="211"/>
      <c r="U3284" s="211"/>
      <c r="V3284" s="211"/>
      <c r="W3284" s="211"/>
      <c r="X3284" s="211"/>
      <c r="Y3284" s="211"/>
      <c r="Z3284" s="211"/>
    </row>
    <row r="3285" spans="1:26" ht="12.6" customHeight="1" x14ac:dyDescent="0.25">
      <c r="A3285" s="11"/>
      <c r="B3285" s="222"/>
      <c r="C3285" s="222"/>
      <c r="D3285" s="3"/>
      <c r="E3285" s="222"/>
      <c r="F3285" s="222"/>
      <c r="G3285" s="3"/>
      <c r="H3285" s="222"/>
      <c r="I3285" s="3"/>
      <c r="J3285" s="326"/>
      <c r="K3285" s="327"/>
      <c r="L3285" s="222"/>
      <c r="M3285" s="76"/>
      <c r="N3285" s="3"/>
      <c r="O3285" s="11"/>
      <c r="P3285" s="211"/>
      <c r="Q3285" s="211"/>
      <c r="R3285" s="211"/>
      <c r="S3285" s="211"/>
      <c r="T3285" s="211"/>
      <c r="U3285" s="211"/>
      <c r="V3285" s="211"/>
      <c r="W3285" s="211"/>
      <c r="X3285" s="211"/>
      <c r="Y3285" s="211"/>
      <c r="Z3285" s="211"/>
    </row>
    <row r="3286" spans="1:26" ht="12.6" customHeight="1" x14ac:dyDescent="0.25">
      <c r="A3286" s="11"/>
      <c r="B3286" s="222"/>
      <c r="C3286" s="222"/>
      <c r="D3286" s="3"/>
      <c r="E3286" s="222"/>
      <c r="F3286" s="222"/>
      <c r="G3286" s="3"/>
      <c r="H3286" s="222"/>
      <c r="I3286" s="3"/>
      <c r="J3286" s="326"/>
      <c r="K3286" s="327"/>
      <c r="L3286" s="222"/>
      <c r="M3286" s="76"/>
      <c r="N3286" s="3"/>
      <c r="O3286" s="11"/>
      <c r="P3286" s="211"/>
      <c r="Q3286" s="211"/>
      <c r="R3286" s="211"/>
      <c r="S3286" s="211"/>
      <c r="T3286" s="211"/>
      <c r="U3286" s="211"/>
      <c r="V3286" s="211"/>
      <c r="W3286" s="211"/>
      <c r="X3286" s="211"/>
      <c r="Y3286" s="211"/>
      <c r="Z3286" s="211"/>
    </row>
    <row r="3287" spans="1:26" ht="12.6" customHeight="1" x14ac:dyDescent="0.25">
      <c r="D3287" s="3"/>
      <c r="G3287" s="3"/>
      <c r="I3287" s="3"/>
      <c r="N3287" s="3"/>
      <c r="P3287" s="13"/>
      <c r="Q3287" s="13"/>
      <c r="R3287" s="13"/>
      <c r="S3287" s="13"/>
      <c r="T3287" s="13"/>
      <c r="U3287" s="13"/>
      <c r="V3287" s="13"/>
      <c r="W3287" s="13"/>
      <c r="X3287" s="13"/>
      <c r="Y3287" s="13"/>
      <c r="Z3287" s="13"/>
    </row>
    <row r="3288" spans="1:26" ht="12.6" customHeight="1" x14ac:dyDescent="0.25">
      <c r="D3288" s="62"/>
      <c r="H3288" s="63"/>
      <c r="K3288" s="26"/>
      <c r="P3288" s="13"/>
      <c r="Q3288" s="13"/>
      <c r="R3288" s="13"/>
      <c r="S3288" s="13"/>
      <c r="T3288" s="13"/>
      <c r="U3288" s="13"/>
      <c r="V3288" s="13"/>
      <c r="W3288" s="13"/>
      <c r="X3288" s="13"/>
      <c r="Y3288" s="13"/>
      <c r="Z3288" s="13"/>
    </row>
    <row r="3289" spans="1:26" ht="12.6" customHeight="1" x14ac:dyDescent="0.25">
      <c r="B3289" s="95"/>
      <c r="C3289" s="95"/>
      <c r="D3289" s="95"/>
      <c r="E3289" s="95"/>
      <c r="F3289" s="95"/>
      <c r="G3289" s="95"/>
      <c r="H3289" s="95"/>
      <c r="I3289" s="95"/>
      <c r="J3289" s="95"/>
      <c r="K3289" s="95"/>
      <c r="L3289" s="95"/>
      <c r="M3289" s="95"/>
      <c r="P3289" s="13"/>
      <c r="Q3289" s="13"/>
      <c r="R3289" s="13"/>
      <c r="S3289" s="13"/>
      <c r="T3289" s="13"/>
      <c r="U3289" s="13"/>
      <c r="V3289" s="13"/>
      <c r="W3289" s="13"/>
      <c r="X3289" s="13"/>
      <c r="Y3289" s="13"/>
      <c r="Z3289" s="13"/>
    </row>
    <row r="3290" spans="1:26" ht="12.6" customHeight="1" x14ac:dyDescent="0.25">
      <c r="B3290" s="95"/>
      <c r="C3290" s="95"/>
      <c r="D3290" s="95"/>
      <c r="E3290" s="95"/>
      <c r="F3290" s="95"/>
      <c r="G3290" s="95"/>
      <c r="H3290" s="95"/>
      <c r="I3290" s="95"/>
      <c r="J3290" s="95"/>
      <c r="K3290" s="95"/>
      <c r="L3290" s="95"/>
      <c r="M3290" s="95"/>
      <c r="P3290" s="13"/>
      <c r="Q3290" s="13"/>
      <c r="R3290" s="13"/>
      <c r="S3290" s="13"/>
      <c r="T3290" s="13"/>
      <c r="U3290" s="13"/>
      <c r="V3290" s="13"/>
      <c r="W3290" s="13"/>
      <c r="X3290" s="13"/>
      <c r="Y3290" s="13"/>
      <c r="Z3290" s="13"/>
    </row>
    <row r="3291" spans="1:26" ht="12.6" customHeight="1" x14ac:dyDescent="0.25">
      <c r="B3291" s="95"/>
      <c r="C3291" s="95"/>
      <c r="D3291" s="95"/>
      <c r="E3291" s="95"/>
      <c r="F3291" s="95"/>
      <c r="G3291" s="95"/>
      <c r="H3291" s="95"/>
      <c r="I3291" s="95"/>
      <c r="J3291" s="95"/>
      <c r="K3291" s="95"/>
      <c r="L3291" s="95"/>
      <c r="M3291" s="95"/>
      <c r="P3291" s="13"/>
      <c r="Q3291" s="13"/>
      <c r="R3291" s="13"/>
      <c r="S3291" s="13"/>
      <c r="T3291" s="13"/>
      <c r="U3291" s="13"/>
      <c r="V3291" s="13"/>
      <c r="W3291" s="13"/>
      <c r="X3291" s="13"/>
      <c r="Y3291" s="13"/>
      <c r="Z3291" s="13"/>
    </row>
    <row r="3292" spans="1:26" ht="12.6" customHeight="1" x14ac:dyDescent="0.25">
      <c r="B3292" s="95"/>
      <c r="C3292" s="95"/>
      <c r="D3292" s="95"/>
      <c r="E3292" s="95"/>
      <c r="F3292" s="95"/>
      <c r="G3292" s="95"/>
      <c r="H3292" s="95"/>
      <c r="I3292" s="95"/>
      <c r="J3292" s="95"/>
      <c r="K3292" s="95"/>
      <c r="L3292" s="95"/>
      <c r="M3292" s="95"/>
      <c r="P3292" s="13"/>
      <c r="Q3292" s="13"/>
      <c r="R3292" s="13"/>
      <c r="S3292" s="13"/>
      <c r="T3292" s="13"/>
      <c r="U3292" s="13"/>
      <c r="V3292" s="13"/>
      <c r="W3292" s="13"/>
      <c r="X3292" s="13"/>
      <c r="Y3292" s="13"/>
      <c r="Z3292" s="13"/>
    </row>
    <row r="3293" spans="1:26" ht="12.6" customHeight="1" x14ac:dyDescent="0.25">
      <c r="B3293" s="16"/>
      <c r="D3293" s="62"/>
      <c r="H3293" s="63"/>
      <c r="K3293" s="26"/>
      <c r="P3293" s="13"/>
      <c r="Q3293" s="13"/>
      <c r="R3293" s="13"/>
      <c r="S3293" s="13"/>
      <c r="T3293" s="13"/>
      <c r="U3293" s="13"/>
      <c r="V3293" s="13"/>
      <c r="W3293" s="13"/>
      <c r="X3293" s="13"/>
      <c r="Y3293" s="13"/>
      <c r="Z3293" s="13"/>
    </row>
    <row r="3294" spans="1:26" ht="12.6" customHeight="1" x14ac:dyDescent="0.25">
      <c r="D3294" s="62"/>
      <c r="H3294" s="63"/>
      <c r="K3294" s="26"/>
      <c r="P3294" s="13"/>
      <c r="Q3294" s="13"/>
      <c r="R3294" s="13"/>
      <c r="S3294" s="13"/>
      <c r="T3294" s="13"/>
      <c r="U3294" s="13"/>
      <c r="V3294" s="13"/>
      <c r="W3294" s="13"/>
      <c r="X3294" s="13"/>
      <c r="Y3294" s="13"/>
      <c r="Z3294" s="13"/>
    </row>
    <row r="3295" spans="1:26" ht="12.6" customHeight="1" x14ac:dyDescent="0.25">
      <c r="D3295" s="62"/>
      <c r="H3295" s="63"/>
      <c r="K3295" s="26"/>
      <c r="P3295" s="13"/>
      <c r="Q3295" s="13"/>
      <c r="R3295" s="13"/>
      <c r="S3295" s="13"/>
      <c r="T3295" s="13"/>
      <c r="U3295" s="13"/>
      <c r="V3295" s="13"/>
      <c r="W3295" s="13"/>
      <c r="X3295" s="13"/>
      <c r="Y3295" s="13"/>
      <c r="Z3295" s="13"/>
    </row>
    <row r="3296" spans="1:26" ht="12.6" customHeight="1" x14ac:dyDescent="0.25">
      <c r="D3296" s="62"/>
      <c r="E3296" s="222"/>
      <c r="F3296" s="222"/>
      <c r="G3296" s="222"/>
      <c r="H3296" s="222"/>
      <c r="I3296" s="222"/>
      <c r="K3296" s="26"/>
      <c r="P3296" s="13"/>
      <c r="Q3296" s="13"/>
      <c r="R3296" s="13"/>
      <c r="S3296" s="13"/>
      <c r="T3296" s="13"/>
      <c r="U3296" s="13"/>
      <c r="V3296" s="13"/>
      <c r="W3296" s="13"/>
      <c r="X3296" s="13"/>
      <c r="Y3296" s="13"/>
      <c r="Z3296" s="13"/>
    </row>
    <row r="3297" spans="2:26" ht="12.6" customHeight="1" x14ac:dyDescent="0.25">
      <c r="D3297" s="62"/>
      <c r="E3297" s="222"/>
      <c r="F3297" s="222"/>
      <c r="G3297" s="222"/>
      <c r="H3297" s="222"/>
      <c r="I3297" s="222"/>
      <c r="K3297" s="323"/>
      <c r="L3297" s="323"/>
      <c r="M3297" s="323"/>
      <c r="P3297" s="13"/>
      <c r="Q3297" s="13"/>
      <c r="R3297" s="13"/>
      <c r="S3297" s="13"/>
      <c r="T3297" s="13"/>
      <c r="U3297" s="13"/>
      <c r="V3297" s="13"/>
      <c r="W3297" s="13"/>
      <c r="X3297" s="13"/>
      <c r="Y3297" s="13"/>
      <c r="Z3297" s="13"/>
    </row>
    <row r="3298" spans="2:26" ht="12.6" customHeight="1" x14ac:dyDescent="0.25">
      <c r="D3298" s="62"/>
      <c r="H3298" s="63"/>
      <c r="K3298" s="323"/>
      <c r="L3298" s="323"/>
      <c r="M3298" s="323"/>
      <c r="P3298" s="13"/>
      <c r="Q3298" s="13"/>
      <c r="R3298" s="13"/>
      <c r="S3298" s="13"/>
      <c r="T3298" s="13"/>
      <c r="U3298" s="13"/>
      <c r="V3298" s="13"/>
      <c r="W3298" s="13"/>
      <c r="X3298" s="13"/>
      <c r="Y3298" s="13"/>
      <c r="Z3298" s="13"/>
    </row>
    <row r="3299" spans="2:26" x14ac:dyDescent="0.25">
      <c r="D3299" s="62"/>
      <c r="E3299" s="222"/>
      <c r="F3299" s="222"/>
      <c r="G3299" s="222"/>
      <c r="H3299" s="222"/>
      <c r="I3299" s="222"/>
      <c r="K3299" s="323"/>
      <c r="L3299" s="323"/>
      <c r="M3299" s="323"/>
      <c r="P3299" s="13"/>
      <c r="Q3299" s="13"/>
      <c r="R3299" s="13"/>
      <c r="S3299" s="13"/>
      <c r="T3299" s="13"/>
      <c r="U3299" s="13"/>
      <c r="V3299" s="13"/>
      <c r="W3299" s="13"/>
      <c r="X3299" s="13"/>
      <c r="Y3299" s="13"/>
      <c r="Z3299" s="13"/>
    </row>
    <row r="3300" spans="2:26" x14ac:dyDescent="0.25">
      <c r="D3300" s="62"/>
      <c r="E3300" s="222"/>
      <c r="F3300" s="222"/>
      <c r="G3300" s="222"/>
      <c r="H3300" s="222"/>
      <c r="I3300" s="222"/>
      <c r="K3300" s="323"/>
      <c r="L3300" s="323"/>
      <c r="M3300" s="323"/>
      <c r="P3300" s="13"/>
      <c r="Q3300" s="13"/>
      <c r="R3300" s="13"/>
      <c r="S3300" s="13"/>
      <c r="T3300" s="13"/>
      <c r="U3300" s="13"/>
      <c r="V3300" s="13"/>
      <c r="W3300" s="13"/>
      <c r="X3300" s="13"/>
      <c r="Y3300" s="13"/>
      <c r="Z3300" s="13"/>
    </row>
    <row r="3301" spans="2:26" x14ac:dyDescent="0.25">
      <c r="P3301" s="13"/>
      <c r="Q3301" s="13"/>
      <c r="R3301" s="13"/>
      <c r="S3301" s="13"/>
      <c r="T3301" s="13"/>
      <c r="U3301" s="13"/>
      <c r="V3301" s="13"/>
      <c r="W3301" s="13"/>
      <c r="X3301" s="13"/>
      <c r="Y3301" s="13"/>
      <c r="Z3301" s="13"/>
    </row>
    <row r="3302" spans="2:26" x14ac:dyDescent="0.25">
      <c r="P3302" s="13"/>
      <c r="Q3302" s="13"/>
      <c r="R3302" s="13"/>
      <c r="S3302" s="13"/>
      <c r="T3302" s="13"/>
      <c r="U3302" s="13"/>
      <c r="V3302" s="13"/>
      <c r="W3302" s="13"/>
      <c r="X3302" s="13"/>
      <c r="Y3302" s="13"/>
      <c r="Z3302" s="13"/>
    </row>
    <row r="3303" spans="2:26" x14ac:dyDescent="0.25">
      <c r="B3303" s="91"/>
      <c r="P3303" s="13"/>
      <c r="Q3303" s="13"/>
      <c r="R3303" s="13"/>
      <c r="S3303" s="13"/>
      <c r="T3303" s="13"/>
      <c r="U3303" s="13"/>
      <c r="V3303" s="13"/>
      <c r="W3303" s="13"/>
      <c r="X3303" s="13"/>
      <c r="Y3303" s="13"/>
      <c r="Z3303" s="13"/>
    </row>
    <row r="3304" spans="2:26" x14ac:dyDescent="0.25">
      <c r="P3304" s="13"/>
      <c r="Q3304" s="13"/>
      <c r="R3304" s="13"/>
      <c r="S3304" s="13"/>
      <c r="T3304" s="13"/>
      <c r="U3304" s="13"/>
      <c r="V3304" s="13"/>
      <c r="W3304" s="13"/>
      <c r="X3304" s="13"/>
      <c r="Y3304" s="13"/>
      <c r="Z3304" s="13"/>
    </row>
    <row r="3305" spans="2:26" x14ac:dyDescent="0.25">
      <c r="P3305" s="13"/>
      <c r="Q3305" s="13"/>
      <c r="R3305" s="13"/>
      <c r="S3305" s="13"/>
      <c r="T3305" s="13"/>
      <c r="U3305" s="13"/>
      <c r="V3305" s="13"/>
      <c r="W3305" s="13"/>
      <c r="X3305" s="13"/>
      <c r="Y3305" s="13"/>
      <c r="Z3305" s="13"/>
    </row>
    <row r="3306" spans="2:26" x14ac:dyDescent="0.25">
      <c r="P3306" s="13"/>
      <c r="Q3306" s="13"/>
      <c r="R3306" s="13"/>
      <c r="S3306" s="13"/>
      <c r="T3306" s="13"/>
      <c r="U3306" s="13"/>
      <c r="V3306" s="13"/>
      <c r="W3306" s="13"/>
      <c r="X3306" s="13"/>
      <c r="Y3306" s="13"/>
      <c r="Z3306" s="13"/>
    </row>
    <row r="3307" spans="2:26" x14ac:dyDescent="0.25">
      <c r="P3307" s="13"/>
      <c r="Q3307" s="13"/>
      <c r="R3307" s="13"/>
      <c r="S3307" s="13"/>
      <c r="T3307" s="13"/>
      <c r="U3307" s="13"/>
      <c r="V3307" s="13"/>
      <c r="W3307" s="13"/>
      <c r="X3307" s="13"/>
      <c r="Y3307" s="13"/>
      <c r="Z3307" s="13"/>
    </row>
    <row r="3308" spans="2:26" x14ac:dyDescent="0.25">
      <c r="P3308" s="13"/>
      <c r="Q3308" s="13"/>
      <c r="R3308" s="13"/>
      <c r="S3308" s="13"/>
      <c r="T3308" s="13"/>
      <c r="U3308" s="13"/>
      <c r="V3308" s="13"/>
      <c r="W3308" s="13"/>
      <c r="X3308" s="13"/>
      <c r="Y3308" s="13"/>
      <c r="Z3308" s="13"/>
    </row>
    <row r="3309" spans="2:26" x14ac:dyDescent="0.25">
      <c r="P3309" s="13"/>
      <c r="Q3309" s="13"/>
      <c r="R3309" s="13"/>
      <c r="S3309" s="13"/>
      <c r="T3309" s="13"/>
      <c r="U3309" s="13"/>
      <c r="V3309" s="13"/>
      <c r="W3309" s="13"/>
      <c r="X3309" s="13"/>
      <c r="Y3309" s="13"/>
      <c r="Z3309" s="13"/>
    </row>
    <row r="3310" spans="2:26" x14ac:dyDescent="0.25">
      <c r="P3310" s="13"/>
      <c r="Q3310" s="13"/>
      <c r="R3310" s="13"/>
      <c r="S3310" s="13"/>
      <c r="T3310" s="13"/>
      <c r="U3310" s="13"/>
      <c r="V3310" s="13"/>
      <c r="W3310" s="13"/>
      <c r="X3310" s="13"/>
      <c r="Y3310" s="13"/>
      <c r="Z3310" s="13"/>
    </row>
    <row r="3311" spans="2:26" x14ac:dyDescent="0.25">
      <c r="P3311" s="13"/>
      <c r="Q3311" s="13"/>
      <c r="R3311" s="13"/>
      <c r="S3311" s="13"/>
      <c r="T3311" s="13"/>
      <c r="U3311" s="13"/>
      <c r="V3311" s="13"/>
      <c r="W3311" s="13"/>
      <c r="X3311" s="13"/>
      <c r="Y3311" s="13"/>
      <c r="Z3311" s="13"/>
    </row>
    <row r="3312" spans="2:26" x14ac:dyDescent="0.25">
      <c r="P3312" s="13"/>
      <c r="Q3312" s="13"/>
      <c r="R3312" s="13"/>
      <c r="S3312" s="13"/>
      <c r="T3312" s="13"/>
      <c r="U3312" s="13"/>
      <c r="V3312" s="13"/>
      <c r="W3312" s="13"/>
      <c r="X3312" s="13"/>
      <c r="Y3312" s="13"/>
      <c r="Z3312" s="13"/>
    </row>
    <row r="3313" spans="16:26" x14ac:dyDescent="0.25">
      <c r="P3313" s="13"/>
      <c r="Q3313" s="13"/>
      <c r="R3313" s="13"/>
      <c r="S3313" s="13"/>
      <c r="T3313" s="13"/>
      <c r="U3313" s="13"/>
      <c r="V3313" s="13"/>
      <c r="W3313" s="13"/>
      <c r="X3313" s="13"/>
      <c r="Y3313" s="13"/>
      <c r="Z3313" s="13"/>
    </row>
    <row r="3314" spans="16:26" x14ac:dyDescent="0.25">
      <c r="P3314" s="13"/>
      <c r="Q3314" s="13"/>
      <c r="R3314" s="13"/>
      <c r="S3314" s="13"/>
      <c r="T3314" s="13"/>
      <c r="U3314" s="13"/>
      <c r="V3314" s="13"/>
      <c r="W3314" s="13"/>
      <c r="X3314" s="13"/>
      <c r="Y3314" s="13"/>
      <c r="Z3314" s="13"/>
    </row>
    <row r="3315" spans="16:26" x14ac:dyDescent="0.25">
      <c r="P3315" s="13"/>
      <c r="Q3315" s="13"/>
      <c r="R3315" s="13"/>
      <c r="S3315" s="13"/>
      <c r="T3315" s="13"/>
      <c r="U3315" s="13"/>
      <c r="V3315" s="13"/>
      <c r="W3315" s="13"/>
      <c r="X3315" s="13"/>
      <c r="Y3315" s="13"/>
      <c r="Z3315" s="13"/>
    </row>
    <row r="3316" spans="16:26" x14ac:dyDescent="0.25">
      <c r="P3316" s="13"/>
      <c r="Q3316" s="13"/>
      <c r="R3316" s="13"/>
      <c r="S3316" s="13"/>
      <c r="T3316" s="13"/>
      <c r="U3316" s="13"/>
      <c r="V3316" s="13"/>
      <c r="W3316" s="13"/>
      <c r="X3316" s="13"/>
      <c r="Y3316" s="13"/>
      <c r="Z3316" s="13"/>
    </row>
    <row r="3317" spans="16:26" x14ac:dyDescent="0.25">
      <c r="P3317" s="13"/>
      <c r="Q3317" s="13"/>
      <c r="R3317" s="13"/>
      <c r="S3317" s="13"/>
      <c r="T3317" s="13"/>
      <c r="U3317" s="13"/>
      <c r="V3317" s="13"/>
      <c r="W3317" s="13"/>
      <c r="X3317" s="13"/>
      <c r="Y3317" s="13"/>
      <c r="Z3317" s="13"/>
    </row>
    <row r="3318" spans="16:26" x14ac:dyDescent="0.25">
      <c r="P3318" s="13"/>
      <c r="Q3318" s="13"/>
      <c r="R3318" s="13"/>
      <c r="S3318" s="13"/>
      <c r="T3318" s="13"/>
      <c r="U3318" s="13"/>
      <c r="V3318" s="13"/>
      <c r="W3318" s="13"/>
      <c r="X3318" s="13"/>
      <c r="Y3318" s="13"/>
      <c r="Z3318" s="13"/>
    </row>
    <row r="3319" spans="16:26" x14ac:dyDescent="0.25">
      <c r="P3319" s="13"/>
      <c r="Q3319" s="13"/>
      <c r="R3319" s="13"/>
      <c r="S3319" s="13"/>
      <c r="T3319" s="13"/>
      <c r="U3319" s="13"/>
      <c r="V3319" s="13"/>
      <c r="W3319" s="13"/>
      <c r="X3319" s="13"/>
      <c r="Y3319" s="13"/>
      <c r="Z3319" s="13"/>
    </row>
    <row r="3320" spans="16:26" x14ac:dyDescent="0.25">
      <c r="P3320" s="13"/>
      <c r="Q3320" s="13"/>
      <c r="R3320" s="13"/>
      <c r="S3320" s="13"/>
      <c r="T3320" s="13"/>
      <c r="U3320" s="13"/>
      <c r="V3320" s="13"/>
      <c r="W3320" s="13"/>
      <c r="X3320" s="13"/>
      <c r="Y3320" s="13"/>
      <c r="Z3320" s="13"/>
    </row>
    <row r="3321" spans="16:26" x14ac:dyDescent="0.25">
      <c r="P3321" s="13"/>
      <c r="Q3321" s="13"/>
      <c r="R3321" s="13"/>
      <c r="S3321" s="13"/>
      <c r="T3321" s="13"/>
      <c r="U3321" s="13"/>
      <c r="V3321" s="13"/>
      <c r="W3321" s="13"/>
      <c r="X3321" s="13"/>
      <c r="Y3321" s="13"/>
      <c r="Z3321" s="13"/>
    </row>
    <row r="3322" spans="16:26" x14ac:dyDescent="0.25">
      <c r="P3322" s="13"/>
      <c r="Q3322" s="13"/>
      <c r="R3322" s="13"/>
      <c r="S3322" s="13"/>
      <c r="T3322" s="13"/>
      <c r="U3322" s="13"/>
      <c r="V3322" s="13"/>
      <c r="W3322" s="13"/>
      <c r="X3322" s="13"/>
      <c r="Y3322" s="13"/>
      <c r="Z3322" s="13"/>
    </row>
    <row r="3323" spans="16:26" x14ac:dyDescent="0.25">
      <c r="P3323" s="13"/>
      <c r="Q3323" s="13"/>
      <c r="R3323" s="13"/>
      <c r="S3323" s="13"/>
      <c r="T3323" s="13"/>
      <c r="U3323" s="13"/>
      <c r="V3323" s="13"/>
      <c r="W3323" s="13"/>
      <c r="X3323" s="13"/>
      <c r="Y3323" s="13"/>
      <c r="Z3323" s="13"/>
    </row>
    <row r="3324" spans="16:26" x14ac:dyDescent="0.25">
      <c r="P3324" s="13"/>
      <c r="Q3324" s="13"/>
      <c r="R3324" s="13"/>
      <c r="S3324" s="13"/>
      <c r="T3324" s="13"/>
      <c r="U3324" s="13"/>
      <c r="V3324" s="13"/>
      <c r="W3324" s="13"/>
      <c r="X3324" s="13"/>
      <c r="Y3324" s="13"/>
      <c r="Z3324" s="13"/>
    </row>
    <row r="3325" spans="16:26" x14ac:dyDescent="0.25">
      <c r="P3325" s="13"/>
      <c r="Q3325" s="13"/>
      <c r="R3325" s="13"/>
      <c r="S3325" s="13"/>
      <c r="T3325" s="13"/>
      <c r="U3325" s="13"/>
      <c r="V3325" s="13"/>
      <c r="W3325" s="13"/>
      <c r="X3325" s="13"/>
      <c r="Y3325" s="13"/>
      <c r="Z3325" s="13"/>
    </row>
    <row r="3326" spans="16:26" x14ac:dyDescent="0.25">
      <c r="P3326" s="13"/>
      <c r="Q3326" s="13"/>
      <c r="R3326" s="13"/>
      <c r="S3326" s="13"/>
      <c r="T3326" s="13"/>
      <c r="U3326" s="13"/>
      <c r="V3326" s="13"/>
      <c r="W3326" s="13"/>
      <c r="X3326" s="13"/>
      <c r="Y3326" s="13"/>
      <c r="Z3326" s="13"/>
    </row>
    <row r="3327" spans="16:26" x14ac:dyDescent="0.25">
      <c r="P3327" s="13"/>
      <c r="Q3327" s="13"/>
      <c r="R3327" s="13"/>
      <c r="S3327" s="13"/>
      <c r="T3327" s="13"/>
      <c r="U3327" s="13"/>
      <c r="V3327" s="13"/>
      <c r="W3327" s="13"/>
      <c r="X3327" s="13"/>
      <c r="Y3327" s="13"/>
      <c r="Z3327" s="13"/>
    </row>
    <row r="3328" spans="16:26" x14ac:dyDescent="0.25">
      <c r="P3328" s="13"/>
      <c r="Q3328" s="13"/>
      <c r="R3328" s="13"/>
      <c r="S3328" s="13"/>
      <c r="T3328" s="13"/>
      <c r="U3328" s="13"/>
      <c r="V3328" s="13"/>
      <c r="W3328" s="13"/>
      <c r="X3328" s="13"/>
      <c r="Y3328" s="13"/>
      <c r="Z3328" s="13"/>
    </row>
    <row r="3329" spans="1:26" x14ac:dyDescent="0.25">
      <c r="P3329" s="13"/>
      <c r="Q3329" s="13"/>
      <c r="R3329" s="13"/>
      <c r="S3329" s="13"/>
      <c r="T3329" s="13"/>
      <c r="U3329" s="13"/>
      <c r="V3329" s="13"/>
      <c r="W3329" s="13"/>
      <c r="X3329" s="13"/>
      <c r="Y3329" s="13"/>
      <c r="Z3329" s="13"/>
    </row>
    <row r="3330" spans="1:26" x14ac:dyDescent="0.25">
      <c r="P3330" s="13"/>
      <c r="Q3330" s="13"/>
      <c r="R3330" s="13"/>
      <c r="S3330" s="13"/>
      <c r="T3330" s="13"/>
      <c r="U3330" s="13"/>
      <c r="V3330" s="13"/>
      <c r="W3330" s="13"/>
      <c r="X3330" s="13"/>
      <c r="Y3330" s="13"/>
      <c r="Z3330" s="13"/>
    </row>
    <row r="3331" spans="1:26" x14ac:dyDescent="0.25">
      <c r="P3331" s="13"/>
      <c r="Q3331" s="13"/>
      <c r="R3331" s="13"/>
      <c r="S3331" s="13"/>
      <c r="T3331" s="13"/>
      <c r="U3331" s="13"/>
      <c r="V3331" s="13"/>
      <c r="W3331" s="13"/>
      <c r="X3331" s="13"/>
      <c r="Y3331" s="13"/>
      <c r="Z3331" s="13"/>
    </row>
    <row r="3332" spans="1:26" x14ac:dyDescent="0.25">
      <c r="P3332" s="13"/>
      <c r="Q3332" s="13"/>
      <c r="R3332" s="13"/>
      <c r="S3332" s="13"/>
      <c r="T3332" s="13"/>
      <c r="U3332" s="13"/>
      <c r="V3332" s="13"/>
      <c r="W3332" s="13"/>
      <c r="X3332" s="13"/>
      <c r="Y3332" s="13"/>
      <c r="Z3332" s="13"/>
    </row>
    <row r="3333" spans="1:26" ht="18" customHeight="1" x14ac:dyDescent="0.25">
      <c r="E3333" s="84" t="s">
        <v>58</v>
      </c>
      <c r="F3333" s="13">
        <v>1</v>
      </c>
      <c r="P3333" s="13"/>
      <c r="Q3333" s="13"/>
      <c r="R3333" s="13"/>
      <c r="S3333" s="13"/>
      <c r="T3333" s="13"/>
      <c r="U3333" s="13"/>
      <c r="V3333" s="13"/>
      <c r="W3333" s="13"/>
      <c r="X3333" s="13"/>
      <c r="Y3333" s="13"/>
      <c r="Z3333" s="13"/>
    </row>
    <row r="3334" spans="1:26" x14ac:dyDescent="0.25">
      <c r="P3334" s="13"/>
      <c r="Q3334" s="13"/>
      <c r="R3334" s="13"/>
      <c r="S3334" s="13"/>
      <c r="T3334" s="13"/>
      <c r="U3334" s="13"/>
      <c r="V3334" s="13"/>
      <c r="W3334" s="13"/>
      <c r="X3334" s="13"/>
      <c r="Y3334" s="13"/>
      <c r="Z3334" s="13"/>
    </row>
    <row r="3335" spans="1:26" x14ac:dyDescent="0.25">
      <c r="P3335" s="13"/>
      <c r="Q3335" s="13"/>
      <c r="R3335" s="13"/>
      <c r="S3335" s="13"/>
      <c r="T3335" s="13"/>
      <c r="U3335" s="13"/>
      <c r="V3335" s="13"/>
      <c r="W3335" s="13"/>
      <c r="X3335" s="13"/>
      <c r="Y3335" s="13"/>
      <c r="Z3335" s="13"/>
    </row>
    <row r="3336" spans="1:26" ht="13.8" thickBot="1" x14ac:dyDescent="0.3">
      <c r="B3336">
        <f>$D$1</f>
        <v>0</v>
      </c>
      <c r="C3336" s="29" t="s">
        <v>19</v>
      </c>
      <c r="D3336" s="30" t="s">
        <v>59</v>
      </c>
      <c r="P3336" s="13"/>
      <c r="Q3336" s="13"/>
      <c r="R3336" s="13"/>
      <c r="S3336" s="13"/>
      <c r="T3336" s="13"/>
      <c r="U3336" s="13"/>
      <c r="V3336" s="13"/>
      <c r="W3336" s="13"/>
      <c r="X3336" s="13"/>
      <c r="Y3336" s="13"/>
      <c r="Z3336" s="13"/>
    </row>
    <row r="3337" spans="1:26" ht="13.8" thickTop="1" x14ac:dyDescent="0.25">
      <c r="A3337" s="31"/>
      <c r="B3337" s="32" t="s">
        <v>60</v>
      </c>
      <c r="C3337" s="33"/>
      <c r="D3337" s="33" t="s">
        <v>61</v>
      </c>
      <c r="E3337" s="315"/>
      <c r="F3337" s="33"/>
      <c r="G3337" s="33"/>
      <c r="H3337" s="33"/>
      <c r="I3337" s="36" t="s">
        <v>62</v>
      </c>
      <c r="J3337" s="37"/>
      <c r="L3337" s="594" t="s">
        <v>63</v>
      </c>
      <c r="M3337" s="594" t="s">
        <v>64</v>
      </c>
      <c r="P3337" s="13"/>
      <c r="Q3337" s="13"/>
      <c r="R3337" s="13"/>
      <c r="S3337" s="13"/>
      <c r="T3337" s="13"/>
      <c r="U3337" s="13"/>
      <c r="V3337" s="13"/>
      <c r="W3337" s="13"/>
      <c r="X3337" s="13"/>
      <c r="Y3337" s="13"/>
      <c r="Z3337" s="13"/>
    </row>
    <row r="3338" spans="1:26" x14ac:dyDescent="0.25">
      <c r="A3338" s="38"/>
      <c r="J3338" s="43"/>
      <c r="L3338" s="595"/>
      <c r="M3338" s="595"/>
      <c r="P3338" s="13"/>
      <c r="Q3338" s="13"/>
      <c r="R3338" s="13"/>
      <c r="S3338" s="13"/>
      <c r="T3338" s="13"/>
      <c r="U3338" s="13"/>
      <c r="V3338" s="13"/>
      <c r="W3338" s="13"/>
      <c r="X3338" s="13"/>
      <c r="Y3338" s="13"/>
      <c r="Z3338" s="13"/>
    </row>
    <row r="3339" spans="1:26" x14ac:dyDescent="0.25">
      <c r="A3339" s="38"/>
      <c r="B3339" s="626" t="s">
        <v>276</v>
      </c>
      <c r="C3339" s="627"/>
      <c r="D3339" s="627"/>
      <c r="E3339" s="628"/>
      <c r="F3339" s="630"/>
      <c r="G3339" s="630"/>
      <c r="H3339" s="630"/>
      <c r="I3339" s="630"/>
      <c r="J3339" s="43"/>
      <c r="L3339" s="595"/>
      <c r="M3339" s="595"/>
      <c r="P3339" s="13"/>
      <c r="Q3339" s="13"/>
      <c r="R3339" s="13"/>
      <c r="S3339" s="13"/>
      <c r="T3339" s="13"/>
      <c r="U3339" s="13"/>
      <c r="V3339" s="13"/>
      <c r="W3339" s="13"/>
      <c r="X3339" s="13"/>
      <c r="Y3339" s="13"/>
      <c r="Z3339" s="13"/>
    </row>
    <row r="3340" spans="1:26" ht="13.8" thickBot="1" x14ac:dyDescent="0.3">
      <c r="A3340" s="38"/>
      <c r="B3340" s="626" t="s">
        <v>65</v>
      </c>
      <c r="C3340" s="627"/>
      <c r="D3340" s="627"/>
      <c r="E3340" s="628"/>
      <c r="F3340" s="668"/>
      <c r="G3340" s="630"/>
      <c r="H3340" s="630"/>
      <c r="I3340" s="630"/>
      <c r="J3340" s="43"/>
      <c r="L3340" s="596"/>
      <c r="M3340" s="596"/>
      <c r="P3340" s="13"/>
      <c r="Q3340" s="13"/>
      <c r="R3340" s="13"/>
      <c r="S3340" s="13"/>
      <c r="T3340" s="13"/>
      <c r="U3340" s="13"/>
      <c r="V3340" s="13"/>
      <c r="W3340" s="13"/>
      <c r="X3340" s="13"/>
      <c r="Y3340" s="13"/>
      <c r="Z3340" s="13"/>
    </row>
    <row r="3341" spans="1:26" ht="13.8" thickTop="1" x14ac:dyDescent="0.25">
      <c r="A3341" s="38"/>
      <c r="B3341" s="626" t="s">
        <v>66</v>
      </c>
      <c r="C3341" s="627"/>
      <c r="D3341" s="627"/>
      <c r="E3341" s="628"/>
      <c r="F3341" s="630"/>
      <c r="G3341" s="630"/>
      <c r="H3341" s="630"/>
      <c r="I3341" s="630"/>
      <c r="J3341" s="43"/>
      <c r="L3341" s="85" t="str">
        <f>RIGHT(B3341,4)</f>
        <v>ECSA</v>
      </c>
      <c r="M3341" s="86">
        <f>F3341+F3354+F3367+F3380+F3393</f>
        <v>0</v>
      </c>
      <c r="P3341" s="13"/>
      <c r="Q3341" s="13"/>
      <c r="R3341" s="13"/>
      <c r="S3341" s="13"/>
      <c r="T3341" s="13"/>
      <c r="U3341" s="13"/>
      <c r="V3341" s="13"/>
      <c r="W3341" s="13"/>
      <c r="X3341" s="13"/>
      <c r="Y3341" s="13"/>
      <c r="Z3341" s="13"/>
    </row>
    <row r="3342" spans="1:26" x14ac:dyDescent="0.25">
      <c r="A3342" s="38"/>
      <c r="B3342" s="626" t="s">
        <v>67</v>
      </c>
      <c r="C3342" s="627"/>
      <c r="D3342" s="627"/>
      <c r="E3342" s="628"/>
      <c r="F3342" s="630"/>
      <c r="G3342" s="630"/>
      <c r="H3342" s="630"/>
      <c r="I3342" s="630"/>
      <c r="J3342" s="43"/>
      <c r="L3342" s="87" t="str">
        <f>RIGHT(B3342,7)</f>
        <v>SACPCMP</v>
      </c>
      <c r="M3342" s="88">
        <f>F3342+F3355+F3368+F3381+F3394</f>
        <v>0</v>
      </c>
      <c r="P3342" s="13"/>
      <c r="Q3342" s="13"/>
      <c r="R3342" s="13"/>
      <c r="S3342" s="13"/>
      <c r="T3342" s="13"/>
      <c r="U3342" s="13"/>
      <c r="V3342" s="13"/>
      <c r="W3342" s="13"/>
      <c r="X3342" s="13"/>
      <c r="Y3342" s="13"/>
      <c r="Z3342" s="13"/>
    </row>
    <row r="3343" spans="1:26" x14ac:dyDescent="0.25">
      <c r="A3343" s="38"/>
      <c r="B3343" s="626"/>
      <c r="C3343" s="627"/>
      <c r="D3343" s="627"/>
      <c r="E3343" s="628"/>
      <c r="F3343" s="667"/>
      <c r="G3343" s="667"/>
      <c r="H3343" s="667"/>
      <c r="I3343" s="667"/>
      <c r="J3343" s="43"/>
      <c r="L3343" s="87" t="str">
        <f>RIGHT(B3343,5)</f>
        <v/>
      </c>
      <c r="M3343" s="297">
        <f>F3343+F3356+F3369</f>
        <v>0</v>
      </c>
      <c r="P3343" s="13"/>
      <c r="Q3343" s="13"/>
      <c r="R3343" s="13"/>
      <c r="S3343" s="13"/>
      <c r="T3343" s="13"/>
      <c r="U3343" s="13"/>
      <c r="V3343" s="13"/>
      <c r="W3343" s="13"/>
      <c r="X3343" s="13"/>
      <c r="Y3343" s="13"/>
      <c r="Z3343" s="13"/>
    </row>
    <row r="3344" spans="1:26" x14ac:dyDescent="0.25">
      <c r="A3344" s="38"/>
      <c r="B3344" s="626" t="s">
        <v>68</v>
      </c>
      <c r="C3344" s="627"/>
      <c r="D3344" s="627"/>
      <c r="E3344" s="628"/>
      <c r="F3344" s="630"/>
      <c r="G3344" s="630"/>
      <c r="H3344" s="630"/>
      <c r="I3344" s="630"/>
      <c r="J3344" s="43"/>
      <c r="L3344" s="87" t="str">
        <f>RIGHT(B3344,15)</f>
        <v>TOTAL EMPLOYEES</v>
      </c>
      <c r="M3344" s="88">
        <f>F3344+F3357+F3370+F3383+F3396</f>
        <v>0</v>
      </c>
      <c r="P3344" s="13"/>
      <c r="Q3344" s="13"/>
      <c r="R3344" s="13"/>
      <c r="S3344" s="13"/>
      <c r="T3344" s="13"/>
      <c r="U3344" s="13"/>
      <c r="V3344" s="13"/>
      <c r="W3344" s="13"/>
      <c r="X3344" s="13"/>
      <c r="Y3344" s="13"/>
      <c r="Z3344" s="13"/>
    </row>
    <row r="3345" spans="1:26" x14ac:dyDescent="0.25">
      <c r="A3345" s="38"/>
      <c r="B3345" s="626" t="s">
        <v>69</v>
      </c>
      <c r="C3345" s="627"/>
      <c r="D3345" s="627"/>
      <c r="E3345" s="628"/>
      <c r="F3345" s="630"/>
      <c r="G3345" s="630"/>
      <c r="H3345" s="630"/>
      <c r="I3345" s="630"/>
      <c r="J3345" s="43"/>
      <c r="L3345" s="87" t="str">
        <f>RIGHT(B3345,12)</f>
        <v>JV AGREEMENT</v>
      </c>
      <c r="M3345" s="88">
        <f>F3345+F3358+F3371+F3384+F3397</f>
        <v>0</v>
      </c>
      <c r="P3345" s="13"/>
      <c r="Q3345" s="13"/>
      <c r="R3345" s="13"/>
      <c r="S3345" s="13"/>
      <c r="T3345" s="13"/>
      <c r="U3345" s="13"/>
      <c r="V3345" s="13"/>
      <c r="W3345" s="13"/>
      <c r="X3345" s="13"/>
      <c r="Y3345" s="13"/>
      <c r="Z3345" s="13"/>
    </row>
    <row r="3346" spans="1:26" ht="13.8" thickBot="1" x14ac:dyDescent="0.3">
      <c r="A3346" s="64"/>
      <c r="B3346" s="640" t="s">
        <v>780</v>
      </c>
      <c r="C3346" s="641"/>
      <c r="D3346" s="641"/>
      <c r="E3346" s="642"/>
      <c r="F3346" s="643"/>
      <c r="G3346" s="643"/>
      <c r="H3346" s="643"/>
      <c r="I3346" s="643"/>
      <c r="J3346" s="69"/>
      <c r="L3346" s="89"/>
      <c r="M3346" s="90"/>
      <c r="P3346" s="13"/>
      <c r="Q3346" s="13"/>
      <c r="R3346" s="13"/>
      <c r="S3346" s="13"/>
      <c r="T3346" s="13"/>
      <c r="U3346" s="13"/>
      <c r="V3346" s="13"/>
      <c r="W3346" s="13"/>
      <c r="X3346" s="13"/>
      <c r="Y3346" s="13"/>
      <c r="Z3346" s="13"/>
    </row>
    <row r="3347" spans="1:26" ht="13.8" thickTop="1" x14ac:dyDescent="0.25">
      <c r="P3347" s="13"/>
      <c r="Q3347" s="13"/>
      <c r="R3347" s="13"/>
      <c r="S3347" s="13"/>
      <c r="T3347" s="13"/>
      <c r="U3347" s="13"/>
      <c r="V3347" s="13"/>
      <c r="W3347" s="13"/>
      <c r="X3347" s="13"/>
      <c r="Y3347" s="13"/>
      <c r="Z3347" s="13"/>
    </row>
    <row r="3348" spans="1:26" x14ac:dyDescent="0.25">
      <c r="B3348" s="91"/>
      <c r="P3348" s="13"/>
      <c r="Q3348" s="13"/>
      <c r="R3348" s="13"/>
      <c r="S3348" s="13"/>
      <c r="T3348" s="13"/>
      <c r="U3348" s="13"/>
      <c r="V3348" s="13"/>
      <c r="W3348" s="13"/>
      <c r="X3348" s="13"/>
      <c r="Y3348" s="13"/>
      <c r="Z3348" s="13"/>
    </row>
    <row r="3349" spans="1:26" ht="13.5" customHeight="1" thickBot="1" x14ac:dyDescent="0.3">
      <c r="P3349" s="13"/>
      <c r="Q3349" s="13"/>
      <c r="R3349" s="13"/>
      <c r="S3349" s="13"/>
      <c r="T3349" s="13"/>
      <c r="U3349" s="13"/>
      <c r="V3349" s="13"/>
      <c r="W3349" s="13"/>
      <c r="X3349" s="13"/>
      <c r="Y3349" s="13"/>
      <c r="Z3349" s="13"/>
    </row>
    <row r="3350" spans="1:26" ht="13.5" customHeight="1" thickTop="1" x14ac:dyDescent="0.25">
      <c r="A3350" s="31"/>
      <c r="B3350" s="32" t="s">
        <v>60</v>
      </c>
      <c r="C3350" s="33"/>
      <c r="D3350" s="33" t="s">
        <v>70</v>
      </c>
      <c r="E3350" s="315"/>
      <c r="F3350" s="33"/>
      <c r="G3350" s="33"/>
      <c r="H3350" s="33"/>
      <c r="I3350" s="36" t="s">
        <v>62</v>
      </c>
      <c r="J3350" s="37"/>
      <c r="P3350" s="13"/>
      <c r="Q3350" s="13"/>
      <c r="R3350" s="13"/>
      <c r="S3350" s="13"/>
      <c r="T3350" s="13"/>
      <c r="U3350" s="13"/>
      <c r="V3350" s="13"/>
      <c r="W3350" s="13"/>
      <c r="X3350" s="13"/>
      <c r="Y3350" s="13"/>
      <c r="Z3350" s="13"/>
    </row>
    <row r="3351" spans="1:26" x14ac:dyDescent="0.25">
      <c r="A3351" s="38"/>
      <c r="J3351" s="43"/>
      <c r="P3351" s="13"/>
      <c r="Q3351" s="13"/>
      <c r="R3351" s="13"/>
      <c r="S3351" s="13"/>
      <c r="T3351" s="13"/>
      <c r="U3351" s="13"/>
      <c r="V3351" s="13"/>
      <c r="W3351" s="13"/>
      <c r="X3351" s="13"/>
      <c r="Y3351" s="13"/>
      <c r="Z3351" s="13"/>
    </row>
    <row r="3352" spans="1:26" x14ac:dyDescent="0.25">
      <c r="A3352" s="38"/>
      <c r="B3352" s="626" t="s">
        <v>276</v>
      </c>
      <c r="C3352" s="627"/>
      <c r="D3352" s="627"/>
      <c r="E3352" s="628"/>
      <c r="F3352" s="630"/>
      <c r="G3352" s="630"/>
      <c r="H3352" s="630"/>
      <c r="I3352" s="630"/>
      <c r="J3352" s="43"/>
      <c r="P3352" s="13"/>
      <c r="Q3352" s="13"/>
      <c r="R3352" s="13"/>
      <c r="S3352" s="13"/>
      <c r="T3352" s="13"/>
      <c r="U3352" s="13"/>
      <c r="V3352" s="13"/>
      <c r="W3352" s="13"/>
      <c r="X3352" s="13"/>
      <c r="Y3352" s="13"/>
      <c r="Z3352" s="13"/>
    </row>
    <row r="3353" spans="1:26" x14ac:dyDescent="0.25">
      <c r="A3353" s="38"/>
      <c r="B3353" s="626" t="s">
        <v>65</v>
      </c>
      <c r="C3353" s="627"/>
      <c r="D3353" s="627"/>
      <c r="E3353" s="628"/>
      <c r="F3353" s="630"/>
      <c r="G3353" s="630"/>
      <c r="H3353" s="630"/>
      <c r="I3353" s="630"/>
      <c r="J3353" s="43"/>
      <c r="P3353" s="13"/>
      <c r="Q3353" s="13"/>
      <c r="R3353" s="13"/>
      <c r="S3353" s="13"/>
      <c r="T3353" s="13"/>
      <c r="U3353" s="13"/>
      <c r="V3353" s="13"/>
      <c r="W3353" s="13"/>
      <c r="X3353" s="13"/>
      <c r="Y3353" s="13"/>
      <c r="Z3353" s="13"/>
    </row>
    <row r="3354" spans="1:26" x14ac:dyDescent="0.25">
      <c r="A3354" s="38"/>
      <c r="B3354" s="626" t="s">
        <v>66</v>
      </c>
      <c r="C3354" s="627"/>
      <c r="D3354" s="627"/>
      <c r="E3354" s="628"/>
      <c r="F3354" s="630"/>
      <c r="G3354" s="630"/>
      <c r="H3354" s="630"/>
      <c r="I3354" s="630"/>
      <c r="J3354" s="43"/>
      <c r="P3354" s="13"/>
      <c r="Q3354" s="13"/>
      <c r="R3354" s="13"/>
      <c r="S3354" s="13"/>
      <c r="T3354" s="13"/>
      <c r="U3354" s="13"/>
      <c r="V3354" s="13"/>
      <c r="W3354" s="13"/>
      <c r="X3354" s="13"/>
      <c r="Y3354" s="13"/>
      <c r="Z3354" s="13"/>
    </row>
    <row r="3355" spans="1:26" x14ac:dyDescent="0.25">
      <c r="A3355" s="38"/>
      <c r="B3355" s="626" t="s">
        <v>67</v>
      </c>
      <c r="C3355" s="627"/>
      <c r="D3355" s="627"/>
      <c r="E3355" s="628"/>
      <c r="F3355" s="630"/>
      <c r="G3355" s="630"/>
      <c r="H3355" s="630"/>
      <c r="I3355" s="630"/>
      <c r="J3355" s="43"/>
      <c r="P3355" s="13"/>
      <c r="Q3355" s="13"/>
      <c r="R3355" s="13"/>
      <c r="S3355" s="13"/>
      <c r="T3355" s="13"/>
      <c r="U3355" s="13"/>
      <c r="V3355" s="13"/>
      <c r="W3355" s="13"/>
      <c r="X3355" s="13"/>
      <c r="Y3355" s="13"/>
      <c r="Z3355" s="13"/>
    </row>
    <row r="3356" spans="1:26" x14ac:dyDescent="0.25">
      <c r="A3356" s="38"/>
      <c r="B3356" s="626"/>
      <c r="C3356" s="627"/>
      <c r="D3356" s="627"/>
      <c r="E3356" s="628"/>
      <c r="F3356" s="667"/>
      <c r="G3356" s="667"/>
      <c r="H3356" s="667"/>
      <c r="I3356" s="667"/>
      <c r="J3356" s="43"/>
      <c r="P3356" s="13"/>
      <c r="Q3356" s="13"/>
      <c r="R3356" s="13"/>
      <c r="S3356" s="13"/>
      <c r="T3356" s="13"/>
      <c r="U3356" s="13"/>
      <c r="V3356" s="13"/>
      <c r="W3356" s="13"/>
      <c r="X3356" s="13"/>
      <c r="Y3356" s="13"/>
      <c r="Z3356" s="13"/>
    </row>
    <row r="3357" spans="1:26" x14ac:dyDescent="0.25">
      <c r="A3357" s="38"/>
      <c r="B3357" s="626" t="s">
        <v>68</v>
      </c>
      <c r="C3357" s="627"/>
      <c r="D3357" s="627"/>
      <c r="E3357" s="628"/>
      <c r="F3357" s="630"/>
      <c r="G3357" s="630"/>
      <c r="H3357" s="630"/>
      <c r="I3357" s="630"/>
      <c r="J3357" s="43"/>
      <c r="P3357" s="13"/>
      <c r="Q3357" s="13"/>
      <c r="R3357" s="13"/>
      <c r="S3357" s="13"/>
      <c r="T3357" s="13"/>
      <c r="U3357" s="13"/>
      <c r="V3357" s="13"/>
      <c r="W3357" s="13"/>
      <c r="X3357" s="13"/>
      <c r="Y3357" s="13"/>
      <c r="Z3357" s="13"/>
    </row>
    <row r="3358" spans="1:26" x14ac:dyDescent="0.25">
      <c r="A3358" s="38"/>
      <c r="B3358" s="626" t="s">
        <v>69</v>
      </c>
      <c r="C3358" s="627"/>
      <c r="D3358" s="627"/>
      <c r="E3358" s="628"/>
      <c r="F3358" s="630"/>
      <c r="G3358" s="630"/>
      <c r="H3358" s="630"/>
      <c r="I3358" s="630"/>
      <c r="J3358" s="43"/>
      <c r="P3358" s="13"/>
      <c r="Q3358" s="13"/>
      <c r="R3358" s="13"/>
      <c r="S3358" s="13"/>
      <c r="T3358" s="13"/>
      <c r="U3358" s="13"/>
      <c r="V3358" s="13"/>
      <c r="W3358" s="13"/>
      <c r="X3358" s="13"/>
      <c r="Y3358" s="13"/>
      <c r="Z3358" s="13"/>
    </row>
    <row r="3359" spans="1:26" ht="13.8" thickBot="1" x14ac:dyDescent="0.3">
      <c r="A3359" s="64"/>
      <c r="B3359" s="640" t="s">
        <v>780</v>
      </c>
      <c r="C3359" s="641"/>
      <c r="D3359" s="641"/>
      <c r="E3359" s="642"/>
      <c r="F3359" s="643"/>
      <c r="G3359" s="643"/>
      <c r="H3359" s="643"/>
      <c r="I3359" s="643"/>
      <c r="J3359" s="69"/>
      <c r="P3359" s="13"/>
      <c r="Q3359" s="13"/>
      <c r="R3359" s="13"/>
      <c r="S3359" s="13"/>
      <c r="T3359" s="13"/>
      <c r="U3359" s="13"/>
      <c r="V3359" s="13"/>
      <c r="W3359" s="13"/>
      <c r="X3359" s="13"/>
      <c r="Y3359" s="13"/>
      <c r="Z3359" s="13"/>
    </row>
    <row r="3360" spans="1:26" ht="13.8" thickTop="1" x14ac:dyDescent="0.25">
      <c r="P3360" s="13"/>
      <c r="Q3360" s="13"/>
      <c r="R3360" s="13"/>
      <c r="S3360" s="13"/>
      <c r="T3360" s="13"/>
      <c r="U3360" s="13"/>
      <c r="V3360" s="13"/>
      <c r="W3360" s="13"/>
      <c r="X3360" s="13"/>
      <c r="Y3360" s="13"/>
      <c r="Z3360" s="13"/>
    </row>
    <row r="3361" spans="1:26" x14ac:dyDescent="0.25">
      <c r="P3361" s="13"/>
      <c r="Q3361" s="13"/>
      <c r="R3361" s="13"/>
      <c r="S3361" s="13"/>
      <c r="T3361" s="13"/>
      <c r="U3361" s="13"/>
      <c r="V3361" s="13"/>
      <c r="W3361" s="13"/>
      <c r="X3361" s="13"/>
      <c r="Y3361" s="13"/>
      <c r="Z3361" s="13"/>
    </row>
    <row r="3362" spans="1:26" ht="13.8" thickBot="1" x14ac:dyDescent="0.3">
      <c r="P3362" s="13"/>
      <c r="Q3362" s="13"/>
      <c r="R3362" s="13"/>
      <c r="S3362" s="13"/>
      <c r="T3362" s="13"/>
      <c r="U3362" s="13"/>
      <c r="V3362" s="13"/>
      <c r="W3362" s="13"/>
      <c r="X3362" s="13"/>
      <c r="Y3362" s="13"/>
      <c r="Z3362" s="13"/>
    </row>
    <row r="3363" spans="1:26" ht="13.8" thickTop="1" x14ac:dyDescent="0.25">
      <c r="A3363" s="31"/>
      <c r="B3363" s="32" t="s">
        <v>60</v>
      </c>
      <c r="C3363" s="33"/>
      <c r="D3363" s="33" t="s">
        <v>71</v>
      </c>
      <c r="E3363" s="315"/>
      <c r="F3363" s="33"/>
      <c r="G3363" s="33"/>
      <c r="H3363" s="33"/>
      <c r="I3363" s="36" t="s">
        <v>62</v>
      </c>
      <c r="J3363" s="37"/>
      <c r="P3363" s="13"/>
      <c r="Q3363" s="13"/>
      <c r="R3363" s="13"/>
      <c r="S3363" s="13"/>
      <c r="T3363" s="13"/>
      <c r="U3363" s="13"/>
      <c r="V3363" s="13"/>
      <c r="W3363" s="13"/>
      <c r="X3363" s="13"/>
      <c r="Y3363" s="13"/>
      <c r="Z3363" s="13"/>
    </row>
    <row r="3364" spans="1:26" x14ac:dyDescent="0.25">
      <c r="A3364" s="38"/>
      <c r="J3364" s="43"/>
      <c r="P3364" s="13"/>
      <c r="Q3364" s="13"/>
      <c r="R3364" s="13"/>
      <c r="S3364" s="13"/>
      <c r="T3364" s="13"/>
      <c r="U3364" s="13"/>
      <c r="V3364" s="13"/>
      <c r="W3364" s="13"/>
      <c r="X3364" s="13"/>
      <c r="Y3364" s="13"/>
      <c r="Z3364" s="13"/>
    </row>
    <row r="3365" spans="1:26" x14ac:dyDescent="0.25">
      <c r="A3365" s="38"/>
      <c r="B3365" s="626" t="s">
        <v>276</v>
      </c>
      <c r="C3365" s="627"/>
      <c r="D3365" s="627"/>
      <c r="E3365" s="628"/>
      <c r="F3365" s="630"/>
      <c r="G3365" s="630"/>
      <c r="H3365" s="630"/>
      <c r="I3365" s="630"/>
      <c r="J3365" s="43"/>
      <c r="P3365" s="13"/>
      <c r="Q3365" s="13"/>
      <c r="R3365" s="13"/>
      <c r="S3365" s="13"/>
      <c r="T3365" s="13"/>
      <c r="U3365" s="13"/>
      <c r="V3365" s="13"/>
      <c r="W3365" s="13"/>
      <c r="X3365" s="13"/>
      <c r="Y3365" s="13"/>
      <c r="Z3365" s="13"/>
    </row>
    <row r="3366" spans="1:26" x14ac:dyDescent="0.25">
      <c r="A3366" s="38"/>
      <c r="B3366" s="626" t="s">
        <v>65</v>
      </c>
      <c r="C3366" s="627"/>
      <c r="D3366" s="627"/>
      <c r="E3366" s="628"/>
      <c r="F3366" s="630"/>
      <c r="G3366" s="630"/>
      <c r="H3366" s="630"/>
      <c r="I3366" s="630"/>
      <c r="J3366" s="43"/>
      <c r="P3366" s="13"/>
      <c r="Q3366" s="13"/>
      <c r="R3366" s="13"/>
      <c r="S3366" s="13"/>
      <c r="T3366" s="13"/>
      <c r="U3366" s="13"/>
      <c r="V3366" s="13"/>
      <c r="W3366" s="13"/>
      <c r="X3366" s="13"/>
      <c r="Y3366" s="13"/>
      <c r="Z3366" s="13"/>
    </row>
    <row r="3367" spans="1:26" x14ac:dyDescent="0.25">
      <c r="A3367" s="38"/>
      <c r="B3367" s="626" t="s">
        <v>66</v>
      </c>
      <c r="C3367" s="627"/>
      <c r="D3367" s="627"/>
      <c r="E3367" s="628"/>
      <c r="F3367" s="630"/>
      <c r="G3367" s="630"/>
      <c r="H3367" s="630"/>
      <c r="I3367" s="630"/>
      <c r="J3367" s="43"/>
      <c r="P3367" s="13"/>
      <c r="Q3367" s="13"/>
      <c r="R3367" s="13"/>
      <c r="S3367" s="13"/>
      <c r="T3367" s="13"/>
      <c r="U3367" s="13"/>
      <c r="V3367" s="13"/>
      <c r="W3367" s="13"/>
      <c r="X3367" s="13"/>
      <c r="Y3367" s="13"/>
      <c r="Z3367" s="13"/>
    </row>
    <row r="3368" spans="1:26" x14ac:dyDescent="0.25">
      <c r="A3368" s="38"/>
      <c r="B3368" s="626" t="s">
        <v>67</v>
      </c>
      <c r="C3368" s="627"/>
      <c r="D3368" s="627"/>
      <c r="E3368" s="628"/>
      <c r="F3368" s="630"/>
      <c r="G3368" s="630"/>
      <c r="H3368" s="630"/>
      <c r="I3368" s="630"/>
      <c r="J3368" s="43"/>
      <c r="P3368" s="13"/>
      <c r="Q3368" s="13"/>
      <c r="R3368" s="13"/>
      <c r="S3368" s="13"/>
      <c r="T3368" s="13"/>
      <c r="U3368" s="13"/>
      <c r="V3368" s="13"/>
      <c r="W3368" s="13"/>
      <c r="X3368" s="13"/>
      <c r="Y3368" s="13"/>
      <c r="Z3368" s="13"/>
    </row>
    <row r="3369" spans="1:26" x14ac:dyDescent="0.25">
      <c r="A3369" s="38"/>
      <c r="B3369" s="626"/>
      <c r="C3369" s="627"/>
      <c r="D3369" s="627"/>
      <c r="E3369" s="628"/>
      <c r="F3369" s="667"/>
      <c r="G3369" s="667"/>
      <c r="H3369" s="667"/>
      <c r="I3369" s="667"/>
      <c r="J3369" s="43"/>
      <c r="P3369" s="13"/>
      <c r="Q3369" s="13"/>
      <c r="R3369" s="13"/>
      <c r="S3369" s="13"/>
      <c r="T3369" s="13"/>
      <c r="U3369" s="13"/>
      <c r="V3369" s="13"/>
      <c r="W3369" s="13"/>
      <c r="X3369" s="13"/>
      <c r="Y3369" s="13"/>
      <c r="Z3369" s="13"/>
    </row>
    <row r="3370" spans="1:26" x14ac:dyDescent="0.25">
      <c r="A3370" s="38"/>
      <c r="B3370" s="626" t="s">
        <v>68</v>
      </c>
      <c r="C3370" s="627"/>
      <c r="D3370" s="627"/>
      <c r="E3370" s="628"/>
      <c r="F3370" s="630"/>
      <c r="G3370" s="630"/>
      <c r="H3370" s="630"/>
      <c r="I3370" s="630"/>
      <c r="J3370" s="43"/>
      <c r="P3370" s="13"/>
      <c r="Q3370" s="13"/>
      <c r="R3370" s="13"/>
      <c r="S3370" s="13"/>
      <c r="T3370" s="13"/>
      <c r="U3370" s="13"/>
      <c r="V3370" s="13"/>
      <c r="W3370" s="13"/>
      <c r="X3370" s="13"/>
      <c r="Y3370" s="13"/>
      <c r="Z3370" s="13"/>
    </row>
    <row r="3371" spans="1:26" x14ac:dyDescent="0.25">
      <c r="A3371" s="38"/>
      <c r="B3371" s="626" t="s">
        <v>69</v>
      </c>
      <c r="C3371" s="627"/>
      <c r="D3371" s="627"/>
      <c r="E3371" s="628"/>
      <c r="F3371" s="630"/>
      <c r="G3371" s="630"/>
      <c r="H3371" s="630"/>
      <c r="I3371" s="630"/>
      <c r="J3371" s="43"/>
      <c r="P3371" s="13"/>
      <c r="Q3371" s="13"/>
      <c r="R3371" s="13"/>
      <c r="S3371" s="13"/>
      <c r="T3371" s="13"/>
      <c r="U3371" s="13"/>
      <c r="V3371" s="13"/>
      <c r="W3371" s="13"/>
      <c r="X3371" s="13"/>
      <c r="Y3371" s="13"/>
      <c r="Z3371" s="13"/>
    </row>
    <row r="3372" spans="1:26" ht="13.8" thickBot="1" x14ac:dyDescent="0.3">
      <c r="A3372" s="64"/>
      <c r="B3372" s="640" t="s">
        <v>780</v>
      </c>
      <c r="C3372" s="641"/>
      <c r="D3372" s="641"/>
      <c r="E3372" s="642"/>
      <c r="F3372" s="643"/>
      <c r="G3372" s="643"/>
      <c r="H3372" s="643"/>
      <c r="I3372" s="643"/>
      <c r="J3372" s="69"/>
      <c r="P3372" s="13"/>
      <c r="Q3372" s="13"/>
      <c r="R3372" s="13"/>
      <c r="S3372" s="13"/>
      <c r="T3372" s="13"/>
      <c r="U3372" s="13"/>
      <c r="V3372" s="13"/>
      <c r="W3372" s="13"/>
      <c r="X3372" s="13"/>
      <c r="Y3372" s="13"/>
      <c r="Z3372" s="13"/>
    </row>
    <row r="3373" spans="1:26" ht="13.8" thickTop="1" x14ac:dyDescent="0.25">
      <c r="P3373" s="13"/>
      <c r="Q3373" s="13"/>
      <c r="R3373" s="13"/>
      <c r="S3373" s="13"/>
      <c r="T3373" s="13"/>
      <c r="U3373" s="13"/>
      <c r="V3373" s="13"/>
      <c r="W3373" s="13"/>
      <c r="X3373" s="13"/>
      <c r="Y3373" s="13"/>
      <c r="Z3373" s="13"/>
    </row>
    <row r="3374" spans="1:26" x14ac:dyDescent="0.25">
      <c r="P3374" s="13"/>
      <c r="Q3374" s="13"/>
      <c r="R3374" s="13"/>
      <c r="S3374" s="13"/>
      <c r="T3374" s="13"/>
      <c r="U3374" s="13"/>
      <c r="V3374" s="13"/>
      <c r="W3374" s="13"/>
      <c r="X3374" s="13"/>
      <c r="Y3374" s="13"/>
      <c r="Z3374" s="13"/>
    </row>
    <row r="3375" spans="1:26" ht="13.8" thickBot="1" x14ac:dyDescent="0.3">
      <c r="P3375" s="13"/>
      <c r="Q3375" s="13"/>
      <c r="R3375" s="13"/>
      <c r="S3375" s="13"/>
      <c r="T3375" s="13"/>
      <c r="U3375" s="13"/>
      <c r="V3375" s="13"/>
      <c r="W3375" s="13"/>
      <c r="X3375" s="13"/>
      <c r="Y3375" s="13"/>
      <c r="Z3375" s="13"/>
    </row>
    <row r="3376" spans="1:26" ht="13.8" thickTop="1" x14ac:dyDescent="0.25">
      <c r="A3376" s="31"/>
      <c r="B3376" s="32" t="s">
        <v>60</v>
      </c>
      <c r="C3376" s="33"/>
      <c r="D3376" s="33" t="s">
        <v>413</v>
      </c>
      <c r="E3376" s="315"/>
      <c r="F3376" s="33"/>
      <c r="G3376" s="33"/>
      <c r="H3376" s="33"/>
      <c r="I3376" s="36" t="s">
        <v>62</v>
      </c>
      <c r="J3376" s="37"/>
      <c r="P3376" s="13"/>
      <c r="Q3376" s="13"/>
      <c r="R3376" s="13"/>
      <c r="S3376" s="13"/>
      <c r="T3376" s="13"/>
      <c r="U3376" s="13"/>
      <c r="V3376" s="13"/>
      <c r="W3376" s="13"/>
      <c r="X3376" s="13"/>
      <c r="Y3376" s="13"/>
      <c r="Z3376" s="13"/>
    </row>
    <row r="3377" spans="1:26" x14ac:dyDescent="0.25">
      <c r="A3377" s="38"/>
      <c r="J3377" s="43"/>
      <c r="P3377" s="13"/>
      <c r="Q3377" s="13"/>
      <c r="R3377" s="13"/>
      <c r="S3377" s="13"/>
      <c r="T3377" s="13"/>
      <c r="U3377" s="13"/>
      <c r="V3377" s="13"/>
      <c r="W3377" s="13"/>
      <c r="X3377" s="13"/>
      <c r="Y3377" s="13"/>
      <c r="Z3377" s="13"/>
    </row>
    <row r="3378" spans="1:26" x14ac:dyDescent="0.25">
      <c r="A3378" s="38"/>
      <c r="B3378" s="626" t="s">
        <v>276</v>
      </c>
      <c r="C3378" s="627"/>
      <c r="D3378" s="627"/>
      <c r="E3378" s="628"/>
      <c r="F3378" s="630"/>
      <c r="G3378" s="630"/>
      <c r="H3378" s="630"/>
      <c r="I3378" s="630"/>
      <c r="J3378" s="43"/>
      <c r="P3378" s="13"/>
      <c r="Q3378" s="13"/>
      <c r="R3378" s="13"/>
      <c r="S3378" s="13"/>
      <c r="T3378" s="13"/>
      <c r="U3378" s="13"/>
      <c r="V3378" s="13"/>
      <c r="W3378" s="13"/>
      <c r="X3378" s="13"/>
      <c r="Y3378" s="13"/>
      <c r="Z3378" s="13"/>
    </row>
    <row r="3379" spans="1:26" x14ac:dyDescent="0.25">
      <c r="A3379" s="38"/>
      <c r="B3379" s="626" t="s">
        <v>65</v>
      </c>
      <c r="C3379" s="627"/>
      <c r="D3379" s="627"/>
      <c r="E3379" s="628"/>
      <c r="F3379" s="630"/>
      <c r="G3379" s="630"/>
      <c r="H3379" s="630"/>
      <c r="I3379" s="630"/>
      <c r="J3379" s="43"/>
      <c r="P3379" s="13"/>
      <c r="Q3379" s="13"/>
      <c r="R3379" s="13"/>
      <c r="S3379" s="13"/>
      <c r="T3379" s="13"/>
      <c r="U3379" s="13"/>
      <c r="V3379" s="13"/>
      <c r="W3379" s="13"/>
      <c r="X3379" s="13"/>
      <c r="Y3379" s="13"/>
      <c r="Z3379" s="13"/>
    </row>
    <row r="3380" spans="1:26" x14ac:dyDescent="0.25">
      <c r="A3380" s="38"/>
      <c r="B3380" s="626" t="s">
        <v>66</v>
      </c>
      <c r="C3380" s="627"/>
      <c r="D3380" s="627"/>
      <c r="E3380" s="628"/>
      <c r="F3380" s="630"/>
      <c r="G3380" s="630"/>
      <c r="H3380" s="630"/>
      <c r="I3380" s="630"/>
      <c r="J3380" s="43"/>
      <c r="P3380" s="13"/>
      <c r="Q3380" s="13"/>
      <c r="R3380" s="13"/>
      <c r="S3380" s="13"/>
      <c r="T3380" s="13"/>
      <c r="U3380" s="13"/>
      <c r="V3380" s="13"/>
      <c r="W3380" s="13"/>
      <c r="X3380" s="13"/>
      <c r="Y3380" s="13"/>
      <c r="Z3380" s="13"/>
    </row>
    <row r="3381" spans="1:26" x14ac:dyDescent="0.25">
      <c r="A3381" s="38"/>
      <c r="B3381" s="626" t="s">
        <v>67</v>
      </c>
      <c r="C3381" s="627"/>
      <c r="D3381" s="627"/>
      <c r="E3381" s="628"/>
      <c r="F3381" s="630"/>
      <c r="G3381" s="630"/>
      <c r="H3381" s="630"/>
      <c r="I3381" s="630"/>
      <c r="J3381" s="43"/>
      <c r="P3381" s="13"/>
      <c r="Q3381" s="13"/>
      <c r="R3381" s="13"/>
      <c r="S3381" s="13"/>
      <c r="T3381" s="13"/>
      <c r="U3381" s="13"/>
      <c r="V3381" s="13"/>
      <c r="W3381" s="13"/>
      <c r="X3381" s="13"/>
      <c r="Y3381" s="13"/>
      <c r="Z3381" s="13"/>
    </row>
    <row r="3382" spans="1:26" x14ac:dyDescent="0.25">
      <c r="A3382" s="38"/>
      <c r="B3382" s="626"/>
      <c r="C3382" s="627"/>
      <c r="D3382" s="627"/>
      <c r="E3382" s="628"/>
      <c r="F3382" s="667"/>
      <c r="G3382" s="667"/>
      <c r="H3382" s="667"/>
      <c r="I3382" s="667"/>
      <c r="J3382" s="43"/>
      <c r="P3382" s="13"/>
      <c r="Q3382" s="13"/>
      <c r="R3382" s="13"/>
      <c r="S3382" s="13"/>
      <c r="T3382" s="13"/>
      <c r="U3382" s="13"/>
      <c r="V3382" s="13"/>
      <c r="W3382" s="13"/>
      <c r="X3382" s="13"/>
      <c r="Y3382" s="13"/>
      <c r="Z3382" s="13"/>
    </row>
    <row r="3383" spans="1:26" x14ac:dyDescent="0.25">
      <c r="A3383" s="38"/>
      <c r="B3383" s="626" t="s">
        <v>68</v>
      </c>
      <c r="C3383" s="627"/>
      <c r="D3383" s="627"/>
      <c r="E3383" s="628"/>
      <c r="F3383" s="630"/>
      <c r="G3383" s="630"/>
      <c r="H3383" s="630"/>
      <c r="I3383" s="630"/>
      <c r="J3383" s="43"/>
      <c r="P3383" s="13"/>
      <c r="Q3383" s="13"/>
      <c r="R3383" s="13"/>
      <c r="S3383" s="13"/>
      <c r="T3383" s="13"/>
      <c r="U3383" s="13"/>
      <c r="V3383" s="13"/>
      <c r="W3383" s="13"/>
      <c r="X3383" s="13"/>
      <c r="Y3383" s="13"/>
      <c r="Z3383" s="13"/>
    </row>
    <row r="3384" spans="1:26" x14ac:dyDescent="0.25">
      <c r="A3384" s="38"/>
      <c r="B3384" s="626" t="s">
        <v>69</v>
      </c>
      <c r="C3384" s="627"/>
      <c r="D3384" s="627"/>
      <c r="E3384" s="628"/>
      <c r="F3384" s="630"/>
      <c r="G3384" s="630"/>
      <c r="H3384" s="630"/>
      <c r="I3384" s="630"/>
      <c r="J3384" s="43"/>
      <c r="P3384" s="13"/>
      <c r="Q3384" s="13"/>
      <c r="R3384" s="13"/>
      <c r="S3384" s="13"/>
      <c r="T3384" s="13"/>
      <c r="U3384" s="13"/>
      <c r="V3384" s="13"/>
      <c r="W3384" s="13"/>
      <c r="X3384" s="13"/>
      <c r="Y3384" s="13"/>
      <c r="Z3384" s="13"/>
    </row>
    <row r="3385" spans="1:26" ht="13.8" thickBot="1" x14ac:dyDescent="0.3">
      <c r="A3385" s="64"/>
      <c r="B3385" s="640" t="s">
        <v>780</v>
      </c>
      <c r="C3385" s="641"/>
      <c r="D3385" s="641"/>
      <c r="E3385" s="642"/>
      <c r="F3385" s="643"/>
      <c r="G3385" s="643"/>
      <c r="H3385" s="643"/>
      <c r="I3385" s="643"/>
      <c r="J3385" s="69"/>
      <c r="P3385" s="13"/>
      <c r="Q3385" s="13"/>
      <c r="R3385" s="13"/>
      <c r="S3385" s="13"/>
      <c r="T3385" s="13"/>
      <c r="U3385" s="13"/>
      <c r="V3385" s="13"/>
      <c r="W3385" s="13"/>
      <c r="X3385" s="13"/>
      <c r="Y3385" s="13"/>
      <c r="Z3385" s="13"/>
    </row>
    <row r="3386" spans="1:26" ht="13.8" thickTop="1" x14ac:dyDescent="0.25">
      <c r="P3386" s="13"/>
      <c r="Q3386" s="13"/>
      <c r="R3386" s="13"/>
      <c r="S3386" s="13"/>
      <c r="T3386" s="13"/>
      <c r="U3386" s="13"/>
      <c r="V3386" s="13"/>
      <c r="W3386" s="13"/>
      <c r="X3386" s="13"/>
      <c r="Y3386" s="13"/>
      <c r="Z3386" s="13"/>
    </row>
    <row r="3387" spans="1:26" x14ac:dyDescent="0.25">
      <c r="P3387" s="13"/>
      <c r="Q3387" s="13"/>
      <c r="R3387" s="13"/>
      <c r="S3387" s="13"/>
      <c r="T3387" s="13"/>
      <c r="U3387" s="13"/>
      <c r="V3387" s="13"/>
      <c r="W3387" s="13"/>
      <c r="X3387" s="13"/>
      <c r="Y3387" s="13"/>
      <c r="Z3387" s="13"/>
    </row>
    <row r="3388" spans="1:26" ht="12.75" customHeight="1" thickBot="1" x14ac:dyDescent="0.3">
      <c r="P3388" s="13"/>
      <c r="Q3388" s="13"/>
      <c r="R3388" s="13"/>
      <c r="S3388" s="13"/>
      <c r="T3388" s="13"/>
      <c r="U3388" s="13"/>
      <c r="V3388" s="13"/>
      <c r="W3388" s="13"/>
      <c r="X3388" s="13"/>
      <c r="Y3388" s="13"/>
      <c r="Z3388" s="13"/>
    </row>
    <row r="3389" spans="1:26" ht="13.8" thickTop="1" x14ac:dyDescent="0.25">
      <c r="A3389" s="31"/>
      <c r="B3389" s="32" t="s">
        <v>60</v>
      </c>
      <c r="C3389" s="33"/>
      <c r="D3389" s="33" t="s">
        <v>414</v>
      </c>
      <c r="E3389" s="315"/>
      <c r="F3389" s="33"/>
      <c r="G3389" s="33"/>
      <c r="H3389" s="33"/>
      <c r="I3389" s="36" t="s">
        <v>62</v>
      </c>
      <c r="J3389" s="37"/>
      <c r="P3389" s="13"/>
      <c r="Q3389" s="13"/>
      <c r="R3389" s="13"/>
      <c r="S3389" s="13"/>
      <c r="T3389" s="13"/>
      <c r="U3389" s="13"/>
      <c r="V3389" s="13"/>
      <c r="W3389" s="13"/>
      <c r="X3389" s="13"/>
      <c r="Y3389" s="13"/>
      <c r="Z3389" s="13"/>
    </row>
    <row r="3390" spans="1:26" x14ac:dyDescent="0.25">
      <c r="A3390" s="38"/>
      <c r="J3390" s="43"/>
      <c r="P3390" s="13"/>
      <c r="Q3390" s="13"/>
      <c r="R3390" s="13"/>
      <c r="S3390" s="13"/>
      <c r="T3390" s="13"/>
      <c r="U3390" s="13"/>
      <c r="V3390" s="13"/>
      <c r="W3390" s="13"/>
      <c r="X3390" s="13"/>
      <c r="Y3390" s="13"/>
      <c r="Z3390" s="13"/>
    </row>
    <row r="3391" spans="1:26" x14ac:dyDescent="0.25">
      <c r="A3391" s="38"/>
      <c r="B3391" s="626" t="s">
        <v>276</v>
      </c>
      <c r="C3391" s="627"/>
      <c r="D3391" s="627"/>
      <c r="E3391" s="628"/>
      <c r="F3391" s="630"/>
      <c r="G3391" s="630"/>
      <c r="H3391" s="630"/>
      <c r="I3391" s="630"/>
      <c r="J3391" s="43"/>
      <c r="P3391" s="13"/>
      <c r="Q3391" s="13"/>
      <c r="R3391" s="13"/>
      <c r="S3391" s="13"/>
      <c r="T3391" s="13"/>
      <c r="U3391" s="13"/>
      <c r="V3391" s="13"/>
      <c r="W3391" s="13"/>
      <c r="X3391" s="13"/>
      <c r="Y3391" s="13"/>
      <c r="Z3391" s="13"/>
    </row>
    <row r="3392" spans="1:26" x14ac:dyDescent="0.25">
      <c r="A3392" s="38"/>
      <c r="B3392" s="626" t="s">
        <v>65</v>
      </c>
      <c r="C3392" s="627"/>
      <c r="D3392" s="627"/>
      <c r="E3392" s="628"/>
      <c r="F3392" s="630"/>
      <c r="G3392" s="630"/>
      <c r="H3392" s="630"/>
      <c r="I3392" s="630"/>
      <c r="J3392" s="43"/>
      <c r="P3392" s="13"/>
      <c r="Q3392" s="13"/>
      <c r="R3392" s="13"/>
      <c r="S3392" s="13"/>
      <c r="T3392" s="13"/>
      <c r="U3392" s="13"/>
      <c r="V3392" s="13"/>
      <c r="W3392" s="13"/>
      <c r="X3392" s="13"/>
      <c r="Y3392" s="13"/>
      <c r="Z3392" s="13"/>
    </row>
    <row r="3393" spans="1:26" x14ac:dyDescent="0.25">
      <c r="A3393" s="38"/>
      <c r="B3393" s="626" t="s">
        <v>66</v>
      </c>
      <c r="C3393" s="627"/>
      <c r="D3393" s="627"/>
      <c r="E3393" s="628"/>
      <c r="F3393" s="630"/>
      <c r="G3393" s="630"/>
      <c r="H3393" s="630"/>
      <c r="I3393" s="630"/>
      <c r="J3393" s="43"/>
      <c r="P3393" s="13"/>
      <c r="Q3393" s="13"/>
      <c r="R3393" s="13"/>
      <c r="S3393" s="13"/>
      <c r="T3393" s="13"/>
      <c r="U3393" s="13"/>
      <c r="V3393" s="13"/>
      <c r="W3393" s="13"/>
      <c r="X3393" s="13"/>
      <c r="Y3393" s="13"/>
      <c r="Z3393" s="13"/>
    </row>
    <row r="3394" spans="1:26" x14ac:dyDescent="0.25">
      <c r="A3394" s="38"/>
      <c r="B3394" s="626" t="s">
        <v>67</v>
      </c>
      <c r="C3394" s="627"/>
      <c r="D3394" s="627"/>
      <c r="E3394" s="628"/>
      <c r="F3394" s="630"/>
      <c r="G3394" s="630"/>
      <c r="H3394" s="630"/>
      <c r="I3394" s="630"/>
      <c r="J3394" s="43"/>
    </row>
    <row r="3395" spans="1:26" x14ac:dyDescent="0.25">
      <c r="A3395" s="38"/>
      <c r="B3395" s="626"/>
      <c r="C3395" s="627"/>
      <c r="D3395" s="627"/>
      <c r="E3395" s="628"/>
      <c r="F3395" s="667"/>
      <c r="G3395" s="667"/>
      <c r="H3395" s="667"/>
      <c r="I3395" s="667"/>
      <c r="J3395" s="43"/>
    </row>
    <row r="3396" spans="1:26" x14ac:dyDescent="0.25">
      <c r="A3396" s="38"/>
      <c r="B3396" s="626" t="s">
        <v>68</v>
      </c>
      <c r="C3396" s="627"/>
      <c r="D3396" s="627"/>
      <c r="E3396" s="628"/>
      <c r="F3396" s="630"/>
      <c r="G3396" s="630"/>
      <c r="H3396" s="630"/>
      <c r="I3396" s="630"/>
      <c r="J3396" s="43"/>
    </row>
    <row r="3397" spans="1:26" x14ac:dyDescent="0.25">
      <c r="A3397" s="38"/>
      <c r="B3397" s="626" t="s">
        <v>69</v>
      </c>
      <c r="C3397" s="627"/>
      <c r="D3397" s="627"/>
      <c r="E3397" s="628"/>
      <c r="F3397" s="630"/>
      <c r="G3397" s="630"/>
      <c r="H3397" s="630"/>
      <c r="I3397" s="630"/>
      <c r="J3397" s="43"/>
    </row>
    <row r="3398" spans="1:26" ht="15.75" customHeight="1" thickBot="1" x14ac:dyDescent="0.3">
      <c r="A3398" s="64"/>
      <c r="B3398" s="640" t="s">
        <v>780</v>
      </c>
      <c r="C3398" s="641"/>
      <c r="D3398" s="641"/>
      <c r="E3398" s="642"/>
      <c r="F3398" s="643"/>
      <c r="G3398" s="643"/>
      <c r="H3398" s="643"/>
      <c r="I3398" s="643"/>
      <c r="J3398" s="69"/>
    </row>
    <row r="3399" spans="1:26" ht="13.8" thickTop="1" x14ac:dyDescent="0.25"/>
    <row r="3400" spans="1:26" x14ac:dyDescent="0.25">
      <c r="B3400" t="s">
        <v>34</v>
      </c>
      <c r="D3400" s="62"/>
      <c r="H3400" s="63"/>
      <c r="K3400" s="26"/>
    </row>
    <row r="3401" spans="1:26" x14ac:dyDescent="0.25">
      <c r="B3401" s="609"/>
      <c r="C3401" s="610"/>
      <c r="D3401" s="610"/>
      <c r="E3401" s="610"/>
      <c r="F3401" s="610"/>
      <c r="G3401" s="610"/>
      <c r="H3401" s="610"/>
      <c r="I3401" s="610"/>
      <c r="J3401" s="610"/>
      <c r="K3401" s="610"/>
      <c r="L3401" s="610"/>
      <c r="M3401" s="611"/>
    </row>
    <row r="3402" spans="1:26" x14ac:dyDescent="0.25">
      <c r="B3402" s="612"/>
      <c r="C3402" s="613"/>
      <c r="D3402" s="613"/>
      <c r="E3402" s="613"/>
      <c r="F3402" s="613"/>
      <c r="G3402" s="613"/>
      <c r="H3402" s="613"/>
      <c r="I3402" s="613"/>
      <c r="J3402" s="613"/>
      <c r="K3402" s="613"/>
      <c r="L3402" s="613"/>
      <c r="M3402" s="614"/>
    </row>
    <row r="3403" spans="1:26" x14ac:dyDescent="0.25">
      <c r="B3403" s="612"/>
      <c r="C3403" s="613"/>
      <c r="D3403" s="613"/>
      <c r="E3403" s="613"/>
      <c r="F3403" s="613"/>
      <c r="G3403" s="613"/>
      <c r="H3403" s="613"/>
      <c r="I3403" s="613"/>
      <c r="J3403" s="613"/>
      <c r="K3403" s="613"/>
      <c r="L3403" s="613"/>
      <c r="M3403" s="614"/>
    </row>
    <row r="3404" spans="1:26" x14ac:dyDescent="0.25">
      <c r="B3404" s="615"/>
      <c r="C3404" s="616"/>
      <c r="D3404" s="616"/>
      <c r="E3404" s="616"/>
      <c r="F3404" s="616"/>
      <c r="G3404" s="616"/>
      <c r="H3404" s="616"/>
      <c r="I3404" s="616"/>
      <c r="J3404" s="616"/>
      <c r="K3404" s="616"/>
      <c r="L3404" s="616"/>
      <c r="M3404" s="617"/>
    </row>
    <row r="3405" spans="1:26" x14ac:dyDescent="0.25">
      <c r="B3405" s="16" t="s">
        <v>426</v>
      </c>
      <c r="D3405" s="62"/>
      <c r="H3405" s="63"/>
      <c r="K3405" s="26"/>
    </row>
    <row r="3406" spans="1:26" x14ac:dyDescent="0.25">
      <c r="D3406" s="62"/>
      <c r="H3406" s="63"/>
      <c r="K3406" s="26"/>
    </row>
    <row r="3407" spans="1:26" x14ac:dyDescent="0.25">
      <c r="D3407" s="62"/>
      <c r="H3407" s="63"/>
      <c r="K3407" s="26"/>
    </row>
    <row r="3408" spans="1:26" x14ac:dyDescent="0.25">
      <c r="B3408" s="608" t="str">
        <f>$L$39</f>
        <v>N.017-050-2022/1</v>
      </c>
      <c r="C3408" s="608"/>
      <c r="D3408" s="62"/>
      <c r="H3408" s="63"/>
      <c r="K3408" s="606" t="s">
        <v>334</v>
      </c>
      <c r="L3408" s="606"/>
      <c r="M3408" s="606"/>
    </row>
    <row r="3409" spans="2:13" x14ac:dyDescent="0.25">
      <c r="B3409" s="608"/>
      <c r="C3409" s="608"/>
      <c r="D3409" s="62"/>
      <c r="E3409" s="13"/>
      <c r="F3409" s="13"/>
      <c r="G3409" s="13"/>
      <c r="H3409" s="14"/>
      <c r="I3409" s="13"/>
      <c r="K3409" s="606"/>
      <c r="L3409" s="606"/>
      <c r="M3409" s="606"/>
    </row>
    <row r="3410" spans="2:13" x14ac:dyDescent="0.25">
      <c r="D3410" s="62"/>
      <c r="E3410" s="13"/>
      <c r="F3410" s="13"/>
      <c r="G3410" s="13"/>
      <c r="H3410" s="13"/>
      <c r="I3410" s="13"/>
      <c r="K3410" s="606"/>
      <c r="L3410" s="606"/>
      <c r="M3410" s="606"/>
    </row>
    <row r="3411" spans="2:13" x14ac:dyDescent="0.25">
      <c r="D3411" s="62"/>
      <c r="E3411" s="13"/>
      <c r="F3411" s="13"/>
      <c r="G3411" s="13"/>
      <c r="H3411" s="13"/>
      <c r="I3411" s="13"/>
      <c r="K3411" s="606"/>
      <c r="L3411" s="606"/>
      <c r="M3411" s="606"/>
    </row>
    <row r="3412" spans="2:13" x14ac:dyDescent="0.25">
      <c r="D3412" s="62"/>
      <c r="E3412" s="13"/>
      <c r="F3412" s="13"/>
      <c r="G3412" s="13"/>
      <c r="H3412" s="13"/>
      <c r="I3412" s="13"/>
      <c r="K3412" s="26"/>
    </row>
    <row r="3414" spans="2:13" x14ac:dyDescent="0.25">
      <c r="B3414" s="631" t="s">
        <v>272</v>
      </c>
      <c r="C3414" s="632"/>
      <c r="D3414" s="632"/>
      <c r="E3414" s="632"/>
      <c r="F3414" s="632"/>
      <c r="G3414" s="632"/>
      <c r="H3414" s="632"/>
      <c r="I3414" s="632"/>
      <c r="J3414" s="632"/>
      <c r="K3414" s="632"/>
      <c r="L3414" s="632"/>
      <c r="M3414" s="633"/>
    </row>
    <row r="3415" spans="2:13" x14ac:dyDescent="0.25">
      <c r="B3415" s="634"/>
      <c r="C3415" s="635"/>
      <c r="D3415" s="635"/>
      <c r="E3415" s="635"/>
      <c r="F3415" s="635"/>
      <c r="G3415" s="635"/>
      <c r="H3415" s="635"/>
      <c r="I3415" s="635"/>
      <c r="J3415" s="635"/>
      <c r="K3415" s="635"/>
      <c r="L3415" s="635"/>
      <c r="M3415" s="636"/>
    </row>
    <row r="3416" spans="2:13" x14ac:dyDescent="0.25">
      <c r="B3416" s="634"/>
      <c r="C3416" s="635"/>
      <c r="D3416" s="635"/>
      <c r="E3416" s="635"/>
      <c r="F3416" s="635"/>
      <c r="G3416" s="635"/>
      <c r="H3416" s="635"/>
      <c r="I3416" s="635"/>
      <c r="J3416" s="635"/>
      <c r="K3416" s="635"/>
      <c r="L3416" s="635"/>
      <c r="M3416" s="636"/>
    </row>
    <row r="3417" spans="2:13" x14ac:dyDescent="0.25">
      <c r="B3417" s="634"/>
      <c r="C3417" s="635"/>
      <c r="D3417" s="635"/>
      <c r="E3417" s="635"/>
      <c r="F3417" s="635"/>
      <c r="G3417" s="635"/>
      <c r="H3417" s="635"/>
      <c r="I3417" s="635"/>
      <c r="J3417" s="635"/>
      <c r="K3417" s="635"/>
      <c r="L3417" s="635"/>
      <c r="M3417" s="636"/>
    </row>
    <row r="3418" spans="2:13" x14ac:dyDescent="0.25">
      <c r="B3418" s="634"/>
      <c r="C3418" s="635"/>
      <c r="D3418" s="635"/>
      <c r="E3418" s="635"/>
      <c r="F3418" s="635"/>
      <c r="G3418" s="635"/>
      <c r="H3418" s="635"/>
      <c r="I3418" s="635"/>
      <c r="J3418" s="635"/>
      <c r="K3418" s="635"/>
      <c r="L3418" s="635"/>
      <c r="M3418" s="636"/>
    </row>
    <row r="3419" spans="2:13" x14ac:dyDescent="0.25">
      <c r="B3419" s="634"/>
      <c r="C3419" s="635"/>
      <c r="D3419" s="635"/>
      <c r="E3419" s="635"/>
      <c r="F3419" s="635"/>
      <c r="G3419" s="635"/>
      <c r="H3419" s="635"/>
      <c r="I3419" s="635"/>
      <c r="J3419" s="635"/>
      <c r="K3419" s="635"/>
      <c r="L3419" s="635"/>
      <c r="M3419" s="636"/>
    </row>
    <row r="3420" spans="2:13" x14ac:dyDescent="0.25">
      <c r="B3420" s="634"/>
      <c r="C3420" s="635"/>
      <c r="D3420" s="635"/>
      <c r="E3420" s="635"/>
      <c r="F3420" s="635"/>
      <c r="G3420" s="635"/>
      <c r="H3420" s="635"/>
      <c r="I3420" s="635"/>
      <c r="J3420" s="635"/>
      <c r="K3420" s="635"/>
      <c r="L3420" s="635"/>
      <c r="M3420" s="636"/>
    </row>
    <row r="3421" spans="2:13" x14ac:dyDescent="0.25">
      <c r="B3421" s="634"/>
      <c r="C3421" s="635"/>
      <c r="D3421" s="635"/>
      <c r="E3421" s="635"/>
      <c r="F3421" s="635"/>
      <c r="G3421" s="635"/>
      <c r="H3421" s="635"/>
      <c r="I3421" s="635"/>
      <c r="J3421" s="635"/>
      <c r="K3421" s="635"/>
      <c r="L3421" s="635"/>
      <c r="M3421" s="636"/>
    </row>
    <row r="3422" spans="2:13" x14ac:dyDescent="0.25">
      <c r="B3422" s="634"/>
      <c r="C3422" s="635"/>
      <c r="D3422" s="635"/>
      <c r="E3422" s="635"/>
      <c r="F3422" s="635"/>
      <c r="G3422" s="635"/>
      <c r="H3422" s="635"/>
      <c r="I3422" s="635"/>
      <c r="J3422" s="635"/>
      <c r="K3422" s="635"/>
      <c r="L3422" s="635"/>
      <c r="M3422" s="636"/>
    </row>
    <row r="3423" spans="2:13" x14ac:dyDescent="0.25">
      <c r="B3423" s="634"/>
      <c r="C3423" s="635"/>
      <c r="D3423" s="635"/>
      <c r="E3423" s="635"/>
      <c r="F3423" s="635"/>
      <c r="G3423" s="635"/>
      <c r="H3423" s="635"/>
      <c r="I3423" s="635"/>
      <c r="J3423" s="635"/>
      <c r="K3423" s="635"/>
      <c r="L3423" s="635"/>
      <c r="M3423" s="636"/>
    </row>
    <row r="3424" spans="2:13" x14ac:dyDescent="0.25">
      <c r="B3424" s="637"/>
      <c r="C3424" s="638"/>
      <c r="D3424" s="638"/>
      <c r="E3424" s="638"/>
      <c r="F3424" s="638"/>
      <c r="G3424" s="638"/>
      <c r="H3424" s="638"/>
      <c r="I3424" s="638"/>
      <c r="J3424" s="638"/>
      <c r="K3424" s="638"/>
      <c r="L3424" s="638"/>
      <c r="M3424" s="639"/>
    </row>
    <row r="3427" spans="1:26" x14ac:dyDescent="0.25">
      <c r="B3427" s="29" t="s">
        <v>19</v>
      </c>
      <c r="C3427" s="3"/>
      <c r="D3427" s="92"/>
      <c r="F3427" s="3"/>
      <c r="G3427" s="3"/>
      <c r="H3427" s="92"/>
    </row>
    <row r="3428" spans="1:26" x14ac:dyDescent="0.25">
      <c r="P3428" s="13"/>
      <c r="Q3428" s="13"/>
      <c r="R3428" s="13"/>
      <c r="S3428" s="13"/>
      <c r="T3428" s="13"/>
      <c r="U3428" s="13"/>
      <c r="V3428" s="13"/>
      <c r="W3428" s="13"/>
      <c r="X3428" s="13"/>
      <c r="Y3428" s="13"/>
      <c r="Z3428" s="13"/>
    </row>
    <row r="3429" spans="1:26" x14ac:dyDescent="0.25">
      <c r="P3429" s="13"/>
      <c r="Q3429" s="13"/>
      <c r="R3429" s="13"/>
      <c r="S3429" s="13"/>
      <c r="T3429" s="13"/>
      <c r="U3429" s="13"/>
      <c r="V3429" s="13"/>
      <c r="W3429" s="13"/>
      <c r="X3429" s="13"/>
      <c r="Y3429" s="13"/>
      <c r="Z3429" s="13"/>
    </row>
    <row r="3430" spans="1:26" x14ac:dyDescent="0.25">
      <c r="P3430" s="13"/>
      <c r="Q3430" s="13"/>
      <c r="R3430" s="13"/>
      <c r="S3430" s="13"/>
      <c r="T3430" s="13"/>
      <c r="U3430" s="13"/>
      <c r="V3430" s="13"/>
      <c r="W3430" s="13"/>
      <c r="X3430" s="13"/>
      <c r="Y3430" s="13"/>
      <c r="Z3430" s="13"/>
    </row>
    <row r="3431" spans="1:26" x14ac:dyDescent="0.25">
      <c r="P3431" s="13"/>
      <c r="Q3431" s="13"/>
      <c r="R3431" s="13"/>
      <c r="S3431" s="13"/>
      <c r="T3431" s="13"/>
      <c r="U3431" s="13"/>
      <c r="V3431" s="13"/>
      <c r="W3431" s="13"/>
      <c r="X3431" s="13"/>
      <c r="Y3431" s="13"/>
      <c r="Z3431" s="13"/>
    </row>
    <row r="3432" spans="1:26" x14ac:dyDescent="0.25">
      <c r="P3432" s="13"/>
      <c r="Q3432" s="13"/>
      <c r="R3432" s="13"/>
      <c r="S3432" s="13"/>
      <c r="T3432" s="13"/>
      <c r="U3432" s="13"/>
      <c r="V3432" s="13"/>
      <c r="W3432" s="13"/>
      <c r="X3432" s="13"/>
      <c r="Y3432" s="13"/>
      <c r="Z3432" s="13"/>
    </row>
    <row r="3433" spans="1:26" x14ac:dyDescent="0.25">
      <c r="P3433" s="13"/>
      <c r="Q3433" s="13"/>
      <c r="R3433" s="13"/>
      <c r="S3433" s="13"/>
      <c r="T3433" s="13"/>
      <c r="U3433" s="13"/>
      <c r="V3433" s="13"/>
      <c r="W3433" s="13"/>
      <c r="X3433" s="13"/>
      <c r="Y3433" s="13"/>
      <c r="Z3433" s="13"/>
    </row>
    <row r="3434" spans="1:26" x14ac:dyDescent="0.25">
      <c r="P3434" s="13"/>
      <c r="Q3434" s="13"/>
      <c r="R3434" s="13"/>
      <c r="S3434" s="13"/>
      <c r="T3434" s="13"/>
      <c r="U3434" s="13"/>
      <c r="V3434" s="13"/>
      <c r="W3434" s="13"/>
      <c r="X3434" s="13"/>
      <c r="Y3434" s="13"/>
      <c r="Z3434" s="13"/>
    </row>
    <row r="3435" spans="1:26" x14ac:dyDescent="0.25">
      <c r="P3435" s="13"/>
      <c r="Q3435" s="13"/>
      <c r="R3435" s="13"/>
      <c r="S3435" s="13"/>
      <c r="T3435" s="13"/>
      <c r="U3435" s="13"/>
      <c r="V3435" s="13"/>
      <c r="W3435" s="13"/>
      <c r="X3435" s="13"/>
      <c r="Y3435" s="13"/>
      <c r="Z3435" s="13"/>
    </row>
    <row r="3436" spans="1:26" x14ac:dyDescent="0.25">
      <c r="P3436" s="13"/>
      <c r="Q3436" s="13"/>
      <c r="R3436" s="13"/>
      <c r="S3436" s="13"/>
      <c r="T3436" s="13"/>
      <c r="U3436" s="13"/>
      <c r="V3436" s="13"/>
      <c r="W3436" s="13"/>
      <c r="X3436" s="13"/>
      <c r="Y3436" s="13"/>
      <c r="Z3436" s="13"/>
    </row>
    <row r="3437" spans="1:26" ht="13.8" thickBot="1" x14ac:dyDescent="0.3">
      <c r="B3437">
        <f>$D$1</f>
        <v>0</v>
      </c>
      <c r="C3437" s="29" t="s">
        <v>19</v>
      </c>
      <c r="D3437" s="30" t="s">
        <v>20</v>
      </c>
      <c r="P3437" s="13"/>
      <c r="Q3437" s="13"/>
      <c r="R3437" s="13"/>
      <c r="S3437" s="13"/>
      <c r="T3437" s="13"/>
      <c r="U3437" s="13"/>
      <c r="V3437" s="13"/>
      <c r="W3437" s="13"/>
      <c r="X3437" s="13"/>
      <c r="Y3437" s="13"/>
      <c r="Z3437" s="13"/>
    </row>
    <row r="3438" spans="1:26" ht="13.8" thickTop="1" x14ac:dyDescent="0.25">
      <c r="A3438" s="31"/>
      <c r="B3438" s="32" t="s">
        <v>72</v>
      </c>
      <c r="C3438" s="33"/>
      <c r="D3438" s="34"/>
      <c r="E3438" s="32" t="s">
        <v>73</v>
      </c>
      <c r="F3438" s="35"/>
      <c r="G3438" s="33"/>
      <c r="H3438" s="33"/>
      <c r="I3438" s="36"/>
      <c r="J3438" s="32"/>
      <c r="K3438" s="33"/>
      <c r="L3438" s="36"/>
      <c r="M3438" s="33"/>
      <c r="N3438" s="37"/>
      <c r="P3438" s="13"/>
      <c r="Q3438" s="13"/>
      <c r="R3438" s="13"/>
      <c r="S3438" s="13"/>
      <c r="T3438" s="13"/>
      <c r="U3438" s="13"/>
      <c r="V3438" s="13"/>
      <c r="W3438" s="13"/>
      <c r="X3438" s="13"/>
      <c r="Y3438" s="13"/>
      <c r="Z3438" s="13"/>
    </row>
    <row r="3439" spans="1:26" x14ac:dyDescent="0.25">
      <c r="A3439" s="38"/>
      <c r="E3439" s="39"/>
      <c r="F3439" s="40"/>
      <c r="G3439" s="41"/>
      <c r="I3439" s="11"/>
      <c r="J3439" s="93"/>
      <c r="K3439" s="608" t="str">
        <f>$L$39</f>
        <v>N.017-050-2022/1</v>
      </c>
      <c r="L3439" s="608"/>
      <c r="M3439" s="80" t="s">
        <v>74</v>
      </c>
      <c r="N3439" s="43"/>
      <c r="P3439" s="13"/>
      <c r="Q3439" s="13"/>
      <c r="R3439" s="13"/>
      <c r="S3439" s="13"/>
      <c r="T3439" s="13"/>
      <c r="U3439" s="13"/>
      <c r="V3439" s="13"/>
      <c r="W3439" s="13"/>
      <c r="X3439" s="13"/>
      <c r="Y3439" s="13"/>
      <c r="Z3439" s="13"/>
    </row>
    <row r="3440" spans="1:26" x14ac:dyDescent="0.25">
      <c r="A3440" s="38"/>
      <c r="B3440" s="9" t="s">
        <v>75</v>
      </c>
      <c r="K3440" s="608"/>
      <c r="L3440" s="608"/>
      <c r="N3440" s="43"/>
      <c r="P3440" s="13"/>
      <c r="Q3440" s="13"/>
      <c r="R3440" s="13"/>
      <c r="S3440" s="13"/>
      <c r="T3440" s="13"/>
      <c r="U3440" s="13"/>
      <c r="V3440" s="13"/>
      <c r="W3440" s="13"/>
      <c r="X3440" s="13"/>
      <c r="Y3440" s="13"/>
      <c r="Z3440" s="13"/>
    </row>
    <row r="3441" spans="1:26" x14ac:dyDescent="0.25">
      <c r="A3441" s="38"/>
      <c r="B3441" s="83" t="s">
        <v>76</v>
      </c>
      <c r="C3441" s="3"/>
      <c r="D3441" s="3"/>
      <c r="E3441" s="3"/>
      <c r="F3441" s="3"/>
      <c r="G3441" s="3"/>
      <c r="H3441" s="3"/>
      <c r="I3441" s="3"/>
      <c r="J3441" s="3"/>
      <c r="K3441" s="3"/>
      <c r="L3441" s="3"/>
      <c r="M3441" s="3"/>
      <c r="N3441" s="43"/>
      <c r="P3441" s="13"/>
      <c r="Q3441" s="13"/>
      <c r="R3441" s="13"/>
      <c r="S3441" s="13"/>
      <c r="T3441" s="13"/>
      <c r="U3441" s="13"/>
      <c r="V3441" s="13"/>
      <c r="W3441" s="13"/>
      <c r="X3441" s="13"/>
      <c r="Y3441" s="13"/>
      <c r="Z3441" s="13"/>
    </row>
    <row r="3442" spans="1:26" x14ac:dyDescent="0.25">
      <c r="A3442" s="38"/>
      <c r="B3442" s="83" t="s">
        <v>77</v>
      </c>
      <c r="C3442" s="83"/>
      <c r="D3442" s="83"/>
      <c r="E3442" s="94"/>
      <c r="F3442" s="94"/>
      <c r="G3442" s="11"/>
      <c r="H3442" s="11"/>
      <c r="I3442" s="3"/>
      <c r="J3442" s="3"/>
      <c r="K3442" s="11"/>
      <c r="L3442" s="11"/>
      <c r="M3442" s="93"/>
      <c r="N3442" s="43"/>
      <c r="P3442" s="13"/>
      <c r="Q3442" s="13"/>
      <c r="R3442" s="13"/>
      <c r="S3442" s="13"/>
      <c r="T3442" s="13"/>
      <c r="U3442" s="13"/>
      <c r="V3442" s="13"/>
      <c r="W3442" s="13"/>
      <c r="X3442" s="13"/>
      <c r="Y3442" s="13"/>
      <c r="Z3442" s="13"/>
    </row>
    <row r="3443" spans="1:26" x14ac:dyDescent="0.25">
      <c r="A3443" s="38"/>
      <c r="B3443" t="s">
        <v>78</v>
      </c>
      <c r="N3443" s="43"/>
      <c r="P3443" s="13"/>
      <c r="Q3443" s="13"/>
      <c r="R3443" s="13"/>
      <c r="S3443" s="13"/>
      <c r="T3443" s="13"/>
      <c r="U3443" s="13"/>
      <c r="V3443" s="13"/>
      <c r="W3443" s="13"/>
      <c r="X3443" s="13"/>
      <c r="Y3443" s="13"/>
      <c r="Z3443" s="13"/>
    </row>
    <row r="3444" spans="1:26" x14ac:dyDescent="0.25">
      <c r="A3444" s="38"/>
      <c r="B3444" t="s">
        <v>79</v>
      </c>
      <c r="N3444" s="43"/>
      <c r="P3444" s="13"/>
      <c r="Q3444" s="13"/>
      <c r="R3444" s="13"/>
      <c r="S3444" s="13"/>
      <c r="T3444" s="13"/>
      <c r="U3444" s="13"/>
      <c r="V3444" s="13"/>
      <c r="W3444" s="13"/>
      <c r="X3444" s="13"/>
      <c r="Y3444" s="13"/>
      <c r="Z3444" s="13"/>
    </row>
    <row r="3445" spans="1:26" x14ac:dyDescent="0.25">
      <c r="A3445" s="38"/>
      <c r="N3445" s="43"/>
      <c r="P3445" s="13"/>
      <c r="Q3445" s="13"/>
      <c r="R3445" s="13"/>
      <c r="S3445" s="13"/>
      <c r="T3445" s="13"/>
      <c r="U3445" s="13"/>
      <c r="V3445" s="13"/>
      <c r="W3445" s="13"/>
      <c r="X3445" s="13"/>
      <c r="Y3445" s="13"/>
      <c r="Z3445" s="13"/>
    </row>
    <row r="3446" spans="1:26" ht="12.75" customHeight="1" x14ac:dyDescent="0.25">
      <c r="A3446" s="38"/>
      <c r="B3446" s="95"/>
      <c r="C3446" s="629" t="s">
        <v>4</v>
      </c>
      <c r="D3446" s="629"/>
      <c r="E3446" s="629"/>
      <c r="H3446" s="12"/>
      <c r="I3446" s="12"/>
      <c r="J3446" s="12"/>
      <c r="K3446" s="95"/>
      <c r="L3446" s="95"/>
      <c r="M3446" s="95"/>
      <c r="N3446" s="43"/>
      <c r="P3446" s="13"/>
      <c r="Q3446" s="13"/>
      <c r="R3446" s="13"/>
      <c r="S3446" s="13"/>
      <c r="T3446" s="13"/>
      <c r="U3446" s="13"/>
      <c r="V3446" s="13"/>
      <c r="W3446" s="13"/>
      <c r="X3446" s="13"/>
      <c r="Y3446" s="13"/>
      <c r="Z3446" s="13"/>
    </row>
    <row r="3447" spans="1:26" x14ac:dyDescent="0.25">
      <c r="A3447" s="38"/>
      <c r="B3447" s="189"/>
      <c r="C3447" s="190"/>
      <c r="D3447" s="190"/>
      <c r="E3447" s="190"/>
      <c r="H3447" s="189"/>
      <c r="I3447" s="189"/>
      <c r="J3447" s="189"/>
      <c r="K3447" s="189"/>
      <c r="L3447" s="95"/>
      <c r="M3447" s="95"/>
      <c r="N3447" s="43"/>
      <c r="P3447" s="13"/>
      <c r="Q3447" s="13"/>
      <c r="R3447" s="13"/>
      <c r="S3447" s="13"/>
      <c r="T3447" s="13"/>
      <c r="U3447" s="13"/>
      <c r="V3447" s="13"/>
      <c r="W3447" s="13"/>
      <c r="X3447" s="13"/>
      <c r="Y3447" s="13"/>
      <c r="Z3447" s="13"/>
    </row>
    <row r="3448" spans="1:26" x14ac:dyDescent="0.25">
      <c r="A3448" s="38"/>
      <c r="B3448" s="189"/>
      <c r="C3448" s="190"/>
      <c r="D3448" s="190"/>
      <c r="E3448" s="190"/>
      <c r="H3448" s="189"/>
      <c r="I3448" s="189"/>
      <c r="J3448" s="189"/>
      <c r="K3448" s="189"/>
      <c r="L3448" s="95"/>
      <c r="M3448" s="95"/>
      <c r="N3448" s="43"/>
      <c r="P3448" s="13"/>
      <c r="Q3448" s="13"/>
      <c r="R3448" s="13"/>
      <c r="S3448" s="13"/>
      <c r="T3448" s="13"/>
      <c r="U3448" s="13"/>
      <c r="V3448" s="13"/>
      <c r="W3448" s="13"/>
      <c r="X3448" s="13"/>
      <c r="Y3448" s="13"/>
      <c r="Z3448" s="13"/>
    </row>
    <row r="3449" spans="1:26" x14ac:dyDescent="0.25">
      <c r="A3449" s="38"/>
      <c r="B3449" s="95"/>
      <c r="C3449" s="95"/>
      <c r="D3449" s="95"/>
      <c r="E3449" s="95"/>
      <c r="F3449" s="95"/>
      <c r="G3449" s="95"/>
      <c r="H3449" s="95"/>
      <c r="I3449" s="95"/>
      <c r="J3449" s="95"/>
      <c r="K3449" s="95"/>
      <c r="L3449" s="95"/>
      <c r="M3449" s="95"/>
      <c r="N3449" s="43"/>
      <c r="P3449" s="13"/>
      <c r="Q3449" s="13"/>
      <c r="R3449" s="13"/>
      <c r="S3449" s="13"/>
      <c r="T3449" s="13"/>
      <c r="U3449" s="13"/>
      <c r="V3449" s="13"/>
      <c r="W3449" s="13"/>
      <c r="X3449" s="13"/>
      <c r="Y3449" s="13"/>
      <c r="Z3449" s="13"/>
    </row>
    <row r="3450" spans="1:26" x14ac:dyDescent="0.25">
      <c r="A3450" s="38"/>
      <c r="B3450" s="613"/>
      <c r="C3450" s="613"/>
      <c r="D3450" s="613"/>
      <c r="E3450" s="613"/>
      <c r="F3450" s="613"/>
      <c r="G3450" s="613"/>
      <c r="H3450" s="613"/>
      <c r="I3450" s="613"/>
      <c r="J3450" s="613"/>
      <c r="K3450" s="613"/>
      <c r="L3450" s="613"/>
      <c r="M3450" s="613"/>
      <c r="N3450" s="43"/>
      <c r="P3450" s="13"/>
      <c r="Q3450" s="13"/>
      <c r="R3450" s="13"/>
      <c r="S3450" s="13"/>
      <c r="T3450" s="13"/>
      <c r="U3450" s="13"/>
      <c r="V3450" s="13"/>
      <c r="W3450" s="13"/>
      <c r="X3450" s="13"/>
      <c r="Y3450" s="13"/>
      <c r="Z3450" s="13"/>
    </row>
    <row r="3451" spans="1:26" x14ac:dyDescent="0.25">
      <c r="A3451" s="38"/>
      <c r="B3451" s="613"/>
      <c r="C3451" s="613"/>
      <c r="D3451" s="613"/>
      <c r="E3451" s="613"/>
      <c r="F3451" s="613"/>
      <c r="G3451" s="613"/>
      <c r="H3451" s="613"/>
      <c r="I3451" s="613"/>
      <c r="J3451" s="613"/>
      <c r="K3451" s="613"/>
      <c r="L3451" s="613"/>
      <c r="M3451" s="613"/>
      <c r="N3451" s="43"/>
      <c r="P3451" s="13"/>
      <c r="Q3451" s="13"/>
      <c r="R3451" s="13"/>
      <c r="S3451" s="13"/>
      <c r="T3451" s="13"/>
      <c r="U3451" s="13"/>
      <c r="V3451" s="13"/>
      <c r="W3451" s="13"/>
      <c r="X3451" s="13"/>
      <c r="Y3451" s="13"/>
      <c r="Z3451" s="13"/>
    </row>
    <row r="3452" spans="1:26" x14ac:dyDescent="0.25">
      <c r="A3452" s="38"/>
      <c r="B3452" s="613"/>
      <c r="C3452" s="613"/>
      <c r="D3452" s="613"/>
      <c r="E3452" s="613"/>
      <c r="F3452" s="613"/>
      <c r="G3452" s="613"/>
      <c r="H3452" s="613"/>
      <c r="I3452" s="613"/>
      <c r="J3452" s="613"/>
      <c r="K3452" s="613"/>
      <c r="L3452" s="613"/>
      <c r="M3452" s="613"/>
      <c r="N3452" s="43"/>
      <c r="P3452" s="13"/>
      <c r="Q3452" s="13"/>
      <c r="R3452" s="13"/>
      <c r="S3452" s="13"/>
      <c r="T3452" s="13"/>
      <c r="U3452" s="13"/>
      <c r="V3452" s="13"/>
      <c r="W3452" s="13"/>
      <c r="X3452" s="13"/>
      <c r="Y3452" s="13"/>
      <c r="Z3452" s="13"/>
    </row>
    <row r="3453" spans="1:26" x14ac:dyDescent="0.25">
      <c r="A3453" s="38"/>
      <c r="B3453" s="613"/>
      <c r="C3453" s="613"/>
      <c r="D3453" s="613"/>
      <c r="E3453" s="613"/>
      <c r="F3453" s="613"/>
      <c r="G3453" s="613"/>
      <c r="H3453" s="613"/>
      <c r="I3453" s="613"/>
      <c r="J3453" s="613"/>
      <c r="K3453" s="613"/>
      <c r="L3453" s="613"/>
      <c r="M3453" s="613"/>
      <c r="N3453" s="43"/>
      <c r="P3453" s="13"/>
      <c r="Q3453" s="13"/>
      <c r="R3453" s="13"/>
      <c r="S3453" s="13"/>
      <c r="T3453" s="13"/>
      <c r="U3453" s="13"/>
      <c r="V3453" s="13"/>
      <c r="W3453" s="13"/>
      <c r="X3453" s="13"/>
      <c r="Y3453" s="13"/>
      <c r="Z3453" s="13"/>
    </row>
    <row r="3454" spans="1:26" x14ac:dyDescent="0.25">
      <c r="A3454" s="38"/>
      <c r="B3454" s="613"/>
      <c r="C3454" s="613"/>
      <c r="D3454" s="613"/>
      <c r="E3454" s="613"/>
      <c r="F3454" s="613"/>
      <c r="G3454" s="613"/>
      <c r="H3454" s="613"/>
      <c r="I3454" s="613"/>
      <c r="J3454" s="613"/>
      <c r="K3454" s="613"/>
      <c r="L3454" s="613"/>
      <c r="M3454" s="613"/>
      <c r="N3454" s="43"/>
      <c r="P3454" s="13"/>
      <c r="Q3454" s="13"/>
      <c r="R3454" s="13"/>
      <c r="S3454" s="13"/>
      <c r="T3454" s="13"/>
      <c r="U3454" s="13"/>
      <c r="V3454" s="13"/>
      <c r="W3454" s="13"/>
      <c r="X3454" s="13"/>
      <c r="Y3454" s="13"/>
      <c r="Z3454" s="13"/>
    </row>
    <row r="3455" spans="1:26" x14ac:dyDescent="0.25">
      <c r="A3455" s="38"/>
      <c r="B3455" s="613"/>
      <c r="C3455" s="613"/>
      <c r="D3455" s="613"/>
      <c r="E3455" s="613"/>
      <c r="F3455" s="613"/>
      <c r="G3455" s="613"/>
      <c r="H3455" s="613"/>
      <c r="I3455" s="613"/>
      <c r="J3455" s="613"/>
      <c r="K3455" s="613"/>
      <c r="L3455" s="613"/>
      <c r="M3455" s="613"/>
      <c r="N3455" s="43"/>
      <c r="P3455" s="13"/>
      <c r="Q3455" s="13"/>
      <c r="R3455" s="13"/>
      <c r="S3455" s="13"/>
      <c r="T3455" s="13"/>
      <c r="U3455" s="13"/>
      <c r="V3455" s="13"/>
      <c r="W3455" s="13"/>
      <c r="X3455" s="13"/>
      <c r="Y3455" s="13"/>
      <c r="Z3455" s="13"/>
    </row>
    <row r="3456" spans="1:26" x14ac:dyDescent="0.25">
      <c r="A3456" s="38"/>
      <c r="B3456" s="613"/>
      <c r="C3456" s="613"/>
      <c r="D3456" s="613"/>
      <c r="E3456" s="613"/>
      <c r="F3456" s="613"/>
      <c r="G3456" s="613"/>
      <c r="H3456" s="613"/>
      <c r="I3456" s="613"/>
      <c r="J3456" s="613"/>
      <c r="K3456" s="613"/>
      <c r="L3456" s="613"/>
      <c r="M3456" s="613"/>
      <c r="N3456" s="43"/>
      <c r="P3456" s="13"/>
      <c r="Q3456" s="13"/>
      <c r="R3456" s="13"/>
      <c r="S3456" s="13"/>
      <c r="T3456" s="13"/>
      <c r="U3456" s="13"/>
      <c r="V3456" s="13"/>
      <c r="W3456" s="13"/>
      <c r="X3456" s="13"/>
      <c r="Y3456" s="13"/>
      <c r="Z3456" s="13"/>
    </row>
    <row r="3457" spans="1:26" x14ac:dyDescent="0.25">
      <c r="A3457" s="38"/>
      <c r="B3457" s="613"/>
      <c r="C3457" s="613"/>
      <c r="D3457" s="613"/>
      <c r="E3457" s="613"/>
      <c r="F3457" s="613"/>
      <c r="G3457" s="613"/>
      <c r="H3457" s="613"/>
      <c r="I3457" s="613"/>
      <c r="J3457" s="613"/>
      <c r="K3457" s="613"/>
      <c r="L3457" s="613"/>
      <c r="M3457" s="613"/>
      <c r="N3457" s="43"/>
      <c r="P3457" s="13"/>
      <c r="Q3457" s="13"/>
      <c r="R3457" s="13"/>
      <c r="S3457" s="13"/>
      <c r="T3457" s="13"/>
      <c r="U3457" s="13"/>
      <c r="V3457" s="13"/>
      <c r="W3457" s="13"/>
      <c r="X3457" s="13"/>
      <c r="Y3457" s="13"/>
      <c r="Z3457" s="13"/>
    </row>
    <row r="3458" spans="1:26" x14ac:dyDescent="0.25">
      <c r="A3458" s="38"/>
      <c r="B3458" s="613"/>
      <c r="C3458" s="613"/>
      <c r="D3458" s="613"/>
      <c r="E3458" s="613"/>
      <c r="F3458" s="613"/>
      <c r="G3458" s="613"/>
      <c r="H3458" s="613"/>
      <c r="I3458" s="613"/>
      <c r="J3458" s="613"/>
      <c r="K3458" s="613"/>
      <c r="L3458" s="613"/>
      <c r="M3458" s="613"/>
      <c r="N3458" s="43"/>
      <c r="P3458" s="13"/>
      <c r="Q3458" s="13"/>
      <c r="R3458" s="13"/>
      <c r="S3458" s="13"/>
      <c r="T3458" s="13"/>
      <c r="U3458" s="13"/>
      <c r="V3458" s="13"/>
      <c r="W3458" s="13"/>
      <c r="X3458" s="13"/>
      <c r="Y3458" s="13"/>
      <c r="Z3458" s="13"/>
    </row>
    <row r="3459" spans="1:26" x14ac:dyDescent="0.25">
      <c r="A3459" s="38"/>
      <c r="B3459" s="613"/>
      <c r="C3459" s="613"/>
      <c r="D3459" s="613"/>
      <c r="E3459" s="613"/>
      <c r="F3459" s="613"/>
      <c r="G3459" s="613"/>
      <c r="H3459" s="613"/>
      <c r="I3459" s="613"/>
      <c r="J3459" s="613"/>
      <c r="K3459" s="613"/>
      <c r="L3459" s="613"/>
      <c r="M3459" s="613"/>
      <c r="N3459" s="43"/>
      <c r="P3459" s="13"/>
      <c r="Q3459" s="13"/>
      <c r="R3459" s="13"/>
      <c r="S3459" s="13"/>
      <c r="T3459" s="13"/>
      <c r="U3459" s="13"/>
      <c r="V3459" s="13"/>
      <c r="W3459" s="13"/>
      <c r="X3459" s="13"/>
      <c r="Y3459" s="13"/>
      <c r="Z3459" s="13"/>
    </row>
    <row r="3460" spans="1:26" x14ac:dyDescent="0.25">
      <c r="A3460" s="38"/>
      <c r="B3460" s="613"/>
      <c r="C3460" s="613"/>
      <c r="D3460" s="613"/>
      <c r="E3460" s="613"/>
      <c r="F3460" s="613"/>
      <c r="G3460" s="613"/>
      <c r="H3460" s="613"/>
      <c r="I3460" s="613"/>
      <c r="J3460" s="613"/>
      <c r="K3460" s="613"/>
      <c r="L3460" s="613"/>
      <c r="M3460" s="613"/>
      <c r="N3460" s="43"/>
      <c r="P3460" s="13"/>
      <c r="Q3460" s="13"/>
      <c r="R3460" s="13"/>
      <c r="S3460" s="13"/>
      <c r="T3460" s="13"/>
      <c r="U3460" s="13"/>
      <c r="V3460" s="13"/>
      <c r="W3460" s="13"/>
      <c r="X3460" s="13"/>
      <c r="Y3460" s="13"/>
      <c r="Z3460" s="13"/>
    </row>
    <row r="3461" spans="1:26" x14ac:dyDescent="0.25">
      <c r="A3461" s="38"/>
      <c r="B3461" s="613"/>
      <c r="C3461" s="613"/>
      <c r="D3461" s="613"/>
      <c r="E3461" s="613"/>
      <c r="F3461" s="613"/>
      <c r="G3461" s="613"/>
      <c r="H3461" s="613"/>
      <c r="I3461" s="613"/>
      <c r="J3461" s="613"/>
      <c r="K3461" s="613"/>
      <c r="L3461" s="613"/>
      <c r="M3461" s="613"/>
      <c r="N3461" s="43"/>
      <c r="P3461" s="13"/>
      <c r="Q3461" s="13"/>
      <c r="R3461" s="13"/>
      <c r="S3461" s="13"/>
      <c r="T3461" s="13"/>
      <c r="U3461" s="13"/>
      <c r="V3461" s="13"/>
      <c r="W3461" s="13"/>
      <c r="X3461" s="13"/>
      <c r="Y3461" s="13"/>
      <c r="Z3461" s="13"/>
    </row>
    <row r="3462" spans="1:26" x14ac:dyDescent="0.25">
      <c r="A3462" s="38"/>
      <c r="B3462" s="613"/>
      <c r="C3462" s="613"/>
      <c r="D3462" s="613"/>
      <c r="E3462" s="613"/>
      <c r="F3462" s="613"/>
      <c r="G3462" s="613"/>
      <c r="H3462" s="613"/>
      <c r="I3462" s="613"/>
      <c r="J3462" s="613"/>
      <c r="K3462" s="613"/>
      <c r="L3462" s="613"/>
      <c r="M3462" s="613"/>
      <c r="N3462" s="43"/>
      <c r="P3462" s="13"/>
      <c r="Q3462" s="13"/>
      <c r="R3462" s="13"/>
      <c r="S3462" s="13"/>
      <c r="T3462" s="13"/>
      <c r="U3462" s="13"/>
      <c r="V3462" s="13"/>
      <c r="W3462" s="13"/>
      <c r="X3462" s="13"/>
      <c r="Y3462" s="13"/>
      <c r="Z3462" s="13"/>
    </row>
    <row r="3463" spans="1:26" x14ac:dyDescent="0.25">
      <c r="A3463" s="38"/>
      <c r="B3463" s="613"/>
      <c r="C3463" s="613"/>
      <c r="D3463" s="613"/>
      <c r="E3463" s="613"/>
      <c r="F3463" s="613"/>
      <c r="G3463" s="613"/>
      <c r="H3463" s="613"/>
      <c r="I3463" s="613"/>
      <c r="J3463" s="613"/>
      <c r="K3463" s="613"/>
      <c r="L3463" s="613"/>
      <c r="M3463" s="613"/>
      <c r="N3463" s="43"/>
      <c r="P3463" s="13"/>
      <c r="Q3463" s="13"/>
      <c r="R3463" s="13"/>
      <c r="S3463" s="13"/>
      <c r="T3463" s="13"/>
      <c r="U3463" s="13"/>
      <c r="V3463" s="13"/>
      <c r="W3463" s="13"/>
      <c r="X3463" s="13"/>
      <c r="Y3463" s="13"/>
      <c r="Z3463" s="13"/>
    </row>
    <row r="3464" spans="1:26" x14ac:dyDescent="0.25">
      <c r="A3464" s="38"/>
      <c r="B3464" s="613"/>
      <c r="C3464" s="613"/>
      <c r="D3464" s="613"/>
      <c r="E3464" s="613"/>
      <c r="F3464" s="613"/>
      <c r="G3464" s="613"/>
      <c r="H3464" s="613"/>
      <c r="I3464" s="613"/>
      <c r="J3464" s="613"/>
      <c r="K3464" s="613"/>
      <c r="L3464" s="613"/>
      <c r="M3464" s="613"/>
      <c r="N3464" s="43"/>
      <c r="P3464" s="13"/>
      <c r="Q3464" s="13"/>
      <c r="R3464" s="13"/>
      <c r="S3464" s="13"/>
      <c r="T3464" s="13"/>
      <c r="U3464" s="13"/>
      <c r="V3464" s="13"/>
      <c r="W3464" s="13"/>
      <c r="X3464" s="13"/>
      <c r="Y3464" s="13"/>
      <c r="Z3464" s="13"/>
    </row>
    <row r="3465" spans="1:26" x14ac:dyDescent="0.25">
      <c r="A3465" s="38"/>
      <c r="B3465" s="613"/>
      <c r="C3465" s="613"/>
      <c r="D3465" s="613"/>
      <c r="E3465" s="613"/>
      <c r="F3465" s="613"/>
      <c r="G3465" s="613"/>
      <c r="H3465" s="613"/>
      <c r="I3465" s="613"/>
      <c r="J3465" s="613"/>
      <c r="K3465" s="613"/>
      <c r="L3465" s="613"/>
      <c r="M3465" s="613"/>
      <c r="N3465" s="43"/>
      <c r="P3465" s="13"/>
      <c r="Q3465" s="13"/>
      <c r="R3465" s="13"/>
      <c r="S3465" s="13"/>
      <c r="T3465" s="13"/>
      <c r="U3465" s="13"/>
      <c r="V3465" s="13"/>
      <c r="W3465" s="13"/>
      <c r="X3465" s="13"/>
      <c r="Y3465" s="13"/>
      <c r="Z3465" s="13"/>
    </row>
    <row r="3466" spans="1:26" x14ac:dyDescent="0.25">
      <c r="A3466" s="38"/>
      <c r="B3466" s="613"/>
      <c r="C3466" s="613"/>
      <c r="D3466" s="613"/>
      <c r="E3466" s="613"/>
      <c r="F3466" s="613"/>
      <c r="G3466" s="613"/>
      <c r="H3466" s="613"/>
      <c r="I3466" s="613"/>
      <c r="J3466" s="613"/>
      <c r="K3466" s="613"/>
      <c r="L3466" s="613"/>
      <c r="M3466" s="613"/>
      <c r="N3466" s="43"/>
      <c r="P3466" s="13"/>
      <c r="Q3466" s="13"/>
      <c r="R3466" s="13"/>
      <c r="S3466" s="13"/>
      <c r="T3466" s="13"/>
      <c r="U3466" s="13"/>
      <c r="V3466" s="13"/>
      <c r="W3466" s="13"/>
      <c r="X3466" s="13"/>
      <c r="Y3466" s="13"/>
      <c r="Z3466" s="13"/>
    </row>
    <row r="3467" spans="1:26" x14ac:dyDescent="0.25">
      <c r="A3467" s="38"/>
      <c r="B3467" s="613"/>
      <c r="C3467" s="613"/>
      <c r="D3467" s="613"/>
      <c r="E3467" s="613"/>
      <c r="F3467" s="613"/>
      <c r="G3467" s="613"/>
      <c r="H3467" s="613"/>
      <c r="I3467" s="613"/>
      <c r="J3467" s="613"/>
      <c r="K3467" s="613"/>
      <c r="L3467" s="613"/>
      <c r="M3467" s="613"/>
      <c r="N3467" s="43"/>
      <c r="P3467" s="13"/>
      <c r="Q3467" s="13"/>
      <c r="R3467" s="13"/>
      <c r="S3467" s="13"/>
      <c r="T3467" s="13"/>
      <c r="U3467" s="13"/>
      <c r="V3467" s="13"/>
      <c r="W3467" s="13"/>
      <c r="X3467" s="13"/>
      <c r="Y3467" s="13"/>
      <c r="Z3467" s="13"/>
    </row>
    <row r="3468" spans="1:26" x14ac:dyDescent="0.25">
      <c r="A3468" s="38"/>
      <c r="B3468" s="613"/>
      <c r="C3468" s="613"/>
      <c r="D3468" s="613"/>
      <c r="E3468" s="613"/>
      <c r="F3468" s="613"/>
      <c r="G3468" s="613"/>
      <c r="H3468" s="613"/>
      <c r="I3468" s="613"/>
      <c r="J3468" s="613"/>
      <c r="K3468" s="613"/>
      <c r="L3468" s="613"/>
      <c r="M3468" s="613"/>
      <c r="N3468" s="43"/>
      <c r="P3468" s="13"/>
      <c r="Q3468" s="13"/>
      <c r="R3468" s="13"/>
      <c r="S3468" s="13"/>
      <c r="T3468" s="13"/>
      <c r="U3468" s="13"/>
      <c r="V3468" s="13"/>
      <c r="W3468" s="13"/>
      <c r="X3468" s="13"/>
      <c r="Y3468" s="13"/>
      <c r="Z3468" s="13"/>
    </row>
    <row r="3469" spans="1:26" x14ac:dyDescent="0.25">
      <c r="A3469" s="38"/>
      <c r="B3469" s="613"/>
      <c r="C3469" s="613"/>
      <c r="D3469" s="613"/>
      <c r="E3469" s="613"/>
      <c r="F3469" s="613"/>
      <c r="G3469" s="613"/>
      <c r="H3469" s="613"/>
      <c r="I3469" s="613"/>
      <c r="J3469" s="613"/>
      <c r="K3469" s="613"/>
      <c r="L3469" s="613"/>
      <c r="M3469" s="613"/>
      <c r="N3469" s="43"/>
      <c r="P3469" s="13"/>
      <c r="Q3469" s="13"/>
      <c r="R3469" s="13"/>
      <c r="S3469" s="13"/>
      <c r="T3469" s="13"/>
      <c r="U3469" s="13"/>
      <c r="V3469" s="13"/>
      <c r="W3469" s="13"/>
      <c r="X3469" s="13"/>
      <c r="Y3469" s="13"/>
      <c r="Z3469" s="13"/>
    </row>
    <row r="3470" spans="1:26" x14ac:dyDescent="0.25">
      <c r="A3470" s="38"/>
      <c r="B3470" s="613"/>
      <c r="C3470" s="613"/>
      <c r="D3470" s="613"/>
      <c r="E3470" s="613"/>
      <c r="F3470" s="613"/>
      <c r="G3470" s="613"/>
      <c r="H3470" s="613"/>
      <c r="I3470" s="613"/>
      <c r="J3470" s="613"/>
      <c r="K3470" s="613"/>
      <c r="L3470" s="613"/>
      <c r="M3470" s="613"/>
      <c r="N3470" s="43"/>
      <c r="P3470" s="13"/>
      <c r="Q3470" s="13"/>
      <c r="R3470" s="13"/>
      <c r="S3470" s="13"/>
      <c r="T3470" s="13"/>
      <c r="U3470" s="13"/>
      <c r="V3470" s="13"/>
      <c r="W3470" s="13"/>
      <c r="X3470" s="13"/>
      <c r="Y3470" s="13"/>
      <c r="Z3470" s="13"/>
    </row>
    <row r="3471" spans="1:26" x14ac:dyDescent="0.25">
      <c r="A3471" s="38"/>
      <c r="B3471" s="613"/>
      <c r="C3471" s="613"/>
      <c r="D3471" s="613"/>
      <c r="E3471" s="613"/>
      <c r="F3471" s="613"/>
      <c r="G3471" s="613"/>
      <c r="H3471" s="613"/>
      <c r="I3471" s="613"/>
      <c r="J3471" s="613"/>
      <c r="K3471" s="613"/>
      <c r="L3471" s="613"/>
      <c r="M3471" s="613"/>
      <c r="N3471" s="43"/>
      <c r="P3471" s="13"/>
      <c r="Q3471" s="13"/>
      <c r="R3471" s="13"/>
      <c r="S3471" s="13"/>
      <c r="T3471" s="13"/>
      <c r="U3471" s="13"/>
      <c r="V3471" s="13"/>
      <c r="W3471" s="13"/>
      <c r="X3471" s="13"/>
      <c r="Y3471" s="13"/>
      <c r="Z3471" s="13"/>
    </row>
    <row r="3472" spans="1:26" x14ac:dyDescent="0.25">
      <c r="A3472" s="38"/>
      <c r="B3472" s="613"/>
      <c r="C3472" s="613"/>
      <c r="D3472" s="613"/>
      <c r="E3472" s="613"/>
      <c r="F3472" s="613"/>
      <c r="G3472" s="613"/>
      <c r="H3472" s="613"/>
      <c r="I3472" s="613"/>
      <c r="J3472" s="613"/>
      <c r="K3472" s="613"/>
      <c r="L3472" s="613"/>
      <c r="M3472" s="613"/>
      <c r="N3472" s="43"/>
      <c r="P3472" s="13"/>
      <c r="Q3472" s="13"/>
      <c r="R3472" s="13"/>
      <c r="S3472" s="13"/>
      <c r="T3472" s="13"/>
      <c r="U3472" s="13"/>
      <c r="V3472" s="13"/>
      <c r="W3472" s="13"/>
      <c r="X3472" s="13"/>
      <c r="Y3472" s="13"/>
      <c r="Z3472" s="13"/>
    </row>
    <row r="3473" spans="1:26" x14ac:dyDescent="0.25">
      <c r="A3473" s="38"/>
      <c r="B3473" s="613"/>
      <c r="C3473" s="613"/>
      <c r="D3473" s="613"/>
      <c r="E3473" s="613"/>
      <c r="F3473" s="613"/>
      <c r="G3473" s="613"/>
      <c r="H3473" s="613"/>
      <c r="I3473" s="613"/>
      <c r="J3473" s="613"/>
      <c r="K3473" s="613"/>
      <c r="L3473" s="613"/>
      <c r="M3473" s="613"/>
      <c r="N3473" s="43"/>
      <c r="P3473" s="13"/>
      <c r="Q3473" s="13"/>
      <c r="R3473" s="13"/>
      <c r="S3473" s="13"/>
      <c r="T3473" s="13"/>
      <c r="U3473" s="13"/>
      <c r="V3473" s="13"/>
      <c r="W3473" s="13"/>
      <c r="X3473" s="13"/>
      <c r="Y3473" s="13"/>
      <c r="Z3473" s="13"/>
    </row>
    <row r="3474" spans="1:26" x14ac:dyDescent="0.25">
      <c r="A3474" s="38"/>
      <c r="B3474" s="613"/>
      <c r="C3474" s="613"/>
      <c r="D3474" s="613"/>
      <c r="E3474" s="613"/>
      <c r="F3474" s="613"/>
      <c r="G3474" s="613"/>
      <c r="H3474" s="613"/>
      <c r="I3474" s="613"/>
      <c r="J3474" s="613"/>
      <c r="K3474" s="613"/>
      <c r="L3474" s="613"/>
      <c r="M3474" s="613"/>
      <c r="N3474" s="43"/>
      <c r="P3474" s="13"/>
      <c r="Q3474" s="13"/>
      <c r="R3474" s="13"/>
      <c r="S3474" s="13"/>
      <c r="T3474" s="13"/>
      <c r="U3474" s="13"/>
      <c r="V3474" s="13"/>
      <c r="W3474" s="13"/>
      <c r="X3474" s="13"/>
      <c r="Y3474" s="13"/>
      <c r="Z3474" s="13"/>
    </row>
    <row r="3475" spans="1:26" x14ac:dyDescent="0.25">
      <c r="A3475" s="38"/>
      <c r="B3475" s="613"/>
      <c r="C3475" s="613"/>
      <c r="D3475" s="613"/>
      <c r="E3475" s="613"/>
      <c r="F3475" s="613"/>
      <c r="G3475" s="613"/>
      <c r="H3475" s="613"/>
      <c r="I3475" s="613"/>
      <c r="J3475" s="613"/>
      <c r="K3475" s="613"/>
      <c r="L3475" s="613"/>
      <c r="M3475" s="613"/>
      <c r="N3475" s="43"/>
      <c r="P3475" s="13"/>
      <c r="Q3475" s="13"/>
      <c r="R3475" s="13"/>
      <c r="S3475" s="13"/>
      <c r="T3475" s="13"/>
      <c r="U3475" s="13"/>
      <c r="V3475" s="13"/>
      <c r="W3475" s="13"/>
      <c r="X3475" s="13"/>
      <c r="Y3475" s="13"/>
      <c r="Z3475" s="13"/>
    </row>
    <row r="3476" spans="1:26" x14ac:dyDescent="0.25">
      <c r="A3476" s="38"/>
      <c r="B3476" s="613"/>
      <c r="C3476" s="613"/>
      <c r="D3476" s="613"/>
      <c r="E3476" s="613"/>
      <c r="F3476" s="613"/>
      <c r="G3476" s="613"/>
      <c r="H3476" s="613"/>
      <c r="I3476" s="613"/>
      <c r="J3476" s="613"/>
      <c r="K3476" s="613"/>
      <c r="L3476" s="613"/>
      <c r="M3476" s="613"/>
      <c r="N3476" s="43"/>
      <c r="P3476" s="13"/>
      <c r="Q3476" s="13"/>
      <c r="R3476" s="13"/>
      <c r="S3476" s="13"/>
      <c r="T3476" s="13"/>
      <c r="U3476" s="13"/>
      <c r="V3476" s="13"/>
      <c r="W3476" s="13"/>
      <c r="X3476" s="13"/>
      <c r="Y3476" s="13"/>
      <c r="Z3476" s="13"/>
    </row>
    <row r="3477" spans="1:26" x14ac:dyDescent="0.25">
      <c r="A3477" s="38"/>
      <c r="B3477" s="613"/>
      <c r="C3477" s="613"/>
      <c r="D3477" s="613"/>
      <c r="E3477" s="613"/>
      <c r="F3477" s="613"/>
      <c r="G3477" s="613"/>
      <c r="H3477" s="613"/>
      <c r="I3477" s="613"/>
      <c r="J3477" s="613"/>
      <c r="K3477" s="613"/>
      <c r="L3477" s="613"/>
      <c r="M3477" s="613"/>
      <c r="N3477" s="43"/>
      <c r="P3477" s="13"/>
      <c r="Q3477" s="13"/>
      <c r="R3477" s="13"/>
      <c r="S3477" s="13"/>
      <c r="T3477" s="13"/>
      <c r="U3477" s="13"/>
      <c r="V3477" s="13"/>
      <c r="W3477" s="13"/>
      <c r="X3477" s="13"/>
      <c r="Y3477" s="13"/>
      <c r="Z3477" s="13"/>
    </row>
    <row r="3478" spans="1:26" x14ac:dyDescent="0.25">
      <c r="A3478" s="38"/>
      <c r="B3478" s="613"/>
      <c r="C3478" s="613"/>
      <c r="D3478" s="613"/>
      <c r="E3478" s="613"/>
      <c r="F3478" s="613"/>
      <c r="G3478" s="613"/>
      <c r="H3478" s="613"/>
      <c r="I3478" s="613"/>
      <c r="J3478" s="613"/>
      <c r="K3478" s="613"/>
      <c r="L3478" s="613"/>
      <c r="M3478" s="613"/>
      <c r="N3478" s="43"/>
      <c r="P3478" s="13"/>
      <c r="Q3478" s="13"/>
      <c r="R3478" s="13"/>
      <c r="S3478" s="13"/>
      <c r="T3478" s="13"/>
      <c r="U3478" s="13"/>
      <c r="V3478" s="13"/>
      <c r="W3478" s="13"/>
      <c r="X3478" s="13"/>
      <c r="Y3478" s="13"/>
      <c r="Z3478" s="13"/>
    </row>
    <row r="3479" spans="1:26" x14ac:dyDescent="0.25">
      <c r="A3479" s="38"/>
      <c r="B3479" s="613"/>
      <c r="C3479" s="613"/>
      <c r="D3479" s="613"/>
      <c r="E3479" s="613"/>
      <c r="F3479" s="613"/>
      <c r="G3479" s="613"/>
      <c r="H3479" s="613"/>
      <c r="I3479" s="613"/>
      <c r="J3479" s="613"/>
      <c r="K3479" s="613"/>
      <c r="L3479" s="613"/>
      <c r="M3479" s="613"/>
      <c r="N3479" s="43"/>
      <c r="P3479" s="13"/>
      <c r="Q3479" s="13"/>
      <c r="R3479" s="13"/>
      <c r="S3479" s="13"/>
      <c r="T3479" s="13"/>
      <c r="U3479" s="13"/>
      <c r="V3479" s="13"/>
      <c r="W3479" s="13"/>
      <c r="X3479" s="13"/>
      <c r="Y3479" s="13"/>
      <c r="Z3479" s="13"/>
    </row>
    <row r="3480" spans="1:26" x14ac:dyDescent="0.25">
      <c r="A3480" s="38"/>
      <c r="B3480" s="613"/>
      <c r="C3480" s="613"/>
      <c r="D3480" s="613"/>
      <c r="E3480" s="613"/>
      <c r="F3480" s="613"/>
      <c r="G3480" s="613"/>
      <c r="H3480" s="613"/>
      <c r="I3480" s="613"/>
      <c r="J3480" s="613"/>
      <c r="K3480" s="613"/>
      <c r="L3480" s="613"/>
      <c r="M3480" s="613"/>
      <c r="N3480" s="43"/>
      <c r="P3480" s="13"/>
      <c r="Q3480" s="13"/>
      <c r="R3480" s="13"/>
      <c r="S3480" s="13"/>
      <c r="T3480" s="13"/>
      <c r="U3480" s="13"/>
      <c r="V3480" s="13"/>
      <c r="W3480" s="13"/>
      <c r="X3480" s="13"/>
      <c r="Y3480" s="13"/>
      <c r="Z3480" s="13"/>
    </row>
    <row r="3481" spans="1:26" x14ac:dyDescent="0.25">
      <c r="A3481" s="38"/>
      <c r="B3481" s="613"/>
      <c r="C3481" s="613"/>
      <c r="D3481" s="613"/>
      <c r="E3481" s="613"/>
      <c r="F3481" s="613"/>
      <c r="G3481" s="613"/>
      <c r="H3481" s="613"/>
      <c r="I3481" s="613"/>
      <c r="J3481" s="613"/>
      <c r="K3481" s="613"/>
      <c r="L3481" s="613"/>
      <c r="M3481" s="613"/>
      <c r="N3481" s="43"/>
      <c r="P3481" s="13"/>
      <c r="Q3481" s="13"/>
      <c r="R3481" s="13"/>
      <c r="S3481" s="13"/>
      <c r="T3481" s="13"/>
      <c r="U3481" s="13"/>
      <c r="V3481" s="13"/>
      <c r="W3481" s="13"/>
      <c r="X3481" s="13"/>
      <c r="Y3481" s="13"/>
      <c r="Z3481" s="13"/>
    </row>
    <row r="3482" spans="1:26" x14ac:dyDescent="0.25">
      <c r="A3482" s="38"/>
      <c r="B3482" s="613"/>
      <c r="C3482" s="613"/>
      <c r="D3482" s="613"/>
      <c r="E3482" s="613"/>
      <c r="F3482" s="613"/>
      <c r="G3482" s="613"/>
      <c r="H3482" s="613"/>
      <c r="I3482" s="613"/>
      <c r="J3482" s="613"/>
      <c r="K3482" s="613"/>
      <c r="L3482" s="613"/>
      <c r="M3482" s="613"/>
      <c r="N3482" s="43"/>
      <c r="P3482" s="13"/>
      <c r="Q3482" s="13"/>
      <c r="R3482" s="13"/>
      <c r="S3482" s="13"/>
      <c r="T3482" s="13"/>
      <c r="U3482" s="13"/>
      <c r="V3482" s="13"/>
      <c r="W3482" s="13"/>
      <c r="X3482" s="13"/>
      <c r="Y3482" s="13"/>
      <c r="Z3482" s="13"/>
    </row>
    <row r="3483" spans="1:26" x14ac:dyDescent="0.25">
      <c r="A3483" s="38"/>
      <c r="B3483" s="613"/>
      <c r="C3483" s="613"/>
      <c r="D3483" s="613"/>
      <c r="E3483" s="613"/>
      <c r="F3483" s="613"/>
      <c r="G3483" s="613"/>
      <c r="H3483" s="613"/>
      <c r="I3483" s="613"/>
      <c r="J3483" s="613"/>
      <c r="K3483" s="613"/>
      <c r="L3483" s="613"/>
      <c r="M3483" s="613"/>
      <c r="N3483" s="43"/>
      <c r="P3483" s="13"/>
      <c r="Q3483" s="13"/>
      <c r="R3483" s="13"/>
      <c r="S3483" s="13"/>
      <c r="T3483" s="13"/>
      <c r="U3483" s="13"/>
      <c r="V3483" s="13"/>
      <c r="W3483" s="13"/>
      <c r="X3483" s="13"/>
      <c r="Y3483" s="13"/>
      <c r="Z3483" s="13"/>
    </row>
    <row r="3484" spans="1:26" x14ac:dyDescent="0.25">
      <c r="A3484" s="38"/>
      <c r="B3484" s="613"/>
      <c r="C3484" s="613"/>
      <c r="D3484" s="613"/>
      <c r="E3484" s="613"/>
      <c r="F3484" s="613"/>
      <c r="G3484" s="613"/>
      <c r="H3484" s="613"/>
      <c r="I3484" s="613"/>
      <c r="J3484" s="613"/>
      <c r="K3484" s="613"/>
      <c r="L3484" s="613"/>
      <c r="M3484" s="613"/>
      <c r="N3484" s="43"/>
      <c r="P3484" s="13"/>
      <c r="Q3484" s="13"/>
      <c r="R3484" s="13"/>
      <c r="S3484" s="13"/>
      <c r="T3484" s="13"/>
      <c r="U3484" s="13"/>
      <c r="V3484" s="13"/>
      <c r="W3484" s="13"/>
      <c r="X3484" s="13"/>
      <c r="Y3484" s="13"/>
      <c r="Z3484" s="13"/>
    </row>
    <row r="3485" spans="1:26" x14ac:dyDescent="0.25">
      <c r="A3485" s="38"/>
      <c r="B3485" s="613"/>
      <c r="C3485" s="613"/>
      <c r="D3485" s="613"/>
      <c r="E3485" s="613"/>
      <c r="F3485" s="613"/>
      <c r="G3485" s="613"/>
      <c r="H3485" s="613"/>
      <c r="I3485" s="613"/>
      <c r="J3485" s="613"/>
      <c r="K3485" s="613"/>
      <c r="L3485" s="613"/>
      <c r="M3485" s="613"/>
      <c r="N3485" s="43"/>
      <c r="P3485" s="13"/>
      <c r="Q3485" s="13"/>
      <c r="R3485" s="13"/>
      <c r="S3485" s="13"/>
      <c r="T3485" s="13"/>
      <c r="U3485" s="13"/>
      <c r="V3485" s="13"/>
      <c r="W3485" s="13"/>
      <c r="X3485" s="13"/>
      <c r="Y3485" s="13"/>
      <c r="Z3485" s="13"/>
    </row>
    <row r="3486" spans="1:26" x14ac:dyDescent="0.25">
      <c r="A3486" s="38"/>
      <c r="B3486" s="613"/>
      <c r="C3486" s="613"/>
      <c r="D3486" s="613"/>
      <c r="E3486" s="613"/>
      <c r="F3486" s="613"/>
      <c r="G3486" s="613"/>
      <c r="H3486" s="613"/>
      <c r="I3486" s="613"/>
      <c r="J3486" s="613"/>
      <c r="K3486" s="613"/>
      <c r="L3486" s="613"/>
      <c r="M3486" s="613"/>
      <c r="N3486" s="43"/>
      <c r="P3486" s="13"/>
      <c r="Q3486" s="13"/>
      <c r="R3486" s="13"/>
      <c r="S3486" s="13"/>
      <c r="T3486" s="13"/>
      <c r="U3486" s="13"/>
      <c r="V3486" s="13"/>
      <c r="W3486" s="13"/>
      <c r="X3486" s="13"/>
      <c r="Y3486" s="13"/>
      <c r="Z3486" s="13"/>
    </row>
    <row r="3487" spans="1:26" x14ac:dyDescent="0.25">
      <c r="A3487" s="38"/>
      <c r="B3487" s="613"/>
      <c r="C3487" s="613"/>
      <c r="D3487" s="613"/>
      <c r="E3487" s="613"/>
      <c r="F3487" s="613"/>
      <c r="G3487" s="613"/>
      <c r="H3487" s="613"/>
      <c r="I3487" s="613"/>
      <c r="J3487" s="613"/>
      <c r="K3487" s="613"/>
      <c r="L3487" s="613"/>
      <c r="M3487" s="613"/>
      <c r="N3487" s="43"/>
      <c r="P3487" s="13"/>
      <c r="Q3487" s="13"/>
      <c r="R3487" s="13"/>
      <c r="S3487" s="13"/>
      <c r="T3487" s="13"/>
      <c r="U3487" s="13"/>
      <c r="V3487" s="13"/>
      <c r="W3487" s="13"/>
      <c r="X3487" s="13"/>
      <c r="Y3487" s="13"/>
      <c r="Z3487" s="13"/>
    </row>
    <row r="3488" spans="1:26" x14ac:dyDescent="0.25">
      <c r="A3488" s="38"/>
      <c r="B3488" s="613"/>
      <c r="C3488" s="613"/>
      <c r="D3488" s="613"/>
      <c r="E3488" s="613"/>
      <c r="F3488" s="613"/>
      <c r="G3488" s="613"/>
      <c r="H3488" s="613"/>
      <c r="I3488" s="613"/>
      <c r="J3488" s="613"/>
      <c r="K3488" s="613"/>
      <c r="L3488" s="613"/>
      <c r="M3488" s="613"/>
      <c r="N3488" s="43"/>
      <c r="P3488" s="13"/>
      <c r="Q3488" s="13"/>
      <c r="R3488" s="13"/>
      <c r="S3488" s="13"/>
      <c r="T3488" s="13"/>
      <c r="U3488" s="13"/>
      <c r="V3488" s="13"/>
      <c r="W3488" s="13"/>
      <c r="X3488" s="13"/>
      <c r="Y3488" s="13"/>
      <c r="Z3488" s="13"/>
    </row>
    <row r="3489" spans="1:26" x14ac:dyDescent="0.25">
      <c r="A3489" s="38"/>
      <c r="B3489" s="613"/>
      <c r="C3489" s="613"/>
      <c r="D3489" s="613"/>
      <c r="E3489" s="613"/>
      <c r="F3489" s="613"/>
      <c r="G3489" s="613"/>
      <c r="H3489" s="613"/>
      <c r="I3489" s="613"/>
      <c r="J3489" s="613"/>
      <c r="K3489" s="613"/>
      <c r="L3489" s="613"/>
      <c r="M3489" s="613"/>
      <c r="N3489" s="43"/>
      <c r="P3489" s="13"/>
      <c r="Q3489" s="13"/>
      <c r="R3489" s="13"/>
      <c r="S3489" s="13"/>
      <c r="T3489" s="13"/>
      <c r="U3489" s="13"/>
      <c r="V3489" s="13"/>
      <c r="W3489" s="13"/>
      <c r="X3489" s="13"/>
      <c r="Y3489" s="13"/>
      <c r="Z3489" s="13"/>
    </row>
    <row r="3490" spans="1:26" x14ac:dyDescent="0.25">
      <c r="A3490" s="38"/>
      <c r="B3490" s="613"/>
      <c r="C3490" s="613"/>
      <c r="D3490" s="613"/>
      <c r="E3490" s="613"/>
      <c r="F3490" s="613"/>
      <c r="G3490" s="613"/>
      <c r="H3490" s="613"/>
      <c r="I3490" s="613"/>
      <c r="J3490" s="613"/>
      <c r="K3490" s="613"/>
      <c r="L3490" s="613"/>
      <c r="M3490" s="613"/>
      <c r="N3490" s="43"/>
      <c r="P3490" s="13"/>
      <c r="Q3490" s="13"/>
      <c r="R3490" s="13"/>
      <c r="S3490" s="13"/>
      <c r="T3490" s="13"/>
      <c r="U3490" s="13"/>
      <c r="V3490" s="13"/>
      <c r="W3490" s="13"/>
      <c r="X3490" s="13"/>
      <c r="Y3490" s="13"/>
      <c r="Z3490" s="13"/>
    </row>
    <row r="3491" spans="1:26" x14ac:dyDescent="0.25">
      <c r="A3491" s="38"/>
      <c r="B3491" s="613"/>
      <c r="C3491" s="613"/>
      <c r="D3491" s="613"/>
      <c r="E3491" s="613"/>
      <c r="F3491" s="613"/>
      <c r="G3491" s="613"/>
      <c r="H3491" s="613"/>
      <c r="I3491" s="613"/>
      <c r="J3491" s="613"/>
      <c r="K3491" s="613"/>
      <c r="L3491" s="613"/>
      <c r="M3491" s="613"/>
      <c r="N3491" s="43"/>
      <c r="P3491" s="13"/>
      <c r="Q3491" s="13"/>
      <c r="R3491" s="13"/>
      <c r="S3491" s="13"/>
      <c r="T3491" s="13"/>
      <c r="U3491" s="13"/>
      <c r="V3491" s="13"/>
      <c r="W3491" s="13"/>
      <c r="X3491" s="13"/>
      <c r="Y3491" s="13"/>
      <c r="Z3491" s="13"/>
    </row>
    <row r="3492" spans="1:26" x14ac:dyDescent="0.25">
      <c r="A3492" s="38"/>
      <c r="B3492" s="613"/>
      <c r="C3492" s="613"/>
      <c r="D3492" s="613"/>
      <c r="E3492" s="613"/>
      <c r="F3492" s="613"/>
      <c r="G3492" s="613"/>
      <c r="H3492" s="613"/>
      <c r="I3492" s="613"/>
      <c r="J3492" s="613"/>
      <c r="K3492" s="613"/>
      <c r="L3492" s="613"/>
      <c r="M3492" s="613"/>
      <c r="N3492" s="43"/>
      <c r="P3492" s="13"/>
      <c r="Q3492" s="13"/>
      <c r="R3492" s="13"/>
      <c r="S3492" s="13"/>
      <c r="T3492" s="13"/>
      <c r="U3492" s="13"/>
      <c r="V3492" s="13"/>
      <c r="W3492" s="13"/>
      <c r="X3492" s="13"/>
      <c r="Y3492" s="13"/>
      <c r="Z3492" s="13"/>
    </row>
    <row r="3493" spans="1:26" x14ac:dyDescent="0.25">
      <c r="A3493" s="38"/>
      <c r="B3493" s="613"/>
      <c r="C3493" s="613"/>
      <c r="D3493" s="613"/>
      <c r="E3493" s="613"/>
      <c r="F3493" s="613"/>
      <c r="G3493" s="613"/>
      <c r="H3493" s="613"/>
      <c r="I3493" s="613"/>
      <c r="J3493" s="613"/>
      <c r="K3493" s="613"/>
      <c r="L3493" s="613"/>
      <c r="M3493" s="613"/>
      <c r="N3493" s="43"/>
      <c r="P3493" s="13"/>
      <c r="Q3493" s="13"/>
      <c r="R3493" s="13"/>
      <c r="S3493" s="13"/>
      <c r="T3493" s="13"/>
      <c r="U3493" s="13"/>
      <c r="V3493" s="13"/>
      <c r="W3493" s="13"/>
      <c r="X3493" s="13"/>
      <c r="Y3493" s="13"/>
      <c r="Z3493" s="13"/>
    </row>
    <row r="3494" spans="1:26" x14ac:dyDescent="0.25">
      <c r="A3494" s="38"/>
      <c r="B3494" s="613"/>
      <c r="C3494" s="613"/>
      <c r="D3494" s="613"/>
      <c r="E3494" s="613"/>
      <c r="F3494" s="613"/>
      <c r="G3494" s="613"/>
      <c r="H3494" s="613"/>
      <c r="I3494" s="613"/>
      <c r="J3494" s="613"/>
      <c r="K3494" s="613"/>
      <c r="L3494" s="613"/>
      <c r="M3494" s="613"/>
      <c r="N3494" s="43"/>
      <c r="P3494" s="13"/>
      <c r="Q3494" s="13"/>
      <c r="R3494" s="13"/>
      <c r="S3494" s="13"/>
      <c r="T3494" s="13"/>
      <c r="U3494" s="13"/>
      <c r="V3494" s="13"/>
      <c r="W3494" s="13"/>
      <c r="X3494" s="13"/>
      <c r="Y3494" s="13"/>
      <c r="Z3494" s="13"/>
    </row>
    <row r="3495" spans="1:26" x14ac:dyDescent="0.25">
      <c r="A3495" s="38"/>
      <c r="B3495" s="613"/>
      <c r="C3495" s="613"/>
      <c r="D3495" s="613"/>
      <c r="E3495" s="613"/>
      <c r="F3495" s="613"/>
      <c r="G3495" s="613"/>
      <c r="H3495" s="613"/>
      <c r="I3495" s="613"/>
      <c r="J3495" s="613"/>
      <c r="K3495" s="613"/>
      <c r="L3495" s="613"/>
      <c r="M3495" s="613"/>
      <c r="N3495" s="43"/>
      <c r="P3495" s="13"/>
      <c r="Q3495" s="13"/>
      <c r="R3495" s="13"/>
      <c r="S3495" s="13"/>
      <c r="T3495" s="13"/>
      <c r="U3495" s="13"/>
      <c r="V3495" s="13"/>
      <c r="W3495" s="13"/>
      <c r="X3495" s="13"/>
      <c r="Y3495" s="13"/>
      <c r="Z3495" s="13"/>
    </row>
    <row r="3496" spans="1:26" x14ac:dyDescent="0.25">
      <c r="A3496" s="38"/>
      <c r="B3496" s="613"/>
      <c r="C3496" s="613"/>
      <c r="D3496" s="613"/>
      <c r="E3496" s="613"/>
      <c r="F3496" s="613"/>
      <c r="G3496" s="613"/>
      <c r="H3496" s="613"/>
      <c r="I3496" s="613"/>
      <c r="J3496" s="613"/>
      <c r="K3496" s="613"/>
      <c r="L3496" s="613"/>
      <c r="M3496" s="613"/>
      <c r="N3496" s="43"/>
      <c r="P3496" s="13"/>
      <c r="Q3496" s="13"/>
      <c r="R3496" s="13"/>
      <c r="S3496" s="13"/>
      <c r="T3496" s="13"/>
      <c r="U3496" s="13"/>
      <c r="V3496" s="13"/>
      <c r="W3496" s="13"/>
      <c r="X3496" s="13"/>
      <c r="Y3496" s="13"/>
      <c r="Z3496" s="13"/>
    </row>
    <row r="3497" spans="1:26" x14ac:dyDescent="0.25">
      <c r="A3497" s="38"/>
      <c r="B3497" s="613"/>
      <c r="C3497" s="613"/>
      <c r="D3497" s="613"/>
      <c r="E3497" s="613"/>
      <c r="F3497" s="613"/>
      <c r="G3497" s="613"/>
      <c r="H3497" s="613"/>
      <c r="I3497" s="613"/>
      <c r="J3497" s="613"/>
      <c r="K3497" s="613"/>
      <c r="L3497" s="613"/>
      <c r="M3497" s="613"/>
      <c r="N3497" s="43"/>
      <c r="P3497" s="13"/>
      <c r="Q3497" s="13"/>
      <c r="R3497" s="13"/>
      <c r="S3497" s="13"/>
      <c r="T3497" s="13"/>
      <c r="U3497" s="13"/>
      <c r="V3497" s="13"/>
      <c r="W3497" s="13"/>
      <c r="X3497" s="13"/>
      <c r="Y3497" s="13"/>
      <c r="Z3497" s="13"/>
    </row>
    <row r="3498" spans="1:26" ht="13.8" thickBot="1" x14ac:dyDescent="0.3">
      <c r="A3498" s="38"/>
      <c r="B3498" s="95"/>
      <c r="C3498" s="95"/>
      <c r="D3498" s="95"/>
      <c r="E3498" s="95"/>
      <c r="F3498" s="95"/>
      <c r="G3498" s="95"/>
      <c r="H3498" s="95"/>
      <c r="I3498" s="95"/>
      <c r="J3498" s="95"/>
      <c r="K3498" s="95"/>
      <c r="L3498" s="95"/>
      <c r="M3498" s="95"/>
      <c r="N3498" s="43"/>
      <c r="P3498" s="13"/>
      <c r="Q3498" s="13"/>
      <c r="R3498" s="13"/>
      <c r="S3498" s="13"/>
      <c r="T3498" s="13"/>
      <c r="U3498" s="13"/>
      <c r="V3498" s="13"/>
      <c r="W3498" s="13"/>
      <c r="X3498" s="13"/>
      <c r="Y3498" s="13"/>
      <c r="Z3498" s="13"/>
    </row>
    <row r="3499" spans="1:26" ht="13.8" thickTop="1" x14ac:dyDescent="0.25">
      <c r="A3499" s="33"/>
      <c r="B3499" s="96"/>
      <c r="C3499" s="96"/>
      <c r="D3499" s="96"/>
      <c r="E3499" s="96"/>
      <c r="F3499" s="96"/>
      <c r="G3499" s="96"/>
      <c r="H3499" s="96"/>
      <c r="I3499" s="96"/>
      <c r="J3499" s="96"/>
      <c r="K3499" s="96"/>
      <c r="L3499" s="96"/>
      <c r="M3499" s="96"/>
      <c r="N3499" s="33"/>
      <c r="P3499" s="13"/>
      <c r="Q3499" s="13"/>
      <c r="R3499" s="13"/>
      <c r="S3499" s="13"/>
      <c r="T3499" s="13"/>
      <c r="U3499" s="13"/>
      <c r="V3499" s="13"/>
      <c r="W3499" s="13"/>
      <c r="X3499" s="13"/>
      <c r="Y3499" s="13"/>
      <c r="Z3499" s="13"/>
    </row>
    <row r="3500" spans="1:26" x14ac:dyDescent="0.25">
      <c r="B3500" s="97"/>
      <c r="C3500" s="97"/>
      <c r="D3500" s="97"/>
      <c r="E3500" s="97"/>
      <c r="F3500" s="97"/>
      <c r="G3500" s="97"/>
      <c r="H3500" s="97"/>
      <c r="I3500" s="97"/>
      <c r="J3500" s="97"/>
      <c r="K3500" s="97"/>
      <c r="L3500" s="97"/>
      <c r="M3500" s="97"/>
      <c r="P3500" s="13"/>
      <c r="Q3500" s="13"/>
      <c r="R3500" s="13"/>
      <c r="S3500" s="13"/>
      <c r="T3500" s="13"/>
      <c r="U3500" s="13"/>
      <c r="V3500" s="13"/>
      <c r="W3500" s="13"/>
      <c r="X3500" s="13"/>
      <c r="Y3500" s="13"/>
      <c r="Z3500" s="13"/>
    </row>
    <row r="3501" spans="1:26" ht="13.8" thickBot="1" x14ac:dyDescent="0.3">
      <c r="B3501" s="97"/>
      <c r="C3501" s="97"/>
      <c r="D3501" s="97"/>
      <c r="E3501" s="97"/>
      <c r="F3501" s="97"/>
      <c r="G3501" s="97"/>
      <c r="H3501" s="97"/>
      <c r="I3501" s="97"/>
      <c r="J3501" s="97"/>
      <c r="K3501" s="97"/>
      <c r="L3501" s="97"/>
      <c r="M3501" s="97"/>
      <c r="P3501" s="13"/>
      <c r="Q3501" s="13"/>
      <c r="R3501" s="13"/>
      <c r="S3501" s="13"/>
      <c r="T3501" s="13"/>
      <c r="U3501" s="13"/>
      <c r="V3501" s="13"/>
      <c r="W3501" s="13"/>
      <c r="X3501" s="13"/>
      <c r="Y3501" s="13"/>
      <c r="Z3501" s="13"/>
    </row>
    <row r="3502" spans="1:26" ht="13.8" thickTop="1" x14ac:dyDescent="0.25">
      <c r="A3502" s="31"/>
      <c r="B3502" s="32" t="s">
        <v>72</v>
      </c>
      <c r="C3502" s="98"/>
      <c r="D3502" s="98"/>
      <c r="E3502" s="98"/>
      <c r="F3502" s="98"/>
      <c r="G3502" s="98"/>
      <c r="H3502" s="98"/>
      <c r="I3502" s="98"/>
      <c r="J3502" s="98"/>
      <c r="K3502" s="98"/>
      <c r="L3502" s="98"/>
      <c r="M3502" s="36" t="s">
        <v>80</v>
      </c>
      <c r="N3502" s="37"/>
      <c r="P3502" s="13"/>
      <c r="Q3502" s="13"/>
      <c r="R3502" s="13"/>
      <c r="S3502" s="13"/>
      <c r="T3502" s="13"/>
      <c r="U3502" s="13"/>
      <c r="V3502" s="13"/>
      <c r="W3502" s="13"/>
      <c r="X3502" s="13"/>
      <c r="Y3502" s="13"/>
      <c r="Z3502" s="13"/>
    </row>
    <row r="3503" spans="1:26" x14ac:dyDescent="0.25">
      <c r="A3503" s="38"/>
      <c r="B3503" s="95"/>
      <c r="C3503" s="95"/>
      <c r="D3503" s="95"/>
      <c r="E3503" s="95"/>
      <c r="F3503" s="95"/>
      <c r="G3503" s="95"/>
      <c r="H3503" s="95"/>
      <c r="I3503" s="95"/>
      <c r="J3503" s="95"/>
      <c r="K3503" s="95"/>
      <c r="L3503" s="95"/>
      <c r="M3503" s="95"/>
      <c r="N3503" s="43"/>
      <c r="P3503" s="13"/>
      <c r="Q3503" s="13"/>
      <c r="R3503" s="13"/>
      <c r="S3503" s="13"/>
      <c r="T3503" s="13"/>
      <c r="U3503" s="13"/>
      <c r="V3503" s="13"/>
      <c r="W3503" s="13"/>
      <c r="X3503" s="13"/>
      <c r="Y3503" s="13"/>
      <c r="Z3503" s="13"/>
    </row>
    <row r="3504" spans="1:26" x14ac:dyDescent="0.25">
      <c r="A3504" s="38"/>
      <c r="B3504" s="613"/>
      <c r="C3504" s="613"/>
      <c r="D3504" s="613"/>
      <c r="E3504" s="613"/>
      <c r="F3504" s="613"/>
      <c r="G3504" s="613"/>
      <c r="H3504" s="613"/>
      <c r="I3504" s="613"/>
      <c r="J3504" s="613"/>
      <c r="K3504" s="613"/>
      <c r="L3504" s="613"/>
      <c r="M3504" s="613"/>
      <c r="N3504" s="43"/>
      <c r="P3504" s="13"/>
      <c r="Q3504" s="13"/>
      <c r="R3504" s="13"/>
      <c r="S3504" s="13"/>
      <c r="T3504" s="13"/>
      <c r="U3504" s="13"/>
      <c r="V3504" s="13"/>
      <c r="W3504" s="13"/>
      <c r="X3504" s="13"/>
      <c r="Y3504" s="13"/>
      <c r="Z3504" s="13"/>
    </row>
    <row r="3505" spans="1:26" x14ac:dyDescent="0.25">
      <c r="A3505" s="38"/>
      <c r="B3505" s="613"/>
      <c r="C3505" s="613"/>
      <c r="D3505" s="613"/>
      <c r="E3505" s="613"/>
      <c r="F3505" s="613"/>
      <c r="G3505" s="613"/>
      <c r="H3505" s="613"/>
      <c r="I3505" s="613"/>
      <c r="J3505" s="613"/>
      <c r="K3505" s="613"/>
      <c r="L3505" s="613"/>
      <c r="M3505" s="613"/>
      <c r="N3505" s="43"/>
      <c r="P3505" s="13"/>
      <c r="Q3505" s="13"/>
      <c r="R3505" s="13"/>
      <c r="S3505" s="13"/>
      <c r="T3505" s="13"/>
      <c r="U3505" s="13"/>
      <c r="V3505" s="13"/>
      <c r="W3505" s="13"/>
      <c r="X3505" s="13"/>
      <c r="Y3505" s="13"/>
      <c r="Z3505" s="13"/>
    </row>
    <row r="3506" spans="1:26" x14ac:dyDescent="0.25">
      <c r="A3506" s="38"/>
      <c r="B3506" s="613"/>
      <c r="C3506" s="613"/>
      <c r="D3506" s="613"/>
      <c r="E3506" s="613"/>
      <c r="F3506" s="613"/>
      <c r="G3506" s="613"/>
      <c r="H3506" s="613"/>
      <c r="I3506" s="613"/>
      <c r="J3506" s="613"/>
      <c r="K3506" s="613"/>
      <c r="L3506" s="613"/>
      <c r="M3506" s="613"/>
      <c r="N3506" s="43"/>
      <c r="P3506" s="13"/>
      <c r="Q3506" s="13"/>
      <c r="R3506" s="13"/>
      <c r="S3506" s="13"/>
      <c r="T3506" s="13"/>
      <c r="U3506" s="13"/>
      <c r="V3506" s="13"/>
      <c r="W3506" s="13"/>
      <c r="X3506" s="13"/>
      <c r="Y3506" s="13"/>
      <c r="Z3506" s="13"/>
    </row>
    <row r="3507" spans="1:26" x14ac:dyDescent="0.25">
      <c r="A3507" s="38"/>
      <c r="B3507" s="613"/>
      <c r="C3507" s="613"/>
      <c r="D3507" s="613"/>
      <c r="E3507" s="613"/>
      <c r="F3507" s="613"/>
      <c r="G3507" s="613"/>
      <c r="H3507" s="613"/>
      <c r="I3507" s="613"/>
      <c r="J3507" s="613"/>
      <c r="K3507" s="613"/>
      <c r="L3507" s="613"/>
      <c r="M3507" s="613"/>
      <c r="N3507" s="43"/>
      <c r="P3507" s="13"/>
      <c r="Q3507" s="13"/>
      <c r="R3507" s="13"/>
      <c r="S3507" s="13"/>
      <c r="T3507" s="13"/>
      <c r="U3507" s="13"/>
      <c r="V3507" s="13"/>
      <c r="W3507" s="13"/>
      <c r="X3507" s="13"/>
      <c r="Y3507" s="13"/>
      <c r="Z3507" s="13"/>
    </row>
    <row r="3508" spans="1:26" x14ac:dyDescent="0.25">
      <c r="A3508" s="38"/>
      <c r="B3508" s="613"/>
      <c r="C3508" s="613"/>
      <c r="D3508" s="613"/>
      <c r="E3508" s="613"/>
      <c r="F3508" s="613"/>
      <c r="G3508" s="613"/>
      <c r="H3508" s="613"/>
      <c r="I3508" s="613"/>
      <c r="J3508" s="613"/>
      <c r="K3508" s="613"/>
      <c r="L3508" s="613"/>
      <c r="M3508" s="613"/>
      <c r="N3508" s="43"/>
      <c r="P3508" s="13"/>
      <c r="Q3508" s="13"/>
      <c r="R3508" s="13"/>
      <c r="S3508" s="13"/>
      <c r="T3508" s="13"/>
      <c r="U3508" s="13"/>
      <c r="V3508" s="13"/>
      <c r="W3508" s="13"/>
      <c r="X3508" s="13"/>
      <c r="Y3508" s="13"/>
      <c r="Z3508" s="13"/>
    </row>
    <row r="3509" spans="1:26" x14ac:dyDescent="0.25">
      <c r="A3509" s="38"/>
      <c r="B3509" s="613"/>
      <c r="C3509" s="613"/>
      <c r="D3509" s="613"/>
      <c r="E3509" s="613"/>
      <c r="F3509" s="613"/>
      <c r="G3509" s="613"/>
      <c r="H3509" s="613"/>
      <c r="I3509" s="613"/>
      <c r="J3509" s="613"/>
      <c r="K3509" s="613"/>
      <c r="L3509" s="613"/>
      <c r="M3509" s="613"/>
      <c r="N3509" s="43"/>
      <c r="P3509" s="13"/>
      <c r="Q3509" s="13"/>
      <c r="R3509" s="13"/>
      <c r="S3509" s="13"/>
      <c r="T3509" s="13"/>
      <c r="U3509" s="13"/>
      <c r="V3509" s="13"/>
      <c r="W3509" s="13"/>
      <c r="X3509" s="13"/>
      <c r="Y3509" s="13"/>
      <c r="Z3509" s="13"/>
    </row>
    <row r="3510" spans="1:26" x14ac:dyDescent="0.25">
      <c r="A3510" s="38"/>
      <c r="B3510" s="613"/>
      <c r="C3510" s="613"/>
      <c r="D3510" s="613"/>
      <c r="E3510" s="613"/>
      <c r="F3510" s="613"/>
      <c r="G3510" s="613"/>
      <c r="H3510" s="613"/>
      <c r="I3510" s="613"/>
      <c r="J3510" s="613"/>
      <c r="K3510" s="613"/>
      <c r="L3510" s="613"/>
      <c r="M3510" s="613"/>
      <c r="N3510" s="43"/>
      <c r="P3510" s="13"/>
      <c r="Q3510" s="13"/>
      <c r="R3510" s="13"/>
      <c r="S3510" s="13"/>
      <c r="T3510" s="13"/>
      <c r="U3510" s="13"/>
      <c r="V3510" s="13"/>
      <c r="W3510" s="13"/>
      <c r="X3510" s="13"/>
      <c r="Y3510" s="13"/>
      <c r="Z3510" s="13"/>
    </row>
    <row r="3511" spans="1:26" x14ac:dyDescent="0.25">
      <c r="A3511" s="38"/>
      <c r="B3511" s="613"/>
      <c r="C3511" s="613"/>
      <c r="D3511" s="613"/>
      <c r="E3511" s="613"/>
      <c r="F3511" s="613"/>
      <c r="G3511" s="613"/>
      <c r="H3511" s="613"/>
      <c r="I3511" s="613"/>
      <c r="J3511" s="613"/>
      <c r="K3511" s="613"/>
      <c r="L3511" s="613"/>
      <c r="M3511" s="613"/>
      <c r="N3511" s="43"/>
      <c r="P3511" s="13"/>
      <c r="Q3511" s="13"/>
      <c r="R3511" s="13"/>
      <c r="S3511" s="13"/>
      <c r="T3511" s="13"/>
      <c r="U3511" s="13"/>
      <c r="V3511" s="13"/>
      <c r="W3511" s="13"/>
      <c r="X3511" s="13"/>
      <c r="Y3511" s="13"/>
      <c r="Z3511" s="13"/>
    </row>
    <row r="3512" spans="1:26" x14ac:dyDescent="0.25">
      <c r="A3512" s="38"/>
      <c r="B3512" s="613"/>
      <c r="C3512" s="613"/>
      <c r="D3512" s="613"/>
      <c r="E3512" s="613"/>
      <c r="F3512" s="613"/>
      <c r="G3512" s="613"/>
      <c r="H3512" s="613"/>
      <c r="I3512" s="613"/>
      <c r="J3512" s="613"/>
      <c r="K3512" s="613"/>
      <c r="L3512" s="613"/>
      <c r="M3512" s="613"/>
      <c r="N3512" s="43"/>
      <c r="P3512" s="13"/>
      <c r="Q3512" s="13"/>
      <c r="R3512" s="13"/>
      <c r="S3512" s="13"/>
      <c r="T3512" s="13"/>
      <c r="U3512" s="13"/>
      <c r="V3512" s="13"/>
      <c r="W3512" s="13"/>
      <c r="X3512" s="13"/>
      <c r="Y3512" s="13"/>
      <c r="Z3512" s="13"/>
    </row>
    <row r="3513" spans="1:26" x14ac:dyDescent="0.25">
      <c r="A3513" s="38"/>
      <c r="B3513" s="613"/>
      <c r="C3513" s="613"/>
      <c r="D3513" s="613"/>
      <c r="E3513" s="613"/>
      <c r="F3513" s="613"/>
      <c r="G3513" s="613"/>
      <c r="H3513" s="613"/>
      <c r="I3513" s="613"/>
      <c r="J3513" s="613"/>
      <c r="K3513" s="613"/>
      <c r="L3513" s="613"/>
      <c r="M3513" s="613"/>
      <c r="N3513" s="43"/>
      <c r="P3513" s="13"/>
      <c r="Q3513" s="13"/>
      <c r="R3513" s="13"/>
      <c r="S3513" s="13"/>
      <c r="T3513" s="13"/>
      <c r="U3513" s="13"/>
      <c r="V3513" s="13"/>
      <c r="W3513" s="13"/>
      <c r="X3513" s="13"/>
      <c r="Y3513" s="13"/>
      <c r="Z3513" s="13"/>
    </row>
    <row r="3514" spans="1:26" x14ac:dyDescent="0.25">
      <c r="A3514" s="38"/>
      <c r="B3514" s="613"/>
      <c r="C3514" s="613"/>
      <c r="D3514" s="613"/>
      <c r="E3514" s="613"/>
      <c r="F3514" s="613"/>
      <c r="G3514" s="613"/>
      <c r="H3514" s="613"/>
      <c r="I3514" s="613"/>
      <c r="J3514" s="613"/>
      <c r="K3514" s="613"/>
      <c r="L3514" s="613"/>
      <c r="M3514" s="613"/>
      <c r="N3514" s="43"/>
      <c r="P3514" s="13"/>
      <c r="Q3514" s="13"/>
      <c r="R3514" s="13"/>
      <c r="S3514" s="13"/>
      <c r="T3514" s="13"/>
      <c r="U3514" s="13"/>
      <c r="V3514" s="13"/>
      <c r="W3514" s="13"/>
      <c r="X3514" s="13"/>
      <c r="Y3514" s="13"/>
      <c r="Z3514" s="13"/>
    </row>
    <row r="3515" spans="1:26" x14ac:dyDescent="0.25">
      <c r="A3515" s="38"/>
      <c r="B3515" s="613"/>
      <c r="C3515" s="613"/>
      <c r="D3515" s="613"/>
      <c r="E3515" s="613"/>
      <c r="F3515" s="613"/>
      <c r="G3515" s="613"/>
      <c r="H3515" s="613"/>
      <c r="I3515" s="613"/>
      <c r="J3515" s="613"/>
      <c r="K3515" s="613"/>
      <c r="L3515" s="613"/>
      <c r="M3515" s="613"/>
      <c r="N3515" s="43"/>
      <c r="P3515" s="13"/>
      <c r="Q3515" s="13"/>
      <c r="R3515" s="13"/>
      <c r="S3515" s="13"/>
      <c r="T3515" s="13"/>
      <c r="U3515" s="13"/>
      <c r="V3515" s="13"/>
      <c r="W3515" s="13"/>
      <c r="X3515" s="13"/>
      <c r="Y3515" s="13"/>
      <c r="Z3515" s="13"/>
    </row>
    <row r="3516" spans="1:26" x14ac:dyDescent="0.25">
      <c r="A3516" s="38"/>
      <c r="B3516" s="613"/>
      <c r="C3516" s="613"/>
      <c r="D3516" s="613"/>
      <c r="E3516" s="613"/>
      <c r="F3516" s="613"/>
      <c r="G3516" s="613"/>
      <c r="H3516" s="613"/>
      <c r="I3516" s="613"/>
      <c r="J3516" s="613"/>
      <c r="K3516" s="613"/>
      <c r="L3516" s="613"/>
      <c r="M3516" s="613"/>
      <c r="N3516" s="43"/>
      <c r="P3516" s="13"/>
      <c r="Q3516" s="13"/>
      <c r="R3516" s="13"/>
      <c r="S3516" s="13"/>
      <c r="T3516" s="13"/>
      <c r="U3516" s="13"/>
      <c r="V3516" s="13"/>
      <c r="W3516" s="13"/>
      <c r="X3516" s="13"/>
      <c r="Y3516" s="13"/>
      <c r="Z3516" s="13"/>
    </row>
    <row r="3517" spans="1:26" x14ac:dyDescent="0.25">
      <c r="A3517" s="38"/>
      <c r="B3517" s="613"/>
      <c r="C3517" s="613"/>
      <c r="D3517" s="613"/>
      <c r="E3517" s="613"/>
      <c r="F3517" s="613"/>
      <c r="G3517" s="613"/>
      <c r="H3517" s="613"/>
      <c r="I3517" s="613"/>
      <c r="J3517" s="613"/>
      <c r="K3517" s="613"/>
      <c r="L3517" s="613"/>
      <c r="M3517" s="613"/>
      <c r="N3517" s="43"/>
      <c r="P3517" s="13"/>
      <c r="Q3517" s="13"/>
      <c r="R3517" s="13"/>
      <c r="S3517" s="13"/>
      <c r="T3517" s="13"/>
      <c r="U3517" s="13"/>
      <c r="V3517" s="13"/>
      <c r="W3517" s="13"/>
      <c r="X3517" s="13"/>
      <c r="Y3517" s="13"/>
      <c r="Z3517" s="13"/>
    </row>
    <row r="3518" spans="1:26" x14ac:dyDescent="0.25">
      <c r="A3518" s="38"/>
      <c r="B3518" s="613"/>
      <c r="C3518" s="613"/>
      <c r="D3518" s="613"/>
      <c r="E3518" s="613"/>
      <c r="F3518" s="613"/>
      <c r="G3518" s="613"/>
      <c r="H3518" s="613"/>
      <c r="I3518" s="613"/>
      <c r="J3518" s="613"/>
      <c r="K3518" s="613"/>
      <c r="L3518" s="613"/>
      <c r="M3518" s="613"/>
      <c r="N3518" s="43"/>
      <c r="P3518" s="13"/>
      <c r="Q3518" s="13"/>
      <c r="R3518" s="13"/>
      <c r="S3518" s="13"/>
      <c r="T3518" s="13"/>
      <c r="U3518" s="13"/>
      <c r="V3518" s="13"/>
      <c r="W3518" s="13"/>
      <c r="X3518" s="13"/>
      <c r="Y3518" s="13"/>
      <c r="Z3518" s="13"/>
    </row>
    <row r="3519" spans="1:26" ht="12.75" customHeight="1" x14ac:dyDescent="0.25">
      <c r="A3519" s="38"/>
      <c r="B3519" s="613"/>
      <c r="C3519" s="613"/>
      <c r="D3519" s="613"/>
      <c r="E3519" s="613"/>
      <c r="F3519" s="613"/>
      <c r="G3519" s="613"/>
      <c r="H3519" s="613"/>
      <c r="I3519" s="613"/>
      <c r="J3519" s="613"/>
      <c r="K3519" s="613"/>
      <c r="L3519" s="613"/>
      <c r="M3519" s="613"/>
      <c r="N3519" s="43"/>
      <c r="P3519" s="13"/>
      <c r="Q3519" s="13"/>
      <c r="R3519" s="13"/>
      <c r="S3519" s="13"/>
      <c r="T3519" s="13"/>
      <c r="U3519" s="13"/>
      <c r="V3519" s="13"/>
      <c r="W3519" s="13"/>
      <c r="X3519" s="13"/>
      <c r="Y3519" s="13"/>
      <c r="Z3519" s="13"/>
    </row>
    <row r="3520" spans="1:26" ht="12.75" customHeight="1" x14ac:dyDescent="0.25">
      <c r="A3520" s="38"/>
      <c r="B3520" s="613"/>
      <c r="C3520" s="613"/>
      <c r="D3520" s="613"/>
      <c r="E3520" s="613"/>
      <c r="F3520" s="613"/>
      <c r="G3520" s="613"/>
      <c r="H3520" s="613"/>
      <c r="I3520" s="613"/>
      <c r="J3520" s="613"/>
      <c r="K3520" s="613"/>
      <c r="L3520" s="613"/>
      <c r="M3520" s="613"/>
      <c r="N3520" s="43"/>
      <c r="P3520" s="13"/>
      <c r="Q3520" s="216"/>
      <c r="R3520" s="13"/>
      <c r="S3520" s="13"/>
      <c r="T3520" s="13"/>
      <c r="U3520" s="13"/>
      <c r="V3520" s="13"/>
      <c r="W3520" s="13"/>
      <c r="X3520" s="13"/>
      <c r="Y3520" s="13"/>
      <c r="Z3520" s="13"/>
    </row>
    <row r="3521" spans="1:54" ht="12.75" customHeight="1" x14ac:dyDescent="0.4">
      <c r="A3521" s="38"/>
      <c r="B3521" s="613"/>
      <c r="C3521" s="613"/>
      <c r="D3521" s="613"/>
      <c r="E3521" s="613"/>
      <c r="F3521" s="613"/>
      <c r="G3521" s="613"/>
      <c r="H3521" s="613"/>
      <c r="I3521" s="613"/>
      <c r="J3521" s="613"/>
      <c r="K3521" s="613"/>
      <c r="L3521" s="613"/>
      <c r="M3521" s="613"/>
      <c r="N3521" s="43"/>
      <c r="P3521" s="13"/>
      <c r="Q3521" s="13"/>
      <c r="R3521" s="13"/>
      <c r="S3521" s="217"/>
      <c r="T3521" s="13"/>
      <c r="U3521" s="13"/>
      <c r="V3521" s="13"/>
      <c r="W3521" s="13"/>
      <c r="X3521" s="13"/>
      <c r="Y3521" s="13"/>
      <c r="Z3521" s="217"/>
      <c r="AA3521" s="99"/>
    </row>
    <row r="3522" spans="1:54" ht="12.75" customHeight="1" x14ac:dyDescent="0.25">
      <c r="A3522" s="38"/>
      <c r="B3522" s="613"/>
      <c r="C3522" s="613"/>
      <c r="D3522" s="613"/>
      <c r="E3522" s="613"/>
      <c r="F3522" s="613"/>
      <c r="G3522" s="613"/>
      <c r="H3522" s="613"/>
      <c r="I3522" s="613"/>
      <c r="J3522" s="613"/>
      <c r="K3522" s="613"/>
      <c r="L3522" s="613"/>
      <c r="M3522" s="613"/>
      <c r="N3522" s="43"/>
      <c r="P3522" s="13"/>
      <c r="Q3522" s="13"/>
      <c r="R3522" s="218"/>
      <c r="S3522" s="218"/>
      <c r="T3522" s="218"/>
      <c r="U3522" s="218"/>
      <c r="V3522" s="218"/>
      <c r="W3522" s="218"/>
      <c r="X3522" s="218"/>
      <c r="Y3522" s="218"/>
      <c r="Z3522" s="218"/>
      <c r="AA3522" s="100"/>
      <c r="AB3522" s="100"/>
      <c r="AC3522" s="100"/>
      <c r="AD3522" s="100"/>
      <c r="AE3522" s="100"/>
      <c r="AF3522" s="100"/>
      <c r="AG3522" s="100"/>
      <c r="AH3522" s="100"/>
      <c r="AI3522" s="100"/>
      <c r="AJ3522" s="100"/>
      <c r="AK3522" s="100"/>
      <c r="AL3522" s="100"/>
      <c r="AM3522" s="100"/>
      <c r="AN3522" s="100"/>
      <c r="AO3522" s="100"/>
      <c r="AP3522" s="100"/>
      <c r="AQ3522" s="100"/>
      <c r="AR3522" s="100"/>
      <c r="AS3522" s="100"/>
      <c r="AT3522" s="100"/>
      <c r="AU3522" s="100"/>
      <c r="AV3522" s="100"/>
      <c r="AW3522" s="100"/>
      <c r="AX3522" s="100"/>
      <c r="AY3522" s="100"/>
    </row>
    <row r="3523" spans="1:54" s="63" customFormat="1" ht="12.75" customHeight="1" x14ac:dyDescent="0.25">
      <c r="A3523" s="101"/>
      <c r="B3523" s="613"/>
      <c r="C3523" s="613"/>
      <c r="D3523" s="613"/>
      <c r="E3523" s="613"/>
      <c r="F3523" s="613"/>
      <c r="G3523" s="613"/>
      <c r="H3523" s="613"/>
      <c r="I3523" s="613"/>
      <c r="J3523" s="613"/>
      <c r="K3523" s="613"/>
      <c r="L3523" s="613"/>
      <c r="M3523" s="613"/>
      <c r="N3523" s="102"/>
      <c r="P3523" s="14"/>
      <c r="Q3523" s="14"/>
      <c r="R3523" s="14"/>
      <c r="S3523" s="14"/>
      <c r="T3523" s="14"/>
      <c r="U3523" s="14"/>
      <c r="V3523" s="14"/>
      <c r="W3523" s="14"/>
      <c r="X3523" s="14"/>
      <c r="Y3523" s="14"/>
      <c r="Z3523" s="14"/>
      <c r="AY3523" s="18"/>
    </row>
    <row r="3524" spans="1:54" s="63" customFormat="1" ht="12.75" customHeight="1" x14ac:dyDescent="0.25">
      <c r="A3524" s="101"/>
      <c r="B3524" s="613"/>
      <c r="C3524" s="613"/>
      <c r="D3524" s="613"/>
      <c r="E3524" s="613"/>
      <c r="F3524" s="613"/>
      <c r="G3524" s="613"/>
      <c r="H3524" s="613"/>
      <c r="I3524" s="613"/>
      <c r="J3524" s="613"/>
      <c r="K3524" s="613"/>
      <c r="L3524" s="613"/>
      <c r="M3524" s="613"/>
      <c r="N3524" s="102"/>
      <c r="P3524" s="14"/>
      <c r="Q3524" s="219"/>
      <c r="R3524" s="14"/>
      <c r="S3524" s="14"/>
      <c r="T3524" s="14"/>
      <c r="U3524" s="14"/>
      <c r="V3524" s="14"/>
      <c r="W3524" s="14"/>
      <c r="X3524" s="14"/>
      <c r="Y3524" s="14"/>
      <c r="Z3524" s="14"/>
      <c r="AY3524" s="18"/>
    </row>
    <row r="3525" spans="1:54" ht="12.75" customHeight="1" x14ac:dyDescent="0.25">
      <c r="A3525" s="38"/>
      <c r="B3525" s="613"/>
      <c r="C3525" s="613"/>
      <c r="D3525" s="613"/>
      <c r="E3525" s="613"/>
      <c r="F3525" s="613"/>
      <c r="G3525" s="613"/>
      <c r="H3525" s="613"/>
      <c r="I3525" s="613"/>
      <c r="J3525" s="613"/>
      <c r="K3525" s="613"/>
      <c r="L3525" s="613"/>
      <c r="M3525" s="613"/>
      <c r="N3525" s="43"/>
      <c r="P3525" s="13"/>
      <c r="Q3525" s="219"/>
      <c r="R3525" s="220"/>
      <c r="S3525" s="220"/>
      <c r="T3525" s="220"/>
      <c r="U3525" s="14"/>
      <c r="V3525" s="14"/>
      <c r="W3525" s="14"/>
      <c r="X3525" s="14"/>
      <c r="Y3525" s="14"/>
      <c r="Z3525" s="14"/>
      <c r="AA3525" s="63"/>
      <c r="AB3525" s="63"/>
      <c r="AC3525" s="63"/>
      <c r="AD3525" s="63"/>
      <c r="AE3525" s="63"/>
      <c r="AF3525" s="63"/>
      <c r="AG3525" s="103"/>
      <c r="AH3525" s="103"/>
      <c r="AI3525" s="103"/>
      <c r="AJ3525" s="103"/>
      <c r="AK3525" s="103"/>
      <c r="AL3525" s="103"/>
      <c r="AM3525" s="63"/>
      <c r="AN3525" s="63"/>
      <c r="AO3525" s="63"/>
      <c r="AP3525" s="63"/>
      <c r="AQ3525" s="63"/>
      <c r="AR3525" s="63"/>
      <c r="AS3525" s="63"/>
      <c r="AT3525" s="63"/>
      <c r="AU3525" s="63"/>
      <c r="AV3525" s="63"/>
      <c r="AW3525" s="63"/>
      <c r="AX3525" s="63"/>
      <c r="AY3525" s="18"/>
    </row>
    <row r="3526" spans="1:54" ht="12.75" customHeight="1" x14ac:dyDescent="0.25">
      <c r="A3526" s="38"/>
      <c r="B3526" s="613"/>
      <c r="C3526" s="613"/>
      <c r="D3526" s="613"/>
      <c r="E3526" s="613"/>
      <c r="F3526" s="613"/>
      <c r="G3526" s="613"/>
      <c r="H3526" s="613"/>
      <c r="I3526" s="613"/>
      <c r="J3526" s="613"/>
      <c r="K3526" s="613"/>
      <c r="L3526" s="613"/>
      <c r="M3526" s="613"/>
      <c r="N3526" s="43"/>
      <c r="P3526" s="13"/>
      <c r="Q3526" s="219"/>
      <c r="R3526" s="14"/>
      <c r="S3526" s="14"/>
      <c r="T3526" s="14"/>
      <c r="U3526" s="14"/>
      <c r="V3526" s="14"/>
      <c r="W3526" s="14"/>
      <c r="X3526" s="14"/>
      <c r="Y3526" s="14"/>
      <c r="Z3526" s="14"/>
      <c r="AA3526" s="63"/>
      <c r="AB3526" s="63"/>
      <c r="AC3526" s="63"/>
      <c r="AD3526" s="63"/>
      <c r="AE3526" s="63"/>
      <c r="AF3526" s="63"/>
      <c r="AG3526" s="63"/>
      <c r="AH3526" s="63"/>
      <c r="AI3526" s="63"/>
      <c r="AJ3526" s="63"/>
      <c r="AK3526" s="63"/>
      <c r="AL3526" s="63"/>
      <c r="AM3526" s="63"/>
      <c r="AN3526" s="63"/>
      <c r="AO3526" s="63"/>
      <c r="AP3526" s="63"/>
      <c r="AQ3526" s="63"/>
      <c r="AR3526" s="63"/>
      <c r="AS3526" s="63"/>
      <c r="AT3526" s="63"/>
      <c r="AU3526" s="63"/>
      <c r="AV3526" s="63"/>
      <c r="AW3526" s="63"/>
      <c r="AX3526" s="63"/>
      <c r="AY3526" s="18"/>
    </row>
    <row r="3527" spans="1:54" ht="12.75" customHeight="1" x14ac:dyDescent="0.25">
      <c r="A3527" s="38"/>
      <c r="B3527" s="613"/>
      <c r="C3527" s="613"/>
      <c r="D3527" s="613"/>
      <c r="E3527" s="613"/>
      <c r="F3527" s="613"/>
      <c r="G3527" s="613"/>
      <c r="H3527" s="613"/>
      <c r="I3527" s="613"/>
      <c r="J3527" s="613"/>
      <c r="K3527" s="613"/>
      <c r="L3527" s="613"/>
      <c r="M3527" s="613"/>
      <c r="N3527" s="43"/>
      <c r="P3527" s="13"/>
      <c r="Q3527" s="219"/>
      <c r="R3527" s="14"/>
      <c r="S3527" s="14"/>
      <c r="T3527" s="14"/>
      <c r="U3527" s="14"/>
      <c r="V3527" s="14"/>
      <c r="W3527" s="14"/>
      <c r="X3527" s="14"/>
      <c r="Y3527" s="14"/>
      <c r="Z3527" s="14"/>
      <c r="AA3527" s="63"/>
      <c r="AB3527" s="63"/>
      <c r="AC3527" s="63"/>
      <c r="AD3527" s="63"/>
      <c r="AE3527" s="63"/>
      <c r="AF3527" s="63"/>
      <c r="AG3527" s="63"/>
      <c r="AH3527" s="63"/>
      <c r="AI3527" s="63"/>
      <c r="AJ3527" s="63"/>
      <c r="AK3527" s="63"/>
      <c r="AL3527" s="63"/>
      <c r="AM3527" s="63"/>
      <c r="AN3527" s="63"/>
      <c r="AO3527" s="63"/>
      <c r="AP3527" s="63"/>
      <c r="AQ3527" s="63"/>
      <c r="AR3527" s="63"/>
      <c r="AS3527" s="63"/>
      <c r="AT3527" s="63"/>
      <c r="AU3527" s="63"/>
      <c r="AV3527" s="63"/>
      <c r="AW3527" s="63"/>
      <c r="AX3527" s="63"/>
      <c r="AY3527" s="18"/>
    </row>
    <row r="3528" spans="1:54" ht="12.75" customHeight="1" x14ac:dyDescent="0.25">
      <c r="A3528" s="38"/>
      <c r="B3528" s="613"/>
      <c r="C3528" s="613"/>
      <c r="D3528" s="613"/>
      <c r="E3528" s="613"/>
      <c r="F3528" s="613"/>
      <c r="G3528" s="613"/>
      <c r="H3528" s="613"/>
      <c r="I3528" s="613"/>
      <c r="J3528" s="613"/>
      <c r="K3528" s="613"/>
      <c r="L3528" s="613"/>
      <c r="M3528" s="613"/>
      <c r="N3528" s="43"/>
      <c r="P3528" s="13"/>
      <c r="Q3528" s="219"/>
      <c r="R3528" s="14"/>
      <c r="S3528" s="14"/>
      <c r="T3528" s="14"/>
      <c r="U3528" s="14"/>
      <c r="V3528" s="14"/>
      <c r="W3528" s="14"/>
      <c r="X3528" s="14"/>
      <c r="Y3528" s="14"/>
      <c r="Z3528" s="14"/>
      <c r="AA3528" s="63"/>
      <c r="AB3528" s="63"/>
      <c r="AC3528" s="63"/>
      <c r="AD3528" s="63"/>
      <c r="AE3528" s="63"/>
      <c r="AF3528" s="63"/>
      <c r="AG3528" s="63"/>
      <c r="AH3528" s="63"/>
      <c r="AI3528" s="63"/>
      <c r="AJ3528" s="63"/>
      <c r="AK3528" s="63"/>
      <c r="AL3528" s="63"/>
      <c r="AM3528" s="63"/>
      <c r="AN3528" s="63"/>
      <c r="AO3528" s="63"/>
      <c r="AP3528" s="63"/>
      <c r="AQ3528" s="63"/>
      <c r="AR3528" s="63"/>
      <c r="AS3528" s="63"/>
      <c r="AT3528" s="63"/>
      <c r="AU3528" s="63"/>
      <c r="AV3528" s="63"/>
      <c r="AW3528" s="63"/>
      <c r="AX3528" s="63"/>
      <c r="AY3528" s="18"/>
    </row>
    <row r="3529" spans="1:54" ht="12.75" customHeight="1" x14ac:dyDescent="0.25">
      <c r="A3529" s="38"/>
      <c r="B3529" s="613"/>
      <c r="C3529" s="613"/>
      <c r="D3529" s="613"/>
      <c r="E3529" s="613"/>
      <c r="F3529" s="613"/>
      <c r="G3529" s="613"/>
      <c r="H3529" s="613"/>
      <c r="I3529" s="613"/>
      <c r="J3529" s="613"/>
      <c r="K3529" s="613"/>
      <c r="L3529" s="613"/>
      <c r="M3529" s="613"/>
      <c r="N3529" s="43"/>
      <c r="P3529" s="13"/>
      <c r="Q3529" s="13"/>
      <c r="R3529" s="220"/>
      <c r="S3529" s="220"/>
      <c r="T3529" s="220"/>
      <c r="U3529" s="14"/>
      <c r="V3529" s="14"/>
      <c r="W3529" s="14"/>
      <c r="X3529" s="14"/>
      <c r="Y3529" s="14"/>
      <c r="Z3529" s="14"/>
      <c r="AA3529" s="63"/>
      <c r="AB3529" s="63"/>
      <c r="AC3529" s="63"/>
      <c r="AD3529" s="63"/>
      <c r="AE3529" s="63"/>
      <c r="AF3529" s="63"/>
      <c r="AG3529" s="103"/>
      <c r="AH3529" s="103"/>
      <c r="AI3529" s="103"/>
      <c r="AJ3529" s="103"/>
      <c r="AK3529" s="103"/>
      <c r="AL3529" s="103"/>
      <c r="AM3529" s="63"/>
      <c r="AN3529" s="63"/>
      <c r="AO3529" s="63"/>
      <c r="AP3529" s="63"/>
      <c r="AQ3529" s="63"/>
      <c r="AR3529" s="63"/>
      <c r="AS3529" s="63"/>
      <c r="AT3529" s="63"/>
      <c r="AU3529" s="63"/>
      <c r="AV3529" s="63"/>
      <c r="AW3529" s="63"/>
      <c r="AX3529" s="63"/>
      <c r="AY3529" s="18"/>
    </row>
    <row r="3530" spans="1:54" ht="12.75" customHeight="1" x14ac:dyDescent="0.25">
      <c r="A3530" s="38"/>
      <c r="B3530" s="613"/>
      <c r="C3530" s="613"/>
      <c r="D3530" s="613"/>
      <c r="E3530" s="613"/>
      <c r="F3530" s="613"/>
      <c r="G3530" s="613"/>
      <c r="H3530" s="613"/>
      <c r="I3530" s="613"/>
      <c r="J3530" s="613"/>
      <c r="K3530" s="613"/>
      <c r="L3530" s="613"/>
      <c r="M3530" s="613"/>
      <c r="N3530" s="43"/>
      <c r="P3530" s="13"/>
      <c r="Q3530" s="13"/>
      <c r="R3530" s="221"/>
      <c r="S3530" s="221"/>
      <c r="T3530" s="221"/>
      <c r="U3530" s="221"/>
      <c r="V3530" s="221"/>
      <c r="W3530" s="221"/>
      <c r="X3530" s="221"/>
      <c r="Y3530" s="221"/>
      <c r="Z3530" s="221"/>
      <c r="AA3530" s="104"/>
      <c r="AB3530" s="104"/>
      <c r="AC3530" s="104"/>
      <c r="AD3530" s="104"/>
      <c r="AE3530" s="104"/>
      <c r="AF3530" s="104"/>
      <c r="AG3530" s="104"/>
      <c r="AH3530" s="104"/>
      <c r="AI3530" s="104"/>
      <c r="AJ3530" s="104"/>
      <c r="AK3530" s="104"/>
      <c r="AL3530" s="104"/>
      <c r="AM3530" s="104"/>
      <c r="AN3530" s="104"/>
      <c r="AO3530" s="104"/>
      <c r="AP3530" s="104"/>
      <c r="AQ3530" s="104"/>
      <c r="AR3530" s="104"/>
      <c r="AS3530" s="104"/>
      <c r="AT3530" s="104"/>
      <c r="AU3530" s="104"/>
      <c r="AV3530" s="104"/>
      <c r="AW3530" s="104"/>
      <c r="AX3530" s="104"/>
      <c r="AY3530" s="105"/>
    </row>
    <row r="3531" spans="1:54" s="12" customFormat="1" ht="12.75" customHeight="1" x14ac:dyDescent="0.25">
      <c r="A3531" s="56"/>
      <c r="B3531" s="613"/>
      <c r="C3531" s="613"/>
      <c r="D3531" s="613"/>
      <c r="E3531" s="613"/>
      <c r="F3531" s="613"/>
      <c r="G3531" s="613"/>
      <c r="H3531" s="613"/>
      <c r="I3531" s="613"/>
      <c r="J3531" s="613"/>
      <c r="K3531" s="613"/>
      <c r="L3531" s="613"/>
      <c r="M3531" s="613"/>
      <c r="N3531" s="61"/>
      <c r="O3531" s="11"/>
      <c r="P3531" s="222"/>
      <c r="Q3531" s="15"/>
      <c r="R3531" s="223"/>
      <c r="S3531" s="223"/>
      <c r="T3531" s="223"/>
      <c r="U3531" s="223"/>
      <c r="V3531" s="223"/>
      <c r="W3531" s="223"/>
      <c r="X3531" s="223"/>
      <c r="Y3531" s="223"/>
      <c r="Z3531" s="223"/>
      <c r="AA3531" s="3"/>
      <c r="AB3531" s="3"/>
      <c r="AC3531" s="3"/>
      <c r="AD3531" s="3"/>
      <c r="AE3531" s="3"/>
      <c r="AF3531" s="11"/>
      <c r="AG3531" s="106"/>
      <c r="AH3531" s="106"/>
      <c r="AI3531" s="11"/>
      <c r="AJ3531" s="3"/>
      <c r="AK3531" s="3"/>
      <c r="AL3531" s="11"/>
      <c r="AM3531" s="106"/>
      <c r="AN3531" s="106"/>
      <c r="AO3531" s="11"/>
      <c r="AP3531" s="3"/>
      <c r="AQ3531" s="3"/>
      <c r="AR3531" s="11"/>
      <c r="AS3531" s="3"/>
      <c r="AT3531" s="3"/>
      <c r="AU3531" s="11"/>
      <c r="AV3531" s="3"/>
      <c r="AW3531" s="3"/>
      <c r="AX3531" s="3"/>
      <c r="AY3531" s="11"/>
      <c r="AZ3531" s="11"/>
      <c r="BA3531" s="11"/>
      <c r="BB3531" s="11"/>
    </row>
    <row r="3532" spans="1:54" ht="12.75" customHeight="1" x14ac:dyDescent="0.25">
      <c r="A3532" s="38"/>
      <c r="B3532" s="613"/>
      <c r="C3532" s="613"/>
      <c r="D3532" s="613"/>
      <c r="E3532" s="613"/>
      <c r="F3532" s="613"/>
      <c r="G3532" s="613"/>
      <c r="H3532" s="613"/>
      <c r="I3532" s="613"/>
      <c r="J3532" s="613"/>
      <c r="K3532" s="613"/>
      <c r="L3532" s="613"/>
      <c r="M3532" s="613"/>
      <c r="N3532" s="43"/>
      <c r="P3532" s="13"/>
      <c r="Q3532" s="219"/>
      <c r="R3532" s="14"/>
      <c r="S3532" s="14"/>
      <c r="T3532" s="14"/>
      <c r="U3532" s="14"/>
      <c r="V3532" s="14"/>
      <c r="W3532" s="14"/>
      <c r="X3532" s="224"/>
      <c r="Y3532" s="224"/>
      <c r="Z3532" s="14"/>
      <c r="AA3532" s="63"/>
      <c r="AB3532" s="63"/>
      <c r="AC3532" s="63"/>
      <c r="AD3532" s="107"/>
      <c r="AE3532" s="107"/>
      <c r="AF3532" s="108"/>
      <c r="AG3532" s="63"/>
      <c r="AH3532" s="63"/>
      <c r="AJ3532" s="109"/>
      <c r="AK3532" s="109"/>
      <c r="AM3532" s="108"/>
      <c r="AN3532" s="63"/>
      <c r="AP3532" s="3"/>
      <c r="AQ3532" s="3"/>
      <c r="AS3532" s="110"/>
      <c r="AT3532" s="110"/>
      <c r="AV3532" s="111"/>
      <c r="AW3532" s="112"/>
      <c r="AX3532" s="112"/>
    </row>
    <row r="3533" spans="1:54" ht="12.75" customHeight="1" x14ac:dyDescent="0.25">
      <c r="A3533" s="38"/>
      <c r="B3533" s="613"/>
      <c r="C3533" s="613"/>
      <c r="D3533" s="613"/>
      <c r="E3533" s="613"/>
      <c r="F3533" s="613"/>
      <c r="G3533" s="613"/>
      <c r="H3533" s="613"/>
      <c r="I3533" s="613"/>
      <c r="J3533" s="613"/>
      <c r="K3533" s="613"/>
      <c r="L3533" s="613"/>
      <c r="M3533" s="613"/>
      <c r="N3533" s="43"/>
      <c r="P3533" s="13"/>
      <c r="Q3533" s="219"/>
      <c r="R3533" s="14"/>
      <c r="S3533" s="14"/>
      <c r="T3533" s="14"/>
      <c r="U3533" s="14"/>
      <c r="V3533" s="14"/>
      <c r="W3533" s="14"/>
      <c r="X3533" s="224"/>
      <c r="Y3533" s="224"/>
      <c r="Z3533" s="14"/>
      <c r="AA3533" s="63"/>
      <c r="AB3533" s="63"/>
      <c r="AC3533" s="63"/>
      <c r="AD3533" s="107"/>
      <c r="AE3533" s="107"/>
      <c r="AF3533" s="108"/>
      <c r="AJ3533" s="113"/>
      <c r="AK3533" s="114"/>
      <c r="AP3533" s="3"/>
      <c r="AQ3533" s="3"/>
      <c r="AS3533" s="115"/>
      <c r="AT3533" s="116"/>
      <c r="AV3533" s="111"/>
      <c r="AW3533" s="112"/>
      <c r="AX3533" s="112"/>
    </row>
    <row r="3534" spans="1:54" ht="12.75" customHeight="1" x14ac:dyDescent="0.25">
      <c r="A3534" s="38"/>
      <c r="B3534" s="613"/>
      <c r="C3534" s="613"/>
      <c r="D3534" s="613"/>
      <c r="E3534" s="613"/>
      <c r="F3534" s="613"/>
      <c r="G3534" s="613"/>
      <c r="H3534" s="613"/>
      <c r="I3534" s="613"/>
      <c r="J3534" s="613"/>
      <c r="K3534" s="613"/>
      <c r="L3534" s="613"/>
      <c r="M3534" s="613"/>
      <c r="N3534" s="43"/>
      <c r="P3534" s="13"/>
      <c r="Q3534" s="219"/>
      <c r="R3534" s="14"/>
      <c r="S3534" s="14"/>
      <c r="T3534" s="14"/>
      <c r="U3534" s="14"/>
      <c r="V3534" s="14"/>
      <c r="W3534" s="14"/>
      <c r="X3534" s="224"/>
      <c r="Y3534" s="224"/>
      <c r="Z3534" s="14"/>
      <c r="AA3534" s="63"/>
      <c r="AB3534" s="63"/>
      <c r="AC3534" s="63"/>
      <c r="AD3534" s="107"/>
      <c r="AE3534" s="107"/>
      <c r="AF3534" s="108"/>
      <c r="AG3534" s="3"/>
      <c r="AH3534" s="3"/>
      <c r="AJ3534" s="117"/>
      <c r="AK3534" s="114"/>
      <c r="AM3534" s="3"/>
      <c r="AN3534" s="3"/>
      <c r="AP3534" s="3"/>
      <c r="AQ3534" s="3"/>
      <c r="AS3534" s="115"/>
      <c r="AT3534" s="116"/>
      <c r="AV3534" s="118"/>
      <c r="AW3534" s="119"/>
      <c r="AX3534" s="119"/>
    </row>
    <row r="3535" spans="1:54" ht="12.75" customHeight="1" x14ac:dyDescent="0.25">
      <c r="A3535" s="38"/>
      <c r="B3535" s="613"/>
      <c r="C3535" s="613"/>
      <c r="D3535" s="613"/>
      <c r="E3535" s="613"/>
      <c r="F3535" s="613"/>
      <c r="G3535" s="613"/>
      <c r="H3535" s="613"/>
      <c r="I3535" s="613"/>
      <c r="J3535" s="613"/>
      <c r="K3535" s="613"/>
      <c r="L3535" s="613"/>
      <c r="M3535" s="613"/>
      <c r="N3535" s="43"/>
      <c r="P3535" s="13"/>
      <c r="Q3535" s="219"/>
      <c r="R3535" s="14"/>
      <c r="S3535" s="14"/>
      <c r="T3535" s="14"/>
      <c r="U3535" s="14"/>
      <c r="V3535" s="14"/>
      <c r="W3535" s="14"/>
      <c r="X3535" s="224"/>
      <c r="Y3535" s="224"/>
      <c r="Z3535" s="14"/>
      <c r="AA3535" s="63"/>
      <c r="AB3535" s="63"/>
      <c r="AC3535" s="63"/>
      <c r="AD3535" s="107"/>
      <c r="AE3535" s="107"/>
      <c r="AF3535" s="108"/>
      <c r="AG3535" s="3"/>
      <c r="AH3535" s="3"/>
      <c r="AJ3535" s="117"/>
      <c r="AK3535" s="120"/>
      <c r="AM3535" s="3"/>
      <c r="AN3535" s="3"/>
      <c r="AP3535" s="121"/>
      <c r="AQ3535" s="121"/>
      <c r="AS3535" s="115"/>
      <c r="AT3535" s="122"/>
      <c r="AV3535" s="111"/>
      <c r="AW3535" s="111"/>
      <c r="AX3535" s="111"/>
    </row>
    <row r="3536" spans="1:54" ht="12.75" customHeight="1" x14ac:dyDescent="0.25">
      <c r="A3536" s="38"/>
      <c r="B3536" s="613"/>
      <c r="C3536" s="613"/>
      <c r="D3536" s="613"/>
      <c r="E3536" s="613"/>
      <c r="F3536" s="613"/>
      <c r="G3536" s="613"/>
      <c r="H3536" s="613"/>
      <c r="I3536" s="613"/>
      <c r="J3536" s="613"/>
      <c r="K3536" s="613"/>
      <c r="L3536" s="613"/>
      <c r="M3536" s="613"/>
      <c r="N3536" s="43"/>
      <c r="P3536" s="13"/>
      <c r="Q3536" s="219"/>
      <c r="R3536" s="14"/>
      <c r="S3536" s="14"/>
      <c r="T3536" s="14"/>
      <c r="U3536" s="14"/>
      <c r="V3536" s="14"/>
      <c r="W3536" s="14"/>
      <c r="X3536" s="224"/>
      <c r="Y3536" s="224"/>
      <c r="Z3536" s="14"/>
      <c r="AA3536" s="63"/>
      <c r="AB3536" s="63"/>
      <c r="AC3536" s="63"/>
      <c r="AD3536" s="107"/>
      <c r="AE3536" s="107"/>
      <c r="AF3536" s="108"/>
      <c r="AG3536" s="3"/>
      <c r="AH3536" s="3"/>
      <c r="AJ3536" s="117"/>
      <c r="AK3536" s="114"/>
      <c r="AM3536" s="3"/>
      <c r="AN3536" s="3"/>
      <c r="AP3536" s="121"/>
      <c r="AQ3536" s="121"/>
      <c r="AS3536" s="115"/>
      <c r="AT3536" s="122"/>
    </row>
    <row r="3537" spans="1:51" ht="12.75" customHeight="1" x14ac:dyDescent="0.25">
      <c r="A3537" s="38"/>
      <c r="B3537" s="613"/>
      <c r="C3537" s="613"/>
      <c r="D3537" s="613"/>
      <c r="E3537" s="613"/>
      <c r="F3537" s="613"/>
      <c r="G3537" s="613"/>
      <c r="H3537" s="613"/>
      <c r="I3537" s="613"/>
      <c r="J3537" s="613"/>
      <c r="K3537" s="613"/>
      <c r="L3537" s="613"/>
      <c r="M3537" s="613"/>
      <c r="N3537" s="43"/>
      <c r="P3537" s="13"/>
      <c r="Q3537" s="13"/>
      <c r="R3537" s="14"/>
      <c r="S3537" s="14"/>
      <c r="T3537" s="14"/>
      <c r="U3537" s="14"/>
      <c r="V3537" s="225"/>
      <c r="W3537" s="225"/>
      <c r="X3537" s="14"/>
      <c r="Y3537" s="14"/>
      <c r="Z3537" s="14"/>
      <c r="AA3537" s="63"/>
      <c r="AB3537" s="17"/>
      <c r="AC3537" s="17"/>
      <c r="AD3537" s="123"/>
      <c r="AE3537" s="18"/>
      <c r="AF3537" s="108"/>
      <c r="AG3537" s="3"/>
      <c r="AH3537" s="3"/>
      <c r="AJ3537" s="123"/>
      <c r="AK3537" s="18"/>
      <c r="AM3537" s="3"/>
      <c r="AN3537" s="3"/>
      <c r="AP3537" s="121"/>
      <c r="AQ3537" s="121"/>
      <c r="AS3537" s="123"/>
      <c r="AT3537" s="18"/>
    </row>
    <row r="3538" spans="1:51" ht="12.75" customHeight="1" x14ac:dyDescent="0.25">
      <c r="A3538" s="38"/>
      <c r="B3538" s="613"/>
      <c r="C3538" s="613"/>
      <c r="D3538" s="613"/>
      <c r="E3538" s="613"/>
      <c r="F3538" s="613"/>
      <c r="G3538" s="613"/>
      <c r="H3538" s="613"/>
      <c r="I3538" s="613"/>
      <c r="J3538" s="613"/>
      <c r="K3538" s="613"/>
      <c r="L3538" s="613"/>
      <c r="M3538" s="613"/>
      <c r="N3538" s="43"/>
      <c r="P3538" s="13"/>
      <c r="Q3538" s="13"/>
      <c r="R3538" s="195"/>
      <c r="S3538" s="195"/>
      <c r="T3538" s="195"/>
      <c r="U3538" s="195"/>
      <c r="V3538" s="195"/>
      <c r="W3538" s="195"/>
      <c r="X3538" s="195"/>
      <c r="Y3538" s="195"/>
      <c r="Z3538" s="195"/>
      <c r="AA3538" s="124"/>
      <c r="AB3538" s="124"/>
      <c r="AC3538" s="124"/>
      <c r="AD3538" s="124"/>
      <c r="AE3538" s="124"/>
      <c r="AF3538" s="124"/>
      <c r="AG3538" s="124"/>
      <c r="AH3538" s="124"/>
      <c r="AI3538" s="124"/>
      <c r="AJ3538" s="124"/>
      <c r="AK3538" s="124"/>
      <c r="AL3538" s="124"/>
      <c r="AM3538" s="124"/>
      <c r="AN3538" s="124"/>
      <c r="AO3538" s="124"/>
      <c r="AP3538" s="124"/>
      <c r="AQ3538" s="124"/>
      <c r="AR3538" s="124"/>
      <c r="AS3538" s="124"/>
      <c r="AT3538" s="124"/>
      <c r="AU3538" s="124"/>
      <c r="AV3538" s="124"/>
      <c r="AW3538" s="124"/>
      <c r="AX3538" s="124"/>
      <c r="AY3538" s="125"/>
    </row>
    <row r="3539" spans="1:51" ht="12.75" customHeight="1" x14ac:dyDescent="0.25">
      <c r="A3539" s="38"/>
      <c r="B3539" s="613"/>
      <c r="C3539" s="613"/>
      <c r="D3539" s="613"/>
      <c r="E3539" s="613"/>
      <c r="F3539" s="613"/>
      <c r="G3539" s="613"/>
      <c r="H3539" s="613"/>
      <c r="I3539" s="613"/>
      <c r="J3539" s="613"/>
      <c r="K3539" s="613"/>
      <c r="L3539" s="613"/>
      <c r="M3539" s="613"/>
      <c r="N3539" s="43"/>
      <c r="P3539" s="13"/>
      <c r="Q3539" s="13"/>
      <c r="R3539" s="195"/>
      <c r="S3539" s="195"/>
      <c r="T3539" s="195"/>
      <c r="U3539" s="195"/>
      <c r="V3539" s="195"/>
      <c r="W3539" s="195"/>
      <c r="X3539" s="195"/>
      <c r="Y3539" s="195"/>
      <c r="Z3539" s="195"/>
      <c r="AA3539" s="124"/>
      <c r="AB3539" s="124"/>
      <c r="AC3539" s="124"/>
      <c r="AD3539" s="124"/>
      <c r="AE3539" s="124"/>
      <c r="AF3539" s="124"/>
      <c r="AG3539" s="124"/>
      <c r="AH3539" s="124"/>
      <c r="AI3539" s="124"/>
      <c r="AJ3539" s="124"/>
      <c r="AK3539" s="124"/>
      <c r="AL3539" s="124"/>
      <c r="AM3539" s="124"/>
      <c r="AN3539" s="124"/>
      <c r="AO3539" s="124"/>
      <c r="AP3539" s="124"/>
      <c r="AQ3539" s="124"/>
      <c r="AR3539" s="124"/>
      <c r="AS3539" s="124"/>
      <c r="AT3539" s="124"/>
      <c r="AU3539" s="124"/>
      <c r="AV3539" s="124"/>
      <c r="AW3539" s="124"/>
      <c r="AX3539" s="124"/>
      <c r="AY3539" s="125"/>
    </row>
    <row r="3540" spans="1:51" x14ac:dyDescent="0.25">
      <c r="A3540" s="38"/>
      <c r="B3540" s="613"/>
      <c r="C3540" s="613"/>
      <c r="D3540" s="613"/>
      <c r="E3540" s="613"/>
      <c r="F3540" s="613"/>
      <c r="G3540" s="613"/>
      <c r="H3540" s="613"/>
      <c r="I3540" s="613"/>
      <c r="J3540" s="613"/>
      <c r="K3540" s="613"/>
      <c r="L3540" s="613"/>
      <c r="M3540" s="613"/>
      <c r="N3540" s="43"/>
      <c r="P3540" s="13"/>
      <c r="Q3540" s="223"/>
      <c r="R3540" s="223"/>
      <c r="S3540" s="13"/>
      <c r="T3540" s="223"/>
      <c r="U3540" s="223"/>
      <c r="V3540" s="223"/>
      <c r="W3540" s="13"/>
      <c r="X3540" s="13"/>
      <c r="Y3540" s="13"/>
      <c r="Z3540" s="13"/>
      <c r="AF3540" s="125"/>
      <c r="AG3540" s="11"/>
      <c r="AH3540" s="11"/>
      <c r="AJ3540" s="126"/>
      <c r="AO3540" s="3"/>
      <c r="AP3540" s="3"/>
      <c r="AQ3540" s="3"/>
      <c r="AS3540" s="125"/>
      <c r="AY3540" s="125"/>
    </row>
    <row r="3541" spans="1:51" x14ac:dyDescent="0.25">
      <c r="A3541" s="38"/>
      <c r="B3541" s="613"/>
      <c r="C3541" s="613"/>
      <c r="D3541" s="613"/>
      <c r="E3541" s="613"/>
      <c r="F3541" s="613"/>
      <c r="G3541" s="613"/>
      <c r="H3541" s="613"/>
      <c r="I3541" s="613"/>
      <c r="J3541" s="613"/>
      <c r="K3541" s="613"/>
      <c r="L3541" s="613"/>
      <c r="M3541" s="613"/>
      <c r="N3541" s="43"/>
      <c r="P3541" s="13"/>
      <c r="Q3541" s="219"/>
      <c r="R3541" s="14"/>
      <c r="S3541" s="13"/>
      <c r="T3541" s="226"/>
      <c r="U3541" s="226"/>
      <c r="V3541" s="226"/>
      <c r="W3541" s="13"/>
      <c r="X3541" s="13"/>
      <c r="Y3541" s="227"/>
      <c r="Z3541" s="227"/>
      <c r="AA3541" s="127"/>
      <c r="AB3541" s="127"/>
      <c r="AC3541" s="127"/>
      <c r="AD3541" s="127"/>
      <c r="AF3541" s="125"/>
      <c r="AO3541" s="128"/>
      <c r="AP3541" s="128"/>
      <c r="AQ3541" s="128"/>
      <c r="AS3541" s="125"/>
      <c r="AY3541" s="125"/>
    </row>
    <row r="3542" spans="1:51" x14ac:dyDescent="0.25">
      <c r="A3542" s="38"/>
      <c r="B3542" s="613"/>
      <c r="C3542" s="613"/>
      <c r="D3542" s="613"/>
      <c r="E3542" s="613"/>
      <c r="F3542" s="613"/>
      <c r="G3542" s="613"/>
      <c r="H3542" s="613"/>
      <c r="I3542" s="613"/>
      <c r="J3542" s="613"/>
      <c r="K3542" s="613"/>
      <c r="L3542" s="613"/>
      <c r="M3542" s="613"/>
      <c r="N3542" s="43"/>
      <c r="P3542" s="13"/>
      <c r="Q3542" s="219"/>
      <c r="R3542" s="14"/>
      <c r="S3542" s="13"/>
      <c r="T3542" s="228"/>
      <c r="U3542" s="229"/>
      <c r="V3542" s="229"/>
      <c r="W3542" s="13"/>
      <c r="X3542" s="222"/>
      <c r="Y3542" s="223"/>
      <c r="Z3542" s="223"/>
      <c r="AA3542" s="3"/>
      <c r="AB3542" s="3"/>
      <c r="AC3542" s="3"/>
      <c r="AD3542" s="3"/>
      <c r="AE3542" s="3"/>
      <c r="AF3542" s="3"/>
      <c r="AG3542" s="3"/>
      <c r="AH3542" s="3"/>
      <c r="AI3542" s="3"/>
      <c r="AJ3542" s="3"/>
      <c r="AK3542" s="3"/>
      <c r="AL3542" s="3"/>
      <c r="AM3542" s="3"/>
      <c r="AO3542" s="128"/>
      <c r="AP3542" s="128"/>
      <c r="AQ3542" s="128"/>
      <c r="AR3542" s="63"/>
    </row>
    <row r="3543" spans="1:51" ht="12.75" customHeight="1" x14ac:dyDescent="0.25">
      <c r="A3543" s="38"/>
      <c r="B3543" s="613"/>
      <c r="C3543" s="613"/>
      <c r="D3543" s="613"/>
      <c r="E3543" s="613"/>
      <c r="F3543" s="613"/>
      <c r="G3543" s="613"/>
      <c r="H3543" s="613"/>
      <c r="I3543" s="613"/>
      <c r="J3543" s="613"/>
      <c r="K3543" s="613"/>
      <c r="L3543" s="613"/>
      <c r="M3543" s="613"/>
      <c r="N3543" s="43"/>
      <c r="P3543" s="13"/>
      <c r="Q3543" s="219"/>
      <c r="R3543" s="14"/>
      <c r="S3543" s="13"/>
      <c r="T3543" s="228"/>
      <c r="U3543" s="230"/>
      <c r="V3543" s="230"/>
      <c r="W3543" s="13"/>
      <c r="X3543" s="13"/>
      <c r="Y3543" s="219"/>
      <c r="Z3543" s="219"/>
      <c r="AA3543" s="82"/>
      <c r="AB3543" s="82"/>
      <c r="AC3543" s="82"/>
      <c r="AD3543" s="82"/>
      <c r="AE3543" s="63"/>
      <c r="AF3543" s="63"/>
      <c r="AG3543" s="63"/>
      <c r="AH3543" s="63"/>
      <c r="AI3543" s="63"/>
      <c r="AJ3543" s="63"/>
      <c r="AK3543" s="63"/>
      <c r="AL3543" s="63"/>
      <c r="AM3543" s="63"/>
    </row>
    <row r="3544" spans="1:51" ht="12.75" customHeight="1" x14ac:dyDescent="0.25">
      <c r="A3544" s="38"/>
      <c r="B3544" s="613"/>
      <c r="C3544" s="613"/>
      <c r="D3544" s="613"/>
      <c r="E3544" s="613"/>
      <c r="F3544" s="613"/>
      <c r="G3544" s="613"/>
      <c r="H3544" s="613"/>
      <c r="I3544" s="613"/>
      <c r="J3544" s="613"/>
      <c r="K3544" s="613"/>
      <c r="L3544" s="613"/>
      <c r="M3544" s="613"/>
      <c r="N3544" s="43"/>
      <c r="P3544" s="13"/>
      <c r="Q3544" s="13"/>
      <c r="R3544" s="13"/>
      <c r="S3544" s="13"/>
      <c r="T3544" s="228"/>
      <c r="U3544" s="231"/>
      <c r="V3544" s="231"/>
      <c r="W3544" s="13"/>
      <c r="X3544" s="13"/>
      <c r="Y3544" s="13"/>
      <c r="Z3544" s="13"/>
      <c r="AE3544" s="63"/>
      <c r="AF3544" s="63"/>
      <c r="AG3544" s="63"/>
      <c r="AH3544" s="63"/>
      <c r="AI3544" s="63"/>
      <c r="AJ3544" s="63"/>
      <c r="AK3544" s="63"/>
      <c r="AL3544" s="63"/>
      <c r="AM3544" s="63"/>
      <c r="AP3544" s="18"/>
      <c r="AQ3544" s="18"/>
      <c r="AR3544" s="18"/>
      <c r="AS3544" s="18"/>
      <c r="AT3544" s="18"/>
      <c r="AU3544" s="18"/>
      <c r="AV3544" s="18"/>
    </row>
    <row r="3545" spans="1:51" ht="12.75" customHeight="1" x14ac:dyDescent="0.25">
      <c r="A3545" s="38"/>
      <c r="B3545" s="613"/>
      <c r="C3545" s="613"/>
      <c r="D3545" s="613"/>
      <c r="E3545" s="613"/>
      <c r="F3545" s="613"/>
      <c r="G3545" s="613"/>
      <c r="H3545" s="613"/>
      <c r="I3545" s="613"/>
      <c r="J3545" s="613"/>
      <c r="K3545" s="613"/>
      <c r="L3545" s="613"/>
      <c r="M3545" s="613"/>
      <c r="N3545" s="43"/>
      <c r="P3545" s="13"/>
      <c r="Q3545" s="13"/>
      <c r="R3545" s="13"/>
      <c r="S3545" s="13"/>
      <c r="T3545" s="232"/>
      <c r="U3545" s="232"/>
      <c r="V3545" s="232"/>
      <c r="W3545" s="13"/>
      <c r="X3545" s="13"/>
      <c r="Y3545" s="219"/>
      <c r="Z3545" s="219"/>
      <c r="AA3545" s="82"/>
      <c r="AB3545" s="82"/>
      <c r="AC3545" s="82"/>
      <c r="AD3545" s="82"/>
      <c r="AE3545" s="63"/>
      <c r="AF3545" s="63"/>
      <c r="AG3545" s="63"/>
      <c r="AH3545" s="63"/>
      <c r="AI3545" s="63"/>
      <c r="AJ3545" s="63"/>
      <c r="AK3545" s="63"/>
      <c r="AL3545" s="63"/>
      <c r="AM3545" s="63"/>
      <c r="AP3545" s="130"/>
      <c r="AQ3545" s="130"/>
      <c r="AR3545" s="130"/>
      <c r="AS3545" s="130"/>
      <c r="AT3545" s="130"/>
      <c r="AU3545" s="130"/>
      <c r="AV3545" s="130"/>
    </row>
    <row r="3546" spans="1:51" ht="12.75" customHeight="1" x14ac:dyDescent="0.25">
      <c r="A3546" s="38"/>
      <c r="B3546" s="613"/>
      <c r="C3546" s="613"/>
      <c r="D3546" s="613"/>
      <c r="E3546" s="613"/>
      <c r="F3546" s="613"/>
      <c r="G3546" s="613"/>
      <c r="H3546" s="613"/>
      <c r="I3546" s="613"/>
      <c r="J3546" s="613"/>
      <c r="K3546" s="613"/>
      <c r="L3546" s="613"/>
      <c r="M3546" s="613"/>
      <c r="N3546" s="43"/>
      <c r="P3546" s="13"/>
      <c r="Q3546" s="223"/>
      <c r="R3546" s="223"/>
      <c r="S3546" s="13"/>
      <c r="T3546" s="232"/>
      <c r="U3546" s="232"/>
      <c r="V3546" s="232"/>
      <c r="W3546" s="13"/>
      <c r="X3546" s="13"/>
      <c r="Y3546" s="13"/>
      <c r="Z3546" s="13"/>
      <c r="AE3546" s="63"/>
      <c r="AF3546" s="63"/>
      <c r="AG3546" s="63"/>
      <c r="AH3546" s="63"/>
      <c r="AI3546" s="63"/>
      <c r="AJ3546" s="63"/>
      <c r="AK3546" s="63"/>
      <c r="AL3546" s="63"/>
      <c r="AM3546" s="63"/>
      <c r="AP3546" s="130"/>
      <c r="AQ3546" s="130"/>
      <c r="AR3546" s="130"/>
      <c r="AS3546" s="130"/>
      <c r="AT3546" s="130"/>
      <c r="AU3546" s="130"/>
      <c r="AV3546" s="130"/>
    </row>
    <row r="3547" spans="1:51" ht="12.75" customHeight="1" x14ac:dyDescent="0.25">
      <c r="A3547" s="38"/>
      <c r="B3547" s="613"/>
      <c r="C3547" s="613"/>
      <c r="D3547" s="613"/>
      <c r="E3547" s="613"/>
      <c r="F3547" s="613"/>
      <c r="G3547" s="613"/>
      <c r="H3547" s="613"/>
      <c r="I3547" s="613"/>
      <c r="J3547" s="613"/>
      <c r="K3547" s="613"/>
      <c r="L3547" s="613"/>
      <c r="M3547" s="613"/>
      <c r="N3547" s="43"/>
      <c r="P3547" s="13"/>
      <c r="Q3547" s="219"/>
      <c r="R3547" s="14"/>
      <c r="S3547" s="13"/>
      <c r="T3547" s="13"/>
      <c r="U3547" s="13"/>
      <c r="V3547" s="13"/>
      <c r="W3547" s="13"/>
      <c r="X3547" s="13"/>
      <c r="Y3547" s="219"/>
      <c r="Z3547" s="219"/>
      <c r="AA3547" s="82"/>
      <c r="AB3547" s="82"/>
      <c r="AC3547" s="82"/>
      <c r="AD3547" s="82"/>
      <c r="AE3547" s="63"/>
      <c r="AF3547" s="63"/>
      <c r="AG3547" s="63"/>
      <c r="AH3547" s="63"/>
      <c r="AI3547" s="63"/>
      <c r="AJ3547" s="63"/>
      <c r="AK3547" s="63"/>
      <c r="AL3547" s="63"/>
      <c r="AM3547" s="63"/>
      <c r="AP3547" s="130"/>
      <c r="AQ3547" s="130"/>
      <c r="AR3547" s="130"/>
      <c r="AS3547" s="130"/>
      <c r="AT3547" s="130"/>
      <c r="AU3547" s="130"/>
      <c r="AV3547" s="130"/>
    </row>
    <row r="3548" spans="1:51" ht="12.75" customHeight="1" x14ac:dyDescent="0.25">
      <c r="A3548" s="38"/>
      <c r="B3548" s="613"/>
      <c r="C3548" s="613"/>
      <c r="D3548" s="613"/>
      <c r="E3548" s="613"/>
      <c r="F3548" s="613"/>
      <c r="G3548" s="613"/>
      <c r="H3548" s="613"/>
      <c r="I3548" s="613"/>
      <c r="J3548" s="613"/>
      <c r="K3548" s="613"/>
      <c r="L3548" s="613"/>
      <c r="M3548" s="613"/>
      <c r="N3548" s="43"/>
      <c r="P3548" s="13"/>
      <c r="Q3548" s="219"/>
      <c r="R3548" s="14"/>
      <c r="S3548" s="13"/>
      <c r="T3548" s="13"/>
      <c r="U3548" s="13"/>
      <c r="V3548" s="13"/>
      <c r="W3548" s="13"/>
      <c r="X3548" s="13"/>
      <c r="Y3548" s="219"/>
      <c r="Z3548" s="219"/>
      <c r="AA3548" s="82"/>
      <c r="AB3548" s="82"/>
      <c r="AC3548" s="82"/>
      <c r="AD3548" s="82"/>
      <c r="AE3548" s="63"/>
      <c r="AF3548" s="63"/>
      <c r="AG3548" s="63"/>
      <c r="AH3548" s="63"/>
      <c r="AI3548" s="63"/>
      <c r="AJ3548" s="63"/>
      <c r="AK3548" s="63"/>
      <c r="AL3548" s="63"/>
      <c r="AM3548" s="63"/>
      <c r="AP3548" s="18"/>
      <c r="AQ3548" s="18"/>
      <c r="AR3548" s="18"/>
      <c r="AS3548" s="18"/>
      <c r="AT3548" s="18"/>
      <c r="AU3548" s="18"/>
      <c r="AV3548" s="18"/>
    </row>
    <row r="3549" spans="1:51" ht="12.75" customHeight="1" x14ac:dyDescent="0.25">
      <c r="A3549" s="38"/>
      <c r="B3549" s="613"/>
      <c r="C3549" s="613"/>
      <c r="D3549" s="613"/>
      <c r="E3549" s="613"/>
      <c r="F3549" s="613"/>
      <c r="G3549" s="613"/>
      <c r="H3549" s="613"/>
      <c r="I3549" s="613"/>
      <c r="J3549" s="613"/>
      <c r="K3549" s="613"/>
      <c r="L3549" s="613"/>
      <c r="M3549" s="613"/>
      <c r="N3549" s="43"/>
      <c r="P3549" s="13"/>
      <c r="Q3549" s="219"/>
      <c r="R3549" s="14"/>
      <c r="S3549" s="13"/>
      <c r="T3549" s="13"/>
      <c r="U3549" s="13"/>
      <c r="V3549" s="13"/>
      <c r="W3549" s="13"/>
      <c r="X3549" s="13"/>
      <c r="Y3549" s="219"/>
      <c r="Z3549" s="219"/>
      <c r="AA3549" s="82"/>
      <c r="AB3549" s="82"/>
      <c r="AC3549" s="82"/>
      <c r="AD3549" s="82"/>
      <c r="AE3549" s="63"/>
      <c r="AF3549" s="63"/>
      <c r="AG3549" s="63"/>
      <c r="AH3549" s="63"/>
      <c r="AI3549" s="63"/>
      <c r="AJ3549" s="63"/>
      <c r="AK3549" s="63"/>
      <c r="AL3549" s="63"/>
      <c r="AM3549" s="63"/>
      <c r="AP3549" s="130"/>
      <c r="AQ3549" s="130"/>
      <c r="AR3549" s="130"/>
      <c r="AS3549" s="130"/>
      <c r="AT3549" s="130"/>
      <c r="AU3549" s="130"/>
      <c r="AV3549" s="130"/>
    </row>
    <row r="3550" spans="1:51" ht="12.75" customHeight="1" x14ac:dyDescent="0.25">
      <c r="A3550" s="38"/>
      <c r="B3550" s="613"/>
      <c r="C3550" s="613"/>
      <c r="D3550" s="613"/>
      <c r="E3550" s="613"/>
      <c r="F3550" s="613"/>
      <c r="G3550" s="613"/>
      <c r="H3550" s="613"/>
      <c r="I3550" s="613"/>
      <c r="J3550" s="613"/>
      <c r="K3550" s="613"/>
      <c r="L3550" s="613"/>
      <c r="M3550" s="613"/>
      <c r="N3550" s="43"/>
      <c r="P3550" s="13"/>
      <c r="Q3550" s="13"/>
      <c r="R3550" s="13"/>
      <c r="S3550" s="13"/>
      <c r="T3550" s="13"/>
      <c r="U3550" s="13"/>
      <c r="V3550" s="13"/>
      <c r="W3550" s="13"/>
      <c r="X3550" s="13"/>
      <c r="Y3550" s="14"/>
      <c r="Z3550" s="14"/>
      <c r="AA3550" s="63"/>
      <c r="AB3550" s="63"/>
      <c r="AC3550" s="63"/>
      <c r="AD3550" s="63"/>
      <c r="AE3550" s="63"/>
      <c r="AF3550" s="63"/>
      <c r="AG3550" s="63"/>
      <c r="AH3550" s="63"/>
      <c r="AI3550" s="63"/>
      <c r="AJ3550" s="63"/>
      <c r="AK3550" s="63"/>
      <c r="AL3550" s="63"/>
      <c r="AM3550" s="63"/>
      <c r="AP3550" s="130"/>
      <c r="AQ3550" s="130"/>
      <c r="AR3550" s="130"/>
      <c r="AS3550" s="130"/>
      <c r="AT3550" s="130"/>
      <c r="AU3550" s="130"/>
      <c r="AV3550" s="130"/>
    </row>
    <row r="3551" spans="1:51" ht="12.75" customHeight="1" x14ac:dyDescent="0.25">
      <c r="A3551" s="38"/>
      <c r="B3551" s="613"/>
      <c r="C3551" s="613"/>
      <c r="D3551" s="613"/>
      <c r="E3551" s="613"/>
      <c r="F3551" s="613"/>
      <c r="G3551" s="613"/>
      <c r="H3551" s="613"/>
      <c r="I3551" s="613"/>
      <c r="J3551" s="613"/>
      <c r="K3551" s="613"/>
      <c r="L3551" s="613"/>
      <c r="M3551" s="613"/>
      <c r="N3551" s="43"/>
      <c r="P3551" s="13"/>
      <c r="Q3551" s="13"/>
      <c r="R3551" s="13"/>
      <c r="S3551" s="13"/>
      <c r="T3551" s="13"/>
      <c r="U3551" s="13"/>
      <c r="V3551" s="13"/>
      <c r="W3551" s="13"/>
      <c r="X3551" s="13"/>
      <c r="Y3551" s="13"/>
      <c r="Z3551" s="13"/>
      <c r="AP3551" s="130"/>
      <c r="AQ3551" s="130"/>
      <c r="AR3551" s="130"/>
      <c r="AS3551" s="130"/>
      <c r="AT3551" s="130"/>
      <c r="AU3551" s="130"/>
      <c r="AV3551" s="130"/>
    </row>
    <row r="3552" spans="1:51" ht="12.75" customHeight="1" x14ac:dyDescent="0.25">
      <c r="A3552" s="38"/>
      <c r="N3552" s="43"/>
      <c r="P3552" s="13"/>
      <c r="Q3552" s="13"/>
      <c r="R3552" s="13"/>
      <c r="S3552" s="13"/>
      <c r="T3552" s="13"/>
      <c r="U3552" s="13"/>
      <c r="V3552" s="13"/>
      <c r="W3552" s="13"/>
      <c r="X3552" s="13"/>
      <c r="Y3552" s="13"/>
      <c r="Z3552" s="13"/>
    </row>
    <row r="3553" spans="1:50" ht="12.75" customHeight="1" x14ac:dyDescent="0.25">
      <c r="A3553" s="38"/>
      <c r="B3553" s="16" t="s">
        <v>426</v>
      </c>
      <c r="D3553" s="62"/>
      <c r="H3553" s="63"/>
      <c r="K3553" s="26"/>
      <c r="N3553" s="43"/>
      <c r="P3553" s="13"/>
      <c r="Q3553" s="13"/>
      <c r="R3553" s="13"/>
      <c r="S3553" s="233"/>
      <c r="T3553" s="13"/>
      <c r="U3553" s="13"/>
      <c r="V3553" s="13"/>
      <c r="W3553" s="13"/>
      <c r="X3553" s="13"/>
      <c r="Y3553" s="13"/>
      <c r="Z3553" s="13"/>
      <c r="AN3553" s="9"/>
    </row>
    <row r="3554" spans="1:50" ht="12.75" customHeight="1" x14ac:dyDescent="0.25">
      <c r="A3554" s="38"/>
      <c r="D3554" s="62"/>
      <c r="H3554" s="63"/>
      <c r="K3554" s="26"/>
      <c r="N3554" s="43"/>
      <c r="P3554" s="13"/>
      <c r="Q3554" s="13"/>
      <c r="R3554" s="13"/>
      <c r="S3554" s="13"/>
      <c r="T3554" s="13"/>
      <c r="U3554" s="13"/>
      <c r="V3554" s="13"/>
      <c r="W3554" s="13"/>
      <c r="X3554" s="13"/>
      <c r="Y3554" s="13"/>
      <c r="Z3554" s="13"/>
    </row>
    <row r="3555" spans="1:50" ht="12.75" customHeight="1" x14ac:dyDescent="0.25">
      <c r="A3555" s="38"/>
      <c r="D3555" s="62"/>
      <c r="H3555" s="63"/>
      <c r="K3555" s="26"/>
      <c r="N3555" s="43"/>
      <c r="P3555" s="13"/>
      <c r="Q3555" s="234"/>
      <c r="R3555" s="235"/>
      <c r="S3555" s="235"/>
      <c r="T3555" s="235"/>
      <c r="U3555" s="235"/>
      <c r="V3555" s="235"/>
      <c r="W3555" s="235"/>
      <c r="X3555" s="235"/>
      <c r="Y3555" s="235"/>
      <c r="Z3555" s="235"/>
      <c r="AA3555" s="131"/>
      <c r="AB3555" s="131"/>
      <c r="AC3555" s="131"/>
      <c r="AD3555" s="131"/>
      <c r="AH3555" s="131"/>
      <c r="AI3555" s="131"/>
      <c r="AJ3555" s="131"/>
      <c r="AK3555" s="131"/>
      <c r="AL3555" s="131"/>
      <c r="AM3555" s="131"/>
      <c r="AN3555" s="131"/>
      <c r="AO3555" s="131"/>
      <c r="AP3555" s="131"/>
      <c r="AQ3555" s="131"/>
      <c r="AR3555" s="131"/>
      <c r="AS3555" s="131"/>
      <c r="AT3555" s="131"/>
      <c r="AU3555" s="131"/>
      <c r="AV3555" s="131"/>
      <c r="AW3555" s="131"/>
      <c r="AX3555" s="131"/>
    </row>
    <row r="3556" spans="1:50" ht="12.75" customHeight="1" x14ac:dyDescent="0.25">
      <c r="A3556" s="38"/>
      <c r="D3556" s="62"/>
      <c r="H3556" s="63"/>
      <c r="K3556" s="606" t="s">
        <v>334</v>
      </c>
      <c r="L3556" s="606"/>
      <c r="M3556" s="606"/>
      <c r="N3556" s="43"/>
      <c r="P3556" s="13"/>
      <c r="Q3556" s="234"/>
      <c r="R3556" s="235"/>
      <c r="S3556" s="235"/>
      <c r="T3556" s="235"/>
      <c r="U3556" s="235"/>
      <c r="V3556" s="235"/>
      <c r="W3556" s="235"/>
      <c r="X3556" s="235"/>
      <c r="Y3556" s="235"/>
      <c r="Z3556" s="235"/>
      <c r="AA3556" s="131"/>
      <c r="AB3556" s="131"/>
      <c r="AC3556" s="131"/>
      <c r="AD3556" s="131"/>
      <c r="AH3556" s="131"/>
      <c r="AI3556" s="131"/>
      <c r="AJ3556" s="131"/>
      <c r="AK3556" s="131"/>
      <c r="AL3556" s="131"/>
      <c r="AM3556" s="131"/>
      <c r="AN3556" s="131"/>
      <c r="AO3556" s="131"/>
      <c r="AP3556" s="131"/>
      <c r="AQ3556" s="131"/>
      <c r="AR3556" s="131"/>
      <c r="AS3556" s="131"/>
      <c r="AT3556" s="131"/>
      <c r="AU3556" s="131"/>
      <c r="AV3556" s="131"/>
      <c r="AW3556" s="131"/>
      <c r="AX3556" s="131"/>
    </row>
    <row r="3557" spans="1:50" ht="12.75" customHeight="1" x14ac:dyDescent="0.25">
      <c r="A3557" s="38"/>
      <c r="D3557" s="62"/>
      <c r="E3557" s="13"/>
      <c r="F3557" s="13"/>
      <c r="G3557" s="13"/>
      <c r="H3557" s="14"/>
      <c r="I3557" s="13"/>
      <c r="K3557" s="606"/>
      <c r="L3557" s="606"/>
      <c r="M3557" s="606"/>
      <c r="N3557" s="43"/>
      <c r="P3557" s="13"/>
      <c r="Q3557" s="222"/>
      <c r="R3557" s="236"/>
      <c r="S3557" s="236"/>
      <c r="T3557" s="237"/>
      <c r="U3557" s="237"/>
      <c r="V3557" s="237"/>
      <c r="W3557" s="238"/>
      <c r="X3557" s="234"/>
      <c r="Y3557" s="239"/>
      <c r="Z3557" s="237"/>
      <c r="AA3557" s="132"/>
      <c r="AB3557" s="133"/>
      <c r="AC3557" s="81"/>
      <c r="AD3557" s="105"/>
      <c r="AI3557" s="82"/>
      <c r="AJ3557" s="82"/>
      <c r="AK3557" s="82"/>
      <c r="AL3557" s="114"/>
      <c r="AM3557" s="114"/>
      <c r="AN3557" s="132"/>
      <c r="AO3557" s="132"/>
      <c r="AP3557" s="132"/>
      <c r="AQ3557" s="133"/>
      <c r="AR3557" s="81"/>
      <c r="AS3557" s="105"/>
      <c r="AT3557" s="132"/>
      <c r="AU3557" s="132"/>
      <c r="AV3557" s="133"/>
      <c r="AW3557" s="81"/>
      <c r="AX3557" s="105"/>
    </row>
    <row r="3558" spans="1:50" ht="12.75" customHeight="1" x14ac:dyDescent="0.25">
      <c r="A3558" s="38"/>
      <c r="D3558" s="62"/>
      <c r="E3558" s="13"/>
      <c r="F3558" s="13"/>
      <c r="G3558" s="13"/>
      <c r="H3558" s="13"/>
      <c r="I3558" s="13"/>
      <c r="K3558" s="606"/>
      <c r="L3558" s="606"/>
      <c r="M3558" s="606"/>
      <c r="N3558" s="43"/>
      <c r="P3558" s="13"/>
      <c r="Q3558" s="222"/>
      <c r="R3558" s="236"/>
      <c r="S3558" s="236"/>
      <c r="T3558" s="237"/>
      <c r="U3558" s="237"/>
      <c r="V3558" s="237"/>
      <c r="W3558" s="238"/>
      <c r="X3558" s="234"/>
      <c r="Y3558" s="239"/>
      <c r="Z3558" s="237"/>
      <c r="AA3558" s="132"/>
      <c r="AB3558" s="133"/>
      <c r="AC3558" s="81"/>
      <c r="AD3558" s="105"/>
      <c r="AI3558" s="82"/>
      <c r="AJ3558" s="82"/>
      <c r="AK3558" s="82"/>
      <c r="AL3558" s="114"/>
      <c r="AM3558" s="114"/>
      <c r="AN3558" s="132"/>
      <c r="AO3558" s="132"/>
      <c r="AP3558" s="132"/>
      <c r="AQ3558" s="133"/>
      <c r="AR3558" s="81"/>
      <c r="AS3558" s="105"/>
      <c r="AT3558" s="132"/>
      <c r="AU3558" s="132"/>
      <c r="AV3558" s="133"/>
      <c r="AW3558" s="81"/>
      <c r="AX3558" s="105"/>
    </row>
    <row r="3559" spans="1:50" ht="12.75" customHeight="1" x14ac:dyDescent="0.25">
      <c r="A3559" s="38"/>
      <c r="D3559" s="62"/>
      <c r="E3559" s="13"/>
      <c r="F3559" s="13"/>
      <c r="G3559" s="13"/>
      <c r="H3559" s="13"/>
      <c r="I3559" s="13"/>
      <c r="K3559" s="606"/>
      <c r="L3559" s="606"/>
      <c r="M3559" s="606"/>
      <c r="N3559" s="43"/>
      <c r="P3559" s="13"/>
      <c r="Q3559" s="222"/>
      <c r="R3559" s="236"/>
      <c r="S3559" s="236"/>
      <c r="T3559" s="237"/>
      <c r="U3559" s="237"/>
      <c r="V3559" s="237"/>
      <c r="W3559" s="238"/>
      <c r="X3559" s="234"/>
      <c r="Y3559" s="239"/>
      <c r="Z3559" s="237"/>
      <c r="AA3559" s="132"/>
      <c r="AB3559" s="133"/>
      <c r="AC3559" s="81"/>
      <c r="AD3559" s="105"/>
      <c r="AI3559" s="82"/>
      <c r="AJ3559" s="82"/>
      <c r="AK3559" s="82"/>
      <c r="AL3559" s="114"/>
      <c r="AM3559" s="114"/>
      <c r="AN3559" s="132"/>
      <c r="AO3559" s="132"/>
      <c r="AP3559" s="132"/>
      <c r="AQ3559" s="133"/>
      <c r="AR3559" s="81"/>
      <c r="AS3559" s="105"/>
      <c r="AT3559" s="132"/>
      <c r="AU3559" s="132"/>
      <c r="AV3559" s="133"/>
      <c r="AW3559" s="81"/>
      <c r="AX3559" s="105"/>
    </row>
    <row r="3560" spans="1:50" ht="12.75" customHeight="1" x14ac:dyDescent="0.25">
      <c r="A3560" s="38"/>
      <c r="D3560" s="62"/>
      <c r="E3560" s="13"/>
      <c r="F3560" s="13"/>
      <c r="G3560" s="13"/>
      <c r="H3560" s="13"/>
      <c r="I3560" s="13"/>
      <c r="K3560" s="26"/>
      <c r="N3560" s="43"/>
      <c r="P3560" s="13"/>
      <c r="Q3560" s="222"/>
      <c r="R3560" s="236"/>
      <c r="S3560" s="236"/>
      <c r="T3560" s="237"/>
      <c r="U3560" s="237"/>
      <c r="V3560" s="237"/>
      <c r="W3560" s="238"/>
      <c r="X3560" s="234"/>
      <c r="Y3560" s="239"/>
      <c r="Z3560" s="237"/>
      <c r="AA3560" s="132"/>
      <c r="AB3560" s="133"/>
      <c r="AC3560" s="81"/>
      <c r="AD3560" s="105"/>
      <c r="AI3560" s="82"/>
      <c r="AJ3560" s="82"/>
      <c r="AK3560" s="82"/>
      <c r="AL3560" s="114"/>
      <c r="AM3560" s="114"/>
      <c r="AN3560" s="132"/>
      <c r="AO3560" s="132"/>
      <c r="AP3560" s="132"/>
      <c r="AQ3560" s="133"/>
      <c r="AR3560" s="81"/>
      <c r="AS3560" s="105"/>
      <c r="AT3560" s="132"/>
      <c r="AU3560" s="132"/>
      <c r="AV3560" s="133"/>
      <c r="AW3560" s="81"/>
      <c r="AX3560" s="105"/>
    </row>
    <row r="3561" spans="1:50" ht="12.75" customHeight="1" thickBot="1" x14ac:dyDescent="0.3">
      <c r="A3561" s="64"/>
      <c r="B3561" s="65"/>
      <c r="C3561" s="65"/>
      <c r="D3561" s="65"/>
      <c r="E3561" s="65"/>
      <c r="F3561" s="65"/>
      <c r="G3561" s="65"/>
      <c r="H3561" s="65"/>
      <c r="I3561" s="65"/>
      <c r="J3561" s="65"/>
      <c r="K3561" s="65"/>
      <c r="L3561" s="65"/>
      <c r="M3561" s="65"/>
      <c r="N3561" s="69"/>
      <c r="P3561" s="13"/>
      <c r="Q3561" s="222"/>
      <c r="R3561" s="236"/>
      <c r="S3561" s="236"/>
      <c r="T3561" s="237"/>
      <c r="U3561" s="237"/>
      <c r="V3561" s="237"/>
      <c r="W3561" s="238"/>
      <c r="X3561" s="234"/>
      <c r="Y3561" s="239"/>
      <c r="Z3561" s="237"/>
      <c r="AA3561" s="132"/>
      <c r="AB3561" s="133"/>
      <c r="AC3561" s="81"/>
      <c r="AD3561" s="105"/>
      <c r="AI3561" s="82"/>
      <c r="AJ3561" s="82"/>
      <c r="AK3561" s="82"/>
      <c r="AL3561" s="114"/>
      <c r="AM3561" s="114"/>
      <c r="AN3561" s="132"/>
      <c r="AO3561" s="132"/>
      <c r="AP3561" s="132"/>
      <c r="AQ3561" s="133"/>
      <c r="AR3561" s="81"/>
      <c r="AS3561" s="105"/>
      <c r="AT3561" s="132"/>
      <c r="AU3561" s="132"/>
      <c r="AV3561" s="133"/>
      <c r="AW3561" s="81"/>
      <c r="AX3561" s="105"/>
    </row>
    <row r="3562" spans="1:50" ht="12.75" customHeight="1" thickTop="1" x14ac:dyDescent="0.25">
      <c r="P3562" s="13"/>
      <c r="Q3562" s="222"/>
      <c r="R3562" s="236"/>
      <c r="S3562" s="236"/>
      <c r="T3562" s="237"/>
      <c r="U3562" s="237"/>
      <c r="V3562" s="237"/>
      <c r="W3562" s="238"/>
      <c r="X3562" s="234"/>
      <c r="Y3562" s="239"/>
      <c r="Z3562" s="237"/>
      <c r="AA3562" s="132"/>
      <c r="AB3562" s="133"/>
      <c r="AC3562" s="81"/>
      <c r="AD3562" s="105"/>
      <c r="AI3562" s="82"/>
      <c r="AJ3562" s="82"/>
      <c r="AK3562" s="82"/>
      <c r="AL3562" s="114"/>
      <c r="AM3562" s="114"/>
      <c r="AN3562" s="132"/>
      <c r="AO3562" s="132"/>
      <c r="AP3562" s="132"/>
      <c r="AQ3562" s="133"/>
      <c r="AR3562" s="81"/>
      <c r="AS3562" s="105"/>
      <c r="AT3562" s="132"/>
      <c r="AU3562" s="132"/>
      <c r="AV3562" s="133"/>
      <c r="AW3562" s="81"/>
      <c r="AX3562" s="105"/>
    </row>
    <row r="3563" spans="1:50" ht="12.75" customHeight="1" x14ac:dyDescent="0.25">
      <c r="P3563" s="13"/>
      <c r="Q3563" s="222"/>
      <c r="R3563" s="236"/>
      <c r="S3563" s="236"/>
      <c r="T3563" s="237"/>
      <c r="U3563" s="237"/>
      <c r="V3563" s="237"/>
      <c r="W3563" s="238"/>
      <c r="X3563" s="234"/>
      <c r="Y3563" s="239"/>
      <c r="Z3563" s="237"/>
      <c r="AA3563" s="132"/>
      <c r="AB3563" s="133"/>
      <c r="AC3563" s="81"/>
      <c r="AD3563" s="105"/>
      <c r="AI3563" s="82"/>
      <c r="AJ3563" s="82"/>
      <c r="AK3563" s="82"/>
      <c r="AL3563" s="114"/>
      <c r="AM3563" s="114"/>
      <c r="AN3563" s="132"/>
      <c r="AO3563" s="132"/>
      <c r="AP3563" s="132"/>
      <c r="AQ3563" s="133"/>
      <c r="AR3563" s="81"/>
      <c r="AS3563" s="105"/>
      <c r="AT3563" s="132"/>
      <c r="AU3563" s="132"/>
      <c r="AV3563" s="133"/>
      <c r="AW3563" s="81"/>
      <c r="AX3563" s="105"/>
    </row>
    <row r="3564" spans="1:50" ht="12.75" customHeight="1" x14ac:dyDescent="0.25">
      <c r="P3564" s="13"/>
      <c r="Q3564" s="222"/>
      <c r="R3564" s="236"/>
      <c r="S3564" s="236"/>
      <c r="T3564" s="237"/>
      <c r="U3564" s="237"/>
      <c r="V3564" s="237"/>
      <c r="W3564" s="238"/>
      <c r="X3564" s="234"/>
      <c r="Y3564" s="239"/>
      <c r="Z3564" s="237"/>
      <c r="AA3564" s="132"/>
      <c r="AB3564" s="133"/>
      <c r="AC3564" s="81"/>
      <c r="AD3564" s="105"/>
      <c r="AI3564" s="82"/>
      <c r="AJ3564" s="82"/>
      <c r="AK3564" s="82"/>
      <c r="AL3564" s="114"/>
      <c r="AM3564" s="114"/>
      <c r="AN3564" s="132"/>
      <c r="AO3564" s="132"/>
      <c r="AP3564" s="132"/>
      <c r="AQ3564" s="133"/>
      <c r="AR3564" s="81"/>
      <c r="AS3564" s="105"/>
      <c r="AT3564" s="132"/>
      <c r="AU3564" s="132"/>
      <c r="AV3564" s="133"/>
      <c r="AW3564" s="81"/>
      <c r="AX3564" s="105"/>
    </row>
    <row r="3565" spans="1:50" x14ac:dyDescent="0.25">
      <c r="B3565" s="29" t="s">
        <v>19</v>
      </c>
      <c r="P3565" s="13"/>
      <c r="Q3565" s="222"/>
      <c r="R3565" s="236"/>
      <c r="S3565" s="236"/>
      <c r="T3565" s="237"/>
      <c r="U3565" s="237"/>
      <c r="V3565" s="237"/>
      <c r="W3565" s="238"/>
      <c r="X3565" s="234"/>
      <c r="Y3565" s="239"/>
      <c r="Z3565" s="237"/>
      <c r="AA3565" s="132"/>
      <c r="AB3565" s="133"/>
      <c r="AC3565" s="81"/>
      <c r="AD3565" s="105"/>
      <c r="AI3565" s="82"/>
      <c r="AJ3565" s="82"/>
      <c r="AK3565" s="82"/>
      <c r="AL3565" s="114"/>
      <c r="AM3565" s="114"/>
      <c r="AN3565" s="132"/>
      <c r="AO3565" s="132"/>
      <c r="AP3565" s="132"/>
      <c r="AQ3565" s="133"/>
      <c r="AR3565" s="81"/>
      <c r="AS3565" s="105"/>
      <c r="AT3565" s="132"/>
      <c r="AU3565" s="132"/>
      <c r="AV3565" s="133"/>
      <c r="AW3565" s="81"/>
      <c r="AX3565" s="105"/>
    </row>
    <row r="3566" spans="1:50" x14ac:dyDescent="0.25">
      <c r="P3566" s="13"/>
      <c r="Q3566" s="222"/>
      <c r="R3566" s="236"/>
      <c r="S3566" s="236"/>
      <c r="T3566" s="237"/>
      <c r="U3566" s="237"/>
      <c r="V3566" s="237"/>
      <c r="W3566" s="238"/>
      <c r="X3566" s="234"/>
      <c r="Y3566" s="239"/>
      <c r="Z3566" s="237"/>
      <c r="AA3566" s="132"/>
      <c r="AB3566" s="133"/>
      <c r="AC3566" s="81"/>
      <c r="AD3566" s="105"/>
      <c r="AI3566" s="82"/>
      <c r="AJ3566" s="82"/>
      <c r="AK3566" s="82"/>
      <c r="AL3566" s="114"/>
      <c r="AM3566" s="114"/>
      <c r="AN3566" s="132"/>
      <c r="AO3566" s="132"/>
      <c r="AP3566" s="132"/>
      <c r="AQ3566" s="133"/>
      <c r="AR3566" s="81"/>
      <c r="AS3566" s="105"/>
      <c r="AT3566" s="132"/>
      <c r="AU3566" s="132"/>
      <c r="AV3566" s="133"/>
      <c r="AW3566" s="81"/>
      <c r="AX3566" s="105"/>
    </row>
    <row r="3567" spans="1:50" x14ac:dyDescent="0.25">
      <c r="P3567" s="13"/>
      <c r="Q3567" s="222"/>
      <c r="R3567" s="236"/>
      <c r="S3567" s="236"/>
      <c r="T3567" s="237"/>
      <c r="U3567" s="237"/>
      <c r="V3567" s="237"/>
      <c r="W3567" s="238"/>
      <c r="X3567" s="234"/>
      <c r="Y3567" s="239"/>
      <c r="Z3567" s="237"/>
      <c r="AA3567" s="132"/>
      <c r="AB3567" s="133"/>
      <c r="AC3567" s="81"/>
      <c r="AD3567" s="105"/>
      <c r="AI3567" s="82"/>
      <c r="AJ3567" s="82"/>
      <c r="AK3567" s="82"/>
      <c r="AL3567" s="114"/>
      <c r="AM3567" s="114"/>
      <c r="AN3567" s="132"/>
      <c r="AO3567" s="132"/>
      <c r="AP3567" s="132"/>
      <c r="AQ3567" s="133"/>
      <c r="AR3567" s="81"/>
      <c r="AS3567" s="105"/>
      <c r="AT3567" s="132"/>
      <c r="AU3567" s="132"/>
      <c r="AV3567" s="133"/>
      <c r="AW3567" s="81"/>
      <c r="AX3567" s="105"/>
    </row>
    <row r="3568" spans="1:50" x14ac:dyDescent="0.25">
      <c r="P3568" s="13"/>
      <c r="Q3568" s="222"/>
      <c r="R3568" s="236"/>
      <c r="S3568" s="236"/>
      <c r="T3568" s="237"/>
      <c r="U3568" s="237"/>
      <c r="V3568" s="237"/>
      <c r="W3568" s="238"/>
      <c r="X3568" s="234"/>
      <c r="Y3568" s="239"/>
      <c r="Z3568" s="237"/>
      <c r="AA3568" s="132"/>
      <c r="AB3568" s="133"/>
      <c r="AC3568" s="81"/>
      <c r="AD3568" s="105"/>
      <c r="AI3568" s="82"/>
      <c r="AJ3568" s="82"/>
      <c r="AK3568" s="82"/>
      <c r="AL3568" s="114"/>
      <c r="AM3568" s="114"/>
      <c r="AN3568" s="132"/>
      <c r="AO3568" s="132"/>
      <c r="AP3568" s="132"/>
      <c r="AQ3568" s="133"/>
      <c r="AR3568" s="81"/>
      <c r="AS3568" s="105"/>
      <c r="AT3568" s="132"/>
      <c r="AU3568" s="132"/>
      <c r="AV3568" s="133"/>
      <c r="AW3568" s="81"/>
      <c r="AX3568" s="105"/>
    </row>
    <row r="3569" spans="16:50" x14ac:dyDescent="0.25">
      <c r="P3569" s="13"/>
      <c r="Q3569" s="222"/>
      <c r="R3569" s="236"/>
      <c r="S3569" s="236"/>
      <c r="T3569" s="237"/>
      <c r="U3569" s="237"/>
      <c r="V3569" s="237"/>
      <c r="W3569" s="238"/>
      <c r="X3569" s="234"/>
      <c r="Y3569" s="239"/>
      <c r="Z3569" s="237"/>
      <c r="AA3569" s="132"/>
      <c r="AB3569" s="133"/>
      <c r="AC3569" s="81"/>
      <c r="AD3569" s="105"/>
      <c r="AQ3569" s="134"/>
      <c r="AR3569" s="127"/>
      <c r="AS3569" s="135"/>
      <c r="AV3569" s="133"/>
      <c r="AW3569" s="81"/>
      <c r="AX3569" s="135"/>
    </row>
    <row r="3570" spans="16:50" x14ac:dyDescent="0.25">
      <c r="P3570" s="13"/>
      <c r="Q3570" s="222"/>
      <c r="R3570" s="236"/>
      <c r="S3570" s="236"/>
      <c r="T3570" s="237"/>
      <c r="U3570" s="237"/>
      <c r="V3570" s="237"/>
      <c r="W3570" s="238"/>
      <c r="X3570" s="234"/>
      <c r="Y3570" s="239"/>
      <c r="Z3570" s="237"/>
      <c r="AA3570" s="132"/>
      <c r="AB3570" s="133"/>
      <c r="AC3570" s="81"/>
      <c r="AD3570" s="105"/>
      <c r="AO3570" s="81"/>
    </row>
    <row r="3571" spans="16:50" x14ac:dyDescent="0.25">
      <c r="P3571" s="13"/>
      <c r="Q3571" s="222"/>
      <c r="R3571" s="236"/>
      <c r="S3571" s="236"/>
      <c r="T3571" s="237"/>
      <c r="U3571" s="237"/>
      <c r="V3571" s="237"/>
      <c r="W3571" s="238"/>
      <c r="X3571" s="234"/>
      <c r="Y3571" s="239"/>
      <c r="Z3571" s="237"/>
      <c r="AA3571" s="132"/>
      <c r="AB3571" s="133"/>
      <c r="AC3571" s="81"/>
      <c r="AD3571" s="105"/>
    </row>
    <row r="3572" spans="16:50" ht="12.75" customHeight="1" x14ac:dyDescent="0.25">
      <c r="P3572" s="13"/>
      <c r="Q3572" s="13"/>
      <c r="R3572" s="222"/>
      <c r="S3572" s="222"/>
      <c r="T3572" s="222"/>
      <c r="U3572" s="222"/>
      <c r="V3572" s="222"/>
      <c r="W3572" s="240"/>
      <c r="X3572" s="227"/>
      <c r="Y3572" s="241"/>
      <c r="Z3572" s="222"/>
      <c r="AA3572" s="11"/>
      <c r="AB3572" s="133"/>
      <c r="AC3572" s="81"/>
      <c r="AD3572" s="135"/>
      <c r="AH3572" s="131"/>
      <c r="AI3572" s="131"/>
      <c r="AJ3572" s="131"/>
      <c r="AK3572" s="131"/>
      <c r="AL3572" s="131"/>
      <c r="AM3572" s="131"/>
      <c r="AN3572" s="131"/>
      <c r="AO3572" s="131"/>
      <c r="AP3572" s="131"/>
      <c r="AQ3572" s="131"/>
      <c r="AR3572" s="131"/>
      <c r="AS3572" s="131"/>
      <c r="AT3572" s="131"/>
      <c r="AU3572" s="131"/>
      <c r="AV3572" s="131"/>
      <c r="AW3572" s="131"/>
      <c r="AX3572" s="131"/>
    </row>
    <row r="3573" spans="16:50" x14ac:dyDescent="0.25">
      <c r="P3573" s="13"/>
      <c r="Q3573" s="13"/>
      <c r="R3573" s="13"/>
      <c r="S3573" s="13"/>
      <c r="T3573" s="13"/>
      <c r="U3573" s="13"/>
      <c r="V3573" s="13"/>
      <c r="W3573" s="13"/>
      <c r="X3573" s="13"/>
      <c r="Y3573" s="13"/>
      <c r="Z3573" s="13"/>
      <c r="AH3573" s="131"/>
      <c r="AI3573" s="131"/>
      <c r="AJ3573" s="131"/>
      <c r="AK3573" s="131"/>
      <c r="AL3573" s="131"/>
      <c r="AM3573" s="131"/>
      <c r="AN3573" s="131"/>
      <c r="AO3573" s="131"/>
      <c r="AP3573" s="131"/>
      <c r="AQ3573" s="131"/>
      <c r="AR3573" s="131"/>
      <c r="AS3573" s="131"/>
      <c r="AT3573" s="131"/>
      <c r="AU3573" s="131"/>
      <c r="AV3573" s="131"/>
      <c r="AW3573" s="131"/>
      <c r="AX3573" s="131"/>
    </row>
    <row r="3574" spans="16:50" x14ac:dyDescent="0.25">
      <c r="P3574" s="13"/>
      <c r="Q3574" s="13"/>
      <c r="R3574" s="13"/>
      <c r="S3574" s="13"/>
      <c r="T3574" s="13"/>
      <c r="U3574" s="13"/>
      <c r="V3574" s="13"/>
      <c r="W3574" s="13"/>
      <c r="X3574" s="13"/>
      <c r="Y3574" s="13"/>
      <c r="Z3574" s="13"/>
      <c r="AH3574" s="11"/>
      <c r="AI3574" s="83"/>
      <c r="AJ3574" s="83"/>
      <c r="AK3574" s="83"/>
      <c r="AL3574" s="83"/>
      <c r="AM3574" s="83"/>
      <c r="AN3574" s="3"/>
      <c r="AO3574" s="3"/>
      <c r="AP3574" s="3"/>
      <c r="AQ3574" s="136"/>
      <c r="AR3574" s="81"/>
      <c r="AS3574" s="137"/>
      <c r="AT3574" s="3"/>
      <c r="AU3574" s="3"/>
      <c r="AV3574" s="136"/>
      <c r="AW3574" s="81"/>
      <c r="AX3574" s="137"/>
    </row>
    <row r="3575" spans="16:50" x14ac:dyDescent="0.25">
      <c r="P3575" s="216"/>
      <c r="Q3575" s="13"/>
      <c r="R3575" s="13"/>
      <c r="S3575" s="13"/>
      <c r="T3575" s="13"/>
      <c r="U3575" s="13"/>
      <c r="V3575" s="13"/>
      <c r="W3575" s="13"/>
      <c r="X3575" s="13"/>
      <c r="Y3575" s="13"/>
      <c r="Z3575" s="13"/>
      <c r="AH3575" s="11"/>
      <c r="AI3575" s="83"/>
      <c r="AJ3575" s="83"/>
      <c r="AK3575" s="83"/>
      <c r="AL3575" s="83"/>
      <c r="AM3575" s="83"/>
      <c r="AN3575" s="3"/>
      <c r="AO3575" s="3"/>
      <c r="AP3575" s="3"/>
      <c r="AQ3575" s="136"/>
      <c r="AR3575" s="81"/>
      <c r="AS3575" s="137"/>
      <c r="AT3575" s="3"/>
      <c r="AU3575" s="3"/>
      <c r="AV3575" s="136"/>
      <c r="AW3575" s="81"/>
      <c r="AX3575" s="137"/>
    </row>
    <row r="3576" spans="16:50" x14ac:dyDescent="0.25">
      <c r="P3576" s="13"/>
      <c r="Q3576" s="13"/>
      <c r="R3576" s="13"/>
      <c r="S3576" s="13"/>
      <c r="T3576" s="13"/>
      <c r="U3576" s="13"/>
      <c r="V3576" s="13"/>
      <c r="W3576" s="13"/>
      <c r="X3576" s="13"/>
      <c r="Y3576" s="13"/>
      <c r="Z3576" s="13"/>
      <c r="AH3576" s="11"/>
      <c r="AI3576" s="83"/>
      <c r="AJ3576" s="83"/>
      <c r="AK3576" s="83"/>
      <c r="AL3576" s="83"/>
      <c r="AM3576" s="83"/>
      <c r="AN3576" s="3"/>
      <c r="AO3576" s="3"/>
      <c r="AP3576" s="3"/>
      <c r="AQ3576" s="136"/>
      <c r="AR3576" s="81"/>
      <c r="AS3576" s="137"/>
      <c r="AT3576" s="3"/>
      <c r="AU3576" s="3"/>
      <c r="AV3576" s="136"/>
      <c r="AW3576" s="81"/>
      <c r="AX3576" s="137"/>
    </row>
    <row r="3577" spans="16:50" x14ac:dyDescent="0.25">
      <c r="P3577" s="13"/>
      <c r="Q3577" s="13"/>
      <c r="R3577" s="13"/>
      <c r="S3577" s="13"/>
      <c r="T3577" s="13"/>
      <c r="U3577" s="13"/>
      <c r="V3577" s="13"/>
      <c r="W3577" s="13"/>
      <c r="X3577" s="13"/>
      <c r="Y3577" s="13"/>
      <c r="Z3577" s="13"/>
      <c r="AH3577" s="11"/>
      <c r="AI3577" s="83"/>
      <c r="AJ3577" s="83"/>
      <c r="AK3577" s="83"/>
      <c r="AL3577" s="83"/>
      <c r="AM3577" s="83"/>
      <c r="AN3577" s="3"/>
      <c r="AO3577" s="3"/>
      <c r="AP3577" s="3"/>
      <c r="AQ3577" s="136"/>
      <c r="AR3577" s="81"/>
      <c r="AS3577" s="137"/>
      <c r="AT3577" s="3"/>
      <c r="AU3577" s="3"/>
      <c r="AV3577" s="136"/>
      <c r="AW3577" s="81"/>
      <c r="AX3577" s="137"/>
    </row>
    <row r="3578" spans="16:50" x14ac:dyDescent="0.25">
      <c r="P3578" s="13"/>
      <c r="Q3578" s="13"/>
      <c r="R3578" s="13"/>
      <c r="S3578" s="13"/>
      <c r="T3578" s="13"/>
      <c r="U3578" s="13"/>
      <c r="V3578" s="13"/>
      <c r="W3578" s="13"/>
      <c r="X3578" s="13"/>
      <c r="Y3578" s="13"/>
      <c r="Z3578" s="13"/>
      <c r="AH3578" s="138" t="str">
        <f>IF($J$3137="Yes","SA2","")</f>
        <v/>
      </c>
      <c r="AI3578" s="672" t="str">
        <f>IF(AH3578="","",$AW$3522)</f>
        <v/>
      </c>
      <c r="AJ3578" s="673"/>
      <c r="AK3578" s="673"/>
      <c r="AL3578" s="673"/>
      <c r="AM3578" s="674"/>
      <c r="AN3578" s="139" t="str">
        <f>IF(AH3578="","",ROUND(($AW$3524/30*50),1) &amp; "/50")</f>
        <v/>
      </c>
      <c r="AO3578" s="139" t="str">
        <f>IF(AH3578="","",ROUND(($AW$3525/20*30),1) &amp; "/30")</f>
        <v/>
      </c>
      <c r="AP3578" s="139" t="str">
        <f>IF(AH3578="","",ROUND(($AW$3526/40*5),2) &amp; "/5")</f>
        <v/>
      </c>
      <c r="AQ3578" s="140" t="str">
        <f>IF(AH3578="","",(ROUND(SUM($AW$3524/30*50+$AW$3525/20*30+$AW$3526/40*5),1)))</f>
        <v/>
      </c>
      <c r="AR3578" s="141" t="str">
        <f>IF(AH3578="","","/85")</f>
        <v/>
      </c>
      <c r="AS3578" s="142" t="str">
        <f>IF(AH3578="","",(($AW$3524/30*50+$AW$3525/20*30+$AW$3526/40*5)/(50+30+5)))</f>
        <v/>
      </c>
      <c r="AT3578" s="139" t="str">
        <f>IF(AH3578="","",ROUND(($AW$3527/15*5),2) &amp; "/5")</f>
        <v/>
      </c>
      <c r="AU3578" s="139" t="str">
        <f>IF(AH3578="","",ROUND(($AW$3528/20*10),1) &amp; "/10")</f>
        <v/>
      </c>
      <c r="AV3578" s="140" t="str">
        <f>IF(AH3578="","",(ROUND(SUM($AW$3524/30*50+$AW$3525/20*30+$AW$3526/40*5+$AW$3527/15*5+$AW$3528/20*10),1)))</f>
        <v/>
      </c>
      <c r="AW3578" s="141" t="str">
        <f>IF(AH3578="","","/100")</f>
        <v/>
      </c>
      <c r="AX3578" s="142" t="str">
        <f>IF(AH3578="","",(($AW$3524/30*50+$AW$3525/20*30+$AW$3526/40*5+$AW$3527/15*5+$AW$3528/20*10)/(50+30+5+5+10)))</f>
        <v/>
      </c>
    </row>
    <row r="3579" spans="16:50" x14ac:dyDescent="0.25">
      <c r="P3579" s="13"/>
      <c r="Q3579" s="13"/>
      <c r="R3579" s="13"/>
      <c r="S3579" s="13"/>
      <c r="T3579" s="13"/>
      <c r="U3579" s="13"/>
      <c r="V3579" s="13"/>
      <c r="W3579" s="13"/>
      <c r="X3579" s="13"/>
      <c r="Y3579" s="13"/>
      <c r="Z3579" s="13"/>
      <c r="AH3579" s="11"/>
      <c r="AI3579" s="83"/>
      <c r="AJ3579" s="83"/>
      <c r="AK3579" s="83"/>
      <c r="AL3579" s="83"/>
      <c r="AM3579" s="83"/>
      <c r="AN3579" s="3"/>
      <c r="AO3579" s="3"/>
      <c r="AP3579" s="3"/>
      <c r="AQ3579" s="136"/>
      <c r="AR3579" s="81"/>
      <c r="AS3579" s="137"/>
      <c r="AT3579" s="3"/>
      <c r="AU3579" s="3"/>
      <c r="AV3579" s="136"/>
      <c r="AW3579" s="81"/>
      <c r="AX3579" s="137"/>
    </row>
    <row r="3580" spans="16:50" x14ac:dyDescent="0.25">
      <c r="P3580" s="13"/>
      <c r="Q3580" s="13"/>
      <c r="R3580" s="13"/>
      <c r="S3580" s="13"/>
      <c r="T3580" s="13"/>
      <c r="U3580" s="13"/>
      <c r="V3580" s="13"/>
      <c r="W3580" s="13"/>
      <c r="X3580" s="13"/>
      <c r="Y3580" s="13"/>
      <c r="Z3580" s="13"/>
      <c r="AI3580" s="11"/>
      <c r="AJ3580" s="11"/>
      <c r="AK3580" s="11"/>
      <c r="AL3580" s="11"/>
      <c r="AM3580" s="11"/>
      <c r="AN3580" s="11"/>
      <c r="AO3580" s="11"/>
      <c r="AP3580" s="11"/>
      <c r="AQ3580" s="136"/>
      <c r="AR3580" s="81"/>
      <c r="AS3580" s="143"/>
      <c r="AU3580" s="11"/>
      <c r="AV3580" s="136"/>
      <c r="AW3580" s="81"/>
      <c r="AX3580" s="143"/>
    </row>
    <row r="3581" spans="16:50" x14ac:dyDescent="0.25">
      <c r="P3581" s="13"/>
      <c r="Q3581" s="13"/>
      <c r="R3581" s="13"/>
      <c r="S3581" s="13"/>
      <c r="T3581" s="13"/>
      <c r="U3581" s="13"/>
      <c r="V3581" s="13"/>
      <c r="W3581" s="13"/>
      <c r="X3581" s="13"/>
      <c r="Y3581" s="13"/>
      <c r="Z3581" s="13"/>
    </row>
    <row r="3582" spans="16:50" x14ac:dyDescent="0.25">
      <c r="P3582" s="13"/>
      <c r="Q3582" s="13"/>
      <c r="R3582" s="13"/>
      <c r="S3582" s="13"/>
      <c r="T3582" s="13"/>
      <c r="U3582" s="13"/>
      <c r="V3582" s="13"/>
      <c r="W3582" s="13"/>
      <c r="X3582" s="13"/>
      <c r="Y3582" s="13"/>
      <c r="Z3582" s="13"/>
    </row>
    <row r="3583" spans="16:50" x14ac:dyDescent="0.25">
      <c r="P3583" s="13"/>
      <c r="Q3583" s="13"/>
      <c r="R3583" s="13"/>
      <c r="S3583" s="13"/>
      <c r="T3583" s="13"/>
      <c r="U3583" s="13"/>
      <c r="V3583" s="13"/>
      <c r="W3583" s="13"/>
      <c r="X3583" s="13"/>
      <c r="Y3583" s="13"/>
      <c r="Z3583" s="13"/>
    </row>
    <row r="3584" spans="16:50" x14ac:dyDescent="0.25">
      <c r="P3584" s="13"/>
      <c r="Q3584" s="13"/>
      <c r="R3584" s="13"/>
      <c r="S3584" s="13"/>
      <c r="T3584" s="13"/>
      <c r="U3584" s="13"/>
      <c r="V3584" s="13"/>
      <c r="W3584" s="13"/>
      <c r="X3584" s="13"/>
      <c r="Y3584" s="13"/>
      <c r="Z3584" s="13"/>
    </row>
    <row r="3585" spans="15:52" ht="13.5" customHeight="1" x14ac:dyDescent="0.4">
      <c r="P3585" s="242"/>
      <c r="Q3585" s="13"/>
      <c r="R3585" s="13"/>
      <c r="S3585" s="217"/>
      <c r="T3585" s="13"/>
      <c r="U3585" s="13"/>
      <c r="V3585" s="13"/>
      <c r="W3585" s="13"/>
      <c r="X3585" s="13"/>
      <c r="Y3585" s="13"/>
      <c r="Z3585" s="217"/>
      <c r="AA3585" s="99"/>
    </row>
    <row r="3586" spans="15:52" x14ac:dyDescent="0.25">
      <c r="P3586" s="13"/>
      <c r="Q3586" s="13"/>
      <c r="R3586" s="218"/>
      <c r="S3586" s="218"/>
      <c r="T3586" s="218"/>
      <c r="U3586" s="218"/>
      <c r="V3586" s="218"/>
      <c r="W3586" s="218"/>
      <c r="X3586" s="218"/>
      <c r="Y3586" s="218"/>
      <c r="Z3586" s="218"/>
      <c r="AA3586" s="100"/>
      <c r="AB3586" s="100"/>
      <c r="AC3586" s="100"/>
      <c r="AD3586" s="100"/>
      <c r="AE3586" s="100"/>
      <c r="AF3586" s="100"/>
      <c r="AG3586" s="100"/>
      <c r="AH3586" s="100"/>
      <c r="AI3586" s="100"/>
      <c r="AJ3586" s="100"/>
      <c r="AK3586" s="100"/>
      <c r="AL3586" s="100"/>
      <c r="AM3586" s="100"/>
      <c r="AN3586" s="100"/>
      <c r="AO3586" s="100"/>
      <c r="AP3586" s="100"/>
      <c r="AQ3586" s="100"/>
      <c r="AR3586" s="100"/>
      <c r="AS3586" s="100"/>
      <c r="AT3586" s="100"/>
      <c r="AU3586" s="100"/>
      <c r="AV3586" s="100"/>
      <c r="AW3586" s="100"/>
      <c r="AX3586" s="100"/>
    </row>
    <row r="3587" spans="15:52" x14ac:dyDescent="0.25">
      <c r="P3587" s="13"/>
      <c r="Q3587" s="13"/>
      <c r="R3587" s="14"/>
      <c r="S3587" s="14"/>
      <c r="T3587" s="14"/>
      <c r="U3587" s="14"/>
      <c r="V3587" s="14"/>
      <c r="W3587" s="14"/>
      <c r="X3587" s="14"/>
      <c r="Y3587" s="14"/>
      <c r="Z3587" s="14"/>
      <c r="AA3587" s="63"/>
      <c r="AB3587" s="63"/>
      <c r="AC3587" s="63"/>
      <c r="AD3587" s="63"/>
      <c r="AE3587" s="63"/>
      <c r="AF3587" s="63"/>
      <c r="AG3587" s="63"/>
      <c r="AH3587" s="63"/>
      <c r="AI3587" s="63"/>
      <c r="AJ3587" s="63"/>
      <c r="AK3587" s="63"/>
      <c r="AL3587" s="63"/>
      <c r="AM3587" s="63"/>
      <c r="AN3587" s="63"/>
      <c r="AO3587" s="63"/>
      <c r="AP3587" s="63"/>
      <c r="AQ3587" s="63"/>
      <c r="AR3587" s="63"/>
      <c r="AS3587" s="63"/>
      <c r="AT3587" s="63"/>
      <c r="AU3587" s="63"/>
      <c r="AV3587" s="63"/>
      <c r="AW3587" s="63"/>
      <c r="AX3587" s="63"/>
      <c r="AY3587" s="18"/>
    </row>
    <row r="3588" spans="15:52" x14ac:dyDescent="0.25">
      <c r="P3588" s="13"/>
      <c r="Q3588" s="13"/>
      <c r="R3588" s="14"/>
      <c r="S3588" s="14"/>
      <c r="T3588" s="14"/>
      <c r="U3588" s="14"/>
      <c r="V3588" s="14"/>
      <c r="W3588" s="14"/>
      <c r="X3588" s="14"/>
      <c r="Y3588" s="14"/>
      <c r="Z3588" s="14"/>
      <c r="AA3588" s="63"/>
      <c r="AB3588" s="63"/>
      <c r="AC3588" s="63"/>
      <c r="AD3588" s="63"/>
      <c r="AE3588" s="63"/>
      <c r="AF3588" s="63"/>
      <c r="AG3588" s="63"/>
      <c r="AH3588" s="63"/>
      <c r="AI3588" s="63"/>
      <c r="AJ3588" s="63"/>
      <c r="AK3588" s="63"/>
      <c r="AL3588" s="63"/>
      <c r="AM3588" s="63"/>
      <c r="AN3588" s="63"/>
      <c r="AO3588" s="63"/>
      <c r="AP3588" s="63"/>
      <c r="AQ3588" s="63"/>
      <c r="AR3588" s="63"/>
      <c r="AS3588" s="63"/>
      <c r="AT3588" s="63"/>
      <c r="AU3588" s="63"/>
      <c r="AV3588" s="63"/>
      <c r="AW3588" s="63"/>
      <c r="AX3588" s="63"/>
      <c r="AY3588" s="18"/>
    </row>
    <row r="3589" spans="15:52" x14ac:dyDescent="0.25">
      <c r="P3589" s="13"/>
      <c r="Q3589" s="219"/>
      <c r="R3589" s="220"/>
      <c r="S3589" s="220"/>
      <c r="T3589" s="220"/>
      <c r="U3589" s="14"/>
      <c r="V3589" s="14"/>
      <c r="W3589" s="14"/>
      <c r="X3589" s="14"/>
      <c r="Y3589" s="14"/>
      <c r="Z3589" s="14"/>
      <c r="AA3589" s="63"/>
      <c r="AB3589" s="63"/>
      <c r="AC3589" s="63"/>
      <c r="AD3589" s="63"/>
      <c r="AE3589" s="63"/>
      <c r="AF3589" s="63"/>
      <c r="AG3589" s="103"/>
      <c r="AH3589" s="103"/>
      <c r="AI3589" s="103"/>
      <c r="AJ3589" s="103"/>
      <c r="AK3589" s="103"/>
      <c r="AL3589" s="103"/>
      <c r="AM3589" s="63"/>
      <c r="AN3589" s="63"/>
      <c r="AO3589" s="63"/>
      <c r="AP3589" s="63"/>
      <c r="AQ3589" s="63"/>
      <c r="AR3589" s="63"/>
      <c r="AS3589" s="63"/>
      <c r="AT3589" s="63"/>
      <c r="AU3589" s="63"/>
      <c r="AV3589" s="63"/>
      <c r="AW3589" s="63"/>
      <c r="AX3589" s="63"/>
      <c r="AY3589" s="18"/>
    </row>
    <row r="3590" spans="15:52" x14ac:dyDescent="0.25">
      <c r="P3590" s="13"/>
      <c r="Q3590" s="13"/>
      <c r="R3590" s="14"/>
      <c r="S3590" s="14"/>
      <c r="T3590" s="14"/>
      <c r="U3590" s="14"/>
      <c r="V3590" s="14"/>
      <c r="W3590" s="14"/>
      <c r="X3590" s="14"/>
      <c r="Y3590" s="14"/>
      <c r="Z3590" s="14"/>
      <c r="AA3590" s="63"/>
      <c r="AB3590" s="63"/>
      <c r="AC3590" s="63"/>
      <c r="AD3590" s="63"/>
      <c r="AE3590" s="63"/>
      <c r="AF3590" s="63"/>
      <c r="AG3590" s="63"/>
      <c r="AH3590" s="63"/>
      <c r="AI3590" s="63"/>
      <c r="AJ3590" s="63"/>
      <c r="AK3590" s="63"/>
      <c r="AL3590" s="63"/>
      <c r="AM3590" s="63"/>
      <c r="AN3590" s="63"/>
      <c r="AO3590" s="63"/>
      <c r="AP3590" s="63"/>
      <c r="AQ3590" s="63"/>
      <c r="AR3590" s="63"/>
      <c r="AS3590" s="63"/>
      <c r="AT3590" s="63"/>
      <c r="AU3590" s="63"/>
      <c r="AV3590" s="63"/>
      <c r="AW3590" s="63"/>
      <c r="AX3590" s="63"/>
      <c r="AY3590" s="18"/>
    </row>
    <row r="3591" spans="15:52" x14ac:dyDescent="0.25">
      <c r="P3591" s="13"/>
      <c r="Q3591" s="13"/>
      <c r="R3591" s="14"/>
      <c r="S3591" s="14"/>
      <c r="T3591" s="14"/>
      <c r="U3591" s="14"/>
      <c r="V3591" s="14"/>
      <c r="W3591" s="14"/>
      <c r="X3591" s="14"/>
      <c r="Y3591" s="14"/>
      <c r="Z3591" s="14"/>
      <c r="AA3591" s="63"/>
      <c r="AB3591" s="63"/>
      <c r="AC3591" s="63"/>
      <c r="AD3591" s="63"/>
      <c r="AE3591" s="63"/>
      <c r="AF3591" s="63"/>
      <c r="AG3591" s="63"/>
      <c r="AH3591" s="63"/>
      <c r="AI3591" s="63"/>
      <c r="AJ3591" s="63"/>
      <c r="AK3591" s="63"/>
      <c r="AL3591" s="63"/>
      <c r="AM3591" s="63"/>
      <c r="AN3591" s="63"/>
      <c r="AO3591" s="63"/>
      <c r="AP3591" s="63"/>
      <c r="AQ3591" s="63"/>
      <c r="AR3591" s="63"/>
      <c r="AS3591" s="63"/>
      <c r="AT3591" s="63"/>
      <c r="AU3591" s="63"/>
      <c r="AV3591" s="63"/>
      <c r="AW3591" s="63"/>
      <c r="AX3591" s="63"/>
      <c r="AY3591" s="18"/>
    </row>
    <row r="3592" spans="15:52" x14ac:dyDescent="0.25">
      <c r="P3592" s="13"/>
      <c r="Q3592" s="13"/>
      <c r="R3592" s="14"/>
      <c r="S3592" s="14"/>
      <c r="T3592" s="14"/>
      <c r="U3592" s="14"/>
      <c r="V3592" s="14"/>
      <c r="W3592" s="14"/>
      <c r="X3592" s="14"/>
      <c r="Y3592" s="14"/>
      <c r="Z3592" s="14"/>
      <c r="AA3592" s="63"/>
      <c r="AB3592" s="63"/>
      <c r="AC3592" s="63"/>
      <c r="AD3592" s="63"/>
      <c r="AE3592" s="63"/>
      <c r="AF3592" s="63"/>
      <c r="AG3592" s="63"/>
      <c r="AH3592" s="63"/>
      <c r="AI3592" s="63"/>
      <c r="AJ3592" s="63"/>
      <c r="AK3592" s="63"/>
      <c r="AL3592" s="63"/>
      <c r="AM3592" s="63"/>
      <c r="AN3592" s="63"/>
      <c r="AO3592" s="63"/>
      <c r="AP3592" s="63"/>
      <c r="AQ3592" s="63"/>
      <c r="AR3592" s="63"/>
      <c r="AS3592" s="63"/>
      <c r="AT3592" s="63"/>
      <c r="AU3592" s="63"/>
      <c r="AV3592" s="63"/>
      <c r="AW3592" s="63"/>
      <c r="AX3592" s="63"/>
      <c r="AY3592" s="18"/>
    </row>
    <row r="3593" spans="15:52" x14ac:dyDescent="0.25">
      <c r="P3593" s="13"/>
      <c r="Q3593" s="13"/>
      <c r="R3593" s="220"/>
      <c r="S3593" s="220"/>
      <c r="T3593" s="220"/>
      <c r="U3593" s="14"/>
      <c r="V3593" s="14"/>
      <c r="W3593" s="14"/>
      <c r="X3593" s="14"/>
      <c r="Y3593" s="14"/>
      <c r="Z3593" s="14"/>
      <c r="AA3593" s="63"/>
      <c r="AB3593" s="63"/>
      <c r="AC3593" s="63"/>
      <c r="AD3593" s="63"/>
      <c r="AE3593" s="63"/>
      <c r="AF3593" s="63"/>
      <c r="AG3593" s="103"/>
      <c r="AH3593" s="103"/>
      <c r="AI3593" s="103"/>
      <c r="AJ3593" s="103"/>
      <c r="AK3593" s="103"/>
      <c r="AL3593" s="103"/>
      <c r="AM3593" s="63"/>
      <c r="AN3593" s="63"/>
      <c r="AO3593" s="63"/>
      <c r="AP3593" s="63"/>
      <c r="AQ3593" s="63"/>
      <c r="AR3593" s="63"/>
      <c r="AS3593" s="63"/>
      <c r="AT3593" s="63"/>
      <c r="AU3593" s="63"/>
      <c r="AV3593" s="63"/>
      <c r="AW3593" s="63"/>
      <c r="AX3593" s="63"/>
      <c r="AY3593" s="18"/>
    </row>
    <row r="3594" spans="15:52" x14ac:dyDescent="0.25">
      <c r="P3594" s="13"/>
      <c r="Q3594" s="13"/>
      <c r="R3594" s="221"/>
      <c r="S3594" s="221"/>
      <c r="T3594" s="221"/>
      <c r="U3594" s="221"/>
      <c r="V3594" s="221"/>
      <c r="W3594" s="221"/>
      <c r="X3594" s="221"/>
      <c r="Y3594" s="221"/>
      <c r="Z3594" s="221"/>
      <c r="AA3594" s="104"/>
      <c r="AB3594" s="104"/>
      <c r="AC3594" s="104"/>
      <c r="AD3594" s="104"/>
      <c r="AE3594" s="104"/>
      <c r="AF3594" s="104"/>
      <c r="AG3594" s="104"/>
      <c r="AH3594" s="104"/>
      <c r="AI3594" s="104"/>
      <c r="AJ3594" s="104"/>
      <c r="AK3594" s="104"/>
      <c r="AL3594" s="104"/>
      <c r="AM3594" s="104"/>
      <c r="AN3594" s="104"/>
      <c r="AO3594" s="104"/>
      <c r="AP3594" s="104"/>
      <c r="AQ3594" s="104"/>
      <c r="AR3594" s="104"/>
      <c r="AS3594" s="104"/>
      <c r="AT3594" s="104"/>
      <c r="AU3594" s="104"/>
      <c r="AV3594" s="104"/>
      <c r="AW3594" s="104"/>
      <c r="AX3594" s="104"/>
      <c r="AY3594" s="105"/>
    </row>
    <row r="3595" spans="15:52" s="26" customFormat="1" x14ac:dyDescent="0.25">
      <c r="O3595" s="3"/>
      <c r="P3595" s="223"/>
      <c r="Q3595" s="223"/>
      <c r="R3595" s="223"/>
      <c r="S3595" s="223"/>
      <c r="T3595" s="223"/>
      <c r="U3595" s="223"/>
      <c r="V3595" s="223"/>
      <c r="W3595" s="223"/>
      <c r="X3595" s="223"/>
      <c r="Y3595" s="223"/>
      <c r="Z3595" s="223"/>
      <c r="AA3595" s="3"/>
      <c r="AB3595" s="3"/>
      <c r="AC3595" s="3"/>
      <c r="AD3595" s="3"/>
      <c r="AE3595" s="3"/>
      <c r="AF3595" s="3"/>
      <c r="AG3595" s="106"/>
      <c r="AH3595" s="106"/>
      <c r="AI3595" s="3"/>
      <c r="AJ3595" s="106"/>
      <c r="AK3595" s="106"/>
      <c r="AL3595" s="3"/>
      <c r="AM3595" s="106"/>
      <c r="AN3595" s="106"/>
      <c r="AO3595" s="3"/>
      <c r="AP3595" s="3"/>
      <c r="AQ3595" s="3"/>
      <c r="AR3595" s="3"/>
      <c r="AS3595" s="106"/>
      <c r="AT3595" s="106"/>
      <c r="AU3595" s="3"/>
      <c r="AV3595" s="3"/>
      <c r="AW3595" s="3"/>
      <c r="AX3595" s="3"/>
      <c r="AY3595" s="3"/>
      <c r="AZ3595" s="3"/>
    </row>
    <row r="3596" spans="15:52" ht="12.75" customHeight="1" x14ac:dyDescent="0.25">
      <c r="P3596" s="13"/>
      <c r="Q3596" s="13"/>
      <c r="R3596" s="223"/>
      <c r="S3596" s="223"/>
      <c r="T3596" s="223"/>
      <c r="U3596" s="223"/>
      <c r="V3596" s="223"/>
      <c r="W3596" s="223"/>
      <c r="X3596" s="243"/>
      <c r="Y3596" s="243"/>
      <c r="Z3596" s="235"/>
      <c r="AA3596" s="131"/>
      <c r="AB3596" s="3"/>
      <c r="AC3596" s="3"/>
      <c r="AD3596" s="129"/>
      <c r="AE3596" s="129"/>
      <c r="AF3596" s="108"/>
      <c r="AG3596" s="106"/>
      <c r="AH3596" s="106"/>
      <c r="AJ3596" s="109"/>
      <c r="AK3596" s="109"/>
      <c r="AM3596" s="144"/>
      <c r="AN3596" s="144"/>
      <c r="AP3596" s="3"/>
      <c r="AQ3596" s="3"/>
      <c r="AS3596" s="110"/>
      <c r="AT3596" s="110"/>
      <c r="AV3596" s="111"/>
      <c r="AW3596" s="112"/>
      <c r="AX3596" s="112"/>
    </row>
    <row r="3597" spans="15:52" ht="12.75" customHeight="1" x14ac:dyDescent="0.25">
      <c r="P3597" s="13"/>
      <c r="Q3597" s="13"/>
      <c r="R3597" s="223"/>
      <c r="S3597" s="223"/>
      <c r="T3597" s="223"/>
      <c r="U3597" s="223"/>
      <c r="V3597" s="223"/>
      <c r="W3597" s="223"/>
      <c r="X3597" s="243"/>
      <c r="Y3597" s="243"/>
      <c r="Z3597" s="235"/>
      <c r="AA3597" s="131"/>
      <c r="AB3597" s="3"/>
      <c r="AC3597" s="3"/>
      <c r="AD3597" s="129"/>
      <c r="AE3597" s="129"/>
      <c r="AF3597" s="108"/>
      <c r="AJ3597" s="113"/>
      <c r="AK3597" s="113"/>
      <c r="AP3597" s="3"/>
      <c r="AQ3597" s="3"/>
      <c r="AS3597" s="113"/>
      <c r="AT3597" s="116"/>
      <c r="AV3597" s="111"/>
      <c r="AW3597" s="112"/>
      <c r="AX3597" s="112"/>
    </row>
    <row r="3598" spans="15:52" ht="12.75" customHeight="1" x14ac:dyDescent="0.25">
      <c r="P3598" s="13"/>
      <c r="Q3598" s="13"/>
      <c r="R3598" s="223"/>
      <c r="S3598" s="223"/>
      <c r="T3598" s="223"/>
      <c r="U3598" s="223"/>
      <c r="V3598" s="223"/>
      <c r="W3598" s="223"/>
      <c r="X3598" s="243"/>
      <c r="Y3598" s="243"/>
      <c r="Z3598" s="235"/>
      <c r="AA3598" s="131"/>
      <c r="AB3598" s="3"/>
      <c r="AC3598" s="3"/>
      <c r="AD3598" s="129"/>
      <c r="AE3598" s="129"/>
      <c r="AF3598" s="108"/>
      <c r="AG3598" s="106"/>
      <c r="AH3598" s="106"/>
      <c r="AJ3598" s="113"/>
      <c r="AK3598" s="114"/>
      <c r="AM3598" s="106"/>
      <c r="AN3598" s="106"/>
      <c r="AP3598" s="3"/>
      <c r="AQ3598" s="3"/>
      <c r="AS3598" s="113"/>
      <c r="AT3598" s="116"/>
      <c r="AV3598" s="118"/>
      <c r="AW3598" s="119"/>
      <c r="AX3598" s="119"/>
    </row>
    <row r="3599" spans="15:52" ht="12.75" customHeight="1" x14ac:dyDescent="0.25">
      <c r="P3599" s="13"/>
      <c r="Q3599" s="13"/>
      <c r="R3599" s="223"/>
      <c r="S3599" s="223"/>
      <c r="T3599" s="223"/>
      <c r="U3599" s="223"/>
      <c r="V3599" s="223"/>
      <c r="W3599" s="223"/>
      <c r="X3599" s="243"/>
      <c r="Y3599" s="243"/>
      <c r="Z3599" s="235"/>
      <c r="AA3599" s="131"/>
      <c r="AB3599" s="3"/>
      <c r="AC3599" s="3"/>
      <c r="AD3599" s="129"/>
      <c r="AE3599" s="129"/>
      <c r="AF3599" s="108"/>
      <c r="AG3599" s="106"/>
      <c r="AH3599" s="106"/>
      <c r="AJ3599" s="113"/>
      <c r="AK3599" s="120"/>
      <c r="AM3599" s="106"/>
      <c r="AN3599" s="106"/>
      <c r="AP3599" s="121"/>
      <c r="AQ3599" s="121"/>
      <c r="AS3599" s="113"/>
      <c r="AT3599" s="122"/>
      <c r="AV3599" s="111"/>
      <c r="AW3599" s="111"/>
      <c r="AX3599" s="111"/>
    </row>
    <row r="3600" spans="15:52" ht="12.75" customHeight="1" x14ac:dyDescent="0.25">
      <c r="P3600" s="13"/>
      <c r="Q3600" s="13"/>
      <c r="R3600" s="223"/>
      <c r="S3600" s="223"/>
      <c r="T3600" s="223"/>
      <c r="U3600" s="223"/>
      <c r="V3600" s="223"/>
      <c r="W3600" s="223"/>
      <c r="X3600" s="243"/>
      <c r="Y3600" s="243"/>
      <c r="Z3600" s="235"/>
      <c r="AA3600" s="131"/>
      <c r="AB3600" s="3"/>
      <c r="AC3600" s="3"/>
      <c r="AD3600" s="129"/>
      <c r="AE3600" s="129"/>
      <c r="AF3600" s="108"/>
      <c r="AG3600" s="106"/>
      <c r="AH3600" s="106"/>
      <c r="AJ3600" s="113"/>
      <c r="AK3600" s="114"/>
      <c r="AM3600" s="106"/>
      <c r="AN3600" s="106"/>
      <c r="AP3600" s="121"/>
      <c r="AQ3600" s="121"/>
      <c r="AS3600" s="113"/>
      <c r="AT3600" s="122"/>
    </row>
    <row r="3601" spans="16:51" ht="12.75" customHeight="1" x14ac:dyDescent="0.25">
      <c r="P3601" s="13"/>
      <c r="Q3601" s="13"/>
      <c r="R3601" s="14"/>
      <c r="S3601" s="14"/>
      <c r="T3601" s="14"/>
      <c r="U3601" s="14"/>
      <c r="V3601" s="225"/>
      <c r="W3601" s="225"/>
      <c r="X3601" s="14"/>
      <c r="Y3601" s="14"/>
      <c r="Z3601" s="235"/>
      <c r="AA3601" s="131"/>
      <c r="AB3601" s="17"/>
      <c r="AC3601" s="17"/>
      <c r="AD3601" s="129"/>
      <c r="AE3601" s="129"/>
      <c r="AF3601" s="108"/>
      <c r="AG3601" s="106"/>
      <c r="AH3601" s="106"/>
      <c r="AJ3601" s="123"/>
      <c r="AK3601" s="18"/>
      <c r="AM3601" s="106"/>
      <c r="AN3601" s="106"/>
      <c r="AP3601" s="121"/>
      <c r="AQ3601" s="121"/>
      <c r="AS3601" s="106"/>
      <c r="AT3601" s="106"/>
    </row>
    <row r="3602" spans="16:51" ht="12.75" customHeight="1" x14ac:dyDescent="0.25">
      <c r="P3602" s="13"/>
      <c r="Q3602" s="13"/>
      <c r="R3602" s="195"/>
      <c r="S3602" s="195"/>
      <c r="T3602" s="195"/>
      <c r="U3602" s="195"/>
      <c r="V3602" s="195"/>
      <c r="W3602" s="195"/>
      <c r="X3602" s="195"/>
      <c r="Y3602" s="195"/>
      <c r="Z3602" s="195"/>
      <c r="AA3602" s="124"/>
      <c r="AB3602" s="124"/>
      <c r="AC3602" s="124"/>
      <c r="AD3602" s="124"/>
      <c r="AE3602" s="124"/>
      <c r="AF3602" s="124"/>
      <c r="AG3602" s="124"/>
      <c r="AH3602" s="124"/>
      <c r="AI3602" s="124"/>
      <c r="AJ3602" s="124"/>
      <c r="AK3602" s="124"/>
      <c r="AL3602" s="124"/>
      <c r="AM3602" s="124"/>
      <c r="AN3602" s="124"/>
      <c r="AO3602" s="124"/>
      <c r="AP3602" s="124"/>
      <c r="AQ3602" s="124"/>
      <c r="AR3602" s="124"/>
      <c r="AS3602" s="124"/>
      <c r="AT3602" s="124"/>
      <c r="AU3602" s="124"/>
      <c r="AV3602" s="124"/>
      <c r="AW3602" s="124"/>
      <c r="AX3602" s="124"/>
      <c r="AY3602" s="125"/>
    </row>
    <row r="3603" spans="16:51" ht="12.75" customHeight="1" x14ac:dyDescent="0.25">
      <c r="P3603" s="13"/>
      <c r="Q3603" s="13"/>
      <c r="R3603" s="195"/>
      <c r="S3603" s="195"/>
      <c r="T3603" s="195"/>
      <c r="U3603" s="195"/>
      <c r="V3603" s="195"/>
      <c r="W3603" s="195"/>
      <c r="X3603" s="195"/>
      <c r="Y3603" s="195"/>
      <c r="Z3603" s="195"/>
      <c r="AA3603" s="124"/>
      <c r="AB3603" s="124"/>
      <c r="AC3603" s="124"/>
      <c r="AD3603" s="124"/>
      <c r="AE3603" s="124"/>
      <c r="AF3603" s="124"/>
      <c r="AG3603" s="124"/>
      <c r="AH3603" s="124"/>
      <c r="AI3603" s="124"/>
      <c r="AJ3603" s="124"/>
      <c r="AK3603" s="124"/>
      <c r="AL3603" s="124"/>
      <c r="AM3603" s="124"/>
      <c r="AN3603" s="124"/>
      <c r="AO3603" s="124"/>
      <c r="AP3603" s="124"/>
      <c r="AQ3603" s="124"/>
      <c r="AR3603" s="124"/>
      <c r="AS3603" s="124"/>
      <c r="AT3603" s="124"/>
      <c r="AU3603" s="124"/>
      <c r="AV3603" s="124"/>
      <c r="AW3603" s="124"/>
      <c r="AX3603" s="124"/>
      <c r="AY3603" s="125"/>
    </row>
    <row r="3604" spans="16:51" ht="12.75" customHeight="1" x14ac:dyDescent="0.25">
      <c r="P3604" s="13"/>
      <c r="Q3604" s="223"/>
      <c r="R3604" s="223"/>
      <c r="S3604" s="13"/>
      <c r="T3604" s="223"/>
      <c r="U3604" s="223"/>
      <c r="V3604" s="223"/>
      <c r="W3604" s="13"/>
      <c r="X3604" s="13"/>
      <c r="Y3604" s="13"/>
      <c r="Z3604" s="13"/>
      <c r="AF3604" s="125"/>
      <c r="AG3604" s="11"/>
      <c r="AH3604" s="11"/>
      <c r="AJ3604" s="126"/>
      <c r="AO3604" s="3"/>
      <c r="AP3604" s="3"/>
      <c r="AQ3604" s="3"/>
      <c r="AS3604" s="125"/>
      <c r="AY3604" s="125"/>
    </row>
    <row r="3605" spans="16:51" ht="12.75" customHeight="1" x14ac:dyDescent="0.25">
      <c r="P3605" s="13"/>
      <c r="Q3605" s="219"/>
      <c r="R3605" s="14"/>
      <c r="S3605" s="13"/>
      <c r="T3605" s="226"/>
      <c r="U3605" s="226"/>
      <c r="V3605" s="226"/>
      <c r="W3605" s="13"/>
      <c r="X3605" s="13"/>
      <c r="Y3605" s="227"/>
      <c r="Z3605" s="227"/>
      <c r="AA3605" s="127"/>
      <c r="AB3605" s="127"/>
      <c r="AC3605" s="127"/>
      <c r="AD3605" s="127"/>
      <c r="AF3605" s="125"/>
      <c r="AO3605" s="3"/>
      <c r="AP3605" s="3"/>
      <c r="AQ3605" s="3"/>
      <c r="AS3605" s="125"/>
      <c r="AY3605" s="125"/>
    </row>
    <row r="3606" spans="16:51" ht="12.75" customHeight="1" x14ac:dyDescent="0.25">
      <c r="P3606" s="13"/>
      <c r="Q3606" s="219"/>
      <c r="R3606" s="14"/>
      <c r="S3606" s="13"/>
      <c r="T3606" s="228"/>
      <c r="U3606" s="229"/>
      <c r="V3606" s="229"/>
      <c r="W3606" s="13"/>
      <c r="X3606" s="222"/>
      <c r="Y3606" s="15"/>
      <c r="Z3606" s="15"/>
      <c r="AA3606" s="83"/>
      <c r="AB3606" s="83"/>
      <c r="AC3606" s="83"/>
      <c r="AD3606" s="83"/>
      <c r="AE3606" s="3"/>
      <c r="AF3606" s="3"/>
      <c r="AG3606" s="3"/>
      <c r="AH3606" s="3"/>
      <c r="AI3606" s="3"/>
      <c r="AJ3606" s="3"/>
      <c r="AK3606" s="3"/>
      <c r="AL3606" s="3"/>
      <c r="AM3606" s="3"/>
      <c r="AO3606" s="3"/>
      <c r="AP3606" s="3"/>
      <c r="AQ3606" s="3"/>
      <c r="AR3606" s="63"/>
      <c r="AY3606" s="18"/>
    </row>
    <row r="3607" spans="16:51" ht="12.75" customHeight="1" x14ac:dyDescent="0.25">
      <c r="P3607" s="13"/>
      <c r="Q3607" s="219"/>
      <c r="R3607" s="14"/>
      <c r="S3607" s="13"/>
      <c r="T3607" s="228"/>
      <c r="U3607" s="229"/>
      <c r="V3607" s="229"/>
      <c r="W3607" s="13"/>
      <c r="X3607" s="13"/>
      <c r="Y3607" s="219"/>
      <c r="Z3607" s="219"/>
      <c r="AA3607" s="82"/>
      <c r="AB3607" s="82"/>
      <c r="AC3607" s="82"/>
      <c r="AD3607" s="82"/>
      <c r="AE3607" s="63"/>
      <c r="AF3607" s="63"/>
      <c r="AG3607" s="63"/>
      <c r="AH3607" s="145"/>
      <c r="AI3607" s="145"/>
      <c r="AJ3607" s="145"/>
      <c r="AK3607" s="145"/>
      <c r="AL3607" s="145"/>
      <c r="AM3607" s="145"/>
      <c r="AY3607" s="18"/>
    </row>
    <row r="3608" spans="16:51" ht="12.75" customHeight="1" x14ac:dyDescent="0.25">
      <c r="P3608" s="13"/>
      <c r="Q3608" s="13"/>
      <c r="R3608" s="13"/>
      <c r="S3608" s="13"/>
      <c r="T3608" s="228"/>
      <c r="U3608" s="230"/>
      <c r="V3608" s="230"/>
      <c r="W3608" s="13"/>
      <c r="X3608" s="13"/>
      <c r="Y3608" s="219"/>
      <c r="Z3608" s="219"/>
      <c r="AA3608" s="82"/>
      <c r="AB3608" s="82"/>
      <c r="AC3608" s="82"/>
      <c r="AD3608" s="82"/>
      <c r="AE3608" s="63"/>
      <c r="AF3608" s="63"/>
      <c r="AG3608" s="63"/>
      <c r="AH3608" s="145"/>
      <c r="AI3608" s="145"/>
      <c r="AJ3608" s="145"/>
      <c r="AK3608" s="145"/>
      <c r="AL3608" s="145"/>
      <c r="AM3608" s="145"/>
      <c r="AP3608" s="9"/>
      <c r="AY3608" s="18"/>
    </row>
    <row r="3609" spans="16:51" ht="12.75" customHeight="1" x14ac:dyDescent="0.25">
      <c r="P3609" s="13"/>
      <c r="Q3609" s="13"/>
      <c r="R3609" s="13"/>
      <c r="S3609" s="13"/>
      <c r="T3609" s="232"/>
      <c r="U3609" s="232"/>
      <c r="V3609" s="232"/>
      <c r="W3609" s="13"/>
      <c r="X3609" s="13"/>
      <c r="Y3609" s="219"/>
      <c r="Z3609" s="219"/>
      <c r="AA3609" s="82"/>
      <c r="AB3609" s="82"/>
      <c r="AC3609" s="82"/>
      <c r="AD3609" s="82"/>
      <c r="AE3609" s="63"/>
      <c r="AF3609" s="63"/>
      <c r="AG3609" s="63"/>
      <c r="AH3609" s="145"/>
      <c r="AI3609" s="145"/>
      <c r="AJ3609" s="145"/>
      <c r="AK3609" s="145"/>
      <c r="AL3609" s="145"/>
      <c r="AM3609" s="145"/>
      <c r="AP3609" s="145"/>
      <c r="AQ3609" s="145"/>
      <c r="AR3609" s="145"/>
      <c r="AS3609" s="145"/>
      <c r="AT3609" s="145"/>
      <c r="AU3609" s="145"/>
      <c r="AV3609" s="145"/>
      <c r="AY3609" s="9"/>
    </row>
    <row r="3610" spans="16:51" ht="12.75" customHeight="1" x14ac:dyDescent="0.25">
      <c r="P3610" s="13"/>
      <c r="Q3610" s="223"/>
      <c r="R3610" s="223"/>
      <c r="S3610" s="13"/>
      <c r="T3610" s="232"/>
      <c r="U3610" s="232"/>
      <c r="V3610" s="232"/>
      <c r="W3610" s="13"/>
      <c r="X3610" s="13"/>
      <c r="Y3610" s="219"/>
      <c r="Z3610" s="219"/>
      <c r="AA3610" s="82"/>
      <c r="AB3610" s="82"/>
      <c r="AC3610" s="82"/>
      <c r="AD3610" s="82"/>
      <c r="AE3610" s="63"/>
      <c r="AF3610" s="63"/>
      <c r="AG3610" s="63"/>
      <c r="AH3610" s="145"/>
      <c r="AI3610" s="145"/>
      <c r="AJ3610" s="145"/>
      <c r="AK3610" s="145"/>
      <c r="AL3610" s="145"/>
      <c r="AM3610" s="145"/>
      <c r="AP3610" s="145"/>
      <c r="AQ3610" s="145"/>
      <c r="AR3610" s="145"/>
      <c r="AS3610" s="145"/>
      <c r="AT3610" s="145"/>
      <c r="AU3610" s="145"/>
      <c r="AV3610" s="145"/>
      <c r="AY3610" s="9"/>
    </row>
    <row r="3611" spans="16:51" ht="12.75" customHeight="1" x14ac:dyDescent="0.25">
      <c r="P3611" s="13"/>
      <c r="Q3611" s="219"/>
      <c r="R3611" s="14"/>
      <c r="S3611" s="13"/>
      <c r="T3611" s="13"/>
      <c r="U3611" s="13"/>
      <c r="V3611" s="13"/>
      <c r="W3611" s="13"/>
      <c r="X3611" s="13"/>
      <c r="Y3611" s="219"/>
      <c r="Z3611" s="219"/>
      <c r="AA3611" s="82"/>
      <c r="AB3611" s="82"/>
      <c r="AC3611" s="82"/>
      <c r="AD3611" s="82"/>
      <c r="AE3611" s="63"/>
      <c r="AF3611" s="63"/>
      <c r="AG3611" s="63"/>
      <c r="AH3611" s="145"/>
      <c r="AI3611" s="145"/>
      <c r="AJ3611" s="145"/>
      <c r="AK3611" s="145"/>
      <c r="AL3611" s="145"/>
      <c r="AM3611" s="145"/>
      <c r="AP3611" s="145"/>
      <c r="AQ3611" s="145"/>
      <c r="AR3611" s="145"/>
      <c r="AS3611" s="145"/>
      <c r="AT3611" s="145"/>
      <c r="AU3611" s="145"/>
      <c r="AV3611" s="145"/>
      <c r="AY3611" s="11"/>
    </row>
    <row r="3612" spans="16:51" ht="12.75" customHeight="1" x14ac:dyDescent="0.25">
      <c r="P3612" s="13"/>
      <c r="Q3612" s="219"/>
      <c r="R3612" s="14"/>
      <c r="S3612" s="13"/>
      <c r="T3612" s="13"/>
      <c r="U3612" s="13"/>
      <c r="V3612" s="13"/>
      <c r="W3612" s="13"/>
      <c r="X3612" s="13"/>
      <c r="Y3612" s="219"/>
      <c r="Z3612" s="219"/>
      <c r="AA3612" s="82"/>
      <c r="AB3612" s="82"/>
      <c r="AC3612" s="82"/>
      <c r="AD3612" s="82"/>
      <c r="AE3612" s="63"/>
      <c r="AF3612" s="63"/>
      <c r="AG3612" s="63"/>
      <c r="AH3612" s="145"/>
      <c r="AI3612" s="145"/>
      <c r="AJ3612" s="145"/>
      <c r="AK3612" s="145"/>
      <c r="AL3612" s="145"/>
      <c r="AM3612" s="145"/>
      <c r="AP3612" s="9"/>
    </row>
    <row r="3613" spans="16:51" ht="12.75" customHeight="1" x14ac:dyDescent="0.25">
      <c r="P3613" s="13"/>
      <c r="Q3613" s="219"/>
      <c r="R3613" s="14"/>
      <c r="S3613" s="13"/>
      <c r="T3613" s="13"/>
      <c r="U3613" s="13"/>
      <c r="V3613" s="13"/>
      <c r="W3613" s="13"/>
      <c r="X3613" s="13"/>
      <c r="Y3613" s="219"/>
      <c r="Z3613" s="219"/>
      <c r="AA3613" s="82"/>
      <c r="AB3613" s="82"/>
      <c r="AC3613" s="82"/>
      <c r="AD3613" s="82"/>
      <c r="AE3613" s="63"/>
      <c r="AF3613" s="63"/>
      <c r="AG3613" s="63"/>
      <c r="AH3613" s="145"/>
      <c r="AI3613" s="145"/>
      <c r="AJ3613" s="145"/>
      <c r="AK3613" s="145"/>
      <c r="AL3613" s="145"/>
      <c r="AM3613" s="145"/>
      <c r="AP3613" s="145"/>
      <c r="AQ3613" s="145"/>
      <c r="AR3613" s="145"/>
      <c r="AS3613" s="145"/>
      <c r="AT3613" s="145"/>
      <c r="AU3613" s="145"/>
      <c r="AV3613" s="145"/>
    </row>
    <row r="3614" spans="16:51" ht="12.75" customHeight="1" x14ac:dyDescent="0.25">
      <c r="P3614" s="13"/>
      <c r="Q3614" s="13"/>
      <c r="R3614" s="13"/>
      <c r="S3614" s="13"/>
      <c r="T3614" s="13"/>
      <c r="U3614" s="13"/>
      <c r="V3614" s="13"/>
      <c r="W3614" s="13"/>
      <c r="X3614" s="13"/>
      <c r="Y3614" s="14"/>
      <c r="Z3614" s="14"/>
      <c r="AA3614" s="63"/>
      <c r="AB3614" s="63"/>
      <c r="AC3614" s="63"/>
      <c r="AD3614" s="63"/>
      <c r="AE3614" s="63"/>
      <c r="AF3614" s="63"/>
      <c r="AG3614" s="63"/>
      <c r="AH3614" s="145"/>
      <c r="AI3614" s="145"/>
      <c r="AJ3614" s="145"/>
      <c r="AK3614" s="145"/>
      <c r="AL3614" s="145"/>
      <c r="AM3614" s="145"/>
      <c r="AP3614" s="145"/>
      <c r="AQ3614" s="145"/>
      <c r="AR3614" s="145"/>
      <c r="AS3614" s="145"/>
      <c r="AT3614" s="145"/>
      <c r="AU3614" s="145"/>
      <c r="AV3614" s="145"/>
    </row>
    <row r="3615" spans="16:51" ht="12.75" customHeight="1" x14ac:dyDescent="0.25">
      <c r="P3615" s="13"/>
      <c r="Q3615" s="13"/>
      <c r="R3615" s="13"/>
      <c r="S3615" s="13"/>
      <c r="T3615" s="13"/>
      <c r="U3615" s="13"/>
      <c r="V3615" s="13"/>
      <c r="W3615" s="13"/>
      <c r="X3615" s="13"/>
      <c r="Y3615" s="13"/>
      <c r="Z3615" s="13"/>
      <c r="AP3615" s="145"/>
      <c r="AQ3615" s="145"/>
      <c r="AR3615" s="145"/>
      <c r="AS3615" s="145"/>
      <c r="AT3615" s="145"/>
      <c r="AU3615" s="145"/>
      <c r="AV3615" s="145"/>
    </row>
    <row r="3616" spans="16:51" ht="12.75" customHeight="1" x14ac:dyDescent="0.25">
      <c r="P3616" s="13"/>
      <c r="Q3616" s="13"/>
      <c r="R3616" s="13"/>
      <c r="S3616" s="13"/>
      <c r="T3616" s="13"/>
      <c r="U3616" s="13"/>
      <c r="V3616" s="13"/>
      <c r="W3616" s="13"/>
      <c r="X3616" s="13"/>
      <c r="Y3616" s="13"/>
      <c r="Z3616" s="13"/>
    </row>
    <row r="3617" spans="16:50" ht="12.75" customHeight="1" x14ac:dyDescent="0.25">
      <c r="P3617" s="13"/>
      <c r="Q3617" s="13"/>
      <c r="R3617" s="13"/>
      <c r="S3617" s="233"/>
      <c r="T3617" s="13"/>
      <c r="U3617" s="13"/>
      <c r="V3617" s="13"/>
      <c r="W3617" s="13"/>
      <c r="X3617" s="13"/>
      <c r="Y3617" s="13"/>
      <c r="Z3617" s="13"/>
      <c r="AK3617" s="9"/>
      <c r="AN3617" s="9"/>
    </row>
    <row r="3618" spans="16:50" ht="12.75" customHeight="1" x14ac:dyDescent="0.25">
      <c r="P3618" s="13"/>
      <c r="Q3618" s="13"/>
      <c r="R3618" s="13"/>
      <c r="S3618" s="13"/>
      <c r="T3618" s="13"/>
      <c r="U3618" s="13"/>
      <c r="V3618" s="13"/>
      <c r="W3618" s="13"/>
      <c r="X3618" s="13"/>
      <c r="Y3618" s="13"/>
      <c r="Z3618" s="13"/>
    </row>
    <row r="3619" spans="16:50" ht="12.75" customHeight="1" x14ac:dyDescent="0.25">
      <c r="P3619" s="13"/>
      <c r="Q3619" s="234"/>
      <c r="R3619" s="235"/>
      <c r="S3619" s="235"/>
      <c r="T3619" s="235"/>
      <c r="U3619" s="235"/>
      <c r="V3619" s="235"/>
      <c r="W3619" s="235"/>
      <c r="X3619" s="235"/>
      <c r="Y3619" s="235"/>
      <c r="Z3619" s="235"/>
      <c r="AA3619" s="131"/>
      <c r="AB3619" s="131"/>
      <c r="AC3619" s="131"/>
      <c r="AD3619" s="131"/>
      <c r="AH3619" s="131"/>
      <c r="AI3619" s="131"/>
      <c r="AJ3619" s="131"/>
      <c r="AK3619" s="131"/>
      <c r="AL3619" s="131"/>
      <c r="AM3619" s="131"/>
      <c r="AN3619" s="131"/>
      <c r="AO3619" s="131"/>
      <c r="AP3619" s="131"/>
      <c r="AQ3619" s="131"/>
      <c r="AR3619" s="131"/>
      <c r="AS3619" s="131"/>
      <c r="AT3619" s="131"/>
      <c r="AU3619" s="131"/>
      <c r="AV3619" s="131"/>
      <c r="AW3619" s="131"/>
      <c r="AX3619" s="131"/>
    </row>
    <row r="3620" spans="16:50" ht="12.75" customHeight="1" x14ac:dyDescent="0.25">
      <c r="P3620" s="13"/>
      <c r="Q3620" s="234"/>
      <c r="R3620" s="235"/>
      <c r="S3620" s="235"/>
      <c r="T3620" s="235"/>
      <c r="U3620" s="235"/>
      <c r="V3620" s="235"/>
      <c r="W3620" s="235"/>
      <c r="X3620" s="235"/>
      <c r="Y3620" s="235"/>
      <c r="Z3620" s="235"/>
      <c r="AA3620" s="131"/>
      <c r="AB3620" s="131"/>
      <c r="AC3620" s="131"/>
      <c r="AD3620" s="131"/>
      <c r="AH3620" s="131"/>
      <c r="AI3620" s="131"/>
      <c r="AJ3620" s="131"/>
      <c r="AK3620" s="131"/>
      <c r="AL3620" s="131"/>
      <c r="AM3620" s="131"/>
      <c r="AN3620" s="131"/>
      <c r="AO3620" s="131"/>
      <c r="AP3620" s="131"/>
      <c r="AQ3620" s="131"/>
      <c r="AR3620" s="131"/>
      <c r="AS3620" s="131"/>
      <c r="AT3620" s="131"/>
      <c r="AU3620" s="131"/>
      <c r="AV3620" s="131"/>
      <c r="AW3620" s="131"/>
      <c r="AX3620" s="131"/>
    </row>
    <row r="3621" spans="16:50" ht="12.75" customHeight="1" x14ac:dyDescent="0.25">
      <c r="P3621" s="13"/>
      <c r="Q3621" s="222"/>
      <c r="R3621" s="236"/>
      <c r="S3621" s="236"/>
      <c r="T3621" s="237"/>
      <c r="U3621" s="237"/>
      <c r="V3621" s="237"/>
      <c r="W3621" s="238"/>
      <c r="X3621" s="234"/>
      <c r="Y3621" s="239"/>
      <c r="Z3621" s="237"/>
      <c r="AA3621" s="132"/>
      <c r="AB3621" s="133"/>
      <c r="AC3621" s="81"/>
      <c r="AD3621" s="105"/>
      <c r="AI3621" s="82"/>
      <c r="AJ3621" s="82"/>
      <c r="AK3621" s="82"/>
      <c r="AL3621" s="114"/>
      <c r="AM3621" s="114"/>
      <c r="AN3621" s="132"/>
      <c r="AO3621" s="132"/>
      <c r="AP3621" s="132"/>
      <c r="AQ3621" s="133"/>
      <c r="AR3621" s="81"/>
      <c r="AS3621" s="105"/>
      <c r="AT3621" s="132"/>
      <c r="AU3621" s="132"/>
      <c r="AV3621" s="133"/>
      <c r="AW3621" s="81"/>
      <c r="AX3621" s="105"/>
    </row>
    <row r="3622" spans="16:50" ht="12.75" customHeight="1" x14ac:dyDescent="0.25">
      <c r="P3622" s="13"/>
      <c r="Q3622" s="222"/>
      <c r="R3622" s="236"/>
      <c r="S3622" s="236"/>
      <c r="T3622" s="237"/>
      <c r="U3622" s="237"/>
      <c r="V3622" s="237"/>
      <c r="W3622" s="238"/>
      <c r="X3622" s="234"/>
      <c r="Y3622" s="239"/>
      <c r="Z3622" s="237"/>
      <c r="AA3622" s="132"/>
      <c r="AB3622" s="133"/>
      <c r="AC3622" s="81"/>
      <c r="AD3622" s="105"/>
      <c r="AI3622" s="82"/>
      <c r="AJ3622" s="82"/>
      <c r="AK3622" s="82"/>
      <c r="AL3622" s="114"/>
      <c r="AM3622" s="114"/>
      <c r="AN3622" s="132"/>
      <c r="AO3622" s="132"/>
      <c r="AP3622" s="132"/>
      <c r="AQ3622" s="133"/>
      <c r="AR3622" s="81"/>
      <c r="AS3622" s="105"/>
      <c r="AT3622" s="132"/>
      <c r="AU3622" s="132"/>
      <c r="AV3622" s="133"/>
      <c r="AW3622" s="81"/>
      <c r="AX3622" s="105"/>
    </row>
    <row r="3623" spans="16:50" ht="12.75" customHeight="1" x14ac:dyDescent="0.25">
      <c r="P3623" s="13"/>
      <c r="Q3623" s="222"/>
      <c r="R3623" s="236"/>
      <c r="S3623" s="236"/>
      <c r="T3623" s="237"/>
      <c r="U3623" s="237"/>
      <c r="V3623" s="237"/>
      <c r="W3623" s="238"/>
      <c r="X3623" s="234"/>
      <c r="Y3623" s="239"/>
      <c r="Z3623" s="237"/>
      <c r="AA3623" s="132"/>
      <c r="AB3623" s="133"/>
      <c r="AC3623" s="81"/>
      <c r="AD3623" s="105"/>
      <c r="AI3623" s="82"/>
      <c r="AJ3623" s="82"/>
      <c r="AK3623" s="82"/>
      <c r="AL3623" s="114"/>
      <c r="AM3623" s="114"/>
      <c r="AN3623" s="132"/>
      <c r="AO3623" s="132"/>
      <c r="AP3623" s="132"/>
      <c r="AQ3623" s="133"/>
      <c r="AR3623" s="81"/>
      <c r="AS3623" s="105"/>
      <c r="AT3623" s="132"/>
      <c r="AU3623" s="132"/>
      <c r="AV3623" s="133"/>
      <c r="AW3623" s="81"/>
      <c r="AX3623" s="105"/>
    </row>
    <row r="3624" spans="16:50" ht="12.75" customHeight="1" x14ac:dyDescent="0.25">
      <c r="P3624" s="13"/>
      <c r="Q3624" s="222"/>
      <c r="R3624" s="236"/>
      <c r="S3624" s="236"/>
      <c r="T3624" s="237"/>
      <c r="U3624" s="237"/>
      <c r="V3624" s="237"/>
      <c r="W3624" s="238"/>
      <c r="X3624" s="234"/>
      <c r="Y3624" s="239"/>
      <c r="Z3624" s="237"/>
      <c r="AA3624" s="132"/>
      <c r="AB3624" s="133"/>
      <c r="AC3624" s="81"/>
      <c r="AD3624" s="105"/>
      <c r="AI3624" s="82"/>
      <c r="AJ3624" s="82"/>
      <c r="AK3624" s="82"/>
      <c r="AL3624" s="114"/>
      <c r="AM3624" s="114"/>
      <c r="AN3624" s="132"/>
      <c r="AO3624" s="132"/>
      <c r="AP3624" s="132"/>
      <c r="AQ3624" s="133"/>
      <c r="AR3624" s="81"/>
      <c r="AS3624" s="105"/>
      <c r="AT3624" s="132"/>
      <c r="AU3624" s="132"/>
      <c r="AV3624" s="133"/>
      <c r="AW3624" s="81"/>
      <c r="AX3624" s="105"/>
    </row>
    <row r="3625" spans="16:50" ht="12.75" customHeight="1" x14ac:dyDescent="0.25">
      <c r="P3625" s="13"/>
      <c r="Q3625" s="222"/>
      <c r="R3625" s="236"/>
      <c r="S3625" s="236"/>
      <c r="T3625" s="237"/>
      <c r="U3625" s="237"/>
      <c r="V3625" s="237"/>
      <c r="W3625" s="238"/>
      <c r="X3625" s="234"/>
      <c r="Y3625" s="239"/>
      <c r="Z3625" s="237"/>
      <c r="AA3625" s="132"/>
      <c r="AB3625" s="133"/>
      <c r="AC3625" s="81"/>
      <c r="AD3625" s="105"/>
      <c r="AI3625" s="82"/>
      <c r="AJ3625" s="82"/>
      <c r="AK3625" s="82"/>
      <c r="AL3625" s="114"/>
      <c r="AM3625" s="114"/>
      <c r="AN3625" s="132"/>
      <c r="AO3625" s="132"/>
      <c r="AP3625" s="132"/>
      <c r="AQ3625" s="133"/>
      <c r="AR3625" s="81"/>
      <c r="AS3625" s="105"/>
      <c r="AT3625" s="132"/>
      <c r="AU3625" s="132"/>
      <c r="AV3625" s="133"/>
      <c r="AW3625" s="81"/>
      <c r="AX3625" s="105"/>
    </row>
    <row r="3626" spans="16:50" ht="12.75" customHeight="1" x14ac:dyDescent="0.25">
      <c r="P3626" s="13"/>
      <c r="Q3626" s="222"/>
      <c r="R3626" s="236"/>
      <c r="S3626" s="236"/>
      <c r="T3626" s="237"/>
      <c r="U3626" s="237"/>
      <c r="V3626" s="237"/>
      <c r="W3626" s="238"/>
      <c r="X3626" s="234"/>
      <c r="Y3626" s="239"/>
      <c r="Z3626" s="237"/>
      <c r="AA3626" s="132"/>
      <c r="AB3626" s="133"/>
      <c r="AC3626" s="81"/>
      <c r="AD3626" s="105"/>
      <c r="AI3626" s="82"/>
      <c r="AJ3626" s="82"/>
      <c r="AK3626" s="82"/>
      <c r="AL3626" s="114"/>
      <c r="AM3626" s="114"/>
      <c r="AN3626" s="132"/>
      <c r="AO3626" s="132"/>
      <c r="AP3626" s="132"/>
      <c r="AQ3626" s="133"/>
      <c r="AR3626" s="81"/>
      <c r="AS3626" s="105"/>
      <c r="AT3626" s="132"/>
      <c r="AU3626" s="132"/>
      <c r="AV3626" s="133"/>
      <c r="AW3626" s="81"/>
      <c r="AX3626" s="105"/>
    </row>
    <row r="3627" spans="16:50" ht="12.75" customHeight="1" x14ac:dyDescent="0.25">
      <c r="P3627" s="13"/>
      <c r="Q3627" s="222"/>
      <c r="R3627" s="236"/>
      <c r="S3627" s="236"/>
      <c r="T3627" s="237"/>
      <c r="U3627" s="237"/>
      <c r="V3627" s="237"/>
      <c r="W3627" s="238"/>
      <c r="X3627" s="234"/>
      <c r="Y3627" s="239"/>
      <c r="Z3627" s="237"/>
      <c r="AA3627" s="132"/>
      <c r="AB3627" s="133"/>
      <c r="AC3627" s="81"/>
      <c r="AD3627" s="105"/>
      <c r="AI3627" s="82"/>
      <c r="AJ3627" s="82"/>
      <c r="AK3627" s="82"/>
      <c r="AL3627" s="114"/>
      <c r="AM3627" s="114"/>
      <c r="AN3627" s="132"/>
      <c r="AO3627" s="132"/>
      <c r="AP3627" s="132"/>
      <c r="AQ3627" s="133"/>
      <c r="AR3627" s="81"/>
      <c r="AS3627" s="105"/>
      <c r="AT3627" s="132"/>
      <c r="AU3627" s="132"/>
      <c r="AV3627" s="133"/>
      <c r="AW3627" s="81"/>
      <c r="AX3627" s="105"/>
    </row>
    <row r="3628" spans="16:50" ht="12.75" customHeight="1" x14ac:dyDescent="0.25">
      <c r="P3628" s="13"/>
      <c r="Q3628" s="222"/>
      <c r="R3628" s="236"/>
      <c r="S3628" s="236"/>
      <c r="T3628" s="237"/>
      <c r="U3628" s="237"/>
      <c r="V3628" s="237"/>
      <c r="W3628" s="238"/>
      <c r="X3628" s="234"/>
      <c r="Y3628" s="239"/>
      <c r="Z3628" s="237"/>
      <c r="AA3628" s="132"/>
      <c r="AB3628" s="133"/>
      <c r="AC3628" s="81"/>
      <c r="AD3628" s="105"/>
      <c r="AI3628" s="82"/>
      <c r="AJ3628" s="82"/>
      <c r="AK3628" s="82"/>
      <c r="AL3628" s="114"/>
      <c r="AM3628" s="114"/>
      <c r="AN3628" s="132"/>
      <c r="AO3628" s="132"/>
      <c r="AP3628" s="132"/>
      <c r="AQ3628" s="133"/>
      <c r="AR3628" s="81"/>
      <c r="AS3628" s="105"/>
      <c r="AT3628" s="132"/>
      <c r="AU3628" s="132"/>
      <c r="AV3628" s="133"/>
      <c r="AW3628" s="81"/>
      <c r="AX3628" s="105"/>
    </row>
    <row r="3629" spans="16:50" ht="12.75" customHeight="1" x14ac:dyDescent="0.25">
      <c r="P3629" s="13"/>
      <c r="Q3629" s="222"/>
      <c r="R3629" s="236"/>
      <c r="S3629" s="236"/>
      <c r="T3629" s="237"/>
      <c r="U3629" s="237"/>
      <c r="V3629" s="237"/>
      <c r="W3629" s="238"/>
      <c r="X3629" s="234"/>
      <c r="Y3629" s="239"/>
      <c r="Z3629" s="237"/>
      <c r="AA3629" s="132"/>
      <c r="AB3629" s="133"/>
      <c r="AC3629" s="81"/>
      <c r="AD3629" s="105"/>
      <c r="AI3629" s="82"/>
      <c r="AJ3629" s="82"/>
      <c r="AK3629" s="82"/>
      <c r="AL3629" s="114"/>
      <c r="AM3629" s="114"/>
      <c r="AN3629" s="132"/>
      <c r="AO3629" s="132"/>
      <c r="AP3629" s="132"/>
      <c r="AQ3629" s="133"/>
      <c r="AR3629" s="81"/>
      <c r="AS3629" s="105"/>
      <c r="AT3629" s="132"/>
      <c r="AU3629" s="132"/>
      <c r="AV3629" s="133"/>
      <c r="AW3629" s="81"/>
      <c r="AX3629" s="105"/>
    </row>
    <row r="3630" spans="16:50" ht="12.75" customHeight="1" x14ac:dyDescent="0.25">
      <c r="P3630" s="13"/>
      <c r="Q3630" s="222"/>
      <c r="R3630" s="236"/>
      <c r="S3630" s="236"/>
      <c r="T3630" s="237"/>
      <c r="U3630" s="237"/>
      <c r="V3630" s="237"/>
      <c r="W3630" s="238"/>
      <c r="X3630" s="234"/>
      <c r="Y3630" s="239"/>
      <c r="Z3630" s="237"/>
      <c r="AA3630" s="132"/>
      <c r="AB3630" s="133"/>
      <c r="AC3630" s="81"/>
      <c r="AD3630" s="105"/>
      <c r="AI3630" s="82"/>
      <c r="AJ3630" s="82"/>
      <c r="AK3630" s="82"/>
      <c r="AL3630" s="114"/>
      <c r="AM3630" s="114"/>
      <c r="AN3630" s="132"/>
      <c r="AO3630" s="132"/>
      <c r="AP3630" s="132"/>
      <c r="AQ3630" s="133"/>
      <c r="AR3630" s="81"/>
      <c r="AS3630" s="105"/>
      <c r="AT3630" s="132"/>
      <c r="AU3630" s="132"/>
      <c r="AV3630" s="133"/>
      <c r="AW3630" s="81"/>
      <c r="AX3630" s="105"/>
    </row>
    <row r="3631" spans="16:50" ht="12.75" customHeight="1" x14ac:dyDescent="0.25">
      <c r="P3631" s="13"/>
      <c r="Q3631" s="222"/>
      <c r="R3631" s="236"/>
      <c r="S3631" s="236"/>
      <c r="T3631" s="237"/>
      <c r="U3631" s="237"/>
      <c r="V3631" s="237"/>
      <c r="W3631" s="238"/>
      <c r="X3631" s="234"/>
      <c r="Y3631" s="239"/>
      <c r="Z3631" s="237"/>
      <c r="AA3631" s="132"/>
      <c r="AB3631" s="133"/>
      <c r="AC3631" s="81"/>
      <c r="AD3631" s="105"/>
      <c r="AI3631" s="82"/>
      <c r="AJ3631" s="82"/>
      <c r="AK3631" s="82"/>
      <c r="AL3631" s="114"/>
      <c r="AM3631" s="114"/>
      <c r="AN3631" s="132"/>
      <c r="AO3631" s="132"/>
      <c r="AP3631" s="132"/>
      <c r="AQ3631" s="133"/>
      <c r="AR3631" s="81"/>
      <c r="AS3631" s="105"/>
      <c r="AT3631" s="132"/>
      <c r="AU3631" s="132"/>
      <c r="AV3631" s="133"/>
      <c r="AW3631" s="81"/>
      <c r="AX3631" s="105"/>
    </row>
    <row r="3632" spans="16:50" ht="12.75" customHeight="1" x14ac:dyDescent="0.25">
      <c r="P3632" s="13"/>
      <c r="Q3632" s="222"/>
      <c r="R3632" s="236"/>
      <c r="S3632" s="236"/>
      <c r="T3632" s="237"/>
      <c r="U3632" s="237"/>
      <c r="V3632" s="237"/>
      <c r="W3632" s="238"/>
      <c r="X3632" s="234"/>
      <c r="Y3632" s="239"/>
      <c r="Z3632" s="237"/>
      <c r="AA3632" s="132"/>
      <c r="AB3632" s="133"/>
      <c r="AC3632" s="81"/>
      <c r="AD3632" s="105"/>
      <c r="AI3632" s="82"/>
      <c r="AJ3632" s="82"/>
      <c r="AK3632" s="82"/>
      <c r="AL3632" s="114"/>
      <c r="AM3632" s="114"/>
      <c r="AN3632" s="132"/>
      <c r="AO3632" s="132"/>
      <c r="AP3632" s="132"/>
      <c r="AQ3632" s="133"/>
      <c r="AR3632" s="81"/>
      <c r="AS3632" s="105"/>
      <c r="AT3632" s="132"/>
      <c r="AU3632" s="132"/>
      <c r="AV3632" s="133"/>
      <c r="AW3632" s="81"/>
      <c r="AX3632" s="105"/>
    </row>
    <row r="3633" spans="1:51" ht="12.75" customHeight="1" x14ac:dyDescent="0.25">
      <c r="P3633" s="13"/>
      <c r="Q3633" s="222"/>
      <c r="R3633" s="236"/>
      <c r="S3633" s="236"/>
      <c r="T3633" s="237"/>
      <c r="U3633" s="237"/>
      <c r="V3633" s="237"/>
      <c r="W3633" s="238"/>
      <c r="X3633" s="234"/>
      <c r="Y3633" s="239"/>
      <c r="Z3633" s="237"/>
      <c r="AA3633" s="132"/>
      <c r="AB3633" s="133"/>
      <c r="AC3633" s="81"/>
      <c r="AD3633" s="105"/>
      <c r="AQ3633" s="134"/>
      <c r="AR3633" s="127"/>
      <c r="AS3633" s="135"/>
      <c r="AV3633" s="133"/>
      <c r="AW3633" s="81"/>
      <c r="AX3633" s="135"/>
      <c r="AY3633" s="108"/>
    </row>
    <row r="3634" spans="1:51" ht="12.75" customHeight="1" x14ac:dyDescent="0.25">
      <c r="P3634" s="13"/>
      <c r="Q3634" s="222"/>
      <c r="R3634" s="236"/>
      <c r="S3634" s="236"/>
      <c r="T3634" s="237"/>
      <c r="U3634" s="237"/>
      <c r="V3634" s="237"/>
      <c r="W3634" s="238"/>
      <c r="X3634" s="234"/>
      <c r="Y3634" s="239"/>
      <c r="Z3634" s="237"/>
      <c r="AA3634" s="132"/>
      <c r="AB3634" s="133"/>
      <c r="AC3634" s="81"/>
      <c r="AD3634" s="105"/>
      <c r="AM3634" s="81"/>
      <c r="AO3634" s="81"/>
    </row>
    <row r="3635" spans="1:51" ht="12.75" customHeight="1" x14ac:dyDescent="0.25">
      <c r="P3635" s="13"/>
      <c r="Q3635" s="222"/>
      <c r="R3635" s="236"/>
      <c r="S3635" s="236"/>
      <c r="T3635" s="237"/>
      <c r="U3635" s="237"/>
      <c r="V3635" s="237"/>
      <c r="W3635" s="238"/>
      <c r="X3635" s="234"/>
      <c r="Y3635" s="239"/>
      <c r="Z3635" s="237"/>
      <c r="AA3635" s="132"/>
      <c r="AB3635" s="133"/>
      <c r="AC3635" s="81"/>
      <c r="AD3635" s="105"/>
    </row>
    <row r="3636" spans="1:51" ht="12.75" customHeight="1" x14ac:dyDescent="0.25">
      <c r="P3636" s="13"/>
      <c r="Q3636" s="13"/>
      <c r="R3636" s="222"/>
      <c r="S3636" s="222"/>
      <c r="T3636" s="222"/>
      <c r="U3636" s="222"/>
      <c r="V3636" s="222"/>
      <c r="W3636" s="240"/>
      <c r="X3636" s="227"/>
      <c r="Y3636" s="241"/>
      <c r="Z3636" s="222"/>
      <c r="AA3636" s="11"/>
      <c r="AB3636" s="133"/>
      <c r="AC3636" s="81"/>
      <c r="AD3636" s="135"/>
      <c r="AH3636" s="131"/>
      <c r="AI3636" s="131"/>
      <c r="AJ3636" s="131"/>
      <c r="AK3636" s="131"/>
      <c r="AL3636" s="131"/>
      <c r="AM3636" s="131"/>
      <c r="AN3636" s="131"/>
      <c r="AO3636" s="131"/>
      <c r="AP3636" s="131"/>
      <c r="AQ3636" s="131"/>
      <c r="AR3636" s="131"/>
      <c r="AS3636" s="131"/>
      <c r="AT3636" s="131"/>
      <c r="AU3636" s="131"/>
      <c r="AV3636" s="131"/>
      <c r="AW3636" s="131"/>
      <c r="AX3636" s="131"/>
    </row>
    <row r="3637" spans="1:51" ht="12.75" customHeight="1" thickBot="1" x14ac:dyDescent="0.3">
      <c r="B3637">
        <f>$D$1</f>
        <v>0</v>
      </c>
      <c r="C3637" s="29" t="s">
        <v>19</v>
      </c>
      <c r="D3637" s="30" t="s">
        <v>20</v>
      </c>
      <c r="P3637" s="242"/>
      <c r="Q3637" s="13"/>
      <c r="R3637" s="13"/>
      <c r="S3637" s="13"/>
      <c r="T3637" s="13"/>
      <c r="U3637" s="13"/>
      <c r="V3637" s="13"/>
      <c r="W3637" s="13"/>
      <c r="X3637" s="13"/>
      <c r="Y3637" s="13"/>
      <c r="Z3637" s="13"/>
      <c r="AH3637" s="131"/>
      <c r="AI3637" s="131"/>
      <c r="AJ3637" s="131"/>
      <c r="AK3637" s="131"/>
      <c r="AL3637" s="131"/>
      <c r="AM3637" s="131"/>
      <c r="AN3637" s="131"/>
      <c r="AO3637" s="131"/>
      <c r="AP3637" s="131"/>
      <c r="AQ3637" s="131"/>
      <c r="AR3637" s="131"/>
      <c r="AS3637" s="131"/>
      <c r="AT3637" s="131"/>
      <c r="AU3637" s="131"/>
      <c r="AV3637" s="131"/>
      <c r="AW3637" s="131"/>
      <c r="AX3637" s="131"/>
    </row>
    <row r="3638" spans="1:51" ht="12.75" customHeight="1" thickTop="1" x14ac:dyDescent="0.25">
      <c r="A3638" s="31"/>
      <c r="B3638" s="32" t="s">
        <v>81</v>
      </c>
      <c r="C3638" s="33"/>
      <c r="D3638" s="34"/>
      <c r="E3638" s="32" t="str">
        <f>IF(DV1=26,"MANAGEMENT PROPOSAL","PRELIMINARY PROGRAMME (INCLUDING UNDERSTANDING AND APPROACH)")</f>
        <v>MANAGEMENT PROPOSAL</v>
      </c>
      <c r="F3638" s="35"/>
      <c r="G3638" s="33"/>
      <c r="H3638" s="33"/>
      <c r="I3638" s="36"/>
      <c r="J3638" s="32"/>
      <c r="K3638" s="33"/>
      <c r="L3638" s="36"/>
      <c r="M3638" s="33"/>
      <c r="N3638" s="37"/>
      <c r="P3638" s="13"/>
      <c r="Q3638" s="13"/>
      <c r="R3638" s="13"/>
      <c r="S3638" s="13"/>
      <c r="T3638" s="13"/>
      <c r="U3638" s="13"/>
      <c r="V3638" s="13"/>
      <c r="W3638" s="13"/>
      <c r="X3638" s="13"/>
      <c r="Y3638" s="13"/>
      <c r="Z3638" s="13"/>
      <c r="AH3638" s="11"/>
      <c r="AI3638" s="83"/>
      <c r="AJ3638" s="83"/>
      <c r="AK3638" s="83"/>
      <c r="AL3638" s="83"/>
      <c r="AM3638" s="83"/>
      <c r="AN3638" s="3"/>
      <c r="AO3638" s="3"/>
      <c r="AP3638" s="3"/>
      <c r="AQ3638" s="136"/>
      <c r="AR3638" s="81"/>
      <c r="AS3638" s="137"/>
      <c r="AT3638" s="3"/>
      <c r="AU3638" s="3"/>
      <c r="AV3638" s="136"/>
      <c r="AW3638" s="81"/>
      <c r="AX3638" s="137"/>
    </row>
    <row r="3639" spans="1:51" ht="12.75" customHeight="1" x14ac:dyDescent="0.25">
      <c r="A3639" s="38"/>
      <c r="E3639" s="39"/>
      <c r="F3639" s="40"/>
      <c r="G3639" s="41"/>
      <c r="I3639" s="11"/>
      <c r="J3639" s="93"/>
      <c r="M3639" s="80" t="s">
        <v>74</v>
      </c>
      <c r="N3639" s="43"/>
      <c r="P3639" s="13"/>
      <c r="Q3639" s="13"/>
      <c r="R3639" s="13"/>
      <c r="S3639" s="13"/>
      <c r="T3639" s="13"/>
      <c r="U3639" s="13"/>
      <c r="V3639" s="13"/>
      <c r="W3639" s="13"/>
      <c r="X3639" s="13"/>
      <c r="Y3639" s="13"/>
      <c r="Z3639" s="13"/>
      <c r="AH3639" s="11"/>
      <c r="AI3639" s="83"/>
      <c r="AJ3639" s="83"/>
      <c r="AK3639" s="83"/>
      <c r="AL3639" s="83"/>
      <c r="AM3639" s="83"/>
      <c r="AN3639" s="3"/>
      <c r="AO3639" s="3"/>
      <c r="AP3639" s="3"/>
      <c r="AQ3639" s="136"/>
      <c r="AR3639" s="81"/>
      <c r="AS3639" s="137"/>
      <c r="AT3639" s="3"/>
      <c r="AU3639" s="3"/>
      <c r="AV3639" s="136"/>
      <c r="AW3639" s="81"/>
      <c r="AX3639" s="137"/>
    </row>
    <row r="3640" spans="1:51" ht="12.75" customHeight="1" x14ac:dyDescent="0.25">
      <c r="A3640" s="38"/>
      <c r="K3640" s="608" t="str">
        <f>$L$39</f>
        <v>N.017-050-2022/1</v>
      </c>
      <c r="L3640" s="608"/>
      <c r="N3640" s="43"/>
      <c r="P3640" s="13"/>
      <c r="Q3640" s="13"/>
      <c r="R3640" s="13"/>
      <c r="S3640" s="13"/>
      <c r="T3640" s="13"/>
      <c r="U3640" s="13"/>
      <c r="V3640" s="13"/>
      <c r="W3640" s="13"/>
      <c r="X3640" s="13"/>
      <c r="Y3640" s="13"/>
      <c r="Z3640" s="13"/>
      <c r="AH3640" s="11"/>
      <c r="AI3640" s="83"/>
      <c r="AJ3640" s="83"/>
      <c r="AK3640" s="83"/>
      <c r="AL3640" s="83"/>
      <c r="AM3640" s="83"/>
      <c r="AN3640" s="3"/>
      <c r="AO3640" s="3"/>
      <c r="AP3640" s="3"/>
      <c r="AQ3640" s="136"/>
      <c r="AR3640" s="81"/>
      <c r="AS3640" s="137"/>
      <c r="AT3640" s="3"/>
      <c r="AU3640" s="3"/>
      <c r="AV3640" s="136"/>
      <c r="AW3640" s="81"/>
      <c r="AX3640" s="137"/>
    </row>
    <row r="3641" spans="1:51" x14ac:dyDescent="0.25">
      <c r="A3641" s="38"/>
      <c r="B3641" s="81"/>
      <c r="C3641" s="3"/>
      <c r="D3641" s="3"/>
      <c r="E3641" s="3"/>
      <c r="F3641" s="3"/>
      <c r="G3641" s="3"/>
      <c r="H3641" s="3"/>
      <c r="I3641" s="3"/>
      <c r="J3641" s="3"/>
      <c r="K3641" s="608"/>
      <c r="L3641" s="608"/>
      <c r="M3641" s="3"/>
      <c r="N3641" s="43"/>
      <c r="P3641" s="13"/>
      <c r="Q3641" s="13"/>
      <c r="R3641" s="13"/>
      <c r="S3641" s="13"/>
      <c r="T3641" s="13"/>
      <c r="U3641" s="13"/>
      <c r="V3641" s="13"/>
      <c r="W3641" s="13"/>
      <c r="X3641" s="13"/>
      <c r="Y3641" s="13"/>
      <c r="Z3641" s="13"/>
      <c r="AH3641" s="11"/>
      <c r="AI3641" s="83"/>
      <c r="AJ3641" s="83"/>
      <c r="AK3641" s="83"/>
      <c r="AL3641" s="83"/>
      <c r="AM3641" s="83"/>
      <c r="AN3641" s="3"/>
      <c r="AO3641" s="3"/>
      <c r="AP3641" s="3"/>
      <c r="AQ3641" s="136"/>
      <c r="AR3641" s="81"/>
      <c r="AS3641" s="137"/>
      <c r="AT3641" s="3"/>
      <c r="AU3641" s="3"/>
      <c r="AV3641" s="136"/>
      <c r="AW3641" s="81"/>
      <c r="AX3641" s="137"/>
    </row>
    <row r="3642" spans="1:51" ht="186.75" customHeight="1" x14ac:dyDescent="0.25">
      <c r="A3642" s="38"/>
      <c r="B3642" s="625" t="s">
        <v>284</v>
      </c>
      <c r="C3642" s="625"/>
      <c r="D3642" s="625"/>
      <c r="E3642" s="625"/>
      <c r="F3642" s="625"/>
      <c r="G3642" s="625"/>
      <c r="H3642" s="625"/>
      <c r="I3642" s="625"/>
      <c r="J3642" s="625"/>
      <c r="K3642" s="625"/>
      <c r="L3642" s="625"/>
      <c r="M3642" s="625"/>
      <c r="N3642" s="43"/>
      <c r="P3642" s="13"/>
      <c r="Q3642" s="13"/>
      <c r="R3642" s="13"/>
      <c r="S3642" s="13"/>
      <c r="T3642" s="13"/>
      <c r="U3642" s="13"/>
      <c r="V3642" s="13"/>
      <c r="W3642" s="13"/>
      <c r="X3642" s="13"/>
      <c r="Y3642" s="13"/>
      <c r="Z3642" s="13"/>
      <c r="AH3642" s="11"/>
      <c r="AI3642" s="83"/>
      <c r="AJ3642" s="83"/>
      <c r="AK3642" s="83"/>
      <c r="AL3642" s="83"/>
      <c r="AM3642" s="83"/>
      <c r="AN3642" s="3"/>
      <c r="AO3642" s="3"/>
      <c r="AP3642" s="3"/>
      <c r="AQ3642" s="136"/>
      <c r="AR3642" s="81"/>
      <c r="AS3642" s="137"/>
      <c r="AT3642" s="3"/>
      <c r="AU3642" s="3"/>
      <c r="AV3642" s="136"/>
      <c r="AW3642" s="81"/>
      <c r="AX3642" s="137"/>
    </row>
    <row r="3643" spans="1:51" x14ac:dyDescent="0.25">
      <c r="A3643" s="38"/>
      <c r="B3643" s="9"/>
      <c r="N3643" s="43"/>
      <c r="P3643" s="13"/>
      <c r="Q3643" s="13"/>
      <c r="R3643" s="13"/>
      <c r="S3643" s="13"/>
      <c r="T3643" s="13"/>
      <c r="U3643" s="13"/>
      <c r="V3643" s="13"/>
      <c r="W3643" s="13"/>
      <c r="X3643" s="13"/>
      <c r="Y3643" s="13"/>
      <c r="Z3643" s="13"/>
      <c r="AH3643" s="11"/>
      <c r="AI3643" s="83"/>
      <c r="AJ3643" s="83"/>
      <c r="AK3643" s="83"/>
      <c r="AL3643" s="83"/>
      <c r="AM3643" s="83"/>
      <c r="AN3643" s="3"/>
      <c r="AO3643" s="3"/>
      <c r="AP3643" s="3"/>
      <c r="AQ3643" s="136"/>
      <c r="AR3643" s="81"/>
      <c r="AS3643" s="137"/>
      <c r="AT3643" s="3"/>
      <c r="AU3643" s="3"/>
      <c r="AV3643" s="136"/>
      <c r="AW3643" s="81"/>
      <c r="AX3643" s="137"/>
    </row>
    <row r="3644" spans="1:51" x14ac:dyDescent="0.25">
      <c r="A3644" s="38"/>
      <c r="B3644" s="209"/>
      <c r="C3644" s="209"/>
      <c r="D3644" s="209"/>
      <c r="E3644" s="209"/>
      <c r="F3644" s="209"/>
      <c r="G3644" s="209"/>
      <c r="H3644" s="209"/>
      <c r="I3644" s="209"/>
      <c r="J3644" s="209"/>
      <c r="K3644" s="209"/>
      <c r="L3644" s="209"/>
      <c r="M3644" s="209"/>
      <c r="N3644" s="43"/>
      <c r="P3644" s="13"/>
      <c r="Q3644" s="13"/>
      <c r="R3644" s="13"/>
      <c r="S3644" s="13"/>
      <c r="T3644" s="13"/>
      <c r="U3644" s="13"/>
      <c r="V3644" s="13"/>
      <c r="W3644" s="13"/>
      <c r="X3644" s="13"/>
      <c r="Y3644" s="13"/>
      <c r="Z3644" s="13"/>
      <c r="AG3644" s="11"/>
      <c r="AH3644" s="11"/>
      <c r="AI3644" s="11"/>
      <c r="AJ3644" s="11"/>
      <c r="AK3644" s="11"/>
      <c r="AL3644" s="11"/>
      <c r="AM3644" s="11"/>
      <c r="AN3644" s="11"/>
      <c r="AO3644" s="11"/>
      <c r="AP3644" s="11"/>
      <c r="AQ3644" s="136"/>
      <c r="AR3644" s="81"/>
      <c r="AS3644" s="143"/>
      <c r="AT3644" s="146"/>
      <c r="AV3644" s="136"/>
      <c r="AW3644" s="81"/>
      <c r="AX3644" s="143"/>
    </row>
    <row r="3645" spans="1:51" x14ac:dyDescent="0.25">
      <c r="A3645" s="38"/>
      <c r="B3645" s="675"/>
      <c r="C3645" s="675"/>
      <c r="D3645" s="675"/>
      <c r="E3645" s="675"/>
      <c r="F3645" s="675"/>
      <c r="G3645" s="675"/>
      <c r="H3645" s="675"/>
      <c r="I3645" s="675"/>
      <c r="J3645" s="675"/>
      <c r="K3645" s="675"/>
      <c r="L3645" s="675"/>
      <c r="M3645" s="675"/>
      <c r="N3645" s="43"/>
      <c r="P3645" s="13"/>
      <c r="Q3645" s="13"/>
      <c r="R3645" s="13"/>
      <c r="S3645" s="13"/>
      <c r="T3645" s="13"/>
      <c r="U3645" s="13"/>
      <c r="V3645" s="13"/>
      <c r="W3645" s="13"/>
      <c r="X3645" s="13"/>
      <c r="Y3645" s="13"/>
      <c r="Z3645" s="13"/>
    </row>
    <row r="3646" spans="1:51" x14ac:dyDescent="0.25">
      <c r="A3646" s="38"/>
      <c r="B3646" s="675"/>
      <c r="C3646" s="675"/>
      <c r="D3646" s="675"/>
      <c r="E3646" s="675"/>
      <c r="F3646" s="675"/>
      <c r="G3646" s="675"/>
      <c r="H3646" s="675"/>
      <c r="I3646" s="675"/>
      <c r="J3646" s="675"/>
      <c r="K3646" s="675"/>
      <c r="L3646" s="675"/>
      <c r="M3646" s="675"/>
      <c r="N3646" s="43"/>
      <c r="P3646" s="13"/>
      <c r="Q3646" s="13"/>
      <c r="R3646" s="13"/>
      <c r="S3646" s="13"/>
      <c r="T3646" s="13"/>
      <c r="U3646" s="13"/>
      <c r="V3646" s="13"/>
      <c r="W3646" s="13"/>
      <c r="X3646" s="13"/>
      <c r="Y3646" s="13"/>
      <c r="Z3646" s="13"/>
    </row>
    <row r="3647" spans="1:51" x14ac:dyDescent="0.25">
      <c r="A3647" s="38"/>
      <c r="B3647" s="675"/>
      <c r="C3647" s="675"/>
      <c r="D3647" s="675"/>
      <c r="E3647" s="675"/>
      <c r="F3647" s="675"/>
      <c r="G3647" s="675"/>
      <c r="H3647" s="675"/>
      <c r="I3647" s="675"/>
      <c r="J3647" s="675"/>
      <c r="K3647" s="675"/>
      <c r="L3647" s="675"/>
      <c r="M3647" s="675"/>
      <c r="N3647" s="43"/>
      <c r="P3647" s="13"/>
      <c r="Q3647" s="13"/>
      <c r="R3647" s="13"/>
      <c r="S3647" s="13"/>
      <c r="T3647" s="13"/>
      <c r="U3647" s="13"/>
      <c r="V3647" s="13"/>
      <c r="W3647" s="13"/>
      <c r="X3647" s="13"/>
      <c r="Y3647" s="13"/>
      <c r="Z3647" s="13"/>
    </row>
    <row r="3648" spans="1:51" x14ac:dyDescent="0.25">
      <c r="A3648" s="38"/>
      <c r="B3648" s="675"/>
      <c r="C3648" s="675"/>
      <c r="D3648" s="675"/>
      <c r="E3648" s="675"/>
      <c r="F3648" s="675"/>
      <c r="G3648" s="675"/>
      <c r="H3648" s="675"/>
      <c r="I3648" s="675"/>
      <c r="J3648" s="675"/>
      <c r="K3648" s="675"/>
      <c r="L3648" s="675"/>
      <c r="M3648" s="675"/>
      <c r="N3648" s="43"/>
      <c r="P3648" s="13"/>
      <c r="Q3648" s="13"/>
      <c r="R3648" s="13"/>
      <c r="S3648" s="13"/>
      <c r="T3648" s="13"/>
      <c r="U3648" s="13"/>
      <c r="V3648" s="13"/>
      <c r="W3648" s="13"/>
      <c r="X3648" s="13"/>
      <c r="Y3648" s="13"/>
      <c r="Z3648" s="13"/>
    </row>
    <row r="3649" spans="1:26" x14ac:dyDescent="0.25">
      <c r="A3649" s="38"/>
      <c r="B3649" s="675"/>
      <c r="C3649" s="675"/>
      <c r="D3649" s="675"/>
      <c r="E3649" s="675"/>
      <c r="F3649" s="675"/>
      <c r="G3649" s="675"/>
      <c r="H3649" s="675"/>
      <c r="I3649" s="675"/>
      <c r="J3649" s="675"/>
      <c r="K3649" s="675"/>
      <c r="L3649" s="675"/>
      <c r="M3649" s="675"/>
      <c r="N3649" s="43"/>
      <c r="P3649" s="13"/>
      <c r="Q3649" s="13"/>
      <c r="R3649" s="13"/>
      <c r="S3649" s="13"/>
      <c r="T3649" s="13"/>
      <c r="U3649" s="13"/>
      <c r="V3649" s="13"/>
      <c r="W3649" s="13"/>
      <c r="X3649" s="13"/>
      <c r="Y3649" s="13"/>
      <c r="Z3649" s="13"/>
    </row>
    <row r="3650" spans="1:26" x14ac:dyDescent="0.25">
      <c r="A3650" s="38"/>
      <c r="B3650" s="675"/>
      <c r="C3650" s="675"/>
      <c r="D3650" s="675"/>
      <c r="E3650" s="675"/>
      <c r="F3650" s="675"/>
      <c r="G3650" s="675"/>
      <c r="H3650" s="675"/>
      <c r="I3650" s="675"/>
      <c r="J3650" s="675"/>
      <c r="K3650" s="675"/>
      <c r="L3650" s="675"/>
      <c r="M3650" s="675"/>
      <c r="N3650" s="43"/>
      <c r="P3650" s="13"/>
      <c r="Q3650" s="13"/>
      <c r="R3650" s="13"/>
      <c r="S3650" s="13"/>
      <c r="T3650" s="13"/>
      <c r="U3650" s="13"/>
      <c r="V3650" s="13"/>
      <c r="W3650" s="13"/>
      <c r="X3650" s="13"/>
      <c r="Y3650" s="13"/>
      <c r="Z3650" s="13"/>
    </row>
    <row r="3651" spans="1:26" x14ac:dyDescent="0.25">
      <c r="A3651" s="38"/>
      <c r="B3651" s="675"/>
      <c r="C3651" s="675"/>
      <c r="D3651" s="675"/>
      <c r="E3651" s="675"/>
      <c r="F3651" s="675"/>
      <c r="G3651" s="675"/>
      <c r="H3651" s="675"/>
      <c r="I3651" s="675"/>
      <c r="J3651" s="675"/>
      <c r="K3651" s="675"/>
      <c r="L3651" s="675"/>
      <c r="M3651" s="675"/>
      <c r="N3651" s="43"/>
      <c r="P3651" s="13"/>
      <c r="Q3651" s="13"/>
      <c r="R3651" s="13"/>
      <c r="S3651" s="13"/>
      <c r="T3651" s="13"/>
      <c r="U3651" s="13"/>
      <c r="V3651" s="13"/>
      <c r="W3651" s="13"/>
      <c r="X3651" s="13"/>
      <c r="Y3651" s="13"/>
      <c r="Z3651" s="13"/>
    </row>
    <row r="3652" spans="1:26" x14ac:dyDescent="0.25">
      <c r="A3652" s="38"/>
      <c r="B3652" s="675"/>
      <c r="C3652" s="675"/>
      <c r="D3652" s="675"/>
      <c r="E3652" s="675"/>
      <c r="F3652" s="675"/>
      <c r="G3652" s="675"/>
      <c r="H3652" s="675"/>
      <c r="I3652" s="675"/>
      <c r="J3652" s="675"/>
      <c r="K3652" s="675"/>
      <c r="L3652" s="675"/>
      <c r="M3652" s="675"/>
      <c r="N3652" s="43"/>
      <c r="P3652" s="13"/>
      <c r="Q3652" s="13"/>
      <c r="R3652" s="13"/>
      <c r="S3652" s="13"/>
      <c r="T3652" s="13"/>
      <c r="U3652" s="13"/>
      <c r="V3652" s="13"/>
      <c r="W3652" s="13"/>
      <c r="X3652" s="13"/>
      <c r="Y3652" s="13"/>
      <c r="Z3652" s="13"/>
    </row>
    <row r="3653" spans="1:26" x14ac:dyDescent="0.25">
      <c r="A3653" s="38"/>
      <c r="B3653" s="675"/>
      <c r="C3653" s="675"/>
      <c r="D3653" s="675"/>
      <c r="E3653" s="675"/>
      <c r="F3653" s="675"/>
      <c r="G3653" s="675"/>
      <c r="H3653" s="675"/>
      <c r="I3653" s="675"/>
      <c r="J3653" s="675"/>
      <c r="K3653" s="675"/>
      <c r="L3653" s="675"/>
      <c r="M3653" s="675"/>
      <c r="N3653" s="43"/>
      <c r="P3653" s="13"/>
      <c r="Q3653" s="13"/>
      <c r="R3653" s="13"/>
      <c r="S3653" s="13"/>
      <c r="T3653" s="13"/>
      <c r="U3653" s="13"/>
      <c r="V3653" s="13"/>
      <c r="W3653" s="13"/>
      <c r="X3653" s="13"/>
      <c r="Y3653" s="13"/>
      <c r="Z3653" s="13"/>
    </row>
    <row r="3654" spans="1:26" x14ac:dyDescent="0.25">
      <c r="A3654" s="38"/>
      <c r="B3654" s="675"/>
      <c r="C3654" s="675"/>
      <c r="D3654" s="675"/>
      <c r="E3654" s="675"/>
      <c r="F3654" s="675"/>
      <c r="G3654" s="675"/>
      <c r="H3654" s="675"/>
      <c r="I3654" s="675"/>
      <c r="J3654" s="675"/>
      <c r="K3654" s="675"/>
      <c r="L3654" s="675"/>
      <c r="M3654" s="675"/>
      <c r="N3654" s="43"/>
      <c r="P3654" s="13"/>
      <c r="Q3654" s="13"/>
      <c r="R3654" s="13"/>
      <c r="S3654" s="13"/>
      <c r="T3654" s="13"/>
      <c r="U3654" s="13"/>
      <c r="V3654" s="13"/>
      <c r="W3654" s="13"/>
      <c r="X3654" s="13"/>
      <c r="Y3654" s="13"/>
      <c r="Z3654" s="13"/>
    </row>
    <row r="3655" spans="1:26" x14ac:dyDescent="0.25">
      <c r="A3655" s="38"/>
      <c r="B3655" s="675"/>
      <c r="C3655" s="675"/>
      <c r="D3655" s="675"/>
      <c r="E3655" s="675"/>
      <c r="F3655" s="675"/>
      <c r="G3655" s="675"/>
      <c r="H3655" s="675"/>
      <c r="I3655" s="675"/>
      <c r="J3655" s="675"/>
      <c r="K3655" s="675"/>
      <c r="L3655" s="675"/>
      <c r="M3655" s="675"/>
      <c r="N3655" s="43"/>
      <c r="P3655" s="13"/>
      <c r="Q3655" s="13"/>
      <c r="R3655" s="13"/>
      <c r="S3655" s="13"/>
      <c r="T3655" s="13"/>
      <c r="U3655" s="13"/>
      <c r="V3655" s="13"/>
      <c r="W3655" s="13"/>
      <c r="X3655" s="13"/>
      <c r="Y3655" s="13"/>
      <c r="Z3655" s="13"/>
    </row>
    <row r="3656" spans="1:26" x14ac:dyDescent="0.25">
      <c r="A3656" s="38"/>
      <c r="B3656" s="675"/>
      <c r="C3656" s="675"/>
      <c r="D3656" s="675"/>
      <c r="E3656" s="675"/>
      <c r="F3656" s="675"/>
      <c r="G3656" s="675"/>
      <c r="H3656" s="675"/>
      <c r="I3656" s="675"/>
      <c r="J3656" s="675"/>
      <c r="K3656" s="675"/>
      <c r="L3656" s="675"/>
      <c r="M3656" s="675"/>
      <c r="N3656" s="43"/>
      <c r="P3656" s="13"/>
      <c r="Q3656" s="13"/>
      <c r="R3656" s="13"/>
      <c r="S3656" s="13"/>
      <c r="T3656" s="13"/>
      <c r="U3656" s="13"/>
      <c r="V3656" s="13"/>
      <c r="W3656" s="13"/>
      <c r="X3656" s="13"/>
      <c r="Y3656" s="13"/>
      <c r="Z3656" s="13"/>
    </row>
    <row r="3657" spans="1:26" x14ac:dyDescent="0.25">
      <c r="A3657" s="38"/>
      <c r="B3657" s="675"/>
      <c r="C3657" s="675"/>
      <c r="D3657" s="675"/>
      <c r="E3657" s="675"/>
      <c r="F3657" s="675"/>
      <c r="G3657" s="675"/>
      <c r="H3657" s="675"/>
      <c r="I3657" s="675"/>
      <c r="J3657" s="675"/>
      <c r="K3657" s="675"/>
      <c r="L3657" s="675"/>
      <c r="M3657" s="675"/>
      <c r="N3657" s="43"/>
      <c r="P3657" s="13"/>
      <c r="Q3657" s="13"/>
      <c r="R3657" s="13"/>
      <c r="S3657" s="13"/>
      <c r="T3657" s="13"/>
      <c r="U3657" s="13"/>
      <c r="V3657" s="13"/>
      <c r="W3657" s="13"/>
      <c r="X3657" s="13"/>
      <c r="Y3657" s="13"/>
      <c r="Z3657" s="13"/>
    </row>
    <row r="3658" spans="1:26" x14ac:dyDescent="0.25">
      <c r="A3658" s="38"/>
      <c r="B3658" s="675"/>
      <c r="C3658" s="675"/>
      <c r="D3658" s="675"/>
      <c r="E3658" s="675"/>
      <c r="F3658" s="675"/>
      <c r="G3658" s="675"/>
      <c r="H3658" s="675"/>
      <c r="I3658" s="675"/>
      <c r="J3658" s="675"/>
      <c r="K3658" s="675"/>
      <c r="L3658" s="675"/>
      <c r="M3658" s="675"/>
      <c r="N3658" s="43"/>
      <c r="P3658" s="13"/>
      <c r="Q3658" s="13"/>
      <c r="R3658" s="13"/>
      <c r="S3658" s="13"/>
      <c r="T3658" s="13"/>
      <c r="U3658" s="13"/>
      <c r="V3658" s="13"/>
      <c r="W3658" s="13"/>
      <c r="X3658" s="13"/>
      <c r="Y3658" s="13"/>
      <c r="Z3658" s="13"/>
    </row>
    <row r="3659" spans="1:26" x14ac:dyDescent="0.25">
      <c r="A3659" s="38"/>
      <c r="B3659" s="675"/>
      <c r="C3659" s="675"/>
      <c r="D3659" s="675"/>
      <c r="E3659" s="675"/>
      <c r="F3659" s="675"/>
      <c r="G3659" s="675"/>
      <c r="H3659" s="675"/>
      <c r="I3659" s="675"/>
      <c r="J3659" s="675"/>
      <c r="K3659" s="675"/>
      <c r="L3659" s="675"/>
      <c r="M3659" s="675"/>
      <c r="N3659" s="43"/>
      <c r="P3659" s="13"/>
      <c r="Q3659" s="13"/>
      <c r="R3659" s="13"/>
      <c r="S3659" s="13"/>
      <c r="T3659" s="13"/>
      <c r="U3659" s="13"/>
      <c r="V3659" s="13"/>
      <c r="W3659" s="13"/>
      <c r="X3659" s="13"/>
      <c r="Y3659" s="13"/>
      <c r="Z3659" s="13"/>
    </row>
    <row r="3660" spans="1:26" x14ac:dyDescent="0.25">
      <c r="A3660" s="38"/>
      <c r="B3660" s="675"/>
      <c r="C3660" s="675"/>
      <c r="D3660" s="675"/>
      <c r="E3660" s="675"/>
      <c r="F3660" s="675"/>
      <c r="G3660" s="675"/>
      <c r="H3660" s="675"/>
      <c r="I3660" s="675"/>
      <c r="J3660" s="675"/>
      <c r="K3660" s="675"/>
      <c r="L3660" s="675"/>
      <c r="M3660" s="675"/>
      <c r="N3660" s="43"/>
      <c r="P3660" s="13"/>
      <c r="Q3660" s="13"/>
      <c r="R3660" s="13"/>
      <c r="S3660" s="13"/>
      <c r="T3660" s="13"/>
      <c r="U3660" s="13"/>
      <c r="V3660" s="13"/>
      <c r="W3660" s="13"/>
      <c r="X3660" s="13"/>
      <c r="Y3660" s="13"/>
      <c r="Z3660" s="13"/>
    </row>
    <row r="3661" spans="1:26" x14ac:dyDescent="0.25">
      <c r="A3661" s="38"/>
      <c r="B3661" s="675"/>
      <c r="C3661" s="675"/>
      <c r="D3661" s="675"/>
      <c r="E3661" s="675"/>
      <c r="F3661" s="675"/>
      <c r="G3661" s="675"/>
      <c r="H3661" s="675"/>
      <c r="I3661" s="675"/>
      <c r="J3661" s="675"/>
      <c r="K3661" s="675"/>
      <c r="L3661" s="675"/>
      <c r="M3661" s="675"/>
      <c r="N3661" s="43"/>
      <c r="P3661" s="13"/>
      <c r="Q3661" s="13"/>
      <c r="R3661" s="13"/>
      <c r="S3661" s="13"/>
      <c r="T3661" s="13"/>
      <c r="U3661" s="13"/>
      <c r="V3661" s="13"/>
      <c r="W3661" s="13"/>
      <c r="X3661" s="13"/>
      <c r="Y3661" s="13"/>
      <c r="Z3661" s="13"/>
    </row>
    <row r="3662" spans="1:26" x14ac:dyDescent="0.25">
      <c r="A3662" s="38"/>
      <c r="B3662" s="675"/>
      <c r="C3662" s="675"/>
      <c r="D3662" s="675"/>
      <c r="E3662" s="675"/>
      <c r="F3662" s="675"/>
      <c r="G3662" s="675"/>
      <c r="H3662" s="675"/>
      <c r="I3662" s="675"/>
      <c r="J3662" s="675"/>
      <c r="K3662" s="675"/>
      <c r="L3662" s="675"/>
      <c r="M3662" s="675"/>
      <c r="N3662" s="43"/>
      <c r="P3662" s="13"/>
      <c r="Q3662" s="13"/>
      <c r="R3662" s="13"/>
      <c r="S3662" s="13"/>
      <c r="T3662" s="13"/>
      <c r="U3662" s="13"/>
      <c r="V3662" s="13"/>
      <c r="W3662" s="13"/>
      <c r="X3662" s="13"/>
      <c r="Y3662" s="13"/>
      <c r="Z3662" s="13"/>
    </row>
    <row r="3663" spans="1:26" x14ac:dyDescent="0.25">
      <c r="A3663" s="38"/>
      <c r="B3663" s="675"/>
      <c r="C3663" s="675"/>
      <c r="D3663" s="675"/>
      <c r="E3663" s="675"/>
      <c r="F3663" s="675"/>
      <c r="G3663" s="675"/>
      <c r="H3663" s="675"/>
      <c r="I3663" s="675"/>
      <c r="J3663" s="675"/>
      <c r="K3663" s="675"/>
      <c r="L3663" s="675"/>
      <c r="M3663" s="675"/>
      <c r="N3663" s="43"/>
      <c r="P3663" s="13"/>
      <c r="Q3663" s="13"/>
      <c r="R3663" s="13"/>
      <c r="S3663" s="13"/>
      <c r="T3663" s="13"/>
      <c r="U3663" s="13"/>
      <c r="V3663" s="13"/>
      <c r="W3663" s="13"/>
      <c r="X3663" s="13"/>
      <c r="Y3663" s="13"/>
      <c r="Z3663" s="13"/>
    </row>
    <row r="3664" spans="1:26" x14ac:dyDescent="0.25">
      <c r="A3664" s="38"/>
      <c r="B3664" s="675"/>
      <c r="C3664" s="675"/>
      <c r="D3664" s="675"/>
      <c r="E3664" s="675"/>
      <c r="F3664" s="675"/>
      <c r="G3664" s="675"/>
      <c r="H3664" s="675"/>
      <c r="I3664" s="675"/>
      <c r="J3664" s="675"/>
      <c r="K3664" s="675"/>
      <c r="L3664" s="675"/>
      <c r="M3664" s="675"/>
      <c r="N3664" s="43"/>
      <c r="P3664" s="13"/>
      <c r="Q3664" s="13"/>
      <c r="R3664" s="13"/>
      <c r="S3664" s="13"/>
      <c r="T3664" s="13"/>
      <c r="U3664" s="13"/>
      <c r="V3664" s="13"/>
      <c r="W3664" s="13"/>
      <c r="X3664" s="13"/>
      <c r="Y3664" s="13"/>
      <c r="Z3664" s="13"/>
    </row>
    <row r="3665" spans="1:26" x14ac:dyDescent="0.25">
      <c r="A3665" s="38"/>
      <c r="B3665" s="675"/>
      <c r="C3665" s="675"/>
      <c r="D3665" s="675"/>
      <c r="E3665" s="675"/>
      <c r="F3665" s="675"/>
      <c r="G3665" s="675"/>
      <c r="H3665" s="675"/>
      <c r="I3665" s="675"/>
      <c r="J3665" s="675"/>
      <c r="K3665" s="675"/>
      <c r="L3665" s="675"/>
      <c r="M3665" s="675"/>
      <c r="N3665" s="43"/>
      <c r="P3665" s="13"/>
      <c r="Q3665" s="13"/>
      <c r="R3665" s="13"/>
      <c r="S3665" s="13"/>
      <c r="T3665" s="13"/>
      <c r="U3665" s="13"/>
      <c r="V3665" s="13"/>
      <c r="W3665" s="13"/>
      <c r="X3665" s="13"/>
      <c r="Y3665" s="13"/>
      <c r="Z3665" s="13"/>
    </row>
    <row r="3666" spans="1:26" x14ac:dyDescent="0.25">
      <c r="A3666" s="38"/>
      <c r="B3666" s="675"/>
      <c r="C3666" s="675"/>
      <c r="D3666" s="675"/>
      <c r="E3666" s="675"/>
      <c r="F3666" s="675"/>
      <c r="G3666" s="675"/>
      <c r="H3666" s="675"/>
      <c r="I3666" s="675"/>
      <c r="J3666" s="675"/>
      <c r="K3666" s="675"/>
      <c r="L3666" s="675"/>
      <c r="M3666" s="675"/>
      <c r="N3666" s="43"/>
      <c r="P3666" s="13"/>
      <c r="Q3666" s="13"/>
      <c r="R3666" s="13"/>
      <c r="S3666" s="13"/>
      <c r="T3666" s="13"/>
      <c r="U3666" s="13"/>
      <c r="V3666" s="13"/>
      <c r="W3666" s="13"/>
      <c r="X3666" s="13"/>
      <c r="Y3666" s="13"/>
      <c r="Z3666" s="13"/>
    </row>
    <row r="3667" spans="1:26" x14ac:dyDescent="0.25">
      <c r="A3667" s="38"/>
      <c r="B3667" s="675"/>
      <c r="C3667" s="675"/>
      <c r="D3667" s="675"/>
      <c r="E3667" s="675"/>
      <c r="F3667" s="675"/>
      <c r="G3667" s="675"/>
      <c r="H3667" s="675"/>
      <c r="I3667" s="675"/>
      <c r="J3667" s="675"/>
      <c r="K3667" s="675"/>
      <c r="L3667" s="675"/>
      <c r="M3667" s="675"/>
      <c r="N3667" s="43"/>
      <c r="P3667" s="13"/>
      <c r="Q3667" s="13"/>
      <c r="R3667" s="13"/>
      <c r="S3667" s="13"/>
      <c r="T3667" s="13"/>
      <c r="U3667" s="13"/>
      <c r="V3667" s="13"/>
      <c r="W3667" s="13"/>
      <c r="X3667" s="13"/>
      <c r="Y3667" s="13"/>
      <c r="Z3667" s="13"/>
    </row>
    <row r="3668" spans="1:26" x14ac:dyDescent="0.25">
      <c r="A3668" s="38"/>
      <c r="B3668" s="675"/>
      <c r="C3668" s="675"/>
      <c r="D3668" s="675"/>
      <c r="E3668" s="675"/>
      <c r="F3668" s="675"/>
      <c r="G3668" s="675"/>
      <c r="H3668" s="675"/>
      <c r="I3668" s="675"/>
      <c r="J3668" s="675"/>
      <c r="K3668" s="675"/>
      <c r="L3668" s="675"/>
      <c r="M3668" s="675"/>
      <c r="N3668" s="43"/>
      <c r="P3668" s="13"/>
      <c r="Q3668" s="13"/>
      <c r="R3668" s="13"/>
      <c r="S3668" s="13"/>
      <c r="T3668" s="13"/>
      <c r="U3668" s="13"/>
      <c r="V3668" s="13"/>
      <c r="W3668" s="13"/>
      <c r="X3668" s="13"/>
      <c r="Y3668" s="13"/>
      <c r="Z3668" s="13"/>
    </row>
    <row r="3669" spans="1:26" x14ac:dyDescent="0.25">
      <c r="A3669" s="38"/>
      <c r="B3669" s="675"/>
      <c r="C3669" s="675"/>
      <c r="D3669" s="675"/>
      <c r="E3669" s="675"/>
      <c r="F3669" s="675"/>
      <c r="G3669" s="675"/>
      <c r="H3669" s="675"/>
      <c r="I3669" s="675"/>
      <c r="J3669" s="675"/>
      <c r="K3669" s="675"/>
      <c r="L3669" s="675"/>
      <c r="M3669" s="675"/>
      <c r="N3669" s="43"/>
      <c r="P3669" s="13"/>
      <c r="Q3669" s="13"/>
      <c r="R3669" s="13"/>
      <c r="S3669" s="13"/>
      <c r="T3669" s="13"/>
      <c r="U3669" s="13"/>
      <c r="V3669" s="13"/>
      <c r="W3669" s="13"/>
      <c r="X3669" s="13"/>
      <c r="Y3669" s="13"/>
      <c r="Z3669" s="13"/>
    </row>
    <row r="3670" spans="1:26" x14ac:dyDescent="0.25">
      <c r="A3670" s="38"/>
      <c r="B3670" s="675"/>
      <c r="C3670" s="675"/>
      <c r="D3670" s="675"/>
      <c r="E3670" s="675"/>
      <c r="F3670" s="675"/>
      <c r="G3670" s="675"/>
      <c r="H3670" s="675"/>
      <c r="I3670" s="675"/>
      <c r="J3670" s="675"/>
      <c r="K3670" s="675"/>
      <c r="L3670" s="675"/>
      <c r="M3670" s="675"/>
      <c r="N3670" s="43"/>
      <c r="P3670" s="13"/>
      <c r="Q3670" s="13"/>
      <c r="R3670" s="13"/>
      <c r="S3670" s="13"/>
      <c r="T3670" s="13"/>
      <c r="U3670" s="13"/>
      <c r="V3670" s="13"/>
      <c r="W3670" s="13"/>
      <c r="X3670" s="13"/>
      <c r="Y3670" s="13"/>
      <c r="Z3670" s="13"/>
    </row>
    <row r="3671" spans="1:26" x14ac:dyDescent="0.25">
      <c r="A3671" s="38"/>
      <c r="B3671" s="675"/>
      <c r="C3671" s="675"/>
      <c r="D3671" s="675"/>
      <c r="E3671" s="675"/>
      <c r="F3671" s="675"/>
      <c r="G3671" s="675"/>
      <c r="H3671" s="675"/>
      <c r="I3671" s="675"/>
      <c r="J3671" s="675"/>
      <c r="K3671" s="675"/>
      <c r="L3671" s="675"/>
      <c r="M3671" s="675"/>
      <c r="N3671" s="43"/>
      <c r="P3671" s="13"/>
      <c r="Q3671" s="13"/>
      <c r="R3671" s="13"/>
      <c r="S3671" s="13"/>
      <c r="T3671" s="13"/>
      <c r="U3671" s="13"/>
      <c r="V3671" s="13"/>
      <c r="W3671" s="13"/>
      <c r="X3671" s="13"/>
      <c r="Y3671" s="13"/>
      <c r="Z3671" s="13"/>
    </row>
    <row r="3672" spans="1:26" x14ac:dyDescent="0.25">
      <c r="A3672" s="38"/>
      <c r="B3672" s="675"/>
      <c r="C3672" s="675"/>
      <c r="D3672" s="675"/>
      <c r="E3672" s="675"/>
      <c r="F3672" s="675"/>
      <c r="G3672" s="675"/>
      <c r="H3672" s="675"/>
      <c r="I3672" s="675"/>
      <c r="J3672" s="675"/>
      <c r="K3672" s="675"/>
      <c r="L3672" s="675"/>
      <c r="M3672" s="675"/>
      <c r="N3672" s="43"/>
      <c r="P3672" s="13"/>
      <c r="Q3672" s="13"/>
      <c r="R3672" s="13"/>
      <c r="S3672" s="13"/>
      <c r="T3672" s="13"/>
      <c r="U3672" s="13"/>
      <c r="V3672" s="13"/>
      <c r="W3672" s="13"/>
      <c r="X3672" s="13"/>
      <c r="Y3672" s="13"/>
      <c r="Z3672" s="13"/>
    </row>
    <row r="3673" spans="1:26" x14ac:dyDescent="0.25">
      <c r="A3673" s="38"/>
      <c r="B3673" s="675"/>
      <c r="C3673" s="675"/>
      <c r="D3673" s="675"/>
      <c r="E3673" s="675"/>
      <c r="F3673" s="675"/>
      <c r="G3673" s="675"/>
      <c r="H3673" s="675"/>
      <c r="I3673" s="675"/>
      <c r="J3673" s="675"/>
      <c r="K3673" s="675"/>
      <c r="L3673" s="675"/>
      <c r="M3673" s="675"/>
      <c r="N3673" s="43"/>
      <c r="P3673" s="13"/>
      <c r="Q3673" s="13"/>
      <c r="R3673" s="13"/>
      <c r="S3673" s="13"/>
      <c r="T3673" s="13"/>
      <c r="U3673" s="13"/>
      <c r="V3673" s="13"/>
      <c r="W3673" s="13"/>
      <c r="X3673" s="13"/>
      <c r="Y3673" s="13"/>
      <c r="Z3673" s="13"/>
    </row>
    <row r="3674" spans="1:26" x14ac:dyDescent="0.25">
      <c r="A3674" s="38"/>
      <c r="B3674" s="675"/>
      <c r="C3674" s="675"/>
      <c r="D3674" s="675"/>
      <c r="E3674" s="675"/>
      <c r="F3674" s="675"/>
      <c r="G3674" s="675"/>
      <c r="H3674" s="675"/>
      <c r="I3674" s="675"/>
      <c r="J3674" s="675"/>
      <c r="K3674" s="675"/>
      <c r="L3674" s="675"/>
      <c r="M3674" s="675"/>
      <c r="N3674" s="43"/>
      <c r="P3674" s="13"/>
      <c r="Q3674" s="13"/>
      <c r="R3674" s="13"/>
      <c r="S3674" s="13"/>
      <c r="T3674" s="13"/>
      <c r="U3674" s="13"/>
      <c r="V3674" s="13"/>
      <c r="W3674" s="13"/>
      <c r="X3674" s="13"/>
      <c r="Y3674" s="13"/>
      <c r="Z3674" s="13"/>
    </row>
    <row r="3675" spans="1:26" x14ac:dyDescent="0.25">
      <c r="A3675" s="38"/>
      <c r="B3675" s="675"/>
      <c r="C3675" s="675"/>
      <c r="D3675" s="675"/>
      <c r="E3675" s="675"/>
      <c r="F3675" s="675"/>
      <c r="G3675" s="675"/>
      <c r="H3675" s="675"/>
      <c r="I3675" s="675"/>
      <c r="J3675" s="675"/>
      <c r="K3675" s="675"/>
      <c r="L3675" s="675"/>
      <c r="M3675" s="675"/>
      <c r="N3675" s="43"/>
      <c r="P3675" s="13"/>
      <c r="Q3675" s="13"/>
      <c r="R3675" s="13"/>
      <c r="S3675" s="13"/>
      <c r="T3675" s="13"/>
      <c r="U3675" s="13"/>
      <c r="V3675" s="13"/>
      <c r="W3675" s="13"/>
      <c r="X3675" s="13"/>
      <c r="Y3675" s="13"/>
      <c r="Z3675" s="13"/>
    </row>
    <row r="3676" spans="1:26" x14ac:dyDescent="0.25">
      <c r="A3676" s="38"/>
      <c r="B3676" s="675"/>
      <c r="C3676" s="675"/>
      <c r="D3676" s="675"/>
      <c r="E3676" s="675"/>
      <c r="F3676" s="675"/>
      <c r="G3676" s="675"/>
      <c r="H3676" s="675"/>
      <c r="I3676" s="675"/>
      <c r="J3676" s="675"/>
      <c r="K3676" s="675"/>
      <c r="L3676" s="675"/>
      <c r="M3676" s="675"/>
      <c r="N3676" s="43"/>
      <c r="P3676" s="13"/>
      <c r="Q3676" s="13"/>
      <c r="R3676" s="13"/>
      <c r="S3676" s="13"/>
      <c r="T3676" s="13"/>
      <c r="U3676" s="13"/>
      <c r="V3676" s="13"/>
      <c r="W3676" s="13"/>
      <c r="X3676" s="13"/>
      <c r="Y3676" s="13"/>
      <c r="Z3676" s="13"/>
    </row>
    <row r="3677" spans="1:26" x14ac:dyDescent="0.25">
      <c r="A3677" s="38"/>
      <c r="B3677" s="675"/>
      <c r="C3677" s="675"/>
      <c r="D3677" s="675"/>
      <c r="E3677" s="675"/>
      <c r="F3677" s="675"/>
      <c r="G3677" s="675"/>
      <c r="H3677" s="675"/>
      <c r="I3677" s="675"/>
      <c r="J3677" s="675"/>
      <c r="K3677" s="675"/>
      <c r="L3677" s="675"/>
      <c r="M3677" s="675"/>
      <c r="N3677" s="43"/>
      <c r="P3677" s="13"/>
      <c r="Q3677" s="13"/>
      <c r="R3677" s="13"/>
      <c r="S3677" s="13"/>
      <c r="T3677" s="13"/>
      <c r="U3677" s="13"/>
      <c r="V3677" s="13"/>
      <c r="W3677" s="13"/>
      <c r="X3677" s="13"/>
      <c r="Y3677" s="13"/>
      <c r="Z3677" s="13"/>
    </row>
    <row r="3678" spans="1:26" x14ac:dyDescent="0.25">
      <c r="A3678" s="38"/>
      <c r="B3678" s="675"/>
      <c r="C3678" s="675"/>
      <c r="D3678" s="675"/>
      <c r="E3678" s="675"/>
      <c r="F3678" s="675"/>
      <c r="G3678" s="675"/>
      <c r="H3678" s="675"/>
      <c r="I3678" s="675"/>
      <c r="J3678" s="675"/>
      <c r="K3678" s="675"/>
      <c r="L3678" s="675"/>
      <c r="M3678" s="675"/>
      <c r="N3678" s="43"/>
      <c r="P3678" s="13"/>
      <c r="Q3678" s="13"/>
      <c r="R3678" s="13"/>
      <c r="S3678" s="13"/>
      <c r="T3678" s="13"/>
      <c r="U3678" s="13"/>
      <c r="V3678" s="13"/>
      <c r="W3678" s="13"/>
      <c r="X3678" s="13"/>
      <c r="Y3678" s="13"/>
      <c r="Z3678" s="13"/>
    </row>
    <row r="3679" spans="1:26" x14ac:dyDescent="0.25">
      <c r="A3679" s="38"/>
      <c r="B3679" s="675"/>
      <c r="C3679" s="675"/>
      <c r="D3679" s="675"/>
      <c r="E3679" s="675"/>
      <c r="F3679" s="675"/>
      <c r="G3679" s="675"/>
      <c r="H3679" s="675"/>
      <c r="I3679" s="675"/>
      <c r="J3679" s="675"/>
      <c r="K3679" s="675"/>
      <c r="L3679" s="675"/>
      <c r="M3679" s="675"/>
      <c r="N3679" s="43"/>
      <c r="P3679" s="13"/>
      <c r="Q3679" s="13"/>
      <c r="R3679" s="13"/>
      <c r="S3679" s="13"/>
      <c r="T3679" s="13"/>
      <c r="U3679" s="13"/>
      <c r="V3679" s="13"/>
      <c r="W3679" s="13"/>
      <c r="X3679" s="13"/>
      <c r="Y3679" s="13"/>
      <c r="Z3679" s="13"/>
    </row>
    <row r="3680" spans="1:26" x14ac:dyDescent="0.25">
      <c r="A3680" s="38"/>
      <c r="B3680" s="675"/>
      <c r="C3680" s="675"/>
      <c r="D3680" s="675"/>
      <c r="E3680" s="675"/>
      <c r="F3680" s="675"/>
      <c r="G3680" s="675"/>
      <c r="H3680" s="675"/>
      <c r="I3680" s="675"/>
      <c r="J3680" s="675"/>
      <c r="K3680" s="675"/>
      <c r="L3680" s="675"/>
      <c r="M3680" s="675"/>
      <c r="N3680" s="43"/>
      <c r="P3680" s="13"/>
      <c r="Q3680" s="13"/>
      <c r="R3680" s="13"/>
      <c r="S3680" s="13"/>
      <c r="T3680" s="13"/>
      <c r="U3680" s="13"/>
      <c r="V3680" s="13"/>
      <c r="W3680" s="13"/>
      <c r="X3680" s="13"/>
      <c r="Y3680" s="13"/>
      <c r="Z3680" s="13"/>
    </row>
    <row r="3681" spans="1:26" x14ac:dyDescent="0.25">
      <c r="A3681" s="38"/>
      <c r="B3681" s="675"/>
      <c r="C3681" s="675"/>
      <c r="D3681" s="675"/>
      <c r="E3681" s="675"/>
      <c r="F3681" s="675"/>
      <c r="G3681" s="675"/>
      <c r="H3681" s="675"/>
      <c r="I3681" s="675"/>
      <c r="J3681" s="675"/>
      <c r="K3681" s="675"/>
      <c r="L3681" s="675"/>
      <c r="M3681" s="675"/>
      <c r="N3681" s="43"/>
      <c r="P3681" s="13"/>
      <c r="Q3681" s="13"/>
      <c r="R3681" s="13"/>
      <c r="S3681" s="13"/>
      <c r="T3681" s="13"/>
      <c r="U3681" s="13"/>
      <c r="V3681" s="13"/>
      <c r="W3681" s="13"/>
      <c r="X3681" s="13"/>
      <c r="Y3681" s="13"/>
      <c r="Z3681" s="13"/>
    </row>
    <row r="3682" spans="1:26" x14ac:dyDescent="0.25">
      <c r="A3682" s="38"/>
      <c r="B3682" s="675"/>
      <c r="C3682" s="675"/>
      <c r="D3682" s="675"/>
      <c r="E3682" s="675"/>
      <c r="F3682" s="675"/>
      <c r="G3682" s="675"/>
      <c r="H3682" s="675"/>
      <c r="I3682" s="675"/>
      <c r="J3682" s="675"/>
      <c r="K3682" s="675"/>
      <c r="L3682" s="675"/>
      <c r="M3682" s="675"/>
      <c r="N3682" s="43"/>
      <c r="P3682" s="13"/>
      <c r="Q3682" s="13"/>
      <c r="R3682" s="13"/>
      <c r="S3682" s="13"/>
      <c r="T3682" s="13"/>
      <c r="U3682" s="13"/>
      <c r="V3682" s="13"/>
      <c r="W3682" s="13"/>
      <c r="X3682" s="13"/>
      <c r="Y3682" s="13"/>
      <c r="Z3682" s="13"/>
    </row>
    <row r="3683" spans="1:26" x14ac:dyDescent="0.25">
      <c r="A3683" s="38"/>
      <c r="B3683" s="675"/>
      <c r="C3683" s="675"/>
      <c r="D3683" s="675"/>
      <c r="E3683" s="675"/>
      <c r="F3683" s="675"/>
      <c r="G3683" s="675"/>
      <c r="H3683" s="675"/>
      <c r="I3683" s="675"/>
      <c r="J3683" s="675"/>
      <c r="K3683" s="675"/>
      <c r="L3683" s="675"/>
      <c r="M3683" s="675"/>
      <c r="N3683" s="43"/>
      <c r="P3683" s="13"/>
      <c r="Q3683" s="13"/>
      <c r="R3683" s="13"/>
      <c r="S3683" s="13"/>
      <c r="T3683" s="13"/>
      <c r="U3683" s="13"/>
      <c r="V3683" s="13"/>
      <c r="W3683" s="13"/>
      <c r="X3683" s="13"/>
      <c r="Y3683" s="13"/>
      <c r="Z3683" s="13"/>
    </row>
    <row r="3684" spans="1:26" x14ac:dyDescent="0.25">
      <c r="A3684" s="38"/>
      <c r="B3684" s="675"/>
      <c r="C3684" s="675"/>
      <c r="D3684" s="675"/>
      <c r="E3684" s="675"/>
      <c r="F3684" s="675"/>
      <c r="G3684" s="675"/>
      <c r="H3684" s="675"/>
      <c r="I3684" s="675"/>
      <c r="J3684" s="675"/>
      <c r="K3684" s="675"/>
      <c r="L3684" s="675"/>
      <c r="M3684" s="675"/>
      <c r="N3684" s="43"/>
      <c r="P3684" s="13"/>
      <c r="Q3684" s="13"/>
      <c r="R3684" s="13"/>
      <c r="S3684" s="13"/>
      <c r="T3684" s="13"/>
      <c r="U3684" s="13"/>
      <c r="V3684" s="13"/>
      <c r="W3684" s="13"/>
      <c r="X3684" s="13"/>
      <c r="Y3684" s="13"/>
      <c r="Z3684" s="13"/>
    </row>
    <row r="3685" spans="1:26" x14ac:dyDescent="0.25">
      <c r="A3685" s="38"/>
      <c r="B3685" s="675"/>
      <c r="C3685" s="675"/>
      <c r="D3685" s="675"/>
      <c r="E3685" s="675"/>
      <c r="F3685" s="675"/>
      <c r="G3685" s="675"/>
      <c r="H3685" s="675"/>
      <c r="I3685" s="675"/>
      <c r="J3685" s="675"/>
      <c r="K3685" s="675"/>
      <c r="L3685" s="675"/>
      <c r="M3685" s="675"/>
      <c r="N3685" s="43"/>
      <c r="P3685" s="13"/>
      <c r="Q3685" s="13"/>
      <c r="R3685" s="13"/>
      <c r="S3685" s="13"/>
      <c r="T3685" s="13"/>
      <c r="U3685" s="13"/>
      <c r="V3685" s="13"/>
      <c r="W3685" s="13"/>
      <c r="X3685" s="13"/>
      <c r="Y3685" s="13"/>
      <c r="Z3685" s="13"/>
    </row>
    <row r="3686" spans="1:26" x14ac:dyDescent="0.25">
      <c r="A3686" s="38"/>
      <c r="B3686" s="675"/>
      <c r="C3686" s="675"/>
      <c r="D3686" s="675"/>
      <c r="E3686" s="675"/>
      <c r="F3686" s="675"/>
      <c r="G3686" s="675"/>
      <c r="H3686" s="675"/>
      <c r="I3686" s="675"/>
      <c r="J3686" s="675"/>
      <c r="K3686" s="675"/>
      <c r="L3686" s="675"/>
      <c r="M3686" s="675"/>
      <c r="N3686" s="43"/>
      <c r="P3686" s="13"/>
      <c r="Q3686" s="13"/>
      <c r="R3686" s="13"/>
      <c r="S3686" s="13"/>
      <c r="T3686" s="13"/>
      <c r="U3686" s="13"/>
      <c r="V3686" s="13"/>
      <c r="W3686" s="13"/>
      <c r="X3686" s="13"/>
      <c r="Y3686" s="13"/>
      <c r="Z3686" s="13"/>
    </row>
    <row r="3687" spans="1:26" x14ac:dyDescent="0.25">
      <c r="A3687" s="38"/>
      <c r="B3687" s="675"/>
      <c r="C3687" s="675"/>
      <c r="D3687" s="675"/>
      <c r="E3687" s="675"/>
      <c r="F3687" s="675"/>
      <c r="G3687" s="675"/>
      <c r="H3687" s="675"/>
      <c r="I3687" s="675"/>
      <c r="J3687" s="675"/>
      <c r="K3687" s="675"/>
      <c r="L3687" s="675"/>
      <c r="M3687" s="675"/>
      <c r="N3687" s="43"/>
      <c r="P3687" s="13"/>
      <c r="Q3687" s="13"/>
      <c r="R3687" s="13"/>
      <c r="S3687" s="13"/>
      <c r="T3687" s="13"/>
      <c r="U3687" s="13"/>
      <c r="V3687" s="13"/>
      <c r="W3687" s="13"/>
      <c r="X3687" s="13"/>
      <c r="Y3687" s="13"/>
      <c r="Z3687" s="13"/>
    </row>
    <row r="3688" spans="1:26" ht="13.8" thickBot="1" x14ac:dyDescent="0.3">
      <c r="A3688" s="38"/>
      <c r="B3688" s="95"/>
      <c r="C3688" s="95"/>
      <c r="D3688" s="95"/>
      <c r="E3688" s="95"/>
      <c r="F3688" s="95"/>
      <c r="G3688" s="95"/>
      <c r="H3688" s="95"/>
      <c r="I3688" s="95"/>
      <c r="J3688" s="95"/>
      <c r="K3688" s="95"/>
      <c r="L3688" s="95"/>
      <c r="M3688" s="95"/>
      <c r="N3688" s="43"/>
      <c r="P3688" s="13"/>
      <c r="Q3688" s="13"/>
      <c r="R3688" s="13"/>
      <c r="S3688" s="13"/>
      <c r="T3688" s="13"/>
      <c r="U3688" s="13"/>
      <c r="V3688" s="13"/>
      <c r="W3688" s="13"/>
      <c r="X3688" s="13"/>
      <c r="Y3688" s="13"/>
      <c r="Z3688" s="13"/>
    </row>
    <row r="3689" spans="1:26" ht="13.8" thickTop="1" x14ac:dyDescent="0.25">
      <c r="A3689" s="33"/>
      <c r="B3689" s="96"/>
      <c r="C3689" s="96"/>
      <c r="D3689" s="96"/>
      <c r="E3689" s="96"/>
      <c r="F3689" s="96"/>
      <c r="G3689" s="96"/>
      <c r="H3689" s="96"/>
      <c r="I3689" s="96"/>
      <c r="J3689" s="96"/>
      <c r="K3689" s="96"/>
      <c r="L3689" s="96"/>
      <c r="M3689" s="96"/>
      <c r="N3689" s="33"/>
      <c r="P3689" s="13"/>
      <c r="Q3689" s="13"/>
      <c r="R3689" s="13"/>
      <c r="S3689" s="13"/>
      <c r="T3689" s="13"/>
      <c r="U3689" s="13"/>
      <c r="V3689" s="13"/>
      <c r="W3689" s="13"/>
      <c r="X3689" s="13"/>
      <c r="Y3689" s="13"/>
      <c r="Z3689" s="13"/>
    </row>
    <row r="3690" spans="1:26" x14ac:dyDescent="0.25">
      <c r="P3690" s="13"/>
      <c r="Q3690" s="13"/>
      <c r="R3690" s="13"/>
      <c r="S3690" s="13"/>
      <c r="T3690" s="13"/>
      <c r="U3690" s="13"/>
      <c r="V3690" s="13"/>
      <c r="W3690" s="13"/>
      <c r="X3690" s="13"/>
      <c r="Y3690" s="13"/>
      <c r="Z3690" s="13"/>
    </row>
    <row r="3691" spans="1:26" ht="13.8" thickBot="1" x14ac:dyDescent="0.3">
      <c r="B3691" s="97"/>
      <c r="C3691" s="97"/>
      <c r="D3691" s="97"/>
      <c r="E3691" s="97"/>
      <c r="F3691" s="97"/>
      <c r="G3691" s="97"/>
      <c r="H3691" s="97"/>
      <c r="I3691" s="97"/>
      <c r="J3691" s="97"/>
      <c r="K3691" s="97"/>
      <c r="L3691" s="97"/>
      <c r="M3691" s="97"/>
      <c r="P3691" s="13"/>
      <c r="Q3691" s="13"/>
      <c r="R3691" s="13"/>
      <c r="S3691" s="13"/>
      <c r="T3691" s="13"/>
      <c r="U3691" s="13"/>
      <c r="V3691" s="13"/>
      <c r="W3691" s="13"/>
      <c r="X3691" s="13"/>
      <c r="Y3691" s="13"/>
      <c r="Z3691" s="13"/>
    </row>
    <row r="3692" spans="1:26" ht="13.8" thickTop="1" x14ac:dyDescent="0.25">
      <c r="A3692" s="31"/>
      <c r="B3692" s="32" t="s">
        <v>81</v>
      </c>
      <c r="C3692" s="98"/>
      <c r="D3692" s="98"/>
      <c r="E3692" s="98"/>
      <c r="F3692" s="98"/>
      <c r="G3692" s="98"/>
      <c r="H3692" s="98"/>
      <c r="I3692" s="98"/>
      <c r="J3692" s="98"/>
      <c r="K3692" s="98"/>
      <c r="L3692" s="98"/>
      <c r="M3692" s="36" t="s">
        <v>80</v>
      </c>
      <c r="N3692" s="37"/>
      <c r="P3692" s="13"/>
      <c r="Q3692" s="13"/>
      <c r="R3692" s="13"/>
      <c r="S3692" s="13"/>
      <c r="T3692" s="13"/>
      <c r="U3692" s="13"/>
      <c r="V3692" s="13"/>
      <c r="W3692" s="13"/>
      <c r="X3692" s="13"/>
      <c r="Y3692" s="13"/>
      <c r="Z3692" s="13"/>
    </row>
    <row r="3693" spans="1:26" x14ac:dyDescent="0.25">
      <c r="A3693" s="38"/>
      <c r="B3693" s="95"/>
      <c r="C3693" s="95"/>
      <c r="D3693" s="95"/>
      <c r="E3693" s="95"/>
      <c r="F3693" s="95"/>
      <c r="G3693" s="95"/>
      <c r="H3693" s="95"/>
      <c r="I3693" s="95"/>
      <c r="J3693" s="95"/>
      <c r="K3693" s="95"/>
      <c r="L3693" s="95"/>
      <c r="M3693" s="95"/>
      <c r="N3693" s="43"/>
      <c r="P3693" s="13"/>
      <c r="Q3693" s="13"/>
      <c r="R3693" s="13"/>
      <c r="S3693" s="13"/>
      <c r="T3693" s="13"/>
      <c r="U3693" s="13"/>
      <c r="V3693" s="13"/>
      <c r="W3693" s="13"/>
      <c r="X3693" s="13"/>
      <c r="Y3693" s="13"/>
      <c r="Z3693" s="13"/>
    </row>
    <row r="3694" spans="1:26" x14ac:dyDescent="0.25">
      <c r="A3694" s="38"/>
      <c r="B3694" s="613"/>
      <c r="C3694" s="613"/>
      <c r="D3694" s="613"/>
      <c r="E3694" s="613"/>
      <c r="F3694" s="613"/>
      <c r="G3694" s="613"/>
      <c r="H3694" s="613"/>
      <c r="I3694" s="613"/>
      <c r="J3694" s="613"/>
      <c r="K3694" s="613"/>
      <c r="L3694" s="613"/>
      <c r="M3694" s="613"/>
      <c r="N3694" s="43"/>
      <c r="P3694" s="13"/>
      <c r="Q3694" s="13"/>
      <c r="R3694" s="13"/>
      <c r="S3694" s="13"/>
      <c r="T3694" s="13"/>
      <c r="U3694" s="13"/>
      <c r="V3694" s="13"/>
      <c r="W3694" s="13"/>
      <c r="X3694" s="13"/>
      <c r="Y3694" s="13"/>
      <c r="Z3694" s="13"/>
    </row>
    <row r="3695" spans="1:26" x14ac:dyDescent="0.25">
      <c r="A3695" s="38"/>
      <c r="B3695" s="613"/>
      <c r="C3695" s="613"/>
      <c r="D3695" s="613"/>
      <c r="E3695" s="613"/>
      <c r="F3695" s="613"/>
      <c r="G3695" s="613"/>
      <c r="H3695" s="613"/>
      <c r="I3695" s="613"/>
      <c r="J3695" s="613"/>
      <c r="K3695" s="613"/>
      <c r="L3695" s="613"/>
      <c r="M3695" s="613"/>
      <c r="N3695" s="43"/>
      <c r="P3695" s="13"/>
      <c r="Q3695" s="13"/>
      <c r="R3695" s="13"/>
      <c r="S3695" s="13"/>
      <c r="T3695" s="13"/>
      <c r="U3695" s="13"/>
      <c r="V3695" s="13"/>
      <c r="W3695" s="13"/>
      <c r="X3695" s="13"/>
      <c r="Y3695" s="13"/>
      <c r="Z3695" s="13"/>
    </row>
    <row r="3696" spans="1:26" x14ac:dyDescent="0.25">
      <c r="A3696" s="38"/>
      <c r="B3696" s="613"/>
      <c r="C3696" s="613"/>
      <c r="D3696" s="613"/>
      <c r="E3696" s="613"/>
      <c r="F3696" s="613"/>
      <c r="G3696" s="613"/>
      <c r="H3696" s="613"/>
      <c r="I3696" s="613"/>
      <c r="J3696" s="613"/>
      <c r="K3696" s="613"/>
      <c r="L3696" s="613"/>
      <c r="M3696" s="613"/>
      <c r="N3696" s="43"/>
      <c r="P3696" s="13"/>
      <c r="Q3696" s="13"/>
      <c r="R3696" s="13"/>
      <c r="S3696" s="13"/>
      <c r="T3696" s="13"/>
      <c r="U3696" s="13"/>
      <c r="V3696" s="13"/>
      <c r="W3696" s="13"/>
      <c r="X3696" s="13"/>
      <c r="Y3696" s="13"/>
      <c r="Z3696" s="13"/>
    </row>
    <row r="3697" spans="1:26" x14ac:dyDescent="0.25">
      <c r="A3697" s="38"/>
      <c r="B3697" s="613"/>
      <c r="C3697" s="613"/>
      <c r="D3697" s="613"/>
      <c r="E3697" s="613"/>
      <c r="F3697" s="613"/>
      <c r="G3697" s="613"/>
      <c r="H3697" s="613"/>
      <c r="I3697" s="613"/>
      <c r="J3697" s="613"/>
      <c r="K3697" s="613"/>
      <c r="L3697" s="613"/>
      <c r="M3697" s="613"/>
      <c r="N3697" s="43"/>
      <c r="P3697" s="13"/>
      <c r="Q3697" s="13"/>
      <c r="R3697" s="13"/>
      <c r="S3697" s="13"/>
      <c r="T3697" s="13"/>
      <c r="U3697" s="13"/>
      <c r="V3697" s="13"/>
      <c r="W3697" s="13"/>
      <c r="X3697" s="13"/>
      <c r="Y3697" s="13"/>
      <c r="Z3697" s="13"/>
    </row>
    <row r="3698" spans="1:26" x14ac:dyDescent="0.25">
      <c r="A3698" s="38"/>
      <c r="B3698" s="613"/>
      <c r="C3698" s="613"/>
      <c r="D3698" s="613"/>
      <c r="E3698" s="613"/>
      <c r="F3698" s="613"/>
      <c r="G3698" s="613"/>
      <c r="H3698" s="613"/>
      <c r="I3698" s="613"/>
      <c r="J3698" s="613"/>
      <c r="K3698" s="613"/>
      <c r="L3698" s="613"/>
      <c r="M3698" s="613"/>
      <c r="N3698" s="43"/>
      <c r="P3698" s="13"/>
      <c r="Q3698" s="13"/>
      <c r="R3698" s="13"/>
      <c r="S3698" s="13"/>
      <c r="T3698" s="13"/>
      <c r="U3698" s="13"/>
      <c r="V3698" s="13"/>
      <c r="W3698" s="13"/>
      <c r="X3698" s="13"/>
      <c r="Y3698" s="13"/>
      <c r="Z3698" s="13"/>
    </row>
    <row r="3699" spans="1:26" x14ac:dyDescent="0.25">
      <c r="A3699" s="38"/>
      <c r="B3699" s="613"/>
      <c r="C3699" s="613"/>
      <c r="D3699" s="613"/>
      <c r="E3699" s="613"/>
      <c r="F3699" s="613"/>
      <c r="G3699" s="613"/>
      <c r="H3699" s="613"/>
      <c r="I3699" s="613"/>
      <c r="J3699" s="613"/>
      <c r="K3699" s="613"/>
      <c r="L3699" s="613"/>
      <c r="M3699" s="613"/>
      <c r="N3699" s="43"/>
      <c r="P3699" s="13"/>
      <c r="Q3699" s="13"/>
      <c r="R3699" s="13"/>
      <c r="S3699" s="13"/>
      <c r="T3699" s="13"/>
      <c r="U3699" s="13"/>
      <c r="V3699" s="13"/>
      <c r="W3699" s="13"/>
      <c r="X3699" s="13"/>
      <c r="Y3699" s="13"/>
      <c r="Z3699" s="13"/>
    </row>
    <row r="3700" spans="1:26" x14ac:dyDescent="0.25">
      <c r="A3700" s="38"/>
      <c r="B3700" s="613"/>
      <c r="C3700" s="613"/>
      <c r="D3700" s="613"/>
      <c r="E3700" s="613"/>
      <c r="F3700" s="613"/>
      <c r="G3700" s="613"/>
      <c r="H3700" s="613"/>
      <c r="I3700" s="613"/>
      <c r="J3700" s="613"/>
      <c r="K3700" s="613"/>
      <c r="L3700" s="613"/>
      <c r="M3700" s="613"/>
      <c r="N3700" s="43"/>
      <c r="P3700" s="13"/>
      <c r="Q3700" s="13"/>
      <c r="R3700" s="13"/>
      <c r="S3700" s="13"/>
      <c r="T3700" s="13"/>
      <c r="U3700" s="13"/>
      <c r="V3700" s="13"/>
      <c r="W3700" s="13"/>
      <c r="X3700" s="13"/>
      <c r="Y3700" s="13"/>
      <c r="Z3700" s="13"/>
    </row>
    <row r="3701" spans="1:26" x14ac:dyDescent="0.25">
      <c r="A3701" s="38"/>
      <c r="B3701" s="613"/>
      <c r="C3701" s="613"/>
      <c r="D3701" s="613"/>
      <c r="E3701" s="613"/>
      <c r="F3701" s="613"/>
      <c r="G3701" s="613"/>
      <c r="H3701" s="613"/>
      <c r="I3701" s="613"/>
      <c r="J3701" s="613"/>
      <c r="K3701" s="613"/>
      <c r="L3701" s="613"/>
      <c r="M3701" s="613"/>
      <c r="N3701" s="43"/>
      <c r="P3701" s="13"/>
      <c r="Q3701" s="13"/>
      <c r="R3701" s="13"/>
      <c r="S3701" s="13"/>
      <c r="T3701" s="13"/>
      <c r="U3701" s="13"/>
      <c r="V3701" s="13"/>
      <c r="W3701" s="13"/>
      <c r="X3701" s="13"/>
      <c r="Y3701" s="13"/>
      <c r="Z3701" s="13"/>
    </row>
    <row r="3702" spans="1:26" x14ac:dyDescent="0.25">
      <c r="A3702" s="38"/>
      <c r="B3702" s="613"/>
      <c r="C3702" s="613"/>
      <c r="D3702" s="613"/>
      <c r="E3702" s="613"/>
      <c r="F3702" s="613"/>
      <c r="G3702" s="613"/>
      <c r="H3702" s="613"/>
      <c r="I3702" s="613"/>
      <c r="J3702" s="613"/>
      <c r="K3702" s="613"/>
      <c r="L3702" s="613"/>
      <c r="M3702" s="613"/>
      <c r="N3702" s="43"/>
      <c r="P3702" s="13"/>
      <c r="Q3702" s="13"/>
      <c r="R3702" s="13"/>
      <c r="S3702" s="13"/>
      <c r="T3702" s="13"/>
      <c r="U3702" s="13"/>
      <c r="V3702" s="13"/>
      <c r="W3702" s="13"/>
      <c r="X3702" s="13"/>
      <c r="Y3702" s="13"/>
      <c r="Z3702" s="13"/>
    </row>
    <row r="3703" spans="1:26" x14ac:dyDescent="0.25">
      <c r="A3703" s="38"/>
      <c r="B3703" s="613"/>
      <c r="C3703" s="613"/>
      <c r="D3703" s="613"/>
      <c r="E3703" s="613"/>
      <c r="F3703" s="613"/>
      <c r="G3703" s="613"/>
      <c r="H3703" s="613"/>
      <c r="I3703" s="613"/>
      <c r="J3703" s="613"/>
      <c r="K3703" s="613"/>
      <c r="L3703" s="613"/>
      <c r="M3703" s="613"/>
      <c r="N3703" s="43"/>
      <c r="P3703" s="13"/>
      <c r="Q3703" s="13"/>
      <c r="R3703" s="13"/>
      <c r="S3703" s="13"/>
      <c r="T3703" s="13"/>
      <c r="U3703" s="13"/>
      <c r="V3703" s="13"/>
      <c r="W3703" s="13"/>
      <c r="X3703" s="13"/>
      <c r="Y3703" s="13"/>
      <c r="Z3703" s="13"/>
    </row>
    <row r="3704" spans="1:26" x14ac:dyDescent="0.25">
      <c r="A3704" s="38"/>
      <c r="B3704" s="613"/>
      <c r="C3704" s="613"/>
      <c r="D3704" s="613"/>
      <c r="E3704" s="613"/>
      <c r="F3704" s="613"/>
      <c r="G3704" s="613"/>
      <c r="H3704" s="613"/>
      <c r="I3704" s="613"/>
      <c r="J3704" s="613"/>
      <c r="K3704" s="613"/>
      <c r="L3704" s="613"/>
      <c r="M3704" s="613"/>
      <c r="N3704" s="43"/>
      <c r="P3704" s="13"/>
      <c r="Q3704" s="13"/>
      <c r="R3704" s="13"/>
      <c r="S3704" s="13"/>
      <c r="T3704" s="13"/>
      <c r="U3704" s="13"/>
      <c r="V3704" s="13"/>
      <c r="W3704" s="13"/>
      <c r="X3704" s="13"/>
      <c r="Y3704" s="13"/>
      <c r="Z3704" s="13"/>
    </row>
    <row r="3705" spans="1:26" x14ac:dyDescent="0.25">
      <c r="A3705" s="38"/>
      <c r="B3705" s="613"/>
      <c r="C3705" s="613"/>
      <c r="D3705" s="613"/>
      <c r="E3705" s="613"/>
      <c r="F3705" s="613"/>
      <c r="G3705" s="613"/>
      <c r="H3705" s="613"/>
      <c r="I3705" s="613"/>
      <c r="J3705" s="613"/>
      <c r="K3705" s="613"/>
      <c r="L3705" s="613"/>
      <c r="M3705" s="613"/>
      <c r="N3705" s="43"/>
      <c r="P3705" s="13"/>
      <c r="Q3705" s="13"/>
      <c r="R3705" s="13"/>
      <c r="S3705" s="13"/>
      <c r="T3705" s="13"/>
      <c r="U3705" s="13"/>
      <c r="V3705" s="13"/>
      <c r="W3705" s="13"/>
      <c r="X3705" s="13"/>
      <c r="Y3705" s="13"/>
      <c r="Z3705" s="13"/>
    </row>
    <row r="3706" spans="1:26" x14ac:dyDescent="0.25">
      <c r="A3706" s="38"/>
      <c r="B3706" s="613"/>
      <c r="C3706" s="613"/>
      <c r="D3706" s="613"/>
      <c r="E3706" s="613"/>
      <c r="F3706" s="613"/>
      <c r="G3706" s="613"/>
      <c r="H3706" s="613"/>
      <c r="I3706" s="613"/>
      <c r="J3706" s="613"/>
      <c r="K3706" s="613"/>
      <c r="L3706" s="613"/>
      <c r="M3706" s="613"/>
      <c r="N3706" s="43"/>
      <c r="P3706" s="13"/>
      <c r="Q3706" s="13"/>
      <c r="R3706" s="13"/>
      <c r="S3706" s="13"/>
      <c r="T3706" s="13"/>
      <c r="U3706" s="13"/>
      <c r="V3706" s="13"/>
      <c r="W3706" s="13"/>
      <c r="X3706" s="13"/>
      <c r="Y3706" s="13"/>
      <c r="Z3706" s="13"/>
    </row>
    <row r="3707" spans="1:26" x14ac:dyDescent="0.25">
      <c r="A3707" s="38"/>
      <c r="B3707" s="613"/>
      <c r="C3707" s="613"/>
      <c r="D3707" s="613"/>
      <c r="E3707" s="613"/>
      <c r="F3707" s="613"/>
      <c r="G3707" s="613"/>
      <c r="H3707" s="613"/>
      <c r="I3707" s="613"/>
      <c r="J3707" s="613"/>
      <c r="K3707" s="613"/>
      <c r="L3707" s="613"/>
      <c r="M3707" s="613"/>
      <c r="N3707" s="43"/>
      <c r="P3707" s="13"/>
      <c r="Q3707" s="13"/>
      <c r="R3707" s="13"/>
      <c r="S3707" s="13"/>
      <c r="T3707" s="13"/>
      <c r="U3707" s="13"/>
      <c r="V3707" s="13"/>
      <c r="W3707" s="13"/>
      <c r="X3707" s="13"/>
      <c r="Y3707" s="13"/>
      <c r="Z3707" s="13"/>
    </row>
    <row r="3708" spans="1:26" x14ac:dyDescent="0.25">
      <c r="A3708" s="38"/>
      <c r="B3708" s="613"/>
      <c r="C3708" s="613"/>
      <c r="D3708" s="613"/>
      <c r="E3708" s="613"/>
      <c r="F3708" s="613"/>
      <c r="G3708" s="613"/>
      <c r="H3708" s="613"/>
      <c r="I3708" s="613"/>
      <c r="J3708" s="613"/>
      <c r="K3708" s="613"/>
      <c r="L3708" s="613"/>
      <c r="M3708" s="613"/>
      <c r="N3708" s="43"/>
      <c r="P3708" s="13"/>
      <c r="Q3708" s="13"/>
      <c r="R3708" s="13"/>
      <c r="S3708" s="13"/>
      <c r="T3708" s="13"/>
      <c r="U3708" s="13"/>
      <c r="V3708" s="13"/>
      <c r="W3708" s="13"/>
      <c r="X3708" s="13"/>
      <c r="Y3708" s="13"/>
      <c r="Z3708" s="13"/>
    </row>
    <row r="3709" spans="1:26" x14ac:dyDescent="0.25">
      <c r="A3709" s="38"/>
      <c r="B3709" s="613"/>
      <c r="C3709" s="613"/>
      <c r="D3709" s="613"/>
      <c r="E3709" s="613"/>
      <c r="F3709" s="613"/>
      <c r="G3709" s="613"/>
      <c r="H3709" s="613"/>
      <c r="I3709" s="613"/>
      <c r="J3709" s="613"/>
      <c r="K3709" s="613"/>
      <c r="L3709" s="613"/>
      <c r="M3709" s="613"/>
      <c r="N3709" s="43"/>
      <c r="P3709" s="13"/>
      <c r="Q3709" s="13"/>
      <c r="R3709" s="13"/>
      <c r="S3709" s="13"/>
      <c r="T3709" s="13"/>
      <c r="U3709" s="13"/>
      <c r="V3709" s="13"/>
      <c r="W3709" s="13"/>
      <c r="X3709" s="13"/>
      <c r="Y3709" s="13"/>
      <c r="Z3709" s="13"/>
    </row>
    <row r="3710" spans="1:26" x14ac:dyDescent="0.25">
      <c r="A3710" s="38"/>
      <c r="B3710" s="613"/>
      <c r="C3710" s="613"/>
      <c r="D3710" s="613"/>
      <c r="E3710" s="613"/>
      <c r="F3710" s="613"/>
      <c r="G3710" s="613"/>
      <c r="H3710" s="613"/>
      <c r="I3710" s="613"/>
      <c r="J3710" s="613"/>
      <c r="K3710" s="613"/>
      <c r="L3710" s="613"/>
      <c r="M3710" s="613"/>
      <c r="N3710" s="43"/>
      <c r="P3710" s="13"/>
      <c r="Q3710" s="13"/>
      <c r="R3710" s="13"/>
      <c r="S3710" s="13"/>
      <c r="T3710" s="13"/>
      <c r="U3710" s="13"/>
      <c r="V3710" s="13"/>
      <c r="W3710" s="13"/>
      <c r="X3710" s="13"/>
      <c r="Y3710" s="13"/>
      <c r="Z3710" s="13"/>
    </row>
    <row r="3711" spans="1:26" x14ac:dyDescent="0.25">
      <c r="A3711" s="38"/>
      <c r="B3711" s="613"/>
      <c r="C3711" s="613"/>
      <c r="D3711" s="613"/>
      <c r="E3711" s="613"/>
      <c r="F3711" s="613"/>
      <c r="G3711" s="613"/>
      <c r="H3711" s="613"/>
      <c r="I3711" s="613"/>
      <c r="J3711" s="613"/>
      <c r="K3711" s="613"/>
      <c r="L3711" s="613"/>
      <c r="M3711" s="613"/>
      <c r="N3711" s="43"/>
      <c r="P3711" s="13"/>
      <c r="Q3711" s="13"/>
      <c r="R3711" s="13"/>
      <c r="S3711" s="13"/>
      <c r="T3711" s="13"/>
      <c r="U3711" s="13"/>
      <c r="V3711" s="13"/>
      <c r="W3711" s="13"/>
      <c r="X3711" s="13"/>
      <c r="Y3711" s="13"/>
      <c r="Z3711" s="13"/>
    </row>
    <row r="3712" spans="1:26" x14ac:dyDescent="0.25">
      <c r="A3712" s="38"/>
      <c r="B3712" s="613"/>
      <c r="C3712" s="613"/>
      <c r="D3712" s="613"/>
      <c r="E3712" s="613"/>
      <c r="F3712" s="613"/>
      <c r="G3712" s="613"/>
      <c r="H3712" s="613"/>
      <c r="I3712" s="613"/>
      <c r="J3712" s="613"/>
      <c r="K3712" s="613"/>
      <c r="L3712" s="613"/>
      <c r="M3712" s="613"/>
      <c r="N3712" s="43"/>
      <c r="P3712" s="13"/>
      <c r="Q3712" s="13"/>
      <c r="R3712" s="13"/>
      <c r="S3712" s="13"/>
      <c r="T3712" s="13"/>
      <c r="U3712" s="13"/>
      <c r="V3712" s="13"/>
      <c r="W3712" s="13"/>
      <c r="X3712" s="13"/>
      <c r="Y3712" s="13"/>
      <c r="Z3712" s="13"/>
    </row>
    <row r="3713" spans="1:26" x14ac:dyDescent="0.25">
      <c r="A3713" s="101"/>
      <c r="B3713" s="613"/>
      <c r="C3713" s="613"/>
      <c r="D3713" s="613"/>
      <c r="E3713" s="613"/>
      <c r="F3713" s="613"/>
      <c r="G3713" s="613"/>
      <c r="H3713" s="613"/>
      <c r="I3713" s="613"/>
      <c r="J3713" s="613"/>
      <c r="K3713" s="613"/>
      <c r="L3713" s="613"/>
      <c r="M3713" s="613"/>
      <c r="N3713" s="102"/>
      <c r="O3713" s="63"/>
      <c r="P3713" s="13"/>
      <c r="Q3713" s="13"/>
      <c r="R3713" s="13"/>
      <c r="S3713" s="13"/>
      <c r="T3713" s="13"/>
      <c r="U3713" s="13"/>
      <c r="V3713" s="13"/>
      <c r="W3713" s="13"/>
      <c r="X3713" s="13"/>
      <c r="Y3713" s="13"/>
      <c r="Z3713" s="13"/>
    </row>
    <row r="3714" spans="1:26" x14ac:dyDescent="0.25">
      <c r="A3714" s="101"/>
      <c r="B3714" s="613"/>
      <c r="C3714" s="613"/>
      <c r="D3714" s="613"/>
      <c r="E3714" s="613"/>
      <c r="F3714" s="613"/>
      <c r="G3714" s="613"/>
      <c r="H3714" s="613"/>
      <c r="I3714" s="613"/>
      <c r="J3714" s="613"/>
      <c r="K3714" s="613"/>
      <c r="L3714" s="613"/>
      <c r="M3714" s="613"/>
      <c r="N3714" s="102"/>
      <c r="O3714" s="63"/>
      <c r="P3714" s="13"/>
      <c r="Q3714" s="13"/>
      <c r="R3714" s="13"/>
      <c r="S3714" s="13"/>
      <c r="T3714" s="13"/>
      <c r="U3714" s="13"/>
      <c r="V3714" s="13"/>
      <c r="W3714" s="13"/>
      <c r="X3714" s="13"/>
      <c r="Y3714" s="13"/>
      <c r="Z3714" s="13"/>
    </row>
    <row r="3715" spans="1:26" x14ac:dyDescent="0.25">
      <c r="A3715" s="38"/>
      <c r="B3715" s="613"/>
      <c r="C3715" s="613"/>
      <c r="D3715" s="613"/>
      <c r="E3715" s="613"/>
      <c r="F3715" s="613"/>
      <c r="G3715" s="613"/>
      <c r="H3715" s="613"/>
      <c r="I3715" s="613"/>
      <c r="J3715" s="613"/>
      <c r="K3715" s="613"/>
      <c r="L3715" s="613"/>
      <c r="M3715" s="613"/>
      <c r="N3715" s="43"/>
      <c r="P3715" s="13"/>
      <c r="Q3715" s="13"/>
      <c r="R3715" s="13"/>
      <c r="S3715" s="13"/>
      <c r="T3715" s="13"/>
      <c r="U3715" s="13"/>
      <c r="V3715" s="13"/>
      <c r="W3715" s="13"/>
      <c r="X3715" s="13"/>
      <c r="Y3715" s="13"/>
      <c r="Z3715" s="13"/>
    </row>
    <row r="3716" spans="1:26" x14ac:dyDescent="0.25">
      <c r="A3716" s="38"/>
      <c r="B3716" s="613"/>
      <c r="C3716" s="613"/>
      <c r="D3716" s="613"/>
      <c r="E3716" s="613"/>
      <c r="F3716" s="613"/>
      <c r="G3716" s="613"/>
      <c r="H3716" s="613"/>
      <c r="I3716" s="613"/>
      <c r="J3716" s="613"/>
      <c r="K3716" s="613"/>
      <c r="L3716" s="613"/>
      <c r="M3716" s="613"/>
      <c r="N3716" s="43"/>
      <c r="P3716" s="13"/>
      <c r="Q3716" s="13"/>
      <c r="R3716" s="13"/>
      <c r="S3716" s="13"/>
      <c r="T3716" s="13"/>
      <c r="U3716" s="13"/>
      <c r="V3716" s="13"/>
      <c r="W3716" s="13"/>
      <c r="X3716" s="13"/>
      <c r="Y3716" s="13"/>
      <c r="Z3716" s="13"/>
    </row>
    <row r="3717" spans="1:26" x14ac:dyDescent="0.25">
      <c r="A3717" s="38"/>
      <c r="B3717" s="613"/>
      <c r="C3717" s="613"/>
      <c r="D3717" s="613"/>
      <c r="E3717" s="613"/>
      <c r="F3717" s="613"/>
      <c r="G3717" s="613"/>
      <c r="H3717" s="613"/>
      <c r="I3717" s="613"/>
      <c r="J3717" s="613"/>
      <c r="K3717" s="613"/>
      <c r="L3717" s="613"/>
      <c r="M3717" s="613"/>
      <c r="N3717" s="43"/>
      <c r="P3717" s="13"/>
      <c r="Q3717" s="13"/>
      <c r="R3717" s="13"/>
      <c r="S3717" s="13"/>
      <c r="T3717" s="13"/>
      <c r="U3717" s="13"/>
      <c r="V3717" s="13"/>
      <c r="W3717" s="13"/>
      <c r="X3717" s="13"/>
      <c r="Y3717" s="13"/>
      <c r="Z3717" s="13"/>
    </row>
    <row r="3718" spans="1:26" x14ac:dyDescent="0.25">
      <c r="A3718" s="38"/>
      <c r="B3718" s="613"/>
      <c r="C3718" s="613"/>
      <c r="D3718" s="613"/>
      <c r="E3718" s="613"/>
      <c r="F3718" s="613"/>
      <c r="G3718" s="613"/>
      <c r="H3718" s="613"/>
      <c r="I3718" s="613"/>
      <c r="J3718" s="613"/>
      <c r="K3718" s="613"/>
      <c r="L3718" s="613"/>
      <c r="M3718" s="613"/>
      <c r="N3718" s="43"/>
      <c r="P3718" s="13"/>
      <c r="Q3718" s="13"/>
      <c r="R3718" s="13"/>
      <c r="S3718" s="13"/>
      <c r="T3718" s="13"/>
      <c r="U3718" s="13"/>
      <c r="V3718" s="13"/>
      <c r="W3718" s="13"/>
      <c r="X3718" s="13"/>
      <c r="Y3718" s="13"/>
      <c r="Z3718" s="13"/>
    </row>
    <row r="3719" spans="1:26" x14ac:dyDescent="0.25">
      <c r="A3719" s="38"/>
      <c r="B3719" s="613"/>
      <c r="C3719" s="613"/>
      <c r="D3719" s="613"/>
      <c r="E3719" s="613"/>
      <c r="F3719" s="613"/>
      <c r="G3719" s="613"/>
      <c r="H3719" s="613"/>
      <c r="I3719" s="613"/>
      <c r="J3719" s="613"/>
      <c r="K3719" s="613"/>
      <c r="L3719" s="613"/>
      <c r="M3719" s="613"/>
      <c r="N3719" s="43"/>
      <c r="P3719" s="13"/>
      <c r="Q3719" s="13"/>
      <c r="R3719" s="13"/>
      <c r="S3719" s="13"/>
      <c r="T3719" s="13"/>
      <c r="U3719" s="13"/>
      <c r="V3719" s="13"/>
      <c r="W3719" s="13"/>
      <c r="X3719" s="13"/>
      <c r="Y3719" s="13"/>
      <c r="Z3719" s="13"/>
    </row>
    <row r="3720" spans="1:26" x14ac:dyDescent="0.25">
      <c r="A3720" s="38"/>
      <c r="B3720" s="613"/>
      <c r="C3720" s="613"/>
      <c r="D3720" s="613"/>
      <c r="E3720" s="613"/>
      <c r="F3720" s="613"/>
      <c r="G3720" s="613"/>
      <c r="H3720" s="613"/>
      <c r="I3720" s="613"/>
      <c r="J3720" s="613"/>
      <c r="K3720" s="613"/>
      <c r="L3720" s="613"/>
      <c r="M3720" s="613"/>
      <c r="N3720" s="43"/>
      <c r="P3720" s="13"/>
      <c r="Q3720" s="13"/>
      <c r="R3720" s="13"/>
      <c r="S3720" s="13"/>
      <c r="T3720" s="13"/>
      <c r="U3720" s="13"/>
      <c r="V3720" s="13"/>
      <c r="W3720" s="13"/>
      <c r="X3720" s="13"/>
      <c r="Y3720" s="13"/>
      <c r="Z3720" s="13"/>
    </row>
    <row r="3721" spans="1:26" x14ac:dyDescent="0.25">
      <c r="A3721" s="56"/>
      <c r="B3721" s="613"/>
      <c r="C3721" s="613"/>
      <c r="D3721" s="613"/>
      <c r="E3721" s="613"/>
      <c r="F3721" s="613"/>
      <c r="G3721" s="613"/>
      <c r="H3721" s="613"/>
      <c r="I3721" s="613"/>
      <c r="J3721" s="613"/>
      <c r="K3721" s="613"/>
      <c r="L3721" s="613"/>
      <c r="M3721" s="613"/>
      <c r="N3721" s="61"/>
      <c r="O3721" s="11"/>
      <c r="P3721" s="13"/>
      <c r="Q3721" s="13"/>
      <c r="R3721" s="13"/>
      <c r="S3721" s="13"/>
      <c r="T3721" s="13"/>
      <c r="U3721" s="13"/>
      <c r="V3721" s="13"/>
      <c r="W3721" s="13"/>
      <c r="X3721" s="13"/>
      <c r="Y3721" s="13"/>
      <c r="Z3721" s="13"/>
    </row>
    <row r="3722" spans="1:26" x14ac:dyDescent="0.25">
      <c r="A3722" s="38"/>
      <c r="B3722" s="613"/>
      <c r="C3722" s="613"/>
      <c r="D3722" s="613"/>
      <c r="E3722" s="613"/>
      <c r="F3722" s="613"/>
      <c r="G3722" s="613"/>
      <c r="H3722" s="613"/>
      <c r="I3722" s="613"/>
      <c r="J3722" s="613"/>
      <c r="K3722" s="613"/>
      <c r="L3722" s="613"/>
      <c r="M3722" s="613"/>
      <c r="N3722" s="43"/>
      <c r="P3722" s="13"/>
      <c r="Q3722" s="13"/>
      <c r="R3722" s="13"/>
      <c r="S3722" s="13"/>
      <c r="T3722" s="13"/>
      <c r="U3722" s="13"/>
      <c r="V3722" s="13"/>
      <c r="W3722" s="13"/>
      <c r="X3722" s="13"/>
      <c r="Y3722" s="13"/>
      <c r="Z3722" s="13"/>
    </row>
    <row r="3723" spans="1:26" x14ac:dyDescent="0.25">
      <c r="A3723" s="38"/>
      <c r="B3723" s="613"/>
      <c r="C3723" s="613"/>
      <c r="D3723" s="613"/>
      <c r="E3723" s="613"/>
      <c r="F3723" s="613"/>
      <c r="G3723" s="613"/>
      <c r="H3723" s="613"/>
      <c r="I3723" s="613"/>
      <c r="J3723" s="613"/>
      <c r="K3723" s="613"/>
      <c r="L3723" s="613"/>
      <c r="M3723" s="613"/>
      <c r="N3723" s="43"/>
      <c r="P3723" s="13"/>
      <c r="Q3723" s="13"/>
      <c r="R3723" s="13"/>
      <c r="S3723" s="13"/>
      <c r="T3723" s="13"/>
      <c r="U3723" s="13"/>
      <c r="V3723" s="13"/>
      <c r="W3723" s="13"/>
      <c r="X3723" s="13"/>
      <c r="Y3723" s="13"/>
      <c r="Z3723" s="13"/>
    </row>
    <row r="3724" spans="1:26" x14ac:dyDescent="0.25">
      <c r="A3724" s="38"/>
      <c r="B3724" s="613"/>
      <c r="C3724" s="613"/>
      <c r="D3724" s="613"/>
      <c r="E3724" s="613"/>
      <c r="F3724" s="613"/>
      <c r="G3724" s="613"/>
      <c r="H3724" s="613"/>
      <c r="I3724" s="613"/>
      <c r="J3724" s="613"/>
      <c r="K3724" s="613"/>
      <c r="L3724" s="613"/>
      <c r="M3724" s="613"/>
      <c r="N3724" s="43"/>
      <c r="P3724" s="13"/>
      <c r="Q3724" s="13"/>
      <c r="R3724" s="13"/>
      <c r="S3724" s="13"/>
      <c r="T3724" s="13"/>
      <c r="U3724" s="13"/>
      <c r="V3724" s="13"/>
      <c r="W3724" s="13"/>
      <c r="X3724" s="13"/>
      <c r="Y3724" s="13"/>
      <c r="Z3724" s="13"/>
    </row>
    <row r="3725" spans="1:26" x14ac:dyDescent="0.25">
      <c r="A3725" s="38"/>
      <c r="B3725" s="613"/>
      <c r="C3725" s="613"/>
      <c r="D3725" s="613"/>
      <c r="E3725" s="613"/>
      <c r="F3725" s="613"/>
      <c r="G3725" s="613"/>
      <c r="H3725" s="613"/>
      <c r="I3725" s="613"/>
      <c r="J3725" s="613"/>
      <c r="K3725" s="613"/>
      <c r="L3725" s="613"/>
      <c r="M3725" s="613"/>
      <c r="N3725" s="43"/>
      <c r="P3725" s="13"/>
      <c r="Q3725" s="13"/>
      <c r="R3725" s="13"/>
      <c r="S3725" s="13"/>
      <c r="T3725" s="13"/>
      <c r="U3725" s="13"/>
      <c r="V3725" s="13"/>
      <c r="W3725" s="13"/>
      <c r="X3725" s="13"/>
      <c r="Y3725" s="13"/>
      <c r="Z3725" s="13"/>
    </row>
    <row r="3726" spans="1:26" x14ac:dyDescent="0.25">
      <c r="A3726" s="38"/>
      <c r="B3726" s="613"/>
      <c r="C3726" s="613"/>
      <c r="D3726" s="613"/>
      <c r="E3726" s="613"/>
      <c r="F3726" s="613"/>
      <c r="G3726" s="613"/>
      <c r="H3726" s="613"/>
      <c r="I3726" s="613"/>
      <c r="J3726" s="613"/>
      <c r="K3726" s="613"/>
      <c r="L3726" s="613"/>
      <c r="M3726" s="613"/>
      <c r="N3726" s="43"/>
      <c r="P3726" s="13"/>
      <c r="Q3726" s="13"/>
      <c r="R3726" s="13"/>
      <c r="S3726" s="13"/>
      <c r="T3726" s="13"/>
      <c r="U3726" s="13"/>
      <c r="V3726" s="13"/>
      <c r="W3726" s="13"/>
      <c r="X3726" s="13"/>
      <c r="Y3726" s="13"/>
      <c r="Z3726" s="13"/>
    </row>
    <row r="3727" spans="1:26" x14ac:dyDescent="0.25">
      <c r="A3727" s="38"/>
      <c r="B3727" s="613"/>
      <c r="C3727" s="613"/>
      <c r="D3727" s="613"/>
      <c r="E3727" s="613"/>
      <c r="F3727" s="613"/>
      <c r="G3727" s="613"/>
      <c r="H3727" s="613"/>
      <c r="I3727" s="613"/>
      <c r="J3727" s="613"/>
      <c r="K3727" s="613"/>
      <c r="L3727" s="613"/>
      <c r="M3727" s="613"/>
      <c r="N3727" s="43"/>
      <c r="P3727" s="13"/>
      <c r="Q3727" s="13"/>
      <c r="R3727" s="13"/>
      <c r="S3727" s="13"/>
      <c r="T3727" s="13"/>
      <c r="U3727" s="13"/>
      <c r="V3727" s="13"/>
      <c r="W3727" s="13"/>
      <c r="X3727" s="13"/>
      <c r="Y3727" s="13"/>
      <c r="Z3727" s="13"/>
    </row>
    <row r="3728" spans="1:26" x14ac:dyDescent="0.25">
      <c r="A3728" s="38"/>
      <c r="B3728" s="613"/>
      <c r="C3728" s="613"/>
      <c r="D3728" s="613"/>
      <c r="E3728" s="613"/>
      <c r="F3728" s="613"/>
      <c r="G3728" s="613"/>
      <c r="H3728" s="613"/>
      <c r="I3728" s="613"/>
      <c r="J3728" s="613"/>
      <c r="K3728" s="613"/>
      <c r="L3728" s="613"/>
      <c r="M3728" s="613"/>
      <c r="N3728" s="43"/>
      <c r="P3728" s="13"/>
      <c r="Q3728" s="13"/>
      <c r="R3728" s="13"/>
      <c r="S3728" s="13"/>
      <c r="T3728" s="13"/>
      <c r="U3728" s="13"/>
      <c r="V3728" s="13"/>
      <c r="W3728" s="13"/>
      <c r="X3728" s="13"/>
      <c r="Y3728" s="13"/>
      <c r="Z3728" s="13"/>
    </row>
    <row r="3729" spans="1:26" x14ac:dyDescent="0.25">
      <c r="A3729" s="38"/>
      <c r="B3729" s="613"/>
      <c r="C3729" s="613"/>
      <c r="D3729" s="613"/>
      <c r="E3729" s="613"/>
      <c r="F3729" s="613"/>
      <c r="G3729" s="613"/>
      <c r="H3729" s="613"/>
      <c r="I3729" s="613"/>
      <c r="J3729" s="613"/>
      <c r="K3729" s="613"/>
      <c r="L3729" s="613"/>
      <c r="M3729" s="613"/>
      <c r="N3729" s="43"/>
      <c r="P3729" s="13"/>
      <c r="Q3729" s="13"/>
      <c r="R3729" s="13"/>
      <c r="S3729" s="13"/>
      <c r="T3729" s="13"/>
      <c r="U3729" s="13"/>
      <c r="V3729" s="13"/>
      <c r="W3729" s="13"/>
      <c r="X3729" s="13"/>
      <c r="Y3729" s="13"/>
      <c r="Z3729" s="13"/>
    </row>
    <row r="3730" spans="1:26" x14ac:dyDescent="0.25">
      <c r="A3730" s="38"/>
      <c r="B3730" s="613"/>
      <c r="C3730" s="613"/>
      <c r="D3730" s="613"/>
      <c r="E3730" s="613"/>
      <c r="F3730" s="613"/>
      <c r="G3730" s="613"/>
      <c r="H3730" s="613"/>
      <c r="I3730" s="613"/>
      <c r="J3730" s="613"/>
      <c r="K3730" s="613"/>
      <c r="L3730" s="613"/>
      <c r="M3730" s="613"/>
      <c r="N3730" s="43"/>
      <c r="P3730" s="13"/>
      <c r="Q3730" s="13"/>
      <c r="R3730" s="13"/>
      <c r="S3730" s="13"/>
      <c r="T3730" s="13"/>
      <c r="U3730" s="13"/>
      <c r="V3730" s="13"/>
      <c r="W3730" s="13"/>
      <c r="X3730" s="13"/>
      <c r="Y3730" s="13"/>
      <c r="Z3730" s="13"/>
    </row>
    <row r="3731" spans="1:26" x14ac:dyDescent="0.25">
      <c r="A3731" s="38"/>
      <c r="B3731" s="613"/>
      <c r="C3731" s="613"/>
      <c r="D3731" s="613"/>
      <c r="E3731" s="613"/>
      <c r="F3731" s="613"/>
      <c r="G3731" s="613"/>
      <c r="H3731" s="613"/>
      <c r="I3731" s="613"/>
      <c r="J3731" s="613"/>
      <c r="K3731" s="613"/>
      <c r="L3731" s="613"/>
      <c r="M3731" s="613"/>
      <c r="N3731" s="43"/>
      <c r="P3731" s="13"/>
      <c r="Q3731" s="13"/>
      <c r="R3731" s="13"/>
      <c r="S3731" s="13"/>
      <c r="T3731" s="13"/>
      <c r="U3731" s="13"/>
      <c r="V3731" s="13"/>
      <c r="W3731" s="13"/>
      <c r="X3731" s="13"/>
      <c r="Y3731" s="13"/>
      <c r="Z3731" s="13"/>
    </row>
    <row r="3732" spans="1:26" x14ac:dyDescent="0.25">
      <c r="A3732" s="38"/>
      <c r="B3732" s="613"/>
      <c r="C3732" s="613"/>
      <c r="D3732" s="613"/>
      <c r="E3732" s="613"/>
      <c r="F3732" s="613"/>
      <c r="G3732" s="613"/>
      <c r="H3732" s="613"/>
      <c r="I3732" s="613"/>
      <c r="J3732" s="613"/>
      <c r="K3732" s="613"/>
      <c r="L3732" s="613"/>
      <c r="M3732" s="613"/>
      <c r="N3732" s="43"/>
      <c r="P3732" s="13"/>
      <c r="Q3732" s="13"/>
      <c r="R3732" s="13"/>
      <c r="S3732" s="13"/>
      <c r="T3732" s="13"/>
      <c r="U3732" s="13"/>
      <c r="V3732" s="13"/>
      <c r="W3732" s="13"/>
      <c r="X3732" s="13"/>
      <c r="Y3732" s="13"/>
      <c r="Z3732" s="13"/>
    </row>
    <row r="3733" spans="1:26" x14ac:dyDescent="0.25">
      <c r="A3733" s="38"/>
      <c r="B3733" s="613"/>
      <c r="C3733" s="613"/>
      <c r="D3733" s="613"/>
      <c r="E3733" s="613"/>
      <c r="F3733" s="613"/>
      <c r="G3733" s="613"/>
      <c r="H3733" s="613"/>
      <c r="I3733" s="613"/>
      <c r="J3733" s="613"/>
      <c r="K3733" s="613"/>
      <c r="L3733" s="613"/>
      <c r="M3733" s="613"/>
      <c r="N3733" s="43"/>
      <c r="P3733" s="13"/>
      <c r="Q3733" s="13"/>
      <c r="R3733" s="13"/>
      <c r="S3733" s="13"/>
      <c r="T3733" s="13"/>
      <c r="U3733" s="13"/>
      <c r="V3733" s="13"/>
      <c r="W3733" s="13"/>
      <c r="X3733" s="13"/>
      <c r="Y3733" s="13"/>
      <c r="Z3733" s="13"/>
    </row>
    <row r="3734" spans="1:26" x14ac:dyDescent="0.25">
      <c r="A3734" s="38"/>
      <c r="B3734" s="613"/>
      <c r="C3734" s="613"/>
      <c r="D3734" s="613"/>
      <c r="E3734" s="613"/>
      <c r="F3734" s="613"/>
      <c r="G3734" s="613"/>
      <c r="H3734" s="613"/>
      <c r="I3734" s="613"/>
      <c r="J3734" s="613"/>
      <c r="K3734" s="613"/>
      <c r="L3734" s="613"/>
      <c r="M3734" s="613"/>
      <c r="N3734" s="43"/>
      <c r="P3734" s="13"/>
      <c r="Q3734" s="13"/>
      <c r="R3734" s="13"/>
      <c r="S3734" s="13"/>
      <c r="T3734" s="13"/>
      <c r="U3734" s="13"/>
      <c r="V3734" s="13"/>
      <c r="W3734" s="13"/>
      <c r="X3734" s="13"/>
      <c r="Y3734" s="13"/>
      <c r="Z3734" s="13"/>
    </row>
    <row r="3735" spans="1:26" x14ac:dyDescent="0.25">
      <c r="A3735" s="38"/>
      <c r="B3735" s="613"/>
      <c r="C3735" s="613"/>
      <c r="D3735" s="613"/>
      <c r="E3735" s="613"/>
      <c r="F3735" s="613"/>
      <c r="G3735" s="613"/>
      <c r="H3735" s="613"/>
      <c r="I3735" s="613"/>
      <c r="J3735" s="613"/>
      <c r="K3735" s="613"/>
      <c r="L3735" s="613"/>
      <c r="M3735" s="613"/>
      <c r="N3735" s="43"/>
      <c r="P3735" s="13"/>
      <c r="Q3735" s="13"/>
      <c r="R3735" s="13"/>
      <c r="S3735" s="13"/>
      <c r="T3735" s="13"/>
      <c r="U3735" s="13"/>
      <c r="V3735" s="13"/>
      <c r="W3735" s="13"/>
      <c r="X3735" s="13"/>
      <c r="Y3735" s="13"/>
      <c r="Z3735" s="13"/>
    </row>
    <row r="3736" spans="1:26" x14ac:dyDescent="0.25">
      <c r="A3736" s="38"/>
      <c r="B3736" s="613"/>
      <c r="C3736" s="613"/>
      <c r="D3736" s="613"/>
      <c r="E3736" s="613"/>
      <c r="F3736" s="613"/>
      <c r="G3736" s="613"/>
      <c r="H3736" s="613"/>
      <c r="I3736" s="613"/>
      <c r="J3736" s="613"/>
      <c r="K3736" s="613"/>
      <c r="L3736" s="613"/>
      <c r="M3736" s="613"/>
      <c r="N3736" s="43"/>
      <c r="P3736" s="13"/>
      <c r="Q3736" s="13"/>
      <c r="R3736" s="13"/>
      <c r="S3736" s="13"/>
      <c r="T3736" s="13"/>
      <c r="U3736" s="13"/>
      <c r="V3736" s="13"/>
      <c r="W3736" s="13"/>
      <c r="X3736" s="13"/>
      <c r="Y3736" s="13"/>
      <c r="Z3736" s="13"/>
    </row>
    <row r="3737" spans="1:26" x14ac:dyDescent="0.25">
      <c r="A3737" s="38"/>
      <c r="B3737" s="613"/>
      <c r="C3737" s="613"/>
      <c r="D3737" s="613"/>
      <c r="E3737" s="613"/>
      <c r="F3737" s="613"/>
      <c r="G3737" s="613"/>
      <c r="H3737" s="613"/>
      <c r="I3737" s="613"/>
      <c r="J3737" s="613"/>
      <c r="K3737" s="613"/>
      <c r="L3737" s="613"/>
      <c r="M3737" s="613"/>
      <c r="N3737" s="43"/>
      <c r="P3737" s="13"/>
      <c r="Q3737" s="13"/>
      <c r="R3737" s="13"/>
      <c r="S3737" s="13"/>
      <c r="T3737" s="13"/>
      <c r="U3737" s="13"/>
      <c r="V3737" s="13"/>
      <c r="W3737" s="13"/>
      <c r="X3737" s="13"/>
      <c r="Y3737" s="13"/>
      <c r="Z3737" s="13"/>
    </row>
    <row r="3738" spans="1:26" x14ac:dyDescent="0.25">
      <c r="A3738" s="38"/>
      <c r="B3738" s="613"/>
      <c r="C3738" s="613"/>
      <c r="D3738" s="613"/>
      <c r="E3738" s="613"/>
      <c r="F3738" s="613"/>
      <c r="G3738" s="613"/>
      <c r="H3738" s="613"/>
      <c r="I3738" s="613"/>
      <c r="J3738" s="613"/>
      <c r="K3738" s="613"/>
      <c r="L3738" s="613"/>
      <c r="M3738" s="613"/>
      <c r="N3738" s="43"/>
      <c r="P3738" s="13"/>
      <c r="Q3738" s="13"/>
      <c r="R3738" s="13"/>
      <c r="S3738" s="13"/>
      <c r="T3738" s="13"/>
      <c r="U3738" s="13"/>
      <c r="V3738" s="13"/>
      <c r="W3738" s="13"/>
      <c r="X3738" s="13"/>
      <c r="Y3738" s="13"/>
      <c r="Z3738" s="13"/>
    </row>
    <row r="3739" spans="1:26" x14ac:dyDescent="0.25">
      <c r="A3739" s="38"/>
      <c r="B3739" s="613"/>
      <c r="C3739" s="613"/>
      <c r="D3739" s="613"/>
      <c r="E3739" s="613"/>
      <c r="F3739" s="613"/>
      <c r="G3739" s="613"/>
      <c r="H3739" s="613"/>
      <c r="I3739" s="613"/>
      <c r="J3739" s="613"/>
      <c r="K3739" s="613"/>
      <c r="L3739" s="613"/>
      <c r="M3739" s="613"/>
      <c r="N3739" s="43"/>
      <c r="P3739" s="13"/>
      <c r="Q3739" s="13"/>
      <c r="R3739" s="13"/>
      <c r="S3739" s="13"/>
      <c r="T3739" s="13"/>
      <c r="U3739" s="13"/>
      <c r="V3739" s="13"/>
      <c r="W3739" s="13"/>
      <c r="X3739" s="13"/>
      <c r="Y3739" s="13"/>
      <c r="Z3739" s="13"/>
    </row>
    <row r="3740" spans="1:26" x14ac:dyDescent="0.25">
      <c r="A3740" s="38"/>
      <c r="B3740" s="613"/>
      <c r="C3740" s="613"/>
      <c r="D3740" s="613"/>
      <c r="E3740" s="613"/>
      <c r="F3740" s="613"/>
      <c r="G3740" s="613"/>
      <c r="H3740" s="613"/>
      <c r="I3740" s="613"/>
      <c r="J3740" s="613"/>
      <c r="K3740" s="613"/>
      <c r="L3740" s="613"/>
      <c r="M3740" s="613"/>
      <c r="N3740" s="43"/>
      <c r="P3740" s="13"/>
      <c r="Q3740" s="13"/>
      <c r="R3740" s="13"/>
      <c r="S3740" s="13"/>
      <c r="T3740" s="13"/>
      <c r="U3740" s="13"/>
      <c r="V3740" s="13"/>
      <c r="W3740" s="13"/>
      <c r="X3740" s="13"/>
      <c r="Y3740" s="13"/>
      <c r="Z3740" s="13"/>
    </row>
    <row r="3741" spans="1:26" x14ac:dyDescent="0.25">
      <c r="A3741" s="38"/>
      <c r="B3741" s="613"/>
      <c r="C3741" s="613"/>
      <c r="D3741" s="613"/>
      <c r="E3741" s="613"/>
      <c r="F3741" s="613"/>
      <c r="G3741" s="613"/>
      <c r="H3741" s="613"/>
      <c r="I3741" s="613"/>
      <c r="J3741" s="613"/>
      <c r="K3741" s="613"/>
      <c r="L3741" s="613"/>
      <c r="M3741" s="613"/>
      <c r="N3741" s="43"/>
      <c r="P3741" s="13"/>
      <c r="Q3741" s="13"/>
      <c r="R3741" s="13"/>
      <c r="S3741" s="13"/>
      <c r="T3741" s="13"/>
      <c r="U3741" s="13"/>
      <c r="V3741" s="13"/>
      <c r="W3741" s="13"/>
      <c r="X3741" s="13"/>
      <c r="Y3741" s="13"/>
      <c r="Z3741" s="13"/>
    </row>
    <row r="3742" spans="1:26" x14ac:dyDescent="0.25">
      <c r="A3742" s="38"/>
      <c r="N3742" s="43"/>
      <c r="P3742" s="13"/>
      <c r="Q3742" s="13"/>
      <c r="R3742" s="13"/>
      <c r="S3742" s="13"/>
      <c r="T3742" s="13"/>
      <c r="U3742" s="13"/>
      <c r="V3742" s="13"/>
      <c r="W3742" s="13"/>
      <c r="X3742" s="13"/>
      <c r="Y3742" s="13"/>
      <c r="Z3742" s="13"/>
    </row>
    <row r="3743" spans="1:26" x14ac:dyDescent="0.25">
      <c r="A3743" s="38"/>
      <c r="B3743" s="16" t="s">
        <v>426</v>
      </c>
      <c r="D3743" s="62"/>
      <c r="H3743" s="63"/>
      <c r="K3743" s="26"/>
      <c r="N3743" s="43"/>
      <c r="P3743" s="13"/>
      <c r="Q3743" s="13"/>
      <c r="R3743" s="13"/>
      <c r="S3743" s="13"/>
      <c r="T3743" s="13"/>
      <c r="U3743" s="13"/>
      <c r="V3743" s="13"/>
      <c r="W3743" s="13"/>
      <c r="X3743" s="13"/>
      <c r="Y3743" s="13"/>
      <c r="Z3743" s="13"/>
    </row>
    <row r="3744" spans="1:26" x14ac:dyDescent="0.25">
      <c r="A3744" s="38"/>
      <c r="D3744" s="62"/>
      <c r="H3744" s="63"/>
      <c r="K3744" s="26"/>
      <c r="N3744" s="43"/>
      <c r="P3744" s="13"/>
      <c r="Q3744" s="13"/>
      <c r="R3744" s="13"/>
      <c r="S3744" s="13"/>
      <c r="T3744" s="13"/>
      <c r="U3744" s="13"/>
      <c r="V3744" s="13"/>
      <c r="W3744" s="13"/>
      <c r="X3744" s="13"/>
      <c r="Y3744" s="13"/>
      <c r="Z3744" s="13"/>
    </row>
    <row r="3745" spans="1:26" x14ac:dyDescent="0.25">
      <c r="A3745" s="38"/>
      <c r="D3745" s="62"/>
      <c r="H3745" s="63"/>
      <c r="K3745" s="26"/>
      <c r="N3745" s="43"/>
      <c r="P3745" s="13"/>
      <c r="Q3745" s="13"/>
      <c r="R3745" s="13"/>
      <c r="S3745" s="13"/>
      <c r="T3745" s="13"/>
      <c r="U3745" s="13"/>
      <c r="V3745" s="13"/>
      <c r="W3745" s="13"/>
      <c r="X3745" s="13"/>
      <c r="Y3745" s="13"/>
      <c r="Z3745" s="13"/>
    </row>
    <row r="3746" spans="1:26" x14ac:dyDescent="0.25">
      <c r="A3746" s="38"/>
      <c r="D3746" s="62"/>
      <c r="H3746" s="63"/>
      <c r="K3746" s="606" t="s">
        <v>334</v>
      </c>
      <c r="L3746" s="606"/>
      <c r="M3746" s="606"/>
      <c r="N3746" s="43"/>
      <c r="P3746" s="13"/>
      <c r="Q3746" s="13"/>
      <c r="R3746" s="13"/>
      <c r="S3746" s="13"/>
      <c r="T3746" s="13"/>
      <c r="U3746" s="13"/>
      <c r="V3746" s="13"/>
      <c r="W3746" s="13"/>
      <c r="X3746" s="13"/>
      <c r="Y3746" s="13"/>
      <c r="Z3746" s="13"/>
    </row>
    <row r="3747" spans="1:26" x14ac:dyDescent="0.25">
      <c r="A3747" s="38"/>
      <c r="D3747" s="62"/>
      <c r="E3747" s="13"/>
      <c r="F3747" s="13"/>
      <c r="G3747" s="13"/>
      <c r="H3747" s="14"/>
      <c r="I3747" s="13"/>
      <c r="K3747" s="606"/>
      <c r="L3747" s="606"/>
      <c r="M3747" s="606"/>
      <c r="N3747" s="43"/>
      <c r="P3747" s="13"/>
      <c r="Q3747" s="13"/>
      <c r="R3747" s="13"/>
      <c r="S3747" s="13"/>
      <c r="T3747" s="13"/>
      <c r="U3747" s="13"/>
      <c r="V3747" s="13"/>
      <c r="W3747" s="13"/>
      <c r="X3747" s="13"/>
      <c r="Y3747" s="13"/>
      <c r="Z3747" s="13"/>
    </row>
    <row r="3748" spans="1:26" x14ac:dyDescent="0.25">
      <c r="A3748" s="38"/>
      <c r="D3748" s="62"/>
      <c r="E3748" s="13"/>
      <c r="F3748" s="13"/>
      <c r="G3748" s="13"/>
      <c r="H3748" s="13"/>
      <c r="I3748" s="13"/>
      <c r="K3748" s="606"/>
      <c r="L3748" s="606"/>
      <c r="M3748" s="606"/>
      <c r="N3748" s="43"/>
      <c r="P3748" s="13"/>
      <c r="Q3748" s="13"/>
      <c r="R3748" s="13"/>
      <c r="S3748" s="13"/>
      <c r="T3748" s="13"/>
      <c r="U3748" s="13"/>
      <c r="V3748" s="13"/>
      <c r="W3748" s="13"/>
      <c r="X3748" s="13"/>
      <c r="Y3748" s="13"/>
      <c r="Z3748" s="13"/>
    </row>
    <row r="3749" spans="1:26" x14ac:dyDescent="0.25">
      <c r="A3749" s="38"/>
      <c r="D3749" s="62"/>
      <c r="E3749" s="13"/>
      <c r="F3749" s="13"/>
      <c r="G3749" s="13"/>
      <c r="H3749" s="13"/>
      <c r="I3749" s="13"/>
      <c r="K3749" s="606"/>
      <c r="L3749" s="606"/>
      <c r="M3749" s="606"/>
      <c r="N3749" s="43"/>
      <c r="P3749" s="13"/>
      <c r="Q3749" s="13"/>
      <c r="R3749" s="13"/>
      <c r="S3749" s="13"/>
      <c r="T3749" s="13"/>
      <c r="U3749" s="13"/>
      <c r="V3749" s="13"/>
      <c r="W3749" s="13"/>
      <c r="X3749" s="13"/>
      <c r="Y3749" s="13"/>
      <c r="Z3749" s="13"/>
    </row>
    <row r="3750" spans="1:26" x14ac:dyDescent="0.25">
      <c r="A3750" s="38"/>
      <c r="D3750" s="62"/>
      <c r="E3750" s="13"/>
      <c r="F3750" s="13"/>
      <c r="G3750" s="13"/>
      <c r="H3750" s="13"/>
      <c r="I3750" s="13"/>
      <c r="K3750" s="26"/>
      <c r="N3750" s="43"/>
      <c r="P3750" s="13"/>
      <c r="Q3750" s="13"/>
      <c r="R3750" s="13"/>
      <c r="S3750" s="13"/>
      <c r="T3750" s="13"/>
      <c r="U3750" s="13"/>
      <c r="V3750" s="13"/>
      <c r="W3750" s="13"/>
      <c r="X3750" s="13"/>
      <c r="Y3750" s="13"/>
      <c r="Z3750" s="13"/>
    </row>
    <row r="3751" spans="1:26" ht="13.8" thickBot="1" x14ac:dyDescent="0.3">
      <c r="A3751" s="64"/>
      <c r="B3751" s="65"/>
      <c r="C3751" s="65"/>
      <c r="D3751" s="65"/>
      <c r="E3751" s="65"/>
      <c r="F3751" s="65"/>
      <c r="G3751" s="65"/>
      <c r="H3751" s="65"/>
      <c r="I3751" s="65"/>
      <c r="J3751" s="65"/>
      <c r="K3751" s="65"/>
      <c r="L3751" s="65"/>
      <c r="M3751" s="65"/>
      <c r="N3751" s="69"/>
      <c r="P3751" s="13"/>
      <c r="Q3751" s="13"/>
      <c r="R3751" s="13"/>
      <c r="S3751" s="13"/>
      <c r="T3751" s="13"/>
      <c r="U3751" s="13"/>
      <c r="V3751" s="13"/>
      <c r="W3751" s="13"/>
      <c r="X3751" s="13"/>
      <c r="Y3751" s="13"/>
      <c r="Z3751" s="13"/>
    </row>
    <row r="3752" spans="1:26" ht="13.8" thickTop="1" x14ac:dyDescent="0.25">
      <c r="P3752" s="13"/>
      <c r="Q3752" s="13"/>
      <c r="R3752" s="13"/>
      <c r="S3752" s="13"/>
      <c r="T3752" s="13"/>
      <c r="U3752" s="13"/>
      <c r="V3752" s="13"/>
      <c r="W3752" s="13"/>
      <c r="X3752" s="13"/>
      <c r="Y3752" s="13"/>
      <c r="Z3752" s="13"/>
    </row>
    <row r="3753" spans="1:26" x14ac:dyDescent="0.25">
      <c r="P3753" s="13"/>
      <c r="Q3753" s="13"/>
      <c r="R3753" s="13"/>
      <c r="S3753" s="13"/>
      <c r="T3753" s="13"/>
      <c r="U3753" s="13"/>
      <c r="V3753" s="13"/>
      <c r="W3753" s="13"/>
      <c r="X3753" s="13"/>
      <c r="Y3753" s="13"/>
      <c r="Z3753" s="13"/>
    </row>
    <row r="3754" spans="1:26" x14ac:dyDescent="0.25">
      <c r="B3754" s="29" t="s">
        <v>19</v>
      </c>
      <c r="P3754" s="13"/>
      <c r="Q3754" s="13"/>
      <c r="R3754" s="13"/>
      <c r="S3754" s="13"/>
      <c r="T3754" s="13"/>
      <c r="U3754" s="13"/>
      <c r="V3754" s="13"/>
      <c r="W3754" s="13"/>
      <c r="X3754" s="13"/>
      <c r="Y3754" s="13"/>
      <c r="Z3754" s="13"/>
    </row>
    <row r="3755" spans="1:26" x14ac:dyDescent="0.25">
      <c r="P3755" s="13"/>
      <c r="Q3755" s="13"/>
      <c r="R3755" s="13"/>
      <c r="S3755" s="13"/>
      <c r="T3755" s="13"/>
      <c r="U3755" s="13"/>
      <c r="V3755" s="13"/>
      <c r="W3755" s="13"/>
      <c r="X3755" s="13"/>
      <c r="Y3755" s="13"/>
      <c r="Z3755" s="13"/>
    </row>
    <row r="3756" spans="1:26" x14ac:dyDescent="0.25">
      <c r="P3756" s="13"/>
      <c r="Q3756" s="13"/>
      <c r="R3756" s="13"/>
      <c r="S3756" s="13"/>
      <c r="T3756" s="13"/>
      <c r="U3756" s="13"/>
      <c r="V3756" s="13"/>
      <c r="W3756" s="13"/>
      <c r="X3756" s="13"/>
      <c r="Y3756" s="13"/>
      <c r="Z3756" s="13"/>
    </row>
    <row r="3757" spans="1:26" x14ac:dyDescent="0.25">
      <c r="P3757" s="13"/>
      <c r="Q3757" s="13"/>
      <c r="R3757" s="13"/>
      <c r="S3757" s="13"/>
      <c r="T3757" s="13"/>
      <c r="U3757" s="13"/>
      <c r="V3757" s="13"/>
      <c r="W3757" s="13"/>
      <c r="X3757" s="13"/>
      <c r="Y3757" s="13"/>
      <c r="Z3757" s="13"/>
    </row>
    <row r="3758" spans="1:26" x14ac:dyDescent="0.25">
      <c r="P3758" s="13"/>
      <c r="Q3758" s="13"/>
      <c r="R3758" s="13"/>
      <c r="S3758" s="13"/>
      <c r="T3758" s="13"/>
      <c r="U3758" s="13"/>
      <c r="V3758" s="13"/>
      <c r="W3758" s="13"/>
      <c r="X3758" s="13"/>
      <c r="Y3758" s="13"/>
      <c r="Z3758" s="13"/>
    </row>
    <row r="3759" spans="1:26" x14ac:dyDescent="0.25">
      <c r="P3759" s="13"/>
      <c r="Q3759" s="13"/>
      <c r="R3759" s="13"/>
      <c r="S3759" s="13"/>
      <c r="T3759" s="13"/>
      <c r="U3759" s="13"/>
      <c r="V3759" s="13"/>
      <c r="W3759" s="13"/>
      <c r="X3759" s="13"/>
      <c r="Y3759" s="13"/>
      <c r="Z3759" s="13"/>
    </row>
    <row r="3760" spans="1:26" x14ac:dyDescent="0.25">
      <c r="P3760" s="13"/>
      <c r="Q3760" s="13"/>
      <c r="R3760" s="13"/>
      <c r="S3760" s="13"/>
      <c r="T3760" s="13"/>
      <c r="U3760" s="13"/>
      <c r="V3760" s="13"/>
      <c r="W3760" s="13"/>
      <c r="X3760" s="13"/>
      <c r="Y3760" s="13"/>
      <c r="Z3760" s="13"/>
    </row>
    <row r="3761" spans="16:26" x14ac:dyDescent="0.25">
      <c r="P3761" s="13"/>
      <c r="Q3761" s="13"/>
      <c r="R3761" s="13"/>
      <c r="S3761" s="13"/>
      <c r="T3761" s="13"/>
      <c r="U3761" s="13"/>
      <c r="V3761" s="13"/>
      <c r="W3761" s="13"/>
      <c r="X3761" s="13"/>
      <c r="Y3761" s="13"/>
      <c r="Z3761" s="13"/>
    </row>
    <row r="3762" spans="16:26" x14ac:dyDescent="0.25">
      <c r="P3762" s="13"/>
      <c r="Q3762" s="13"/>
      <c r="R3762" s="13"/>
      <c r="S3762" s="13"/>
      <c r="T3762" s="13"/>
      <c r="U3762" s="13"/>
      <c r="V3762" s="13"/>
      <c r="W3762" s="13"/>
      <c r="X3762" s="13"/>
      <c r="Y3762" s="13"/>
      <c r="Z3762" s="13"/>
    </row>
    <row r="3763" spans="16:26" x14ac:dyDescent="0.25">
      <c r="P3763" s="13"/>
      <c r="Q3763" s="13"/>
      <c r="R3763" s="13"/>
      <c r="S3763" s="13"/>
      <c r="T3763" s="13"/>
      <c r="U3763" s="13"/>
      <c r="V3763" s="13"/>
      <c r="W3763" s="13"/>
      <c r="X3763" s="13"/>
      <c r="Y3763" s="13"/>
      <c r="Z3763" s="13"/>
    </row>
    <row r="3764" spans="16:26" x14ac:dyDescent="0.25">
      <c r="P3764" s="13"/>
      <c r="Q3764" s="13"/>
      <c r="R3764" s="13"/>
      <c r="S3764" s="13"/>
      <c r="T3764" s="13"/>
      <c r="U3764" s="13"/>
      <c r="V3764" s="13"/>
      <c r="W3764" s="13"/>
      <c r="X3764" s="13"/>
      <c r="Y3764" s="13"/>
      <c r="Z3764" s="13"/>
    </row>
    <row r="3765" spans="16:26" x14ac:dyDescent="0.25">
      <c r="P3765" s="13"/>
      <c r="Q3765" s="13"/>
      <c r="R3765" s="13"/>
      <c r="S3765" s="13"/>
      <c r="T3765" s="13"/>
      <c r="U3765" s="13"/>
      <c r="V3765" s="13"/>
      <c r="W3765" s="13"/>
      <c r="X3765" s="13"/>
      <c r="Y3765" s="13"/>
      <c r="Z3765" s="13"/>
    </row>
    <row r="3766" spans="16:26" x14ac:dyDescent="0.25">
      <c r="P3766" s="13"/>
      <c r="Q3766" s="13"/>
      <c r="R3766" s="13"/>
      <c r="S3766" s="13"/>
      <c r="T3766" s="13"/>
      <c r="U3766" s="13"/>
      <c r="V3766" s="13"/>
      <c r="W3766" s="13"/>
      <c r="X3766" s="13"/>
      <c r="Y3766" s="13"/>
      <c r="Z3766" s="13"/>
    </row>
    <row r="3767" spans="16:26" x14ac:dyDescent="0.25">
      <c r="P3767" s="13"/>
      <c r="Q3767" s="13"/>
      <c r="R3767" s="13"/>
      <c r="S3767" s="13"/>
      <c r="T3767" s="13"/>
      <c r="U3767" s="13"/>
      <c r="V3767" s="13"/>
      <c r="W3767" s="13"/>
      <c r="X3767" s="13"/>
      <c r="Y3767" s="13"/>
      <c r="Z3767" s="13"/>
    </row>
    <row r="3768" spans="16:26" x14ac:dyDescent="0.25">
      <c r="P3768" s="13"/>
      <c r="Q3768" s="13"/>
      <c r="R3768" s="13"/>
      <c r="S3768" s="13"/>
      <c r="T3768" s="13"/>
      <c r="U3768" s="13"/>
      <c r="V3768" s="13"/>
      <c r="W3768" s="13"/>
      <c r="X3768" s="13"/>
      <c r="Y3768" s="13"/>
      <c r="Z3768" s="13"/>
    </row>
    <row r="3769" spans="16:26" x14ac:dyDescent="0.25">
      <c r="P3769" s="13"/>
      <c r="Q3769" s="13"/>
      <c r="R3769" s="13"/>
      <c r="S3769" s="13"/>
      <c r="T3769" s="13"/>
      <c r="U3769" s="13"/>
      <c r="V3769" s="13"/>
      <c r="W3769" s="13"/>
      <c r="X3769" s="13"/>
      <c r="Y3769" s="13"/>
      <c r="Z3769" s="13"/>
    </row>
    <row r="3770" spans="16:26" x14ac:dyDescent="0.25">
      <c r="P3770" s="13"/>
      <c r="Q3770" s="13"/>
      <c r="R3770" s="13"/>
      <c r="S3770" s="13"/>
      <c r="T3770" s="13"/>
      <c r="U3770" s="13"/>
      <c r="V3770" s="13"/>
      <c r="W3770" s="13"/>
      <c r="X3770" s="13"/>
      <c r="Y3770" s="13"/>
      <c r="Z3770" s="13"/>
    </row>
    <row r="3771" spans="16:26" x14ac:dyDescent="0.25">
      <c r="P3771" s="13"/>
      <c r="Q3771" s="13"/>
      <c r="R3771" s="13"/>
      <c r="S3771" s="13"/>
      <c r="T3771" s="13"/>
      <c r="U3771" s="13"/>
      <c r="V3771" s="13"/>
      <c r="W3771" s="13"/>
      <c r="X3771" s="13"/>
      <c r="Y3771" s="13"/>
      <c r="Z3771" s="13"/>
    </row>
    <row r="3772" spans="16:26" x14ac:dyDescent="0.25">
      <c r="P3772" s="13"/>
      <c r="Q3772" s="13"/>
      <c r="R3772" s="13"/>
      <c r="S3772" s="13"/>
      <c r="T3772" s="13"/>
      <c r="U3772" s="13"/>
      <c r="V3772" s="13"/>
      <c r="W3772" s="13"/>
      <c r="X3772" s="13"/>
      <c r="Y3772" s="13"/>
      <c r="Z3772" s="13"/>
    </row>
    <row r="3773" spans="16:26" x14ac:dyDescent="0.25">
      <c r="P3773" s="13"/>
      <c r="Q3773" s="13"/>
      <c r="R3773" s="13"/>
      <c r="S3773" s="13"/>
      <c r="T3773" s="13"/>
      <c r="U3773" s="13"/>
      <c r="V3773" s="13"/>
      <c r="W3773" s="13"/>
      <c r="X3773" s="13"/>
      <c r="Y3773" s="13"/>
      <c r="Z3773" s="13"/>
    </row>
    <row r="3774" spans="16:26" x14ac:dyDescent="0.25">
      <c r="P3774" s="13"/>
      <c r="Q3774" s="13"/>
      <c r="R3774" s="13"/>
      <c r="S3774" s="13"/>
      <c r="T3774" s="13"/>
      <c r="U3774" s="13"/>
      <c r="V3774" s="13"/>
      <c r="W3774" s="13"/>
      <c r="X3774" s="13"/>
      <c r="Y3774" s="13"/>
      <c r="Z3774" s="13"/>
    </row>
    <row r="3775" spans="16:26" x14ac:dyDescent="0.25">
      <c r="P3775" s="13"/>
      <c r="Q3775" s="13"/>
      <c r="R3775" s="13"/>
      <c r="S3775" s="13"/>
      <c r="T3775" s="13"/>
      <c r="U3775" s="13"/>
      <c r="V3775" s="13"/>
      <c r="W3775" s="13"/>
      <c r="X3775" s="13"/>
      <c r="Y3775" s="13"/>
      <c r="Z3775" s="13"/>
    </row>
    <row r="3776" spans="16:26" x14ac:dyDescent="0.25">
      <c r="P3776" s="13"/>
      <c r="Q3776" s="13"/>
      <c r="R3776" s="13"/>
      <c r="S3776" s="13"/>
      <c r="T3776" s="13"/>
      <c r="U3776" s="13"/>
      <c r="V3776" s="13"/>
      <c r="W3776" s="13"/>
      <c r="X3776" s="13"/>
      <c r="Y3776" s="13"/>
      <c r="Z3776" s="13"/>
    </row>
    <row r="3777" spans="16:26" x14ac:dyDescent="0.25">
      <c r="P3777" s="13"/>
      <c r="Q3777" s="13"/>
      <c r="R3777" s="13"/>
      <c r="S3777" s="13"/>
      <c r="T3777" s="13"/>
      <c r="U3777" s="13"/>
      <c r="V3777" s="13"/>
      <c r="W3777" s="13"/>
      <c r="X3777" s="13"/>
      <c r="Y3777" s="13"/>
      <c r="Z3777" s="13"/>
    </row>
    <row r="3778" spans="16:26" x14ac:dyDescent="0.25">
      <c r="P3778" s="13"/>
      <c r="Q3778" s="13"/>
      <c r="R3778" s="13"/>
      <c r="S3778" s="13"/>
      <c r="T3778" s="13"/>
      <c r="U3778" s="13"/>
      <c r="V3778" s="13"/>
      <c r="W3778" s="13"/>
      <c r="X3778" s="13"/>
      <c r="Y3778" s="13"/>
      <c r="Z3778" s="13"/>
    </row>
    <row r="3779" spans="16:26" x14ac:dyDescent="0.25">
      <c r="P3779" s="13"/>
      <c r="Q3779" s="13"/>
      <c r="R3779" s="13"/>
      <c r="S3779" s="13"/>
      <c r="T3779" s="13"/>
      <c r="U3779" s="13"/>
      <c r="V3779" s="13"/>
      <c r="W3779" s="13"/>
      <c r="X3779" s="13"/>
      <c r="Y3779" s="13"/>
      <c r="Z3779" s="13"/>
    </row>
    <row r="3780" spans="16:26" x14ac:dyDescent="0.25">
      <c r="P3780" s="13"/>
      <c r="Q3780" s="13"/>
      <c r="R3780" s="13"/>
      <c r="S3780" s="13"/>
      <c r="T3780" s="13"/>
      <c r="U3780" s="13"/>
      <c r="V3780" s="13"/>
      <c r="W3780" s="13"/>
      <c r="X3780" s="13"/>
      <c r="Y3780" s="13"/>
      <c r="Z3780" s="13"/>
    </row>
    <row r="3781" spans="16:26" x14ac:dyDescent="0.25">
      <c r="P3781" s="13"/>
      <c r="Q3781" s="13"/>
      <c r="R3781" s="13"/>
      <c r="S3781" s="13"/>
      <c r="T3781" s="13"/>
      <c r="U3781" s="13"/>
      <c r="V3781" s="13"/>
      <c r="W3781" s="13"/>
      <c r="X3781" s="13"/>
      <c r="Y3781" s="13"/>
      <c r="Z3781" s="13"/>
    </row>
    <row r="3782" spans="16:26" x14ac:dyDescent="0.25">
      <c r="P3782" s="13"/>
      <c r="Q3782" s="13"/>
      <c r="R3782" s="13"/>
      <c r="S3782" s="13"/>
      <c r="T3782" s="13"/>
      <c r="U3782" s="13"/>
      <c r="V3782" s="13"/>
      <c r="W3782" s="13"/>
      <c r="X3782" s="13"/>
      <c r="Y3782" s="13"/>
      <c r="Z3782" s="13"/>
    </row>
    <row r="3783" spans="16:26" x14ac:dyDescent="0.25">
      <c r="P3783" s="13"/>
      <c r="Q3783" s="13"/>
      <c r="R3783" s="13"/>
      <c r="S3783" s="13"/>
      <c r="T3783" s="13"/>
      <c r="U3783" s="13"/>
      <c r="V3783" s="13"/>
      <c r="W3783" s="13"/>
      <c r="X3783" s="13"/>
      <c r="Y3783" s="13"/>
      <c r="Z3783" s="13"/>
    </row>
    <row r="3784" spans="16:26" x14ac:dyDescent="0.25">
      <c r="P3784" s="13"/>
      <c r="Q3784" s="13"/>
      <c r="R3784" s="13"/>
      <c r="S3784" s="13"/>
      <c r="T3784" s="13"/>
      <c r="U3784" s="13"/>
      <c r="V3784" s="13"/>
      <c r="W3784" s="13"/>
      <c r="X3784" s="13"/>
      <c r="Y3784" s="13"/>
      <c r="Z3784" s="13"/>
    </row>
    <row r="3785" spans="16:26" x14ac:dyDescent="0.25">
      <c r="P3785" s="13"/>
      <c r="Q3785" s="13"/>
      <c r="R3785" s="13"/>
      <c r="S3785" s="13"/>
      <c r="T3785" s="13"/>
      <c r="U3785" s="13"/>
      <c r="V3785" s="13"/>
      <c r="W3785" s="13"/>
      <c r="X3785" s="13"/>
      <c r="Y3785" s="13"/>
      <c r="Z3785" s="13"/>
    </row>
    <row r="3786" spans="16:26" x14ac:dyDescent="0.25">
      <c r="P3786" s="13"/>
      <c r="Q3786" s="13"/>
      <c r="R3786" s="13"/>
      <c r="S3786" s="13"/>
      <c r="T3786" s="13"/>
      <c r="U3786" s="13"/>
      <c r="V3786" s="13"/>
      <c r="W3786" s="13"/>
      <c r="X3786" s="13"/>
      <c r="Y3786" s="13"/>
      <c r="Z3786" s="13"/>
    </row>
    <row r="3787" spans="16:26" x14ac:dyDescent="0.25">
      <c r="P3787" s="13"/>
      <c r="Q3787" s="13"/>
      <c r="R3787" s="13"/>
      <c r="S3787" s="13"/>
      <c r="T3787" s="13"/>
      <c r="U3787" s="13"/>
      <c r="V3787" s="13"/>
      <c r="W3787" s="13"/>
      <c r="X3787" s="13"/>
      <c r="Y3787" s="13"/>
      <c r="Z3787" s="13"/>
    </row>
    <row r="3788" spans="16:26" x14ac:dyDescent="0.25">
      <c r="P3788" s="13"/>
      <c r="Q3788" s="13"/>
      <c r="R3788" s="13"/>
      <c r="S3788" s="13"/>
      <c r="T3788" s="13"/>
      <c r="U3788" s="13"/>
      <c r="V3788" s="13"/>
      <c r="W3788" s="13"/>
      <c r="X3788" s="13"/>
      <c r="Y3788" s="13"/>
      <c r="Z3788" s="13"/>
    </row>
    <row r="3789" spans="16:26" x14ac:dyDescent="0.25">
      <c r="P3789" s="13"/>
      <c r="Q3789" s="13"/>
      <c r="R3789" s="13"/>
      <c r="S3789" s="13"/>
      <c r="T3789" s="13"/>
      <c r="U3789" s="13"/>
      <c r="V3789" s="13"/>
      <c r="W3789" s="13"/>
      <c r="X3789" s="13"/>
      <c r="Y3789" s="13"/>
      <c r="Z3789" s="13"/>
    </row>
    <row r="3790" spans="16:26" x14ac:dyDescent="0.25">
      <c r="P3790" s="13"/>
      <c r="Q3790" s="13"/>
      <c r="R3790" s="13"/>
      <c r="S3790" s="13"/>
      <c r="T3790" s="13"/>
      <c r="U3790" s="13"/>
      <c r="V3790" s="13"/>
      <c r="W3790" s="13"/>
      <c r="X3790" s="13"/>
      <c r="Y3790" s="13"/>
      <c r="Z3790" s="13"/>
    </row>
    <row r="3791" spans="16:26" x14ac:dyDescent="0.25">
      <c r="P3791" s="13"/>
      <c r="Q3791" s="13"/>
      <c r="R3791" s="13"/>
      <c r="S3791" s="13"/>
      <c r="T3791" s="13"/>
      <c r="U3791" s="13"/>
      <c r="V3791" s="13"/>
      <c r="W3791" s="13"/>
      <c r="X3791" s="13"/>
      <c r="Y3791" s="13"/>
      <c r="Z3791" s="13"/>
    </row>
    <row r="3792" spans="16:26" x14ac:dyDescent="0.25">
      <c r="P3792" s="13"/>
      <c r="Q3792" s="13"/>
      <c r="R3792" s="13"/>
      <c r="S3792" s="13"/>
      <c r="T3792" s="13"/>
      <c r="U3792" s="13"/>
      <c r="V3792" s="13"/>
      <c r="W3792" s="13"/>
      <c r="X3792" s="13"/>
      <c r="Y3792" s="13"/>
      <c r="Z3792" s="13"/>
    </row>
    <row r="3793" spans="16:26" x14ac:dyDescent="0.25">
      <c r="P3793" s="13"/>
      <c r="Q3793" s="13"/>
      <c r="R3793" s="13"/>
      <c r="S3793" s="13"/>
      <c r="T3793" s="13"/>
      <c r="U3793" s="13"/>
      <c r="V3793" s="13"/>
      <c r="W3793" s="13"/>
      <c r="X3793" s="13"/>
      <c r="Y3793" s="13"/>
      <c r="Z3793" s="13"/>
    </row>
    <row r="3794" spans="16:26" x14ac:dyDescent="0.25">
      <c r="P3794" s="13"/>
      <c r="Q3794" s="13"/>
      <c r="R3794" s="13"/>
      <c r="S3794" s="13"/>
      <c r="T3794" s="13"/>
      <c r="U3794" s="13"/>
      <c r="V3794" s="13"/>
      <c r="W3794" s="13"/>
      <c r="X3794" s="13"/>
      <c r="Y3794" s="13"/>
      <c r="Z3794" s="13"/>
    </row>
    <row r="3795" spans="16:26" x14ac:dyDescent="0.25">
      <c r="P3795" s="13"/>
      <c r="Q3795" s="13"/>
      <c r="R3795" s="13"/>
      <c r="S3795" s="13"/>
      <c r="T3795" s="13"/>
      <c r="U3795" s="13"/>
      <c r="V3795" s="13"/>
      <c r="W3795" s="13"/>
      <c r="X3795" s="13"/>
      <c r="Y3795" s="13"/>
      <c r="Z3795" s="13"/>
    </row>
    <row r="3796" spans="16:26" x14ac:dyDescent="0.25">
      <c r="P3796" s="13"/>
      <c r="Q3796" s="13"/>
      <c r="R3796" s="13"/>
      <c r="S3796" s="13"/>
      <c r="T3796" s="13"/>
      <c r="U3796" s="13"/>
      <c r="V3796" s="13"/>
      <c r="W3796" s="13"/>
      <c r="X3796" s="13"/>
      <c r="Y3796" s="13"/>
      <c r="Z3796" s="13"/>
    </row>
    <row r="3797" spans="16:26" x14ac:dyDescent="0.25">
      <c r="P3797" s="13"/>
      <c r="Q3797" s="13"/>
      <c r="R3797" s="13"/>
      <c r="S3797" s="13"/>
      <c r="T3797" s="13"/>
      <c r="U3797" s="13"/>
      <c r="V3797" s="13"/>
      <c r="W3797" s="13"/>
      <c r="X3797" s="13"/>
      <c r="Y3797" s="13"/>
      <c r="Z3797" s="13"/>
    </row>
    <row r="3798" spans="16:26" x14ac:dyDescent="0.25">
      <c r="P3798" s="13"/>
      <c r="Q3798" s="13"/>
      <c r="R3798" s="13"/>
      <c r="S3798" s="13"/>
      <c r="T3798" s="13"/>
      <c r="U3798" s="13"/>
      <c r="V3798" s="13"/>
      <c r="W3798" s="13"/>
      <c r="X3798" s="13"/>
      <c r="Y3798" s="13"/>
      <c r="Z3798" s="13"/>
    </row>
    <row r="3799" spans="16:26" x14ac:dyDescent="0.25">
      <c r="P3799" s="13"/>
      <c r="Q3799" s="13"/>
      <c r="R3799" s="13"/>
      <c r="S3799" s="13"/>
      <c r="T3799" s="13"/>
      <c r="U3799" s="13"/>
      <c r="V3799" s="13"/>
      <c r="W3799" s="13"/>
      <c r="X3799" s="13"/>
      <c r="Y3799" s="13"/>
      <c r="Z3799" s="13"/>
    </row>
    <row r="3800" spans="16:26" x14ac:dyDescent="0.25">
      <c r="P3800" s="13"/>
      <c r="Q3800" s="13"/>
      <c r="R3800" s="13"/>
      <c r="S3800" s="13"/>
      <c r="T3800" s="13"/>
      <c r="U3800" s="13"/>
      <c r="V3800" s="13"/>
      <c r="W3800" s="13"/>
      <c r="X3800" s="13"/>
      <c r="Y3800" s="13"/>
      <c r="Z3800" s="13"/>
    </row>
    <row r="3801" spans="16:26" x14ac:dyDescent="0.25">
      <c r="P3801" s="13"/>
      <c r="Q3801" s="13"/>
      <c r="R3801" s="13"/>
      <c r="S3801" s="13"/>
      <c r="T3801" s="13"/>
      <c r="U3801" s="13"/>
      <c r="V3801" s="13"/>
      <c r="W3801" s="13"/>
      <c r="X3801" s="13"/>
      <c r="Y3801" s="13"/>
      <c r="Z3801" s="13"/>
    </row>
    <row r="3802" spans="16:26" x14ac:dyDescent="0.25">
      <c r="P3802" s="13"/>
      <c r="Q3802" s="13"/>
      <c r="R3802" s="13"/>
      <c r="S3802" s="13"/>
      <c r="T3802" s="13"/>
      <c r="U3802" s="13"/>
      <c r="V3802" s="13"/>
      <c r="W3802" s="13"/>
      <c r="X3802" s="13"/>
      <c r="Y3802" s="13"/>
      <c r="Z3802" s="13"/>
    </row>
    <row r="3803" spans="16:26" x14ac:dyDescent="0.25">
      <c r="P3803" s="13"/>
      <c r="Q3803" s="13"/>
      <c r="R3803" s="13"/>
      <c r="S3803" s="13"/>
      <c r="T3803" s="13"/>
      <c r="U3803" s="13"/>
      <c r="V3803" s="13"/>
      <c r="W3803" s="13"/>
      <c r="X3803" s="13"/>
      <c r="Y3803" s="13"/>
      <c r="Z3803" s="13"/>
    </row>
    <row r="3804" spans="16:26" x14ac:dyDescent="0.25">
      <c r="P3804" s="13"/>
      <c r="Q3804" s="13"/>
      <c r="R3804" s="13"/>
      <c r="S3804" s="13"/>
      <c r="T3804" s="13"/>
      <c r="U3804" s="13"/>
      <c r="V3804" s="13"/>
      <c r="W3804" s="13"/>
      <c r="X3804" s="13"/>
      <c r="Y3804" s="13"/>
      <c r="Z3804" s="13"/>
    </row>
    <row r="3805" spans="16:26" x14ac:dyDescent="0.25">
      <c r="P3805" s="13"/>
      <c r="Q3805" s="13"/>
      <c r="R3805" s="13"/>
      <c r="S3805" s="13"/>
      <c r="T3805" s="13"/>
      <c r="U3805" s="13"/>
      <c r="V3805" s="13"/>
      <c r="W3805" s="13"/>
      <c r="X3805" s="13"/>
      <c r="Y3805" s="13"/>
      <c r="Z3805" s="13"/>
    </row>
    <row r="3806" spans="16:26" x14ac:dyDescent="0.25">
      <c r="P3806" s="13"/>
      <c r="Q3806" s="13"/>
      <c r="R3806" s="13"/>
      <c r="S3806" s="13"/>
      <c r="T3806" s="13"/>
      <c r="U3806" s="13"/>
      <c r="V3806" s="13"/>
      <c r="W3806" s="13"/>
      <c r="X3806" s="13"/>
      <c r="Y3806" s="13"/>
      <c r="Z3806" s="13"/>
    </row>
    <row r="3807" spans="16:26" x14ac:dyDescent="0.25">
      <c r="P3807" s="13"/>
      <c r="Q3807" s="13"/>
      <c r="R3807" s="13"/>
      <c r="S3807" s="13"/>
      <c r="T3807" s="13"/>
      <c r="U3807" s="13"/>
      <c r="V3807" s="13"/>
      <c r="W3807" s="13"/>
      <c r="X3807" s="13"/>
      <c r="Y3807" s="13"/>
      <c r="Z3807" s="13"/>
    </row>
    <row r="3808" spans="16:26" x14ac:dyDescent="0.25">
      <c r="P3808" s="13"/>
      <c r="Q3808" s="13"/>
      <c r="R3808" s="13"/>
      <c r="S3808" s="13"/>
      <c r="T3808" s="13"/>
      <c r="U3808" s="13"/>
      <c r="V3808" s="13"/>
      <c r="W3808" s="13"/>
      <c r="X3808" s="13"/>
      <c r="Y3808" s="13"/>
      <c r="Z3808" s="13"/>
    </row>
    <row r="3809" spans="16:26" x14ac:dyDescent="0.25">
      <c r="P3809" s="13"/>
      <c r="Q3809" s="13"/>
      <c r="R3809" s="13"/>
      <c r="S3809" s="13"/>
      <c r="T3809" s="13"/>
      <c r="U3809" s="13"/>
      <c r="V3809" s="13"/>
      <c r="W3809" s="13"/>
      <c r="X3809" s="13"/>
      <c r="Y3809" s="13"/>
      <c r="Z3809" s="13"/>
    </row>
    <row r="3810" spans="16:26" x14ac:dyDescent="0.25">
      <c r="P3810" s="13"/>
      <c r="Q3810" s="13"/>
      <c r="R3810" s="13"/>
      <c r="S3810" s="13"/>
      <c r="T3810" s="13"/>
      <c r="U3810" s="13"/>
      <c r="V3810" s="13"/>
      <c r="W3810" s="13"/>
      <c r="X3810" s="13"/>
      <c r="Y3810" s="13"/>
      <c r="Z3810" s="13"/>
    </row>
    <row r="3811" spans="16:26" x14ac:dyDescent="0.25">
      <c r="P3811" s="13"/>
      <c r="Q3811" s="13"/>
      <c r="R3811" s="13"/>
      <c r="S3811" s="13"/>
      <c r="T3811" s="13"/>
      <c r="U3811" s="13"/>
      <c r="V3811" s="13"/>
      <c r="W3811" s="13"/>
      <c r="X3811" s="13"/>
      <c r="Y3811" s="13"/>
      <c r="Z3811" s="13"/>
    </row>
    <row r="3812" spans="16:26" x14ac:dyDescent="0.25">
      <c r="P3812" s="13"/>
      <c r="Q3812" s="13"/>
      <c r="R3812" s="13"/>
      <c r="S3812" s="13"/>
      <c r="T3812" s="13"/>
      <c r="U3812" s="13"/>
      <c r="V3812" s="13"/>
      <c r="W3812" s="13"/>
      <c r="X3812" s="13"/>
      <c r="Y3812" s="13"/>
      <c r="Z3812" s="13"/>
    </row>
    <row r="3813" spans="16:26" x14ac:dyDescent="0.25">
      <c r="P3813" s="13"/>
      <c r="Q3813" s="13"/>
      <c r="R3813" s="13"/>
      <c r="S3813" s="13"/>
      <c r="T3813" s="13"/>
      <c r="U3813" s="13"/>
      <c r="V3813" s="13"/>
      <c r="W3813" s="13"/>
      <c r="X3813" s="13"/>
      <c r="Y3813" s="13"/>
      <c r="Z3813" s="13"/>
    </row>
    <row r="3814" spans="16:26" x14ac:dyDescent="0.25">
      <c r="P3814" s="13"/>
      <c r="Q3814" s="13"/>
      <c r="R3814" s="13"/>
      <c r="S3814" s="13"/>
      <c r="T3814" s="13"/>
      <c r="U3814" s="13"/>
      <c r="V3814" s="13"/>
      <c r="W3814" s="13"/>
      <c r="X3814" s="13"/>
      <c r="Y3814" s="13"/>
      <c r="Z3814" s="13"/>
    </row>
    <row r="3815" spans="16:26" x14ac:dyDescent="0.25">
      <c r="P3815" s="13"/>
      <c r="Q3815" s="13"/>
      <c r="R3815" s="13"/>
      <c r="S3815" s="13"/>
      <c r="T3815" s="13"/>
      <c r="U3815" s="13"/>
      <c r="V3815" s="13"/>
      <c r="W3815" s="13"/>
      <c r="X3815" s="13"/>
      <c r="Y3815" s="13"/>
      <c r="Z3815" s="13"/>
    </row>
    <row r="3816" spans="16:26" x14ac:dyDescent="0.25">
      <c r="P3816" s="13"/>
      <c r="Q3816" s="13"/>
      <c r="R3816" s="13"/>
      <c r="S3816" s="13"/>
      <c r="T3816" s="13"/>
      <c r="U3816" s="13"/>
      <c r="V3816" s="13"/>
      <c r="W3816" s="13"/>
      <c r="X3816" s="13"/>
      <c r="Y3816" s="13"/>
      <c r="Z3816" s="13"/>
    </row>
    <row r="3817" spans="16:26" x14ac:dyDescent="0.25">
      <c r="P3817" s="13"/>
      <c r="Q3817" s="13"/>
      <c r="R3817" s="13"/>
      <c r="S3817" s="13"/>
      <c r="T3817" s="13"/>
      <c r="U3817" s="13"/>
      <c r="V3817" s="13"/>
      <c r="W3817" s="13"/>
      <c r="X3817" s="13"/>
      <c r="Y3817" s="13"/>
      <c r="Z3817" s="13"/>
    </row>
    <row r="3818" spans="16:26" x14ac:dyDescent="0.25">
      <c r="P3818" s="13"/>
      <c r="Q3818" s="13"/>
      <c r="R3818" s="13"/>
      <c r="S3818" s="13"/>
      <c r="T3818" s="13"/>
      <c r="U3818" s="13"/>
      <c r="V3818" s="13"/>
      <c r="W3818" s="13"/>
      <c r="X3818" s="13"/>
      <c r="Y3818" s="13"/>
      <c r="Z3818" s="13"/>
    </row>
    <row r="3819" spans="16:26" x14ac:dyDescent="0.25">
      <c r="P3819" s="13"/>
      <c r="Q3819" s="13"/>
      <c r="R3819" s="13"/>
      <c r="S3819" s="13"/>
      <c r="T3819" s="13"/>
      <c r="U3819" s="13"/>
      <c r="V3819" s="13"/>
      <c r="W3819" s="13"/>
      <c r="X3819" s="13"/>
      <c r="Y3819" s="13"/>
      <c r="Z3819" s="13"/>
    </row>
    <row r="3820" spans="16:26" x14ac:dyDescent="0.25">
      <c r="P3820" s="13"/>
      <c r="Q3820" s="13"/>
      <c r="R3820" s="13"/>
      <c r="S3820" s="13"/>
      <c r="T3820" s="13"/>
      <c r="U3820" s="13"/>
      <c r="V3820" s="13"/>
      <c r="W3820" s="13"/>
      <c r="X3820" s="13"/>
      <c r="Y3820" s="13"/>
      <c r="Z3820" s="13"/>
    </row>
    <row r="3821" spans="16:26" x14ac:dyDescent="0.25">
      <c r="P3821" s="13"/>
      <c r="Q3821" s="13"/>
      <c r="R3821" s="13"/>
      <c r="S3821" s="13"/>
      <c r="T3821" s="13"/>
      <c r="U3821" s="13"/>
      <c r="V3821" s="13"/>
      <c r="W3821" s="13"/>
      <c r="X3821" s="13"/>
      <c r="Y3821" s="13"/>
      <c r="Z3821" s="13"/>
    </row>
    <row r="3822" spans="16:26" x14ac:dyDescent="0.25">
      <c r="P3822" s="13"/>
      <c r="Q3822" s="13"/>
      <c r="R3822" s="13"/>
      <c r="S3822" s="13"/>
      <c r="T3822" s="13"/>
      <c r="U3822" s="13"/>
      <c r="V3822" s="13"/>
      <c r="W3822" s="13"/>
      <c r="X3822" s="13"/>
      <c r="Y3822" s="13"/>
      <c r="Z3822" s="13"/>
    </row>
    <row r="3823" spans="16:26" x14ac:dyDescent="0.25">
      <c r="P3823" s="13"/>
      <c r="Q3823" s="13"/>
      <c r="R3823" s="13"/>
      <c r="S3823" s="13"/>
      <c r="T3823" s="13"/>
      <c r="U3823" s="13"/>
      <c r="V3823" s="13"/>
      <c r="W3823" s="13"/>
      <c r="X3823" s="13"/>
      <c r="Y3823" s="13"/>
      <c r="Z3823" s="13"/>
    </row>
    <row r="3824" spans="16:26" x14ac:dyDescent="0.25">
      <c r="P3824" s="13"/>
      <c r="Q3824" s="13"/>
      <c r="R3824" s="13"/>
      <c r="S3824" s="13"/>
      <c r="T3824" s="13"/>
      <c r="U3824" s="13"/>
      <c r="V3824" s="13"/>
      <c r="W3824" s="13"/>
      <c r="X3824" s="13"/>
      <c r="Y3824" s="13"/>
      <c r="Z3824" s="13"/>
    </row>
    <row r="3825" spans="2:26" x14ac:dyDescent="0.25">
      <c r="P3825" s="13"/>
      <c r="Q3825" s="13"/>
      <c r="R3825" s="13"/>
      <c r="S3825" s="13"/>
      <c r="T3825" s="13"/>
      <c r="U3825" s="13"/>
      <c r="V3825" s="13"/>
      <c r="W3825" s="13"/>
      <c r="X3825" s="13"/>
      <c r="Y3825" s="13"/>
      <c r="Z3825" s="13"/>
    </row>
    <row r="3826" spans="2:26" x14ac:dyDescent="0.25">
      <c r="P3826" s="13"/>
      <c r="Q3826" s="13"/>
      <c r="R3826" s="13"/>
      <c r="S3826" s="13"/>
      <c r="T3826" s="13"/>
      <c r="U3826" s="13"/>
      <c r="V3826" s="13"/>
      <c r="W3826" s="13"/>
      <c r="X3826" s="13"/>
      <c r="Y3826" s="13"/>
      <c r="Z3826" s="13"/>
    </row>
    <row r="3827" spans="2:26" x14ac:dyDescent="0.25">
      <c r="M3827" s="282"/>
      <c r="P3827" s="13"/>
      <c r="Q3827" s="13"/>
      <c r="R3827" s="13"/>
      <c r="S3827" s="13"/>
      <c r="T3827" s="13"/>
      <c r="U3827" s="13"/>
      <c r="V3827" s="13"/>
      <c r="W3827" s="13"/>
      <c r="X3827" s="13"/>
      <c r="Y3827" s="13"/>
      <c r="Z3827" s="13"/>
    </row>
    <row r="3828" spans="2:26" x14ac:dyDescent="0.25">
      <c r="P3828" s="13"/>
      <c r="Q3828" s="13"/>
      <c r="R3828" s="13"/>
      <c r="S3828" s="13"/>
      <c r="T3828" s="13"/>
      <c r="U3828" s="13"/>
      <c r="V3828" s="13"/>
      <c r="W3828" s="13"/>
      <c r="X3828" s="13"/>
      <c r="Y3828" s="13"/>
      <c r="Z3828" s="13"/>
    </row>
    <row r="3829" spans="2:26" x14ac:dyDescent="0.25">
      <c r="P3829" s="13"/>
      <c r="Q3829" s="13"/>
      <c r="R3829" s="13"/>
      <c r="S3829" s="13"/>
      <c r="T3829" s="13"/>
      <c r="U3829" s="13"/>
      <c r="V3829" s="13"/>
      <c r="W3829" s="13"/>
      <c r="X3829" s="13"/>
      <c r="Y3829" s="13"/>
      <c r="Z3829" s="13"/>
    </row>
    <row r="3830" spans="2:26" x14ac:dyDescent="0.25">
      <c r="P3830" s="13"/>
      <c r="Q3830" s="13"/>
      <c r="R3830" s="13"/>
      <c r="S3830" s="13"/>
      <c r="T3830" s="13"/>
      <c r="U3830" s="13"/>
      <c r="V3830" s="13"/>
      <c r="W3830" s="13"/>
      <c r="X3830" s="13"/>
      <c r="Y3830" s="13"/>
      <c r="Z3830" s="13"/>
    </row>
    <row r="3831" spans="2:26" x14ac:dyDescent="0.25">
      <c r="P3831" s="13"/>
      <c r="Q3831" s="13"/>
      <c r="R3831" s="13"/>
      <c r="S3831" s="13"/>
      <c r="T3831" s="13"/>
      <c r="U3831" s="13"/>
      <c r="V3831" s="13"/>
      <c r="W3831" s="13"/>
      <c r="X3831" s="13"/>
      <c r="Y3831" s="13"/>
      <c r="Z3831" s="13"/>
    </row>
    <row r="3832" spans="2:26" x14ac:dyDescent="0.25">
      <c r="P3832" s="13"/>
      <c r="Q3832" s="13"/>
      <c r="R3832" s="13"/>
      <c r="S3832" s="13"/>
      <c r="T3832" s="13"/>
      <c r="U3832" s="13"/>
      <c r="V3832" s="13"/>
      <c r="W3832" s="13"/>
      <c r="X3832" s="13"/>
      <c r="Y3832" s="13"/>
      <c r="Z3832" s="13"/>
    </row>
    <row r="3833" spans="2:26" x14ac:dyDescent="0.25">
      <c r="P3833" s="13"/>
      <c r="Q3833" s="13"/>
      <c r="R3833" s="13"/>
      <c r="S3833" s="13"/>
      <c r="T3833" s="13"/>
      <c r="U3833" s="13"/>
      <c r="V3833" s="13"/>
      <c r="W3833" s="13"/>
      <c r="X3833" s="13"/>
      <c r="Y3833" s="13"/>
      <c r="Z3833" s="13"/>
    </row>
    <row r="3834" spans="2:26" x14ac:dyDescent="0.25">
      <c r="P3834" s="13"/>
      <c r="Q3834" s="13"/>
      <c r="R3834" s="13"/>
      <c r="S3834" s="13"/>
      <c r="T3834" s="13"/>
      <c r="U3834" s="13"/>
      <c r="V3834" s="13"/>
      <c r="W3834" s="13"/>
      <c r="X3834" s="13"/>
      <c r="Y3834" s="13"/>
      <c r="Z3834" s="13"/>
    </row>
    <row r="3835" spans="2:26" x14ac:dyDescent="0.25">
      <c r="P3835" s="13"/>
      <c r="Q3835" s="13"/>
      <c r="R3835" s="13"/>
      <c r="S3835" s="13"/>
      <c r="T3835" s="13"/>
      <c r="U3835" s="13"/>
      <c r="V3835" s="13"/>
      <c r="W3835" s="13"/>
      <c r="X3835" s="13"/>
      <c r="Y3835" s="13"/>
      <c r="Z3835" s="13"/>
    </row>
    <row r="3836" spans="2:26" x14ac:dyDescent="0.25">
      <c r="P3836" s="13"/>
      <c r="Q3836" s="13"/>
      <c r="R3836" s="13"/>
      <c r="S3836" s="13"/>
      <c r="T3836" s="13"/>
      <c r="U3836" s="13"/>
      <c r="V3836" s="13"/>
      <c r="W3836" s="13"/>
      <c r="X3836" s="13"/>
      <c r="Y3836" s="13"/>
      <c r="Z3836" s="13"/>
    </row>
    <row r="3837" spans="2:26" x14ac:dyDescent="0.25">
      <c r="C3837" s="91"/>
      <c r="D3837" s="30"/>
      <c r="P3837" s="13"/>
      <c r="Q3837" s="13"/>
      <c r="R3837" s="13"/>
      <c r="S3837" s="13"/>
      <c r="T3837" s="13"/>
      <c r="U3837" s="13"/>
      <c r="V3837" s="13"/>
      <c r="W3837" s="13"/>
      <c r="X3837" s="13"/>
      <c r="Y3837" s="13"/>
      <c r="Z3837" s="13"/>
    </row>
    <row r="3838" spans="2:26" ht="13.5" customHeight="1" x14ac:dyDescent="0.25">
      <c r="B3838" s="9"/>
      <c r="D3838" s="39"/>
      <c r="E3838" s="9"/>
      <c r="F3838" s="324"/>
      <c r="I3838" s="80"/>
      <c r="J3838" s="9"/>
      <c r="K3838" s="320"/>
      <c r="L3838" s="320"/>
      <c r="P3838" s="13"/>
      <c r="Q3838" s="13"/>
      <c r="R3838" s="13"/>
      <c r="S3838" s="13"/>
      <c r="T3838" s="13"/>
      <c r="U3838" s="13"/>
      <c r="V3838" s="13"/>
      <c r="W3838" s="13"/>
      <c r="X3838" s="13"/>
      <c r="Y3838" s="13"/>
      <c r="Z3838" s="13"/>
    </row>
    <row r="3839" spans="2:26" ht="12.75" customHeight="1" x14ac:dyDescent="0.25">
      <c r="E3839" s="39"/>
      <c r="F3839" s="40"/>
      <c r="G3839" s="41"/>
      <c r="I3839" s="11"/>
      <c r="J3839" s="42"/>
      <c r="K3839" s="320"/>
      <c r="L3839" s="320"/>
      <c r="P3839" s="13"/>
      <c r="Q3839" s="13"/>
      <c r="R3839" s="13"/>
      <c r="S3839" s="13"/>
      <c r="T3839" s="13"/>
      <c r="U3839" s="13"/>
      <c r="V3839" s="13"/>
      <c r="W3839" s="13"/>
      <c r="X3839" s="13"/>
      <c r="Y3839" s="13"/>
      <c r="Z3839" s="13"/>
    </row>
    <row r="3840" spans="2:26" x14ac:dyDescent="0.25">
      <c r="P3840" s="13"/>
      <c r="Q3840" s="13"/>
      <c r="R3840" s="13"/>
      <c r="S3840" s="13"/>
      <c r="T3840" s="13"/>
      <c r="U3840" s="13"/>
      <c r="V3840" s="13"/>
      <c r="W3840" s="13"/>
      <c r="X3840" s="13"/>
      <c r="Y3840" s="13"/>
      <c r="Z3840" s="13"/>
    </row>
    <row r="3841" spans="2:26" x14ac:dyDescent="0.25">
      <c r="B3841" s="12"/>
      <c r="C3841" s="12"/>
      <c r="D3841" s="12"/>
      <c r="E3841" s="12"/>
      <c r="F3841" s="12"/>
      <c r="G3841" s="322"/>
      <c r="H3841" s="12"/>
      <c r="I3841" s="322"/>
      <c r="J3841" s="12"/>
      <c r="K3841" s="12"/>
      <c r="L3841" s="12"/>
      <c r="M3841" s="268"/>
      <c r="P3841" s="211"/>
      <c r="Q3841" s="211"/>
      <c r="R3841" s="211"/>
      <c r="S3841" s="211"/>
      <c r="T3841" s="211"/>
      <c r="U3841" s="211"/>
      <c r="V3841" s="211"/>
      <c r="W3841" s="211" t="str">
        <f>IF(T3841=0,"",T3841)</f>
        <v/>
      </c>
      <c r="X3841" s="211" t="str">
        <f>IF(U3841=0,"",U3841)</f>
        <v/>
      </c>
      <c r="Y3841" s="211" t="str">
        <f>IF(V3841="","",IF(W3841="",(V3841&amp;"/"&amp;"1"&amp;"/"&amp;"1"),IF(X3841="",(V3841&amp;"/"&amp;W3841&amp;"/"&amp;"1"),(V3841&amp;"/"&amp;W3841&amp;"/"&amp;X3841))))</f>
        <v/>
      </c>
      <c r="Z3841" s="211" t="str">
        <f>IF(Y3841="//","",Y3841)</f>
        <v/>
      </c>
    </row>
    <row r="3842" spans="2:26" ht="25.5" customHeight="1" x14ac:dyDescent="0.25">
      <c r="B3842" s="321"/>
      <c r="C3842" s="222"/>
      <c r="D3842" s="222"/>
      <c r="E3842" s="325"/>
      <c r="F3842" s="325"/>
      <c r="G3842" s="222"/>
      <c r="H3842" s="11"/>
      <c r="I3842" s="326"/>
      <c r="J3842" s="326"/>
      <c r="K3842" s="222"/>
      <c r="L3842" s="222"/>
      <c r="M3842" s="327"/>
      <c r="P3842" s="211"/>
      <c r="Q3842" s="211"/>
      <c r="R3842" s="211"/>
      <c r="S3842" s="211"/>
      <c r="T3842" s="211"/>
      <c r="U3842" s="211"/>
      <c r="V3842" s="211"/>
      <c r="W3842" s="211" t="str">
        <f>IF(T3842=0,"",T3842)</f>
        <v/>
      </c>
      <c r="X3842" s="211" t="str">
        <f>IF(U3842=0,"",U3842)</f>
        <v/>
      </c>
      <c r="Y3842" s="211" t="str">
        <f>IF(V3842="","",IF(W3842="",(V3842&amp;"/"&amp;"1"&amp;"/"&amp;"1"),IF(X3842="",(V3842&amp;"/"&amp;W3842&amp;"/"&amp;"1"),(V3842&amp;"/"&amp;W3842&amp;"/"&amp;X3842))))</f>
        <v/>
      </c>
      <c r="Z3842" s="211" t="str">
        <f>IF(Y3842="//","",Y3842)</f>
        <v/>
      </c>
    </row>
    <row r="3843" spans="2:26" x14ac:dyDescent="0.25">
      <c r="K3843" s="282"/>
      <c r="P3843" s="13"/>
      <c r="Q3843" s="13"/>
      <c r="R3843" s="13"/>
      <c r="S3843" s="13"/>
      <c r="T3843" s="13"/>
      <c r="U3843" s="13"/>
      <c r="V3843" s="13"/>
      <c r="W3843" s="13"/>
      <c r="X3843" s="13"/>
      <c r="Y3843" s="13"/>
      <c r="Z3843" s="13"/>
    </row>
    <row r="3844" spans="2:26" x14ac:dyDescent="0.25">
      <c r="D3844" s="62"/>
      <c r="H3844" s="63"/>
      <c r="K3844" s="26"/>
    </row>
    <row r="3845" spans="2:26" x14ac:dyDescent="0.25">
      <c r="B3845" s="95"/>
      <c r="C3845" s="95"/>
      <c r="D3845" s="95"/>
      <c r="E3845" s="95"/>
      <c r="F3845" s="95"/>
      <c r="G3845" s="95"/>
      <c r="H3845" s="95"/>
      <c r="I3845" s="95"/>
      <c r="J3845" s="95"/>
      <c r="K3845" s="95"/>
      <c r="L3845" s="95"/>
      <c r="M3845" s="95"/>
    </row>
    <row r="3846" spans="2:26" x14ac:dyDescent="0.25">
      <c r="B3846" s="95"/>
      <c r="C3846" s="95"/>
      <c r="D3846" s="95"/>
      <c r="E3846" s="95"/>
      <c r="F3846" s="95"/>
      <c r="G3846" s="95"/>
      <c r="H3846" s="95"/>
      <c r="I3846" s="95"/>
      <c r="J3846" s="95"/>
      <c r="K3846" s="95"/>
      <c r="L3846" s="95"/>
      <c r="M3846" s="95"/>
    </row>
    <row r="3847" spans="2:26" x14ac:dyDescent="0.25">
      <c r="B3847" s="95"/>
      <c r="C3847" s="95"/>
      <c r="D3847" s="95"/>
      <c r="E3847" s="95"/>
      <c r="F3847" s="95"/>
      <c r="G3847" s="95"/>
      <c r="H3847" s="95"/>
      <c r="I3847" s="95"/>
      <c r="J3847" s="95"/>
      <c r="K3847" s="95"/>
      <c r="L3847" s="95"/>
      <c r="M3847" s="95"/>
    </row>
    <row r="3848" spans="2:26" x14ac:dyDescent="0.25">
      <c r="B3848" s="95"/>
      <c r="C3848" s="95"/>
      <c r="D3848" s="95"/>
      <c r="E3848" s="95"/>
      <c r="F3848" s="95"/>
      <c r="G3848" s="95"/>
      <c r="H3848" s="95"/>
      <c r="I3848" s="95"/>
      <c r="J3848" s="95"/>
      <c r="K3848" s="95"/>
      <c r="L3848" s="95"/>
      <c r="M3848" s="95"/>
    </row>
    <row r="3849" spans="2:26" x14ac:dyDescent="0.25">
      <c r="B3849" s="16"/>
      <c r="D3849" s="62"/>
      <c r="H3849" s="63"/>
      <c r="K3849" s="26"/>
    </row>
    <row r="3850" spans="2:26" x14ac:dyDescent="0.25">
      <c r="D3850" s="62"/>
      <c r="H3850" s="63"/>
      <c r="K3850" s="26"/>
    </row>
    <row r="3851" spans="2:26" x14ac:dyDescent="0.25">
      <c r="D3851" s="62"/>
      <c r="H3851" s="63"/>
      <c r="K3851" s="26"/>
    </row>
    <row r="3852" spans="2:26" x14ac:dyDescent="0.25">
      <c r="D3852" s="62"/>
      <c r="E3852" s="13"/>
      <c r="F3852" s="13"/>
      <c r="G3852" s="13"/>
      <c r="H3852" s="13"/>
      <c r="I3852" s="13"/>
      <c r="K3852" s="26"/>
    </row>
    <row r="3853" spans="2:26" x14ac:dyDescent="0.25">
      <c r="D3853" s="62"/>
      <c r="E3853" s="13"/>
      <c r="F3853" s="13"/>
      <c r="G3853" s="13"/>
      <c r="H3853" s="13"/>
      <c r="I3853" s="13"/>
      <c r="K3853" s="323"/>
      <c r="L3853" s="323"/>
      <c r="M3853" s="323"/>
    </row>
    <row r="3854" spans="2:26" x14ac:dyDescent="0.25">
      <c r="D3854" s="62"/>
      <c r="H3854" s="63"/>
      <c r="K3854" s="323"/>
      <c r="L3854" s="323"/>
      <c r="M3854" s="323"/>
    </row>
    <row r="3855" spans="2:26" x14ac:dyDescent="0.25">
      <c r="D3855" s="62"/>
      <c r="E3855" s="13"/>
      <c r="F3855" s="13"/>
      <c r="G3855" s="13"/>
      <c r="H3855" s="13"/>
      <c r="I3855" s="13"/>
      <c r="K3855" s="323"/>
      <c r="L3855" s="323"/>
      <c r="M3855" s="323"/>
    </row>
    <row r="3856" spans="2:26" x14ac:dyDescent="0.25">
      <c r="D3856" s="62"/>
      <c r="E3856" s="13"/>
      <c r="F3856" s="13"/>
      <c r="G3856" s="13"/>
      <c r="H3856" s="13"/>
      <c r="I3856" s="13"/>
      <c r="K3856" s="323"/>
      <c r="L3856" s="323"/>
      <c r="M3856" s="323"/>
    </row>
    <row r="3857" spans="2:11" x14ac:dyDescent="0.25">
      <c r="D3857" s="62"/>
      <c r="H3857" s="63"/>
      <c r="K3857" s="26"/>
    </row>
    <row r="3859" spans="2:11" x14ac:dyDescent="0.25">
      <c r="B3859" s="91"/>
    </row>
    <row r="3900" spans="1:14" ht="13.8" thickBot="1" x14ac:dyDescent="0.3">
      <c r="B3900">
        <f>$D$1</f>
        <v>0</v>
      </c>
      <c r="C3900" s="29" t="s">
        <v>19</v>
      </c>
      <c r="D3900" s="30" t="s">
        <v>20</v>
      </c>
    </row>
    <row r="3901" spans="1:14" ht="13.5" customHeight="1" thickTop="1" x14ac:dyDescent="0.25">
      <c r="A3901" s="31"/>
      <c r="B3901" s="32" t="s">
        <v>769</v>
      </c>
      <c r="C3901" s="33"/>
      <c r="D3901" s="32" t="s">
        <v>825</v>
      </c>
      <c r="E3901" s="32"/>
      <c r="F3901" s="35"/>
      <c r="G3901" s="33"/>
      <c r="H3901" s="36" t="s">
        <v>909</v>
      </c>
      <c r="I3901" s="569">
        <f>SETUP!L1</f>
        <v>3</v>
      </c>
      <c r="J3901" s="32"/>
      <c r="K3901" s="671" t="str">
        <f>$L$39</f>
        <v>N.017-050-2022/1</v>
      </c>
      <c r="L3901" s="671"/>
      <c r="M3901" s="33"/>
      <c r="N3901" s="37"/>
    </row>
    <row r="3902" spans="1:14" ht="12.75" customHeight="1" x14ac:dyDescent="0.25">
      <c r="A3902" s="38"/>
      <c r="E3902" s="39"/>
      <c r="F3902" s="40"/>
      <c r="G3902" s="41"/>
      <c r="H3902" s="80" t="s">
        <v>908</v>
      </c>
      <c r="I3902" s="149" t="str">
        <f>H34</f>
        <v>GENERIC</v>
      </c>
      <c r="J3902" s="42"/>
      <c r="K3902" s="608"/>
      <c r="L3902" s="608"/>
      <c r="N3902" s="43"/>
    </row>
    <row r="3903" spans="1:14" x14ac:dyDescent="0.25">
      <c r="A3903" s="38"/>
      <c r="F3903" s="9" t="s">
        <v>901</v>
      </c>
      <c r="N3903" s="43"/>
    </row>
    <row r="3904" spans="1:14" ht="16.5" customHeight="1" x14ac:dyDescent="0.25">
      <c r="A3904" s="38"/>
      <c r="C3904" s="488" t="s">
        <v>831</v>
      </c>
      <c r="D3904" s="13">
        <v>2</v>
      </c>
      <c r="F3904" s="9" t="s">
        <v>832</v>
      </c>
      <c r="G3904" s="484"/>
      <c r="H3904" s="484"/>
      <c r="N3904" s="43"/>
    </row>
    <row r="3905" spans="1:14" x14ac:dyDescent="0.25">
      <c r="A3905" s="38"/>
      <c r="N3905" s="43"/>
    </row>
    <row r="3906" spans="1:14" ht="25.5" customHeight="1" x14ac:dyDescent="0.25">
      <c r="A3906" s="38"/>
      <c r="B3906" s="489" t="str">
        <f>IF(D3904&gt;=2,"Name of 1st Targeted Enterprise / Subcontractor:","")</f>
        <v>Name of 1st Targeted Enterprise / Subcontractor:</v>
      </c>
      <c r="C3906" s="589"/>
      <c r="D3906" s="590"/>
      <c r="E3906" s="590"/>
      <c r="F3906" s="590"/>
      <c r="I3906" s="488" t="str">
        <f>IF(D3904&gt;=2,"State whether the Targeted Enterprise / Subcontractor is an EME or QSE:","")</f>
        <v>State whether the Targeted Enterprise / Subcontractor is an EME or QSE:</v>
      </c>
      <c r="J3906" s="438"/>
      <c r="K3906" s="585" t="str">
        <f>IF(D3904&gt;=2,"% of Contract Price to be performed by this Targeted Enterprise/Sub-contractor:","")</f>
        <v>% of Contract Price to be performed by this Targeted Enterprise/Sub-contractor:</v>
      </c>
      <c r="L3906" s="585"/>
      <c r="M3906" s="437"/>
      <c r="N3906" s="43"/>
    </row>
    <row r="3907" spans="1:14" x14ac:dyDescent="0.25">
      <c r="A3907" s="38"/>
      <c r="N3907" s="43"/>
    </row>
    <row r="3908" spans="1:14" ht="51" customHeight="1" x14ac:dyDescent="0.25">
      <c r="A3908" s="38"/>
      <c r="B3908" s="585" t="str">
        <f>IF(D3904&gt;=2,"% Black Ownership of Targeted Enterprise / Subcontractor:","")</f>
        <v>% Black Ownership of Targeted Enterprise / Subcontractor:</v>
      </c>
      <c r="C3908" s="585"/>
      <c r="D3908" s="437"/>
      <c r="E3908" s="585" t="str">
        <f>IF(D3904&gt;=2,"B-BBEE status level of Targeted Enterprise / Subcontractor  (provide verifcation certificate or affidavit as proof) :","")</f>
        <v>B-BBEE status level of Targeted Enterprise / Subcontractor  (provide verifcation certificate or affidavit as proof) :</v>
      </c>
      <c r="F3908" s="585"/>
      <c r="G3908" s="585"/>
      <c r="H3908" s="490"/>
      <c r="I3908" s="586" t="str">
        <f>IF(D3904&gt;=2,"%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of Contract Price (excl provisional &amp; prime cost sums and the respective tendered mark-up (if any)) but including provision for site supervision staff (payment item 3.7.4(a) and (b)) to be performed by this Targeted Enterprise (Note to tenderer: the percentage tendered should comply with the minimum percentage as stated in Clause 2.1 of the Tender Data)</v>
      </c>
      <c r="J3908" s="586"/>
      <c r="K3908" s="586"/>
      <c r="L3908" s="586"/>
      <c r="M3908" s="437"/>
      <c r="N3908" s="43"/>
    </row>
    <row r="3909" spans="1:14" x14ac:dyDescent="0.25">
      <c r="A3909" s="38"/>
      <c r="N3909" s="43"/>
    </row>
    <row r="3910" spans="1:14" ht="51" customHeight="1" x14ac:dyDescent="0.25">
      <c r="A3910" s="38"/>
      <c r="B3910" s="491" t="str">
        <f>IF(D3904&gt;=2,"Location of Head Office and other offices (if any) (provide addresses and contact numbers)","")</f>
        <v>Location of Head Office and other offices (if any) (provide addresses and contact numbers)</v>
      </c>
      <c r="C3910" s="587"/>
      <c r="D3910" s="587"/>
      <c r="E3910" s="587"/>
      <c r="F3910" s="492" t="str">
        <f>IF(D3904&gt;=2,"Is the TE Based in the Province of the project?","")</f>
        <v>Is the TE Based in the Province of the project?</v>
      </c>
      <c r="G3910" s="486"/>
      <c r="H3910" s="588" t="str">
        <f>IF(D3904&gt;=2,"Is the Targeted Enterprise a Consulting Engineering Firm as stated in the Conditions of Contract in Clause 1: Definitions?","")</f>
        <v>Is the Targeted Enterprise a Consulting Engineering Firm as stated in the Conditions of Contract in Clause 1: Definitions?</v>
      </c>
      <c r="I3910" s="588"/>
      <c r="J3910" s="319"/>
      <c r="K3910" s="585" t="str">
        <f>IF(D3904&gt;=2,"Provide SARS Tax Reference Number:
 (Attach scanned copy of current valid Tax Clearance Certificate as proof or refer to Form C1.1.5)","")</f>
        <v>Provide SARS Tax Reference Number:
 (Attach scanned copy of current valid Tax Clearance Certificate as proof or refer to Form C1.1.5)</v>
      </c>
      <c r="L3910" s="585"/>
      <c r="M3910" s="319"/>
      <c r="N3910" s="43"/>
    </row>
    <row r="3911" spans="1:14" x14ac:dyDescent="0.25">
      <c r="A3911" s="38"/>
      <c r="G3911" t="str">
        <f>IF(D3904&gt;=2,"If Yes, attach proof of address","")</f>
        <v>If Yes, attach proof of address</v>
      </c>
      <c r="N3911" s="43"/>
    </row>
    <row r="3912" spans="1:14" ht="27" customHeight="1" x14ac:dyDescent="0.25">
      <c r="A3912" s="38"/>
      <c r="N3912" s="43"/>
    </row>
    <row r="3913" spans="1:14" x14ac:dyDescent="0.25">
      <c r="A3913" s="38"/>
      <c r="N3913" s="43"/>
    </row>
    <row r="3914" spans="1:14" ht="25.5" customHeight="1" x14ac:dyDescent="0.25">
      <c r="A3914" s="38"/>
      <c r="B3914" s="489" t="str">
        <f>IF(D3904&gt;=3,"Name of 2nd Targeted Enterprise / Subcontractor:","")</f>
        <v/>
      </c>
      <c r="C3914" s="589"/>
      <c r="D3914" s="590"/>
      <c r="E3914" s="590"/>
      <c r="F3914" s="590"/>
      <c r="I3914" s="488" t="str">
        <f>IF(D3904&gt;=3,"State whether the Targeted Enterprise / Subcontractor is an EME or QSE:","")</f>
        <v/>
      </c>
      <c r="J3914" s="438"/>
      <c r="K3914" s="585" t="str">
        <f>IF(D3904&gt;=3,"% of Contract Price to be performed by this Targeted Enterprise/Sub-contractor:","")</f>
        <v/>
      </c>
      <c r="L3914" s="585"/>
      <c r="M3914" s="437"/>
      <c r="N3914" s="43"/>
    </row>
    <row r="3915" spans="1:14" x14ac:dyDescent="0.25">
      <c r="A3915" s="38"/>
      <c r="N3915" s="43"/>
    </row>
    <row r="3916" spans="1:14" ht="47.4" customHeight="1" x14ac:dyDescent="0.25">
      <c r="A3916" s="38"/>
      <c r="B3916" s="588" t="str">
        <f>IF(D3904&gt;=3,"% Black Ownership of Targeted Enterprise / Subcontractor:","")</f>
        <v/>
      </c>
      <c r="C3916" s="588"/>
      <c r="D3916" s="437"/>
      <c r="E3916" s="585" t="str">
        <f>IF(D3904&gt;=3,"B-BBEE status level of Targeted Enterprise / Subcontractor  (provide verifcation certificate or affidavit as proof) :","")</f>
        <v/>
      </c>
      <c r="F3916" s="585"/>
      <c r="G3916" s="585"/>
      <c r="H3916" s="490"/>
      <c r="I3916" s="586" t="str">
        <f>IF(D3904&gt;=3,"%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16" s="586"/>
      <c r="K3916" s="586"/>
      <c r="L3916" s="586"/>
      <c r="M3916" s="437"/>
      <c r="N3916" s="43"/>
    </row>
    <row r="3917" spans="1:14" x14ac:dyDescent="0.25">
      <c r="A3917" s="38"/>
      <c r="N3917" s="43"/>
    </row>
    <row r="3918" spans="1:14" ht="52.5" customHeight="1" x14ac:dyDescent="0.25">
      <c r="A3918" s="38"/>
      <c r="B3918" s="491" t="str">
        <f>IF(D3904&gt;=3,"Location of Head Office and other offices (if any) (provide addresses and contact numbers)","")</f>
        <v/>
      </c>
      <c r="C3918" s="592"/>
      <c r="D3918" s="592"/>
      <c r="E3918" s="592"/>
      <c r="F3918" s="492" t="str">
        <f>IF(D3904&gt;=3,"Is the TE Based in the Province of the project?","")</f>
        <v/>
      </c>
      <c r="G3918" s="486"/>
      <c r="H3918" s="588" t="str">
        <f>IF(D3904&gt;=3,"Is the Targeted Enterprise a Consulting Engineering Firm as stated in the Conditions of Contract in Clause 1: Definitions?","")</f>
        <v/>
      </c>
      <c r="I3918" s="588"/>
      <c r="J3918" s="319"/>
      <c r="K3918" s="585" t="str">
        <f>IF(D3904&gt;=3,"Provide SARS Tax Reference Number: 
(Attach scanned copy of current valid Tax Clearance Certificate as proof or refer to Form C1.1.5)","")</f>
        <v/>
      </c>
      <c r="L3918" s="585"/>
      <c r="M3918" s="319"/>
      <c r="N3918" s="43"/>
    </row>
    <row r="3919" spans="1:14" x14ac:dyDescent="0.25">
      <c r="A3919" s="38"/>
      <c r="G3919" t="str">
        <f>IF(D3904&gt;=3,"If Yes, attach proof of address","")</f>
        <v/>
      </c>
      <c r="N3919" s="43"/>
    </row>
    <row r="3920" spans="1:14" x14ac:dyDescent="0.25">
      <c r="A3920" s="38"/>
      <c r="N3920" s="43"/>
    </row>
    <row r="3921" spans="1:14" x14ac:dyDescent="0.25">
      <c r="A3921" s="38"/>
      <c r="N3921" s="43"/>
    </row>
    <row r="3922" spans="1:14" ht="25.5" customHeight="1" x14ac:dyDescent="0.25">
      <c r="A3922" s="38"/>
      <c r="B3922" s="489" t="str">
        <f>IF(D3904&gt;=4,"Name of 3rd Targeted Enterprise / Subcontractor:","")</f>
        <v/>
      </c>
      <c r="C3922" s="589"/>
      <c r="D3922" s="590"/>
      <c r="E3922" s="590"/>
      <c r="F3922" s="590"/>
      <c r="I3922" s="488" t="str">
        <f>IF(D3904&gt;=4,"State whether the Targeted Enterprise / Subcontractor is an EME or QSE:","")</f>
        <v/>
      </c>
      <c r="J3922" s="440"/>
      <c r="K3922" s="585" t="str">
        <f>IF(D3904&gt;=4,"% of Contract Price to be performed by this Targeted Enterprise/Sub-contractor:","")</f>
        <v/>
      </c>
      <c r="L3922" s="585"/>
      <c r="M3922" s="441"/>
      <c r="N3922" s="43"/>
    </row>
    <row r="3923" spans="1:14" x14ac:dyDescent="0.25">
      <c r="A3923" s="38"/>
      <c r="N3923" s="43"/>
    </row>
    <row r="3924" spans="1:14" ht="48.75" customHeight="1" x14ac:dyDescent="0.25">
      <c r="A3924" s="38"/>
      <c r="B3924" s="588" t="str">
        <f>IF(D3904&gt;=4,"% Black Ownership of Targeted Enterprise / Subcontractor:","")</f>
        <v/>
      </c>
      <c r="C3924" s="588"/>
      <c r="D3924" s="439"/>
      <c r="E3924" s="585" t="str">
        <f>IF(D3904&gt;=4,"B-BBEE status level of Targeted Enterprise / Subcontractor  (provide verifcation certificate or affidavit as proof) :","")</f>
        <v/>
      </c>
      <c r="F3924" s="585"/>
      <c r="G3924" s="585"/>
      <c r="H3924" s="438"/>
      <c r="I3924" s="586" t="str">
        <f>IF(D3904&gt;=4,"%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24" s="586"/>
      <c r="K3924" s="586"/>
      <c r="L3924" s="586"/>
      <c r="M3924" s="437"/>
      <c r="N3924" s="43"/>
    </row>
    <row r="3925" spans="1:14" x14ac:dyDescent="0.25">
      <c r="A3925" s="38"/>
      <c r="N3925" s="43"/>
    </row>
    <row r="3926" spans="1:14" ht="52.5" customHeight="1" x14ac:dyDescent="0.25">
      <c r="A3926" s="38"/>
      <c r="B3926" s="491" t="str">
        <f>IF(D3904&gt;=4,"Location of Head Office and other offices (if any) (provide addresses and contact numbers)","")</f>
        <v/>
      </c>
      <c r="C3926" s="587"/>
      <c r="D3926" s="587"/>
      <c r="E3926" s="587"/>
      <c r="F3926" s="492" t="str">
        <f>IF(D3904&gt;=4,"Is the TE Based in the Province of the project?","")</f>
        <v/>
      </c>
      <c r="G3926" s="485"/>
      <c r="H3926" s="588" t="str">
        <f>IF(D3904&gt;=4,"Is the Targeted Enterprise a Consulting Engineering Firm as stated in the Conditions of Contract in Clause 1: Definitions?","")</f>
        <v/>
      </c>
      <c r="I3926" s="588"/>
      <c r="J3926" s="293"/>
      <c r="K3926" s="585" t="str">
        <f>IF(D3904&gt;=4,"Provide SARS Tax Reference Number:
(Attach scanned copy of current valid Tax Clearance Certificate as proof or refer to Form C1.1.5)","")</f>
        <v/>
      </c>
      <c r="L3926" s="585"/>
      <c r="M3926" s="435"/>
      <c r="N3926" s="43"/>
    </row>
    <row r="3927" spans="1:14" x14ac:dyDescent="0.25">
      <c r="A3927" s="38"/>
      <c r="G3927" t="str">
        <f>IF(D3904&gt;=4,"If Yes, attach proof of address","")</f>
        <v/>
      </c>
      <c r="N3927" s="43"/>
    </row>
    <row r="3928" spans="1:14" x14ac:dyDescent="0.25">
      <c r="A3928" s="38"/>
      <c r="N3928" s="43"/>
    </row>
    <row r="3929" spans="1:14" x14ac:dyDescent="0.25">
      <c r="A3929" s="38"/>
      <c r="N3929" s="43"/>
    </row>
    <row r="3930" spans="1:14" ht="25.5" customHeight="1" x14ac:dyDescent="0.25">
      <c r="A3930" s="38"/>
      <c r="B3930" s="489" t="str">
        <f>IF(D3904&gt;=5,"Name of 4th Targeted Enterprise / Subcontractor:","")</f>
        <v/>
      </c>
      <c r="C3930" s="589"/>
      <c r="D3930" s="590"/>
      <c r="E3930" s="590"/>
      <c r="F3930" s="590"/>
      <c r="I3930" s="488" t="str">
        <f>IF(D3904&gt;=5,"State whether the Targeted Enterprise / Subcontractor is an EME or QSE:","")</f>
        <v/>
      </c>
      <c r="J3930" s="440"/>
      <c r="K3930" s="585" t="str">
        <f>IF(D3904&gt;=5,"% of Contract Price to be performed by this Targeted Enterprise/Sub-contractor:","")</f>
        <v/>
      </c>
      <c r="L3930" s="585"/>
      <c r="M3930" s="441"/>
      <c r="N3930" s="43"/>
    </row>
    <row r="3931" spans="1:14" x14ac:dyDescent="0.25">
      <c r="A3931" s="38"/>
      <c r="N3931" s="43"/>
    </row>
    <row r="3932" spans="1:14" ht="48" customHeight="1" x14ac:dyDescent="0.25">
      <c r="A3932" s="38"/>
      <c r="B3932" s="588" t="str">
        <f>IF(D3904&gt;=5,"% Black Ownership of Targeted Enterprise / Subcontractor:","")</f>
        <v/>
      </c>
      <c r="C3932" s="588"/>
      <c r="D3932" s="439"/>
      <c r="E3932" s="585" t="str">
        <f>IF(D3904&gt;=5,"B-BBEE status level of Targeted Enterprise / Subcontractor  (provide verifcation certificate or affidavit as proof) :","")</f>
        <v/>
      </c>
      <c r="F3932" s="585"/>
      <c r="G3932" s="585"/>
      <c r="H3932" s="438"/>
      <c r="I3932" s="586" t="str">
        <f>IF(D3904&gt;=5,"%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32" s="586"/>
      <c r="K3932" s="586"/>
      <c r="L3932" s="586"/>
      <c r="M3932" s="437"/>
      <c r="N3932" s="43"/>
    </row>
    <row r="3933" spans="1:14" x14ac:dyDescent="0.25">
      <c r="A3933" s="38"/>
      <c r="N3933" s="43"/>
    </row>
    <row r="3934" spans="1:14" ht="51" customHeight="1" x14ac:dyDescent="0.25">
      <c r="A3934" s="38"/>
      <c r="B3934" s="491" t="str">
        <f>IF(D3904&gt;=5,"Location of Head Office and other offices (if any) (provide addresses and contact numbers)","")</f>
        <v/>
      </c>
      <c r="C3934" s="593"/>
      <c r="D3934" s="593"/>
      <c r="E3934" s="593"/>
      <c r="F3934" s="492" t="str">
        <f>IF(D3904&gt;=5,"Is the TE Based in the Province of the project?","")</f>
        <v/>
      </c>
      <c r="G3934" s="485"/>
      <c r="H3934" s="588" t="str">
        <f>IF(D3904&gt;=5,"Is the Targeted Enterprise a Consulting Engineering Firm as stated in the Conditions of Contract in Clause 1: Definitions?","")</f>
        <v/>
      </c>
      <c r="I3934" s="588"/>
      <c r="J3934" s="293"/>
      <c r="K3934" s="585" t="str">
        <f>IF(D3904&gt;=5,"Provide SARS Tax Reference Number:
(Attach scanned copy of current valid Tax Clearance Certificate as proof or refer to Form C1.1.5)","")</f>
        <v/>
      </c>
      <c r="L3934" s="585"/>
      <c r="M3934" s="435"/>
      <c r="N3934" s="43"/>
    </row>
    <row r="3935" spans="1:14" x14ac:dyDescent="0.25">
      <c r="A3935" s="38"/>
      <c r="D3935" s="62"/>
      <c r="G3935" t="str">
        <f>IF(D3904&gt;=5,"If Yes, attach proof of address","")</f>
        <v/>
      </c>
      <c r="H3935" s="63"/>
      <c r="K3935" s="26"/>
      <c r="N3935" s="43"/>
    </row>
    <row r="3936" spans="1:14" x14ac:dyDescent="0.25">
      <c r="A3936" s="38"/>
      <c r="C3936" s="436"/>
      <c r="D3936" s="436"/>
      <c r="E3936" s="436"/>
      <c r="F3936" s="436"/>
      <c r="G3936" s="436"/>
      <c r="H3936" s="436"/>
      <c r="I3936" s="436"/>
      <c r="J3936" s="436"/>
      <c r="K3936" s="436"/>
      <c r="L3936" s="436"/>
      <c r="M3936" s="436"/>
      <c r="N3936" s="43"/>
    </row>
    <row r="3937" spans="1:14" ht="53.4" customHeight="1" x14ac:dyDescent="0.25">
      <c r="A3937" s="38"/>
      <c r="B3937" s="153" t="str">
        <f>IF(SETUP!L2=0,"","COMPULSARY SUBCONTRACTING A CONTRACT REQUIREMENT?")</f>
        <v>COMPULSARY SUBCONTRACTING A CONTRACT REQUIREMENT?</v>
      </c>
      <c r="C3937" s="565" t="str">
        <f>SETUP!K38</f>
        <v>YES</v>
      </c>
      <c r="D3937" s="679" t="s">
        <v>888</v>
      </c>
      <c r="E3937" s="679"/>
      <c r="F3937" s="679"/>
      <c r="G3937" s="515">
        <f>IF(J3906="GENERIC",0,IF(G3910="",0,IF(G3910="NO",0,M3908)))+IF(J3914="GENERIC",0,IF(G3918="",0,IF(G3918="No",0,M3916)))+IF(J3922="GENERIC",0,IF(G3926="",0,IF(G3926="no",0,M3924)))+IF(J3930="GENERIC",0,IF(G3934="",0,IF(G3934="no",0,M3932)))</f>
        <v>0</v>
      </c>
      <c r="H3937" s="514" t="str">
        <f>IF(M3937=0,"",IF(C3937="no","",IF(C3937="","",IF((ROUND(G3937,4))&gt;=(M3937/3),"ACCEPTABLE","NOT ACCEPTABLE"))))</f>
        <v/>
      </c>
      <c r="I3937" s="679" t="str">
        <f>"% of Contract Price (excl provisional &amp; prime cost sums and the respective tendered mark-up (if any) but including provision for site supervision staff (payment item 3.7.4(a) and (b)) to be performed by this Targeted Enterprise: "</f>
        <v xml:space="preserve">% of Contract Price (excl provisional &amp; prime cost sums and the respective tendered mark-up (if any) but including provision for site supervision staff (payment item 3.7.4(a) and (b)) to be performed by this Targeted Enterprise: </v>
      </c>
      <c r="J3937" s="679"/>
      <c r="K3937" s="679"/>
      <c r="L3937" s="679"/>
      <c r="M3937" s="493">
        <f>IF(J3906="GENERIC",0,IF(J3906="",0,M3908))+IF(J3914="GENERIC",0,IF(J3914="",0,M3916))+IF(J3922="GENERIC",0,IF(J3922="",0,M3924))+IF(J3930="GENERIC",0,IF(J3930="",0,M3932))</f>
        <v>0</v>
      </c>
      <c r="N3937" s="43"/>
    </row>
    <row r="3938" spans="1:14" ht="13.2" customHeight="1" x14ac:dyDescent="0.25">
      <c r="A3938" s="38"/>
      <c r="D3938" s="62"/>
      <c r="E3938" s="13"/>
      <c r="F3938" s="13"/>
      <c r="G3938" s="13"/>
      <c r="H3938" s="13"/>
      <c r="I3938" s="13"/>
      <c r="K3938" s="26"/>
      <c r="M3938" s="676" t="str">
        <f>IF(M3937=0,"",IF(C3937="no","",IF(C3937="","",IF(M3937&gt;=0.3,"ACCEPTABLE","NOT ACCEPTABLE"))))</f>
        <v/>
      </c>
      <c r="N3938" s="43"/>
    </row>
    <row r="3939" spans="1:14" ht="13.2" customHeight="1" x14ac:dyDescent="0.25">
      <c r="A3939" s="38"/>
      <c r="B3939" t="s">
        <v>34</v>
      </c>
      <c r="D3939" s="62"/>
      <c r="H3939" s="63"/>
      <c r="K3939" s="26"/>
      <c r="M3939" s="677"/>
      <c r="N3939" s="43"/>
    </row>
    <row r="3940" spans="1:14" x14ac:dyDescent="0.25">
      <c r="A3940" s="38"/>
      <c r="B3940" s="609"/>
      <c r="C3940" s="610"/>
      <c r="D3940" s="610"/>
      <c r="E3940" s="610"/>
      <c r="F3940" s="610"/>
      <c r="G3940" s="610"/>
      <c r="H3940" s="610"/>
      <c r="I3940" s="610"/>
      <c r="J3940" s="610"/>
      <c r="K3940" s="610"/>
      <c r="L3940" s="610"/>
      <c r="M3940" s="611"/>
      <c r="N3940" s="43"/>
    </row>
    <row r="3941" spans="1:14" x14ac:dyDescent="0.25">
      <c r="A3941" s="38"/>
      <c r="B3941" s="612"/>
      <c r="C3941" s="613"/>
      <c r="D3941" s="613"/>
      <c r="E3941" s="613"/>
      <c r="F3941" s="613"/>
      <c r="G3941" s="613"/>
      <c r="H3941" s="613"/>
      <c r="I3941" s="613"/>
      <c r="J3941" s="613"/>
      <c r="K3941" s="613"/>
      <c r="L3941" s="613"/>
      <c r="M3941" s="614"/>
      <c r="N3941" s="43"/>
    </row>
    <row r="3942" spans="1:14" x14ac:dyDescent="0.25">
      <c r="A3942" s="38"/>
      <c r="B3942" s="612"/>
      <c r="C3942" s="613"/>
      <c r="D3942" s="613"/>
      <c r="E3942" s="613"/>
      <c r="F3942" s="613"/>
      <c r="G3942" s="613"/>
      <c r="H3942" s="613"/>
      <c r="I3942" s="613"/>
      <c r="J3942" s="613"/>
      <c r="K3942" s="613"/>
      <c r="L3942" s="613"/>
      <c r="M3942" s="614"/>
      <c r="N3942" s="43"/>
    </row>
    <row r="3943" spans="1:14" x14ac:dyDescent="0.25">
      <c r="A3943" s="38"/>
      <c r="B3943" s="615"/>
      <c r="C3943" s="616"/>
      <c r="D3943" s="616"/>
      <c r="E3943" s="616"/>
      <c r="F3943" s="616"/>
      <c r="G3943" s="616"/>
      <c r="H3943" s="616"/>
      <c r="I3943" s="616"/>
      <c r="J3943" s="616"/>
      <c r="K3943" s="616"/>
      <c r="L3943" s="616"/>
      <c r="M3943" s="617"/>
      <c r="N3943" s="43"/>
    </row>
    <row r="3944" spans="1:14" x14ac:dyDescent="0.25">
      <c r="A3944" s="38"/>
      <c r="D3944" s="62"/>
      <c r="E3944" s="13"/>
      <c r="F3944" s="13"/>
      <c r="G3944" s="13"/>
      <c r="H3944" s="13"/>
      <c r="I3944" s="13"/>
      <c r="N3944" s="43"/>
    </row>
    <row r="3945" spans="1:14" x14ac:dyDescent="0.25">
      <c r="A3945" s="38"/>
      <c r="B3945" s="16" t="s">
        <v>770</v>
      </c>
      <c r="D3945" s="62"/>
      <c r="E3945" s="13"/>
      <c r="F3945" s="13"/>
      <c r="G3945" s="13"/>
      <c r="H3945" s="13"/>
      <c r="I3945" s="13"/>
      <c r="K3945" s="606" t="s">
        <v>832</v>
      </c>
      <c r="L3945" s="606"/>
      <c r="M3945" s="606"/>
      <c r="N3945" s="43"/>
    </row>
    <row r="3946" spans="1:14" x14ac:dyDescent="0.25">
      <c r="A3946" s="38"/>
      <c r="K3946" s="606"/>
      <c r="L3946" s="606"/>
      <c r="M3946" s="606"/>
      <c r="N3946" s="43"/>
    </row>
    <row r="3947" spans="1:14" ht="30.75" customHeight="1" x14ac:dyDescent="0.25">
      <c r="A3947" s="38"/>
      <c r="B3947" s="625" t="s">
        <v>771</v>
      </c>
      <c r="C3947" s="625"/>
      <c r="D3947" s="625"/>
      <c r="E3947" s="625"/>
      <c r="F3947" s="625"/>
      <c r="G3947" s="625"/>
      <c r="H3947" s="625"/>
      <c r="I3947" s="625"/>
      <c r="K3947" s="606"/>
      <c r="L3947" s="606"/>
      <c r="M3947" s="606"/>
      <c r="N3947" s="43"/>
    </row>
    <row r="3948" spans="1:14" x14ac:dyDescent="0.25">
      <c r="A3948" s="38"/>
      <c r="B3948" s="169" t="s">
        <v>826</v>
      </c>
      <c r="D3948" s="62"/>
      <c r="E3948" s="13"/>
      <c r="F3948" s="13"/>
      <c r="G3948" s="13"/>
      <c r="H3948" s="13"/>
      <c r="I3948" s="13"/>
      <c r="K3948" s="606"/>
      <c r="L3948" s="606"/>
      <c r="M3948" s="606"/>
      <c r="N3948" s="43"/>
    </row>
    <row r="3949" spans="1:14" ht="41.4" customHeight="1" x14ac:dyDescent="0.25">
      <c r="A3949" s="38"/>
      <c r="B3949" s="586" t="s">
        <v>829</v>
      </c>
      <c r="C3949" s="586"/>
      <c r="D3949" s="586"/>
      <c r="E3949" s="586"/>
      <c r="F3949" s="586"/>
      <c r="G3949" s="586"/>
      <c r="H3949" s="586"/>
      <c r="I3949" s="586"/>
      <c r="J3949" s="586"/>
      <c r="N3949" s="43"/>
    </row>
    <row r="3950" spans="1:14" ht="15.6" customHeight="1" x14ac:dyDescent="0.25">
      <c r="A3950" s="38"/>
      <c r="B3950" s="586" t="s">
        <v>828</v>
      </c>
      <c r="C3950" s="586"/>
      <c r="D3950" s="586"/>
      <c r="E3950" s="586"/>
      <c r="F3950" s="586"/>
      <c r="G3950" s="586"/>
      <c r="H3950" s="586"/>
      <c r="I3950" s="586"/>
      <c r="J3950" s="586"/>
      <c r="N3950" s="43"/>
    </row>
    <row r="3951" spans="1:14" ht="19.8" customHeight="1" thickBot="1" x14ac:dyDescent="0.3">
      <c r="A3951" s="64"/>
      <c r="B3951" s="591" t="s">
        <v>827</v>
      </c>
      <c r="C3951" s="591"/>
      <c r="D3951" s="591"/>
      <c r="E3951" s="591"/>
      <c r="F3951" s="591"/>
      <c r="G3951" s="591"/>
      <c r="H3951" s="591"/>
      <c r="I3951" s="591"/>
      <c r="J3951" s="591"/>
      <c r="K3951" s="65"/>
      <c r="L3951" s="65"/>
      <c r="M3951" s="65"/>
      <c r="N3951" s="69"/>
    </row>
    <row r="3952" spans="1:14" ht="13.8" thickTop="1" x14ac:dyDescent="0.25"/>
    <row r="3953" spans="2:2" x14ac:dyDescent="0.25">
      <c r="B3953" s="29" t="s">
        <v>19</v>
      </c>
    </row>
    <row r="4002" spans="54:93" ht="17.399999999999999" x14ac:dyDescent="0.3">
      <c r="BB4002" s="447"/>
      <c r="BD4002" s="153"/>
      <c r="BE4002" s="3"/>
      <c r="BF4002" s="448"/>
      <c r="BG4002" s="63"/>
      <c r="CB4002" s="447"/>
      <c r="CC4002" s="449"/>
      <c r="CD4002" s="153"/>
      <c r="CE4002" s="3"/>
      <c r="CF4002" s="448"/>
      <c r="CG4002" s="63"/>
    </row>
    <row r="4003" spans="54:93" ht="12.75" customHeight="1" x14ac:dyDescent="0.25">
      <c r="BB4003" s="11"/>
      <c r="BC4003" s="11"/>
      <c r="BD4003" s="153"/>
      <c r="BE4003" s="3"/>
      <c r="BG4003" s="320"/>
      <c r="BH4003" s="320"/>
      <c r="CB4003" s="11"/>
      <c r="CC4003" s="450"/>
      <c r="CD4003" s="153"/>
      <c r="CE4003" s="3"/>
      <c r="CG4003" s="320"/>
      <c r="CH4003" s="320"/>
    </row>
    <row r="4004" spans="54:93" ht="12.75" customHeight="1" x14ac:dyDescent="0.25">
      <c r="BB4004" s="11"/>
      <c r="BC4004" s="11"/>
      <c r="BD4004" s="18"/>
      <c r="BE4004" s="3"/>
      <c r="BG4004" s="320"/>
      <c r="BH4004" s="320"/>
      <c r="CB4004" s="11"/>
      <c r="CC4004" s="450"/>
      <c r="CD4004" s="18"/>
      <c r="CE4004" s="3"/>
      <c r="CG4004" s="320"/>
      <c r="CH4004" s="320"/>
    </row>
    <row r="4005" spans="54:93" x14ac:dyDescent="0.25">
      <c r="BB4005" s="11"/>
      <c r="BC4005" s="11"/>
      <c r="BD4005" s="18"/>
      <c r="BE4005" s="3"/>
      <c r="BG4005" s="63"/>
      <c r="CB4005" s="11"/>
      <c r="CC4005" s="11"/>
      <c r="CD4005" s="18"/>
      <c r="CE4005" s="3"/>
      <c r="CG4005" s="63"/>
    </row>
    <row r="4006" spans="54:93" x14ac:dyDescent="0.25">
      <c r="BB4006" s="11"/>
      <c r="BC4006" s="25"/>
      <c r="BD4006" s="25"/>
      <c r="BE4006" s="25"/>
      <c r="BF4006" s="25"/>
      <c r="BG4006" s="25"/>
      <c r="BH4006" s="25"/>
      <c r="CB4006" s="11"/>
      <c r="CC4006" s="25"/>
      <c r="CD4006" s="25"/>
      <c r="CE4006" s="25"/>
      <c r="CF4006" s="25"/>
      <c r="CG4006" s="25"/>
      <c r="CH4006" s="25"/>
    </row>
    <row r="4007" spans="54:93" x14ac:dyDescent="0.25">
      <c r="BB4007" s="11"/>
      <c r="BC4007" s="11"/>
      <c r="BD4007" s="18"/>
      <c r="BE4007" s="3"/>
      <c r="BG4007" s="63"/>
      <c r="CB4007" s="11"/>
      <c r="CC4007" s="11"/>
      <c r="CD4007" s="18"/>
      <c r="CE4007" s="3"/>
      <c r="CG4007" s="63"/>
    </row>
    <row r="4008" spans="54:93" x14ac:dyDescent="0.25">
      <c r="BB4008" s="11"/>
      <c r="BC4008" s="11"/>
      <c r="BD4008" s="18"/>
      <c r="BE4008" s="3"/>
      <c r="BG4008" s="63"/>
      <c r="CB4008" s="11"/>
      <c r="CC4008" s="11"/>
      <c r="CD4008" s="18"/>
      <c r="CE4008" s="3"/>
      <c r="CG4008" s="63"/>
    </row>
    <row r="4009" spans="54:93" ht="12.75" customHeight="1" x14ac:dyDescent="0.25">
      <c r="BB4009" s="11"/>
      <c r="BC4009" s="147"/>
      <c r="BD4009" s="442"/>
      <c r="BE4009" s="442"/>
      <c r="BF4009" s="442"/>
      <c r="BG4009" s="442"/>
      <c r="BH4009" s="442"/>
      <c r="BI4009" s="442"/>
      <c r="BJ4009" s="442"/>
      <c r="BK4009" s="442"/>
      <c r="BL4009" s="442"/>
      <c r="BM4009" s="442"/>
      <c r="BN4009" s="442"/>
      <c r="BO4009" s="442"/>
      <c r="CB4009" s="11"/>
      <c r="CC4009" s="147"/>
      <c r="CD4009" s="442"/>
      <c r="CE4009" s="442"/>
      <c r="CF4009" s="442"/>
      <c r="CG4009" s="442"/>
      <c r="CH4009" s="442"/>
      <c r="CI4009" s="442"/>
      <c r="CJ4009" s="442"/>
      <c r="CK4009" s="442"/>
      <c r="CL4009" s="442"/>
      <c r="CM4009" s="442"/>
      <c r="CN4009" s="442"/>
      <c r="CO4009" s="442"/>
    </row>
    <row r="4010" spans="54:93" ht="12.75" customHeight="1" x14ac:dyDescent="0.25">
      <c r="BB4010" s="11"/>
      <c r="BC4010" s="127"/>
      <c r="BD4010" s="442"/>
      <c r="BE4010" s="442"/>
      <c r="BF4010" s="442"/>
      <c r="BG4010" s="442"/>
      <c r="BH4010" s="442"/>
      <c r="BI4010" s="442"/>
      <c r="BJ4010" s="442"/>
      <c r="BK4010" s="442"/>
      <c r="BL4010" s="442"/>
      <c r="BM4010" s="442"/>
      <c r="BN4010" s="442"/>
      <c r="BO4010" s="442"/>
      <c r="CB4010" s="11"/>
      <c r="CC4010" s="127"/>
      <c r="CD4010" s="442"/>
      <c r="CE4010" s="442"/>
      <c r="CF4010" s="442"/>
      <c r="CG4010" s="442"/>
      <c r="CH4010" s="442"/>
      <c r="CI4010" s="442"/>
      <c r="CJ4010" s="442"/>
      <c r="CK4010" s="442"/>
      <c r="CL4010" s="442"/>
      <c r="CM4010" s="442"/>
      <c r="CN4010" s="442"/>
      <c r="CO4010" s="442"/>
    </row>
    <row r="4011" spans="54:93" x14ac:dyDescent="0.25">
      <c r="BB4011" s="11"/>
      <c r="BC4011" s="451"/>
      <c r="BD4011" s="8"/>
      <c r="BE4011" s="3"/>
      <c r="BG4011" s="63"/>
      <c r="CB4011" s="11"/>
      <c r="CC4011" s="451"/>
      <c r="CD4011" s="8"/>
      <c r="CE4011" s="3"/>
      <c r="CG4011" s="63"/>
    </row>
    <row r="4012" spans="54:93" x14ac:dyDescent="0.25">
      <c r="BB4012" s="11"/>
      <c r="BC4012" s="8"/>
      <c r="BD4012" s="25"/>
      <c r="BG4012" s="63"/>
      <c r="CB4012" s="11"/>
      <c r="CC4012" s="8"/>
      <c r="CD4012" s="25"/>
      <c r="CG4012" s="63"/>
    </row>
    <row r="4013" spans="54:93" x14ac:dyDescent="0.25">
      <c r="BB4013" s="11"/>
      <c r="BD4013" s="25"/>
      <c r="BE4013" s="3"/>
      <c r="BG4013" s="63"/>
      <c r="CB4013" s="11"/>
      <c r="CD4013" s="25"/>
      <c r="CE4013" s="3"/>
      <c r="CG4013" s="63"/>
    </row>
    <row r="4014" spans="54:93" x14ac:dyDescent="0.25">
      <c r="BB4014" s="11"/>
      <c r="BD4014" s="25"/>
      <c r="BE4014" s="3"/>
      <c r="BG4014" s="63"/>
      <c r="CB4014" s="11"/>
      <c r="CD4014" s="25"/>
      <c r="CE4014" s="3"/>
      <c r="CG4014" s="63"/>
    </row>
    <row r="4015" spans="54:93" x14ac:dyDescent="0.25">
      <c r="BB4015" s="11"/>
      <c r="BC4015" s="8"/>
      <c r="BD4015" s="451"/>
      <c r="BE4015" s="3"/>
      <c r="BG4015" s="63"/>
      <c r="CB4015" s="11"/>
      <c r="CC4015" s="8"/>
      <c r="CD4015" s="451"/>
      <c r="CE4015" s="3"/>
      <c r="CG4015" s="63"/>
    </row>
    <row r="4016" spans="54:93" x14ac:dyDescent="0.25">
      <c r="BB4016" s="11"/>
      <c r="BC4016" s="8"/>
      <c r="BD4016" s="451"/>
      <c r="BE4016" s="117"/>
      <c r="BF4016" s="13"/>
      <c r="BG4016" s="63"/>
      <c r="CB4016" s="11"/>
      <c r="CC4016" s="8"/>
      <c r="CD4016" s="451"/>
      <c r="CE4016" s="117"/>
      <c r="CF4016" s="13"/>
      <c r="CG4016" s="63"/>
    </row>
    <row r="4017" spans="54:97" x14ac:dyDescent="0.25">
      <c r="BB4017" s="11"/>
      <c r="BC4017" s="92"/>
      <c r="BD4017" s="451"/>
      <c r="BE4017" s="117"/>
      <c r="BG4017" s="63"/>
      <c r="CB4017" s="11"/>
      <c r="CC4017" s="92"/>
      <c r="CD4017" s="451"/>
      <c r="CE4017" s="117"/>
      <c r="CG4017" s="63"/>
    </row>
    <row r="4018" spans="54:97" x14ac:dyDescent="0.25">
      <c r="BB4018" s="11"/>
      <c r="BC4018" s="92"/>
      <c r="BD4018" s="451"/>
      <c r="BE4018" s="117"/>
      <c r="BF4018" s="219"/>
      <c r="BG4018" s="63"/>
      <c r="CB4018" s="11"/>
      <c r="CC4018" s="92"/>
      <c r="CD4018" s="451"/>
      <c r="CE4018" s="117"/>
      <c r="CF4018" s="13"/>
      <c r="CG4018" s="63"/>
    </row>
    <row r="4019" spans="54:97" x14ac:dyDescent="0.25">
      <c r="BB4019" s="11"/>
      <c r="BC4019" s="92"/>
      <c r="BD4019" s="451"/>
      <c r="BE4019" s="117"/>
      <c r="BF4019" s="219"/>
      <c r="BG4019" s="63"/>
      <c r="CB4019" s="11"/>
      <c r="CC4019" s="92"/>
      <c r="CD4019" s="451"/>
      <c r="CE4019" s="117"/>
      <c r="CF4019" s="13"/>
      <c r="CG4019" s="63"/>
    </row>
    <row r="4020" spans="54:97" x14ac:dyDescent="0.25">
      <c r="BB4020" s="11"/>
      <c r="BC4020" s="92"/>
      <c r="BD4020" s="451"/>
      <c r="BE4020" s="117"/>
      <c r="BF4020" s="219"/>
      <c r="BG4020" s="63"/>
      <c r="CB4020" s="11"/>
      <c r="CC4020" s="92"/>
      <c r="CD4020" s="451"/>
      <c r="CE4020" s="117"/>
      <c r="CF4020" s="13"/>
      <c r="CG4020" s="63"/>
    </row>
    <row r="4021" spans="54:97" x14ac:dyDescent="0.25">
      <c r="BB4021" s="11"/>
      <c r="BC4021" s="92"/>
      <c r="BD4021" s="25"/>
      <c r="BE4021" s="3"/>
      <c r="BF4021" s="14"/>
      <c r="BG4021" s="82"/>
      <c r="CB4021" s="11"/>
      <c r="CC4021" s="92"/>
      <c r="CD4021" s="25"/>
      <c r="CE4021" s="3"/>
      <c r="CF4021" s="14"/>
      <c r="CG4021" s="82"/>
    </row>
    <row r="4022" spans="54:97" x14ac:dyDescent="0.25">
      <c r="BB4022" s="11"/>
      <c r="BC4022" s="92"/>
      <c r="BD4022" s="25"/>
      <c r="BE4022" s="3"/>
      <c r="BF4022" s="14"/>
      <c r="BG4022" s="82"/>
      <c r="CB4022" s="11"/>
      <c r="CC4022" s="92"/>
      <c r="CD4022" s="25"/>
      <c r="CE4022" s="3"/>
      <c r="CF4022" s="14"/>
      <c r="CG4022" s="82"/>
    </row>
    <row r="4023" spans="54:97" x14ac:dyDescent="0.25">
      <c r="BB4023" s="11"/>
      <c r="BC4023" s="92"/>
      <c r="BD4023" s="25"/>
      <c r="BE4023" s="3"/>
      <c r="BF4023" s="14"/>
      <c r="BG4023" s="82"/>
      <c r="CB4023" s="11"/>
      <c r="CC4023" s="92"/>
      <c r="CD4023" s="25"/>
      <c r="CE4023" s="3"/>
      <c r="CF4023" s="14"/>
      <c r="CG4023" s="82"/>
    </row>
    <row r="4024" spans="54:97" x14ac:dyDescent="0.25">
      <c r="BB4024" s="11"/>
      <c r="BC4024" s="136"/>
      <c r="BD4024" s="81"/>
      <c r="BE4024" s="3"/>
      <c r="BF4024" s="63"/>
      <c r="BG4024" s="82"/>
      <c r="CB4024" s="11"/>
      <c r="CC4024" s="136"/>
      <c r="CD4024" s="81"/>
      <c r="CE4024" s="3"/>
      <c r="CF4024" s="63"/>
      <c r="CG4024" s="82"/>
    </row>
    <row r="4025" spans="54:97" x14ac:dyDescent="0.25">
      <c r="BB4025" s="11"/>
      <c r="BC4025" s="11"/>
      <c r="BD4025" s="12"/>
      <c r="BE4025" s="3"/>
      <c r="BG4025" s="63"/>
      <c r="CB4025" s="11"/>
      <c r="CC4025" s="11"/>
      <c r="CD4025" s="12"/>
      <c r="CE4025" s="3"/>
      <c r="CG4025" s="63"/>
    </row>
    <row r="4026" spans="54:97" x14ac:dyDescent="0.25">
      <c r="BB4026" s="149"/>
      <c r="BC4026" s="149"/>
      <c r="BD4026" s="149"/>
      <c r="BE4026" s="131"/>
      <c r="BF4026" s="131"/>
      <c r="BG4026" s="153"/>
      <c r="BH4026" s="148"/>
      <c r="BI4026" s="11"/>
      <c r="BJ4026" s="11"/>
      <c r="BK4026" s="11"/>
      <c r="BL4026" s="11"/>
      <c r="BM4026" s="11"/>
      <c r="CB4026" s="149"/>
      <c r="CC4026" s="149"/>
      <c r="CD4026" s="149"/>
      <c r="CE4026" s="131"/>
      <c r="CF4026" s="131"/>
      <c r="CG4026" s="153"/>
      <c r="CH4026" s="148"/>
      <c r="CI4026" s="11"/>
      <c r="CJ4026" s="11"/>
      <c r="CK4026" s="11"/>
      <c r="CL4026" s="11"/>
      <c r="CM4026" s="11"/>
    </row>
    <row r="4027" spans="54:97" x14ac:dyDescent="0.25">
      <c r="BB4027" s="149"/>
      <c r="BC4027" s="11"/>
      <c r="BD4027" s="12"/>
      <c r="BE4027" s="3"/>
      <c r="BF4027" s="223"/>
      <c r="BG4027" s="3"/>
      <c r="BH4027" s="11"/>
      <c r="CB4027" s="149"/>
      <c r="CC4027" s="11"/>
      <c r="CD4027" s="12"/>
      <c r="CE4027" s="3"/>
      <c r="CF4027" s="223"/>
      <c r="CG4027" s="3"/>
      <c r="CH4027" s="11"/>
    </row>
    <row r="4028" spans="54:97" x14ac:dyDescent="0.25">
      <c r="BB4028" s="149"/>
      <c r="BC4028" s="11"/>
      <c r="BD4028" s="12"/>
      <c r="BE4028" s="3"/>
      <c r="BF4028" s="223"/>
      <c r="BG4028" s="3"/>
      <c r="BH4028" s="11"/>
      <c r="CB4028" s="149"/>
      <c r="CC4028" s="11"/>
      <c r="CD4028" s="12"/>
      <c r="CE4028" s="3"/>
      <c r="CF4028" s="223"/>
      <c r="CG4028" s="3"/>
      <c r="CH4028" s="11"/>
    </row>
    <row r="4029" spans="54:97" x14ac:dyDescent="0.25">
      <c r="BB4029" s="149"/>
      <c r="BC4029" s="11"/>
      <c r="BD4029" s="12"/>
      <c r="BE4029" s="3"/>
      <c r="BF4029" s="223"/>
      <c r="BG4029" s="3"/>
      <c r="BH4029" s="11"/>
      <c r="CB4029" s="149"/>
      <c r="CC4029" s="11"/>
      <c r="CD4029" s="12"/>
      <c r="CE4029" s="3"/>
      <c r="CF4029" s="223"/>
      <c r="CG4029" s="3"/>
      <c r="CH4029" s="11"/>
    </row>
    <row r="4030" spans="54:97" x14ac:dyDescent="0.25">
      <c r="BB4030" s="149"/>
      <c r="BC4030" s="11"/>
      <c r="BD4030" s="12"/>
      <c r="BE4030" s="3"/>
      <c r="BF4030" s="223"/>
      <c r="BG4030" s="3"/>
      <c r="BH4030" s="11"/>
      <c r="CB4030" s="149"/>
      <c r="CC4030" s="11"/>
      <c r="CD4030" s="12"/>
      <c r="CE4030" s="3"/>
      <c r="CF4030" s="223"/>
      <c r="CG4030" s="3"/>
      <c r="CH4030" s="11"/>
    </row>
    <row r="4031" spans="54:97" x14ac:dyDescent="0.25">
      <c r="BB4031" s="149"/>
      <c r="BC4031" s="11"/>
      <c r="BD4031" s="12"/>
      <c r="BE4031" s="3"/>
      <c r="BF4031" s="223"/>
      <c r="BG4031" s="3"/>
      <c r="BH4031" s="11"/>
      <c r="BO4031" s="9"/>
      <c r="CB4031" s="149"/>
      <c r="CC4031" s="11"/>
      <c r="CD4031" s="12"/>
      <c r="CE4031" s="3"/>
      <c r="CF4031" s="223"/>
      <c r="CG4031" s="3"/>
      <c r="CH4031" s="11"/>
      <c r="CO4031" s="9"/>
    </row>
    <row r="4032" spans="54:97" x14ac:dyDescent="0.25">
      <c r="BB4032" s="149"/>
      <c r="BC4032" s="11"/>
      <c r="BD4032" s="12"/>
      <c r="BE4032" s="3"/>
      <c r="BF4032" s="63"/>
      <c r="BG4032" s="63"/>
      <c r="BH4032" s="11"/>
      <c r="BM4032" s="63"/>
      <c r="BS4032" s="452"/>
      <c r="CB4032" s="149"/>
      <c r="CC4032" s="11"/>
      <c r="CD4032" s="12"/>
      <c r="CE4032" s="3"/>
      <c r="CF4032" s="63"/>
      <c r="CG4032" s="63"/>
      <c r="CH4032" s="11"/>
      <c r="CM4032" s="63"/>
      <c r="CS4032" s="452"/>
    </row>
    <row r="4033" spans="54:97" x14ac:dyDescent="0.25">
      <c r="BB4033" s="149"/>
      <c r="BC4033" s="11"/>
      <c r="BD4033" s="12"/>
      <c r="BE4033" s="3"/>
      <c r="BF4033" s="223"/>
      <c r="BG4033" s="3"/>
      <c r="BH4033" s="11"/>
      <c r="BM4033" s="63"/>
      <c r="BS4033" s="13"/>
      <c r="CB4033" s="149"/>
      <c r="CC4033" s="11"/>
      <c r="CD4033" s="12"/>
      <c r="CE4033" s="3"/>
      <c r="CF4033" s="223"/>
      <c r="CG4033" s="3"/>
      <c r="CH4033" s="11"/>
      <c r="CM4033" s="63"/>
      <c r="CS4033" s="13"/>
    </row>
    <row r="4034" spans="54:97" x14ac:dyDescent="0.25">
      <c r="BB4034" s="149"/>
      <c r="BC4034" s="148"/>
      <c r="BD4034" s="148"/>
      <c r="BE4034" s="131"/>
      <c r="BF4034" s="80"/>
      <c r="BG4034" s="18"/>
      <c r="BH4034" s="9"/>
      <c r="BM4034" s="63"/>
      <c r="BS4034" s="13"/>
      <c r="CB4034" s="149"/>
      <c r="CC4034" s="148"/>
      <c r="CD4034" s="148"/>
      <c r="CE4034" s="131"/>
      <c r="CF4034" s="80"/>
      <c r="CG4034" s="18"/>
      <c r="CH4034" s="9"/>
      <c r="CM4034" s="63"/>
      <c r="CS4034" s="13"/>
    </row>
    <row r="4035" spans="54:97" x14ac:dyDescent="0.25">
      <c r="BB4035" s="11"/>
      <c r="BC4035" s="11"/>
      <c r="BD4035" s="12"/>
      <c r="BE4035" s="3"/>
      <c r="BG4035" s="63"/>
      <c r="BR4035" s="63"/>
      <c r="CB4035" s="11"/>
      <c r="CC4035" s="11"/>
      <c r="CD4035" s="12"/>
      <c r="CE4035" s="3"/>
      <c r="CG4035" s="63"/>
      <c r="CR4035" s="63"/>
    </row>
    <row r="4036" spans="54:97" x14ac:dyDescent="0.25">
      <c r="BB4036" s="149"/>
      <c r="BC4036" s="149"/>
      <c r="BD4036" s="149"/>
      <c r="BE4036" s="131"/>
      <c r="BF4036" s="131"/>
      <c r="BG4036" s="153"/>
      <c r="BH4036" s="148"/>
      <c r="CB4036" s="149"/>
      <c r="CC4036" s="149"/>
      <c r="CD4036" s="149"/>
      <c r="CE4036" s="131"/>
      <c r="CF4036" s="131"/>
      <c r="CG4036" s="153"/>
      <c r="CH4036" s="148"/>
    </row>
    <row r="4037" spans="54:97" ht="38.25" customHeight="1" x14ac:dyDescent="0.25">
      <c r="BB4037" s="149"/>
      <c r="BC4037" s="11"/>
      <c r="BD4037" s="12"/>
      <c r="BE4037" s="3"/>
      <c r="BF4037" s="223"/>
      <c r="BG4037" s="3"/>
      <c r="BH4037" s="11"/>
      <c r="CB4037" s="149"/>
      <c r="CC4037" s="11"/>
      <c r="CD4037" s="12"/>
      <c r="CE4037" s="3"/>
      <c r="CF4037" s="223"/>
      <c r="CG4037" s="3"/>
      <c r="CH4037" s="11"/>
    </row>
    <row r="4038" spans="54:97" ht="0.75" hidden="1" customHeight="1" x14ac:dyDescent="0.25">
      <c r="BB4038" s="149"/>
      <c r="BC4038" s="11"/>
      <c r="BD4038" s="12"/>
      <c r="BE4038" s="3"/>
      <c r="BF4038" s="14"/>
      <c r="BG4038" s="63"/>
      <c r="CB4038" s="149"/>
      <c r="CC4038" s="11"/>
      <c r="CD4038" s="12"/>
      <c r="CE4038" s="3"/>
      <c r="CF4038" s="14"/>
      <c r="CG4038" s="63"/>
    </row>
    <row r="4039" spans="54:97" ht="36.75" customHeight="1" x14ac:dyDescent="0.25">
      <c r="BB4039" s="149"/>
      <c r="BC4039" s="11"/>
      <c r="BD4039" s="12"/>
      <c r="BE4039" s="3"/>
      <c r="BF4039" s="223"/>
      <c r="BG4039" s="3"/>
      <c r="BH4039" s="11"/>
      <c r="CB4039" s="149"/>
      <c r="CC4039" s="11"/>
      <c r="CD4039" s="12"/>
      <c r="CE4039" s="3"/>
      <c r="CF4039" s="223"/>
      <c r="CG4039" s="3"/>
      <c r="CH4039" s="11"/>
    </row>
    <row r="4040" spans="54:97" ht="0.75" hidden="1" customHeight="1" x14ac:dyDescent="0.25">
      <c r="BB4040" s="149"/>
      <c r="BC4040" s="11"/>
      <c r="BD4040" s="12"/>
      <c r="BE4040" s="3"/>
      <c r="BF4040" s="13"/>
      <c r="BG4040" s="63"/>
      <c r="CB4040" s="149"/>
      <c r="CC4040" s="11"/>
      <c r="CD4040" s="12"/>
      <c r="CE4040" s="3"/>
      <c r="CF4040" s="13"/>
      <c r="CG4040" s="63"/>
    </row>
    <row r="4041" spans="54:97" x14ac:dyDescent="0.25">
      <c r="BB4041" s="149"/>
      <c r="BC4041" s="148"/>
      <c r="BD4041" s="148"/>
      <c r="BE4041" s="131"/>
      <c r="BF4041" s="80"/>
      <c r="BG4041" s="18"/>
      <c r="BH4041" s="9"/>
      <c r="CB4041" s="149"/>
      <c r="CC4041" s="148"/>
      <c r="CD4041" s="148"/>
      <c r="CE4041" s="131"/>
      <c r="CF4041" s="80"/>
      <c r="CG4041" s="18"/>
      <c r="CH4041" s="9"/>
    </row>
    <row r="4042" spans="54:97" x14ac:dyDescent="0.25">
      <c r="BB4042" s="11"/>
      <c r="BC4042" s="11"/>
      <c r="BD4042" s="12"/>
      <c r="BE4042" s="3"/>
      <c r="BG4042" s="63"/>
      <c r="CB4042" s="11"/>
      <c r="CC4042" s="11"/>
      <c r="CD4042" s="12"/>
      <c r="CE4042" s="3"/>
      <c r="CG4042" s="63"/>
    </row>
    <row r="4043" spans="54:97" x14ac:dyDescent="0.25">
      <c r="BB4043" s="149"/>
      <c r="BC4043" s="149"/>
      <c r="BD4043" s="149"/>
      <c r="BE4043" s="131"/>
      <c r="BF4043" s="131"/>
      <c r="BG4043" s="153"/>
      <c r="BH4043" s="148"/>
      <c r="CB4043" s="149"/>
      <c r="CC4043" s="149"/>
      <c r="CD4043" s="149"/>
      <c r="CE4043" s="131"/>
      <c r="CF4043" s="131"/>
      <c r="CG4043" s="153"/>
      <c r="CH4043" s="148"/>
    </row>
    <row r="4044" spans="54:97" ht="64.5" customHeight="1" x14ac:dyDescent="0.25">
      <c r="BB4044" s="149"/>
      <c r="BC4044" s="11"/>
      <c r="BD4044" s="12"/>
      <c r="BE4044" s="3"/>
      <c r="BF4044" s="223"/>
      <c r="BG4044" s="3"/>
      <c r="BH4044" s="11"/>
      <c r="CB4044" s="149"/>
      <c r="CC4044" s="11"/>
      <c r="CD4044" s="12"/>
      <c r="CE4044" s="3"/>
      <c r="CF4044" s="223"/>
      <c r="CG4044" s="3"/>
      <c r="CH4044" s="11"/>
    </row>
    <row r="4045" spans="54:97" ht="55.5" customHeight="1" x14ac:dyDescent="0.25">
      <c r="BB4045" s="149"/>
      <c r="BC4045" s="11"/>
      <c r="BD4045" s="12"/>
      <c r="BE4045" s="3"/>
      <c r="BF4045" s="223"/>
      <c r="BG4045" s="3"/>
      <c r="BH4045" s="11"/>
      <c r="CB4045" s="149"/>
      <c r="CC4045" s="11"/>
      <c r="CD4045" s="12"/>
      <c r="CE4045" s="3"/>
      <c r="CF4045" s="223"/>
      <c r="CG4045" s="3"/>
      <c r="CH4045" s="11"/>
    </row>
    <row r="4046" spans="54:97" x14ac:dyDescent="0.25">
      <c r="BB4046" s="149"/>
      <c r="BC4046" s="148"/>
      <c r="BD4046" s="148"/>
      <c r="BE4046" s="131"/>
      <c r="BF4046" s="80"/>
      <c r="BG4046" s="18"/>
      <c r="BH4046" s="9"/>
      <c r="CB4046" s="149"/>
      <c r="CC4046" s="148"/>
      <c r="CD4046" s="148"/>
      <c r="CE4046" s="131"/>
      <c r="CF4046" s="80"/>
      <c r="CG4046" s="18"/>
      <c r="CH4046" s="9"/>
    </row>
    <row r="4047" spans="54:97" x14ac:dyDescent="0.25">
      <c r="BB4047" s="11"/>
      <c r="BC4047" s="11"/>
      <c r="BD4047" s="148"/>
      <c r="BE4047" s="131"/>
      <c r="BF4047" s="9"/>
      <c r="BG4047" s="18"/>
      <c r="CB4047" s="11"/>
      <c r="CC4047" s="11"/>
      <c r="CD4047" s="148"/>
      <c r="CE4047" s="131"/>
      <c r="CF4047" s="9"/>
      <c r="CG4047" s="18"/>
    </row>
    <row r="4048" spans="54:97" x14ac:dyDescent="0.25">
      <c r="BB4048" s="149"/>
      <c r="BC4048" s="149"/>
      <c r="BD4048" s="149"/>
      <c r="BE4048" s="131"/>
      <c r="BF4048" s="131"/>
      <c r="BG4048" s="153"/>
      <c r="BH4048" s="148"/>
      <c r="CB4048" s="149"/>
      <c r="CC4048" s="149"/>
      <c r="CD4048" s="149"/>
      <c r="CE4048" s="131"/>
      <c r="CF4048" s="131"/>
      <c r="CG4048" s="153"/>
      <c r="CH4048" s="148"/>
    </row>
    <row r="4049" spans="54:98" ht="30.75" customHeight="1" x14ac:dyDescent="0.25">
      <c r="BB4049" s="149"/>
      <c r="BC4049" s="12"/>
      <c r="BD4049" s="12"/>
      <c r="BE4049" s="3"/>
      <c r="BF4049" s="223"/>
      <c r="BG4049" s="3"/>
      <c r="BH4049" s="11"/>
      <c r="CB4049" s="149"/>
      <c r="CC4049" s="12"/>
      <c r="CD4049" s="12"/>
      <c r="CE4049" s="3"/>
      <c r="CF4049" s="223"/>
      <c r="CG4049" s="3"/>
      <c r="CH4049" s="11"/>
    </row>
    <row r="4050" spans="54:98" ht="53.25" customHeight="1" x14ac:dyDescent="0.25">
      <c r="BB4050" s="149"/>
      <c r="BC4050" s="12"/>
      <c r="BD4050" s="12"/>
      <c r="BE4050" s="3"/>
      <c r="BF4050" s="223"/>
      <c r="BG4050" s="3"/>
      <c r="BH4050" s="11"/>
      <c r="CB4050" s="149"/>
      <c r="CC4050" s="12"/>
      <c r="CD4050" s="12"/>
      <c r="CE4050" s="3"/>
      <c r="CF4050" s="223"/>
      <c r="CG4050" s="3"/>
      <c r="CH4050" s="11"/>
    </row>
    <row r="4051" spans="54:98" ht="78.75" customHeight="1" x14ac:dyDescent="0.25">
      <c r="BB4051" s="149"/>
      <c r="BC4051" s="12"/>
      <c r="BD4051" s="12"/>
      <c r="BE4051" s="3"/>
      <c r="BF4051" s="223"/>
      <c r="BG4051" s="3"/>
      <c r="BH4051" s="11"/>
      <c r="CB4051" s="149"/>
      <c r="CC4051" s="12"/>
      <c r="CD4051" s="12"/>
      <c r="CE4051" s="3"/>
      <c r="CF4051" s="223"/>
      <c r="CG4051" s="3"/>
      <c r="CH4051" s="11"/>
    </row>
    <row r="4052" spans="54:98" ht="11.25" hidden="1" customHeight="1" x14ac:dyDescent="0.25">
      <c r="BB4052" s="149"/>
      <c r="BC4052" s="12"/>
      <c r="BD4052" s="12"/>
      <c r="BE4052" s="3"/>
      <c r="BF4052" s="14"/>
      <c r="BG4052" s="63"/>
      <c r="CB4052" s="149"/>
      <c r="CC4052" s="12"/>
      <c r="CD4052" s="12"/>
      <c r="CE4052" s="3"/>
      <c r="CF4052" s="14"/>
      <c r="CG4052" s="63"/>
    </row>
    <row r="4053" spans="54:98" ht="12.75" hidden="1" customHeight="1" x14ac:dyDescent="0.25">
      <c r="BB4053" s="149"/>
      <c r="BC4053" s="12"/>
      <c r="BD4053" s="12"/>
      <c r="BE4053" s="3"/>
      <c r="BF4053" s="14"/>
      <c r="BG4053" s="63"/>
      <c r="CB4053" s="149"/>
      <c r="CC4053" s="12"/>
      <c r="CD4053" s="12"/>
      <c r="CE4053" s="3"/>
      <c r="CF4053" s="14"/>
      <c r="CG4053" s="63"/>
    </row>
    <row r="4054" spans="54:98" x14ac:dyDescent="0.25">
      <c r="BB4054" s="149"/>
      <c r="BC4054" s="11"/>
      <c r="BD4054" s="12"/>
      <c r="BE4054" s="3"/>
      <c r="BF4054" s="223"/>
      <c r="BG4054" s="3"/>
      <c r="BH4054" s="11"/>
      <c r="CB4054" s="149"/>
      <c r="CC4054" s="11"/>
      <c r="CD4054" s="12"/>
      <c r="CE4054" s="3"/>
      <c r="CF4054" s="223"/>
      <c r="CG4054" s="3"/>
      <c r="CH4054" s="11"/>
    </row>
    <row r="4055" spans="54:98" x14ac:dyDescent="0.25">
      <c r="BB4055" s="149"/>
      <c r="BC4055" s="11"/>
      <c r="BD4055" s="12"/>
      <c r="BE4055" s="3"/>
      <c r="BF4055" s="223"/>
      <c r="BG4055" s="3"/>
      <c r="BH4055" s="11"/>
      <c r="CB4055" s="149"/>
      <c r="CC4055" s="11"/>
      <c r="CD4055" s="12"/>
      <c r="CE4055" s="3"/>
      <c r="CF4055" s="223"/>
      <c r="CG4055" s="3"/>
      <c r="CH4055" s="11"/>
    </row>
    <row r="4056" spans="54:98" ht="78.75" customHeight="1" x14ac:dyDescent="0.25">
      <c r="BB4056" s="149"/>
      <c r="BC4056" s="11"/>
      <c r="BD4056" s="12"/>
      <c r="BE4056" s="3"/>
      <c r="BF4056" s="223"/>
      <c r="BG4056" s="3"/>
      <c r="BH4056" s="11"/>
      <c r="CB4056" s="149"/>
      <c r="CC4056" s="11"/>
      <c r="CD4056" s="12"/>
      <c r="CE4056" s="3"/>
      <c r="CF4056" s="223"/>
      <c r="CG4056" s="3"/>
      <c r="CH4056" s="11"/>
    </row>
    <row r="4057" spans="54:98" ht="12.75" hidden="1" customHeight="1" x14ac:dyDescent="0.25">
      <c r="BB4057" s="149"/>
      <c r="BC4057" s="11"/>
      <c r="BD4057" s="12"/>
      <c r="BE4057" s="3"/>
      <c r="BF4057" s="14"/>
      <c r="BG4057" s="63"/>
      <c r="BO4057" s="9"/>
      <c r="CB4057" s="149"/>
      <c r="CC4057" s="11"/>
      <c r="CD4057" s="12"/>
      <c r="CE4057" s="3"/>
      <c r="CF4057" s="14"/>
      <c r="CG4057" s="63"/>
      <c r="CO4057" s="9"/>
    </row>
    <row r="4058" spans="54:98" x14ac:dyDescent="0.25">
      <c r="BB4058" s="149"/>
      <c r="BC4058" s="3"/>
      <c r="BD4058" s="12"/>
      <c r="BE4058" s="3"/>
      <c r="BF4058" s="223"/>
      <c r="BG4058" s="3"/>
      <c r="BH4058" s="11"/>
      <c r="BM4058" s="63"/>
      <c r="BR4058" s="26"/>
      <c r="BT4058" s="12"/>
      <c r="CB4058" s="149"/>
      <c r="CC4058" s="3"/>
      <c r="CD4058" s="12"/>
      <c r="CE4058" s="3"/>
      <c r="CF4058" s="223"/>
      <c r="CG4058" s="3"/>
      <c r="CH4058" s="11"/>
      <c r="CM4058" s="63"/>
      <c r="CN4058" s="63"/>
      <c r="CO4058" s="63"/>
      <c r="CP4058" s="63"/>
      <c r="CQ4058" s="63"/>
      <c r="CR4058" s="3"/>
      <c r="CT4058" s="11"/>
    </row>
    <row r="4059" spans="54:98" ht="53.25" customHeight="1" x14ac:dyDescent="0.25">
      <c r="BB4059" s="149"/>
      <c r="BC4059" s="3"/>
      <c r="BD4059" s="12"/>
      <c r="BE4059" s="3"/>
      <c r="BF4059" s="3"/>
      <c r="BG4059" s="26"/>
      <c r="BH4059" s="11"/>
      <c r="BM4059" s="63"/>
      <c r="BR4059" s="107"/>
      <c r="BS4059" s="13"/>
      <c r="CB4059" s="149"/>
      <c r="CC4059" s="3"/>
      <c r="CD4059" s="12"/>
      <c r="CE4059" s="3"/>
      <c r="CF4059" s="3"/>
      <c r="CG4059" s="26"/>
      <c r="CH4059" s="11"/>
      <c r="CM4059" s="63"/>
      <c r="CR4059" s="107"/>
      <c r="CS4059" s="13"/>
    </row>
    <row r="4060" spans="54:98" x14ac:dyDescent="0.25">
      <c r="BB4060" s="149"/>
      <c r="BC4060" s="148"/>
      <c r="BD4060" s="148"/>
      <c r="BE4060" s="131"/>
      <c r="BF4060" s="80"/>
      <c r="BG4060" s="18"/>
      <c r="BH4060" s="9"/>
      <c r="BM4060" s="63"/>
      <c r="BR4060" s="107"/>
      <c r="BS4060" s="13"/>
      <c r="CB4060" s="149"/>
      <c r="CC4060" s="148"/>
      <c r="CD4060" s="148"/>
      <c r="CE4060" s="131"/>
      <c r="CF4060" s="80"/>
      <c r="CG4060" s="18"/>
      <c r="CH4060" s="9"/>
      <c r="CM4060" s="63"/>
      <c r="CR4060" s="107"/>
      <c r="CS4060" s="13"/>
    </row>
    <row r="4061" spans="54:98" x14ac:dyDescent="0.25">
      <c r="BB4061" s="11"/>
      <c r="BC4061" s="11"/>
      <c r="BD4061" s="12"/>
      <c r="BE4061" s="3"/>
      <c r="BG4061" s="63"/>
      <c r="BQ4061" s="80"/>
      <c r="BR4061" s="123"/>
      <c r="BS4061" s="80"/>
      <c r="BT4061" s="9"/>
      <c r="CB4061" s="11"/>
      <c r="CC4061" s="11"/>
      <c r="CD4061" s="12"/>
      <c r="CE4061" s="3"/>
      <c r="CG4061" s="63"/>
      <c r="CQ4061" s="80"/>
      <c r="CR4061" s="123"/>
      <c r="CS4061" s="80"/>
      <c r="CT4061" s="9"/>
    </row>
    <row r="4062" spans="54:98" x14ac:dyDescent="0.25">
      <c r="BB4062" s="149"/>
      <c r="BC4062" s="149"/>
      <c r="BD4062" s="149"/>
      <c r="BE4062" s="131"/>
      <c r="BF4062" s="131"/>
      <c r="BG4062" s="153"/>
      <c r="BH4062" s="148"/>
      <c r="CB4062" s="149"/>
      <c r="CC4062" s="149"/>
      <c r="CD4062" s="149"/>
      <c r="CE4062" s="131"/>
      <c r="CF4062" s="131"/>
      <c r="CG4062" s="153"/>
      <c r="CH4062" s="148"/>
    </row>
    <row r="4063" spans="54:98" ht="24.75" customHeight="1" x14ac:dyDescent="0.25">
      <c r="BB4063" s="149"/>
      <c r="BC4063" s="442"/>
      <c r="BD4063" s="442"/>
      <c r="BE4063" s="92"/>
      <c r="BF4063" s="92"/>
      <c r="BG4063" s="360"/>
      <c r="BH4063" s="11"/>
      <c r="CB4063" s="149"/>
      <c r="CC4063" s="442"/>
      <c r="CD4063" s="442"/>
      <c r="CE4063" s="92"/>
      <c r="CF4063" s="92"/>
      <c r="CG4063" s="360"/>
      <c r="CH4063" s="11"/>
    </row>
    <row r="4064" spans="54:98" ht="24.75" customHeight="1" x14ac:dyDescent="0.25">
      <c r="BB4064" s="149"/>
      <c r="BC4064" s="442"/>
      <c r="BD4064" s="442"/>
      <c r="BE4064" s="92"/>
      <c r="BF4064" s="92"/>
      <c r="BG4064" s="360"/>
      <c r="BH4064" s="11"/>
      <c r="CB4064" s="149"/>
      <c r="CC4064" s="442"/>
      <c r="CD4064" s="442"/>
      <c r="CE4064" s="92"/>
      <c r="CF4064" s="92"/>
      <c r="CG4064" s="360"/>
      <c r="CH4064" s="11"/>
    </row>
    <row r="4065" spans="54:99" ht="24.75" customHeight="1" x14ac:dyDescent="0.25">
      <c r="BB4065" s="149"/>
      <c r="BC4065" s="442"/>
      <c r="BD4065" s="442"/>
      <c r="BE4065" s="92"/>
      <c r="BF4065" s="92"/>
      <c r="BG4065" s="360"/>
      <c r="BH4065" s="11"/>
      <c r="CB4065" s="149"/>
      <c r="CC4065" s="442"/>
      <c r="CD4065" s="442"/>
      <c r="CE4065" s="92"/>
      <c r="CF4065" s="92"/>
      <c r="CG4065" s="360"/>
      <c r="CH4065" s="11"/>
    </row>
    <row r="4066" spans="54:99" ht="27" customHeight="1" x14ac:dyDescent="0.25">
      <c r="BB4066" s="149"/>
      <c r="BC4066" s="442"/>
      <c r="BD4066" s="442"/>
      <c r="BE4066" s="3"/>
      <c r="BF4066" s="223"/>
      <c r="BG4066" s="3"/>
      <c r="BH4066" s="11"/>
      <c r="CB4066" s="149"/>
      <c r="CC4066" s="442"/>
      <c r="CD4066" s="442"/>
      <c r="CE4066" s="3"/>
      <c r="CF4066" s="223"/>
      <c r="CG4066" s="3"/>
      <c r="CH4066" s="11"/>
    </row>
    <row r="4067" spans="54:99" x14ac:dyDescent="0.25">
      <c r="BB4067" s="149"/>
      <c r="BC4067" s="148"/>
      <c r="BD4067" s="148"/>
      <c r="BE4067" s="131"/>
      <c r="BF4067" s="80"/>
      <c r="BG4067" s="18"/>
      <c r="BH4067" s="9"/>
      <c r="CB4067" s="149"/>
      <c r="CC4067" s="148"/>
      <c r="CD4067" s="148"/>
      <c r="CE4067" s="131"/>
      <c r="CF4067" s="80"/>
      <c r="CG4067" s="18"/>
      <c r="CH4067" s="9"/>
    </row>
    <row r="4068" spans="54:99" x14ac:dyDescent="0.25">
      <c r="BB4068" s="149"/>
      <c r="BC4068" s="149"/>
      <c r="BD4068" s="12"/>
      <c r="BE4068" s="3"/>
      <c r="BG4068" s="63"/>
      <c r="BN4068" s="9"/>
      <c r="CA4068" s="9"/>
      <c r="CB4068" s="149"/>
      <c r="CC4068" s="149"/>
      <c r="CD4068" s="12"/>
      <c r="CE4068" s="3"/>
      <c r="CG4068" s="63"/>
      <c r="CN4068" s="9"/>
    </row>
    <row r="4069" spans="54:99" ht="34.5" customHeight="1" x14ac:dyDescent="0.25">
      <c r="BB4069" s="149"/>
      <c r="BC4069" s="149"/>
      <c r="BD4069" s="149"/>
      <c r="BE4069" s="131"/>
      <c r="BF4069" s="131"/>
      <c r="BG4069" s="153"/>
      <c r="BH4069" s="148"/>
      <c r="BM4069" s="3"/>
      <c r="BN4069" s="11"/>
      <c r="BO4069" s="11"/>
      <c r="BP4069" s="11"/>
      <c r="BQ4069" s="11"/>
      <c r="BR4069" s="26"/>
      <c r="BS4069" s="12"/>
      <c r="BT4069" s="12"/>
      <c r="BU4069" s="12"/>
      <c r="BZ4069" s="3"/>
      <c r="CA4069" s="3"/>
      <c r="CB4069" s="149"/>
      <c r="CC4069" s="149"/>
      <c r="CD4069" s="149"/>
      <c r="CE4069" s="131"/>
      <c r="CF4069" s="131"/>
      <c r="CG4069" s="153"/>
      <c r="CH4069" s="148"/>
      <c r="CM4069" s="3"/>
      <c r="CN4069" s="3"/>
      <c r="CO4069" s="3"/>
      <c r="CP4069" s="3"/>
      <c r="CQ4069" s="3"/>
      <c r="CR4069" s="3"/>
      <c r="CS4069" s="11"/>
      <c r="CT4069" s="11"/>
      <c r="CU4069" s="11"/>
    </row>
    <row r="4070" spans="54:99" ht="24.75" customHeight="1" x14ac:dyDescent="0.25">
      <c r="BB4070" s="149"/>
      <c r="BC4070" s="442"/>
      <c r="BD4070" s="442"/>
      <c r="BE4070" s="3"/>
      <c r="BF4070" s="26"/>
      <c r="BG4070" s="26"/>
      <c r="BH4070" s="11"/>
      <c r="BM4070" s="63"/>
      <c r="BN4070" s="453"/>
      <c r="BO4070" s="453"/>
      <c r="BP4070" s="453"/>
      <c r="BQ4070" s="453"/>
      <c r="BR4070" s="454"/>
      <c r="BS4070" s="13"/>
      <c r="BT4070" s="13"/>
      <c r="BZ4070" s="63"/>
      <c r="CA4070" s="82"/>
      <c r="CB4070" s="149"/>
      <c r="CC4070" s="442"/>
      <c r="CD4070" s="442"/>
      <c r="CE4070" s="3"/>
      <c r="CF4070" s="26"/>
      <c r="CG4070" s="26"/>
      <c r="CH4070" s="11"/>
      <c r="CM4070" s="63"/>
      <c r="CN4070" s="82"/>
      <c r="CO4070" s="82"/>
      <c r="CP4070" s="82"/>
      <c r="CQ4070" s="82"/>
      <c r="CR4070" s="63"/>
      <c r="CS4070" s="13"/>
      <c r="CT4070" s="13"/>
    </row>
    <row r="4071" spans="54:99" ht="39.75" customHeight="1" x14ac:dyDescent="0.25">
      <c r="BB4071" s="149"/>
      <c r="BC4071" s="12"/>
      <c r="BD4071" s="12"/>
      <c r="BE4071" s="3"/>
      <c r="BF4071" s="223"/>
      <c r="BG4071" s="3"/>
      <c r="BH4071" s="11"/>
      <c r="BM4071" s="63"/>
      <c r="BN4071" s="453"/>
      <c r="BO4071" s="453"/>
      <c r="BP4071" s="453"/>
      <c r="BQ4071" s="453"/>
      <c r="BR4071" s="454"/>
      <c r="BS4071" s="219"/>
      <c r="BT4071" s="13"/>
      <c r="BX4071" s="3"/>
      <c r="BY4071" s="3"/>
      <c r="BZ4071" s="63"/>
      <c r="CA4071" s="82"/>
      <c r="CB4071" s="149"/>
      <c r="CC4071" s="12"/>
      <c r="CD4071" s="12"/>
      <c r="CE4071" s="3"/>
      <c r="CF4071" s="223"/>
      <c r="CG4071" s="3"/>
      <c r="CH4071" s="11"/>
      <c r="CM4071" s="63"/>
      <c r="CN4071" s="82"/>
      <c r="CO4071" s="82"/>
      <c r="CP4071" s="82"/>
      <c r="CQ4071" s="82"/>
      <c r="CR4071" s="63"/>
      <c r="CS4071" s="219"/>
      <c r="CT4071" s="13"/>
    </row>
    <row r="4072" spans="54:99" ht="14.25" customHeight="1" x14ac:dyDescent="0.25">
      <c r="BB4072" s="149"/>
      <c r="BC4072" s="148"/>
      <c r="BD4072" s="148"/>
      <c r="BE4072" s="131"/>
      <c r="BF4072" s="80"/>
      <c r="BG4072" s="18"/>
      <c r="BH4072" s="9"/>
      <c r="BM4072" s="63"/>
      <c r="BN4072" s="453"/>
      <c r="BO4072" s="453"/>
      <c r="BP4072" s="453"/>
      <c r="BQ4072" s="453"/>
      <c r="BR4072" s="454"/>
      <c r="BS4072" s="219"/>
      <c r="BT4072" s="13"/>
      <c r="CB4072" s="149"/>
      <c r="CC4072" s="148"/>
      <c r="CD4072" s="148"/>
      <c r="CE4072" s="131"/>
      <c r="CF4072" s="80"/>
      <c r="CG4072" s="18"/>
      <c r="CH4072" s="9"/>
      <c r="CM4072" s="63"/>
      <c r="CN4072" s="82"/>
      <c r="CO4072" s="82"/>
      <c r="CP4072" s="82"/>
      <c r="CQ4072" s="82"/>
      <c r="CR4072" s="63"/>
      <c r="CS4072" s="219"/>
      <c r="CT4072" s="13"/>
    </row>
    <row r="4073" spans="54:99" ht="12.75" customHeight="1" x14ac:dyDescent="0.25">
      <c r="BB4073" s="131"/>
      <c r="BC4073" s="11"/>
      <c r="BD4073" s="12"/>
      <c r="BE4073" s="3"/>
      <c r="BG4073" s="63"/>
      <c r="BM4073" s="63"/>
      <c r="BN4073" s="453"/>
      <c r="BO4073" s="453"/>
      <c r="BP4073" s="453"/>
      <c r="BQ4073" s="453"/>
      <c r="BR4073" s="454"/>
      <c r="BS4073" s="219"/>
      <c r="BT4073" s="13"/>
      <c r="CB4073" s="131"/>
      <c r="CC4073" s="11"/>
      <c r="CD4073" s="12"/>
      <c r="CE4073" s="3"/>
      <c r="CG4073" s="63"/>
      <c r="CM4073" s="63"/>
      <c r="CN4073" s="82"/>
      <c r="CO4073" s="82"/>
      <c r="CP4073" s="82"/>
      <c r="CQ4073" s="82"/>
      <c r="CR4073" s="63"/>
      <c r="CS4073" s="219"/>
      <c r="CT4073" s="13"/>
    </row>
    <row r="4074" spans="54:99" ht="25.5" customHeight="1" x14ac:dyDescent="0.25">
      <c r="BB4074" s="149"/>
      <c r="BC4074" s="149"/>
      <c r="BD4074" s="149"/>
      <c r="BE4074" s="131"/>
      <c r="BF4074" s="131"/>
      <c r="BG4074" s="153"/>
      <c r="BH4074" s="148"/>
      <c r="BM4074" s="63"/>
      <c r="BN4074" s="453"/>
      <c r="BO4074" s="453"/>
      <c r="BP4074" s="453"/>
      <c r="BQ4074" s="453"/>
      <c r="BR4074" s="454"/>
      <c r="BS4074" s="219"/>
      <c r="BT4074" s="13"/>
      <c r="CB4074" s="149"/>
      <c r="CC4074" s="149"/>
      <c r="CD4074" s="149"/>
      <c r="CE4074" s="131"/>
      <c r="CF4074" s="131"/>
      <c r="CG4074" s="153"/>
      <c r="CH4074" s="148"/>
      <c r="CM4074" s="63"/>
      <c r="CN4074" s="82"/>
      <c r="CO4074" s="82"/>
      <c r="CP4074" s="82"/>
      <c r="CQ4074" s="82"/>
      <c r="CR4074" s="63"/>
      <c r="CS4074" s="219"/>
      <c r="CT4074" s="13"/>
    </row>
    <row r="4075" spans="54:99" ht="28.5" customHeight="1" x14ac:dyDescent="0.25">
      <c r="BB4075" s="149"/>
      <c r="BC4075" s="12"/>
      <c r="BD4075" s="12"/>
      <c r="BE4075" s="3"/>
      <c r="BF4075" s="14"/>
      <c r="BG4075" s="446"/>
      <c r="BM4075" s="63"/>
      <c r="BN4075" s="453"/>
      <c r="BO4075" s="453"/>
      <c r="BP4075" s="453"/>
      <c r="BQ4075" s="453"/>
      <c r="BR4075" s="454"/>
      <c r="BS4075" s="219"/>
      <c r="BT4075" s="13"/>
      <c r="CB4075" s="149"/>
      <c r="CC4075" s="12"/>
      <c r="CD4075" s="12"/>
      <c r="CE4075" s="3"/>
      <c r="CF4075" s="14"/>
      <c r="CG4075" s="446"/>
      <c r="CM4075" s="63"/>
      <c r="CN4075" s="82"/>
      <c r="CO4075" s="82"/>
      <c r="CP4075" s="82"/>
      <c r="CQ4075" s="82"/>
      <c r="CR4075" s="63"/>
      <c r="CS4075" s="219"/>
      <c r="CT4075" s="13"/>
    </row>
    <row r="4076" spans="54:99" ht="14.25" customHeight="1" x14ac:dyDescent="0.25">
      <c r="BB4076" s="149"/>
      <c r="BC4076" s="148"/>
      <c r="BD4076" s="148"/>
      <c r="BE4076" s="131"/>
      <c r="BF4076" s="80"/>
      <c r="BG4076" s="18"/>
      <c r="BH4076" s="9"/>
      <c r="BM4076" s="63"/>
      <c r="BN4076" s="453"/>
      <c r="BO4076" s="453"/>
      <c r="BP4076" s="453"/>
      <c r="BQ4076" s="453"/>
      <c r="BR4076" s="454"/>
      <c r="BS4076" s="219"/>
      <c r="BT4076" s="13"/>
      <c r="CB4076" s="149"/>
      <c r="CC4076" s="148"/>
      <c r="CD4076" s="148"/>
      <c r="CE4076" s="131"/>
      <c r="CF4076" s="80"/>
      <c r="CG4076" s="18"/>
      <c r="CH4076" s="9"/>
      <c r="CM4076" s="63"/>
      <c r="CN4076" s="82"/>
      <c r="CO4076" s="82"/>
      <c r="CP4076" s="82"/>
      <c r="CQ4076" s="82"/>
      <c r="CR4076" s="63"/>
      <c r="CS4076" s="219"/>
      <c r="CT4076" s="13"/>
    </row>
    <row r="4077" spans="54:99" ht="12.75" customHeight="1" x14ac:dyDescent="0.25">
      <c r="BB4077" s="131"/>
      <c r="BC4077" s="318"/>
      <c r="BD4077" s="148"/>
      <c r="BE4077" s="131"/>
      <c r="BF4077" s="80"/>
      <c r="BG4077" s="18"/>
      <c r="BH4077" s="9"/>
      <c r="BM4077" s="63"/>
      <c r="BN4077" s="453"/>
      <c r="BO4077" s="453"/>
      <c r="BP4077" s="453"/>
      <c r="BQ4077" s="453"/>
      <c r="BR4077" s="454"/>
      <c r="BS4077" s="219"/>
      <c r="BT4077" s="13"/>
      <c r="CB4077" s="131"/>
      <c r="CC4077" s="318"/>
      <c r="CD4077" s="148"/>
      <c r="CE4077" s="131"/>
      <c r="CF4077" s="80"/>
      <c r="CG4077" s="18"/>
      <c r="CH4077" s="9"/>
      <c r="CM4077" s="63"/>
      <c r="CN4077" s="82"/>
      <c r="CO4077" s="82"/>
      <c r="CP4077" s="82"/>
      <c r="CQ4077" s="82"/>
      <c r="CR4077" s="63"/>
      <c r="CS4077" s="219"/>
      <c r="CT4077" s="13"/>
    </row>
    <row r="4078" spans="54:99" ht="12.75" customHeight="1" x14ac:dyDescent="0.25">
      <c r="BB4078" s="131"/>
      <c r="BC4078" s="318"/>
      <c r="BD4078" s="148"/>
      <c r="BE4078" s="131"/>
      <c r="BF4078" s="80"/>
      <c r="BG4078" s="18"/>
      <c r="BH4078" s="9"/>
      <c r="BM4078" s="63"/>
      <c r="BN4078" s="453"/>
      <c r="BO4078" s="453"/>
      <c r="BP4078" s="453"/>
      <c r="BQ4078" s="453"/>
      <c r="BR4078" s="454"/>
      <c r="BS4078" s="219"/>
      <c r="BT4078" s="13"/>
      <c r="CB4078" s="131"/>
      <c r="CC4078" s="318"/>
      <c r="CD4078" s="148"/>
      <c r="CE4078" s="131"/>
      <c r="CF4078" s="80"/>
      <c r="CG4078" s="18"/>
      <c r="CH4078" s="9"/>
      <c r="CM4078" s="63"/>
      <c r="CN4078" s="82"/>
      <c r="CO4078" s="82"/>
      <c r="CP4078" s="82"/>
      <c r="CQ4078" s="82"/>
      <c r="CR4078" s="63"/>
      <c r="CS4078" s="219"/>
      <c r="CT4078" s="13"/>
    </row>
    <row r="4079" spans="54:99" ht="12.75" customHeight="1" x14ac:dyDescent="0.25">
      <c r="BB4079" s="131"/>
      <c r="BC4079" s="455"/>
      <c r="BD4079" s="148"/>
      <c r="BE4079" s="131"/>
      <c r="BF4079" s="80"/>
      <c r="BG4079" s="18"/>
      <c r="BH4079" s="9"/>
      <c r="BM4079" s="63"/>
      <c r="BN4079" s="453"/>
      <c r="BO4079" s="453"/>
      <c r="BP4079" s="453"/>
      <c r="BQ4079" s="453"/>
      <c r="BR4079" s="454"/>
      <c r="BS4079" s="219"/>
      <c r="BT4079" s="13"/>
      <c r="CB4079" s="131"/>
      <c r="CC4079" s="455"/>
      <c r="CD4079" s="148"/>
      <c r="CE4079" s="131"/>
      <c r="CF4079" s="80"/>
      <c r="CG4079" s="18"/>
      <c r="CH4079" s="9"/>
      <c r="CM4079" s="63"/>
      <c r="CN4079" s="82"/>
      <c r="CO4079" s="82"/>
      <c r="CP4079" s="82"/>
      <c r="CQ4079" s="82"/>
      <c r="CR4079" s="63"/>
      <c r="CS4079" s="219"/>
      <c r="CT4079" s="13"/>
    </row>
    <row r="4080" spans="54:99" ht="12.75" customHeight="1" x14ac:dyDescent="0.25">
      <c r="BB4080" s="131"/>
      <c r="BC4080" s="149"/>
      <c r="BD4080" s="148"/>
      <c r="BE4080" s="131"/>
      <c r="BF4080" s="80"/>
      <c r="BG4080" s="18"/>
      <c r="BH4080" s="9"/>
      <c r="BM4080" s="63"/>
      <c r="BN4080" s="453"/>
      <c r="BO4080" s="453"/>
      <c r="BP4080" s="453"/>
      <c r="BQ4080" s="453"/>
      <c r="BR4080" s="454"/>
      <c r="BS4080" s="219"/>
      <c r="BT4080" s="13"/>
      <c r="CB4080" s="131"/>
      <c r="CC4080" s="149"/>
      <c r="CD4080" s="148"/>
      <c r="CE4080" s="131"/>
      <c r="CF4080" s="80"/>
      <c r="CG4080" s="18"/>
      <c r="CH4080" s="9"/>
      <c r="CM4080" s="63"/>
      <c r="CN4080" s="82"/>
      <c r="CO4080" s="82"/>
      <c r="CP4080" s="82"/>
      <c r="CQ4080" s="82"/>
      <c r="CR4080" s="63"/>
      <c r="CS4080" s="219"/>
      <c r="CT4080" s="13"/>
    </row>
    <row r="4081" spans="54:99" ht="12.75" customHeight="1" x14ac:dyDescent="0.25">
      <c r="BB4081" s="11"/>
      <c r="BC4081" s="11"/>
      <c r="BD4081" s="148"/>
      <c r="BE4081" s="131"/>
      <c r="BF4081" s="80"/>
      <c r="BG4081" s="18"/>
      <c r="BH4081" s="9"/>
      <c r="BM4081" s="63"/>
      <c r="BN4081" s="453"/>
      <c r="BO4081" s="453"/>
      <c r="BP4081" s="453"/>
      <c r="BQ4081" s="453"/>
      <c r="BR4081" s="454"/>
      <c r="BS4081" s="219"/>
      <c r="BT4081" s="13"/>
      <c r="CB4081" s="11"/>
      <c r="CC4081" s="11"/>
      <c r="CD4081" s="148"/>
      <c r="CE4081" s="131"/>
      <c r="CF4081" s="80"/>
      <c r="CG4081" s="18"/>
      <c r="CH4081" s="9"/>
      <c r="CM4081" s="63"/>
      <c r="CN4081" s="82"/>
      <c r="CO4081" s="82"/>
      <c r="CP4081" s="82"/>
      <c r="CQ4081" s="82"/>
      <c r="CR4081" s="63"/>
      <c r="CS4081" s="219"/>
      <c r="CT4081" s="13"/>
    </row>
    <row r="4082" spans="54:99" x14ac:dyDescent="0.25">
      <c r="BB4082" s="11"/>
      <c r="BC4082" s="11"/>
      <c r="BD4082" s="148"/>
      <c r="BE4082" s="131"/>
      <c r="BF4082" s="80"/>
      <c r="BG4082" s="18"/>
      <c r="BH4082" s="9"/>
      <c r="BM4082" s="63"/>
      <c r="BQ4082" s="9"/>
      <c r="BR4082" s="18"/>
      <c r="BS4082" s="9"/>
      <c r="BT4082" s="9"/>
      <c r="BU4082" s="9"/>
      <c r="CB4082" s="11"/>
      <c r="CC4082" s="11"/>
      <c r="CD4082" s="148"/>
      <c r="CE4082" s="131"/>
      <c r="CF4082" s="80"/>
      <c r="CG4082" s="18"/>
      <c r="CH4082" s="9"/>
      <c r="CM4082" s="63"/>
      <c r="CQ4082" s="9"/>
      <c r="CR4082" s="18"/>
      <c r="CS4082" s="9"/>
      <c r="CT4082" s="9"/>
      <c r="CU4082" s="9"/>
    </row>
    <row r="4083" spans="54:99" x14ac:dyDescent="0.25">
      <c r="BB4083" s="11"/>
      <c r="BC4083" s="11"/>
      <c r="BD4083" s="148"/>
      <c r="BE4083" s="131"/>
      <c r="BF4083" s="80"/>
      <c r="BG4083" s="18"/>
      <c r="BH4083" s="9"/>
      <c r="CB4083" s="11"/>
      <c r="CC4083" s="11"/>
      <c r="CD4083" s="148"/>
      <c r="CE4083" s="131"/>
      <c r="CF4083" s="80"/>
      <c r="CG4083" s="18"/>
      <c r="CH4083" s="9"/>
    </row>
    <row r="4084" spans="54:99" x14ac:dyDescent="0.25">
      <c r="BB4084" s="11"/>
      <c r="BC4084" s="168"/>
      <c r="BD4084" s="169"/>
      <c r="BE4084" s="131"/>
      <c r="BF4084" s="80"/>
      <c r="BG4084" s="18"/>
      <c r="BH4084" s="9"/>
      <c r="CB4084" s="11"/>
      <c r="CC4084" s="168"/>
      <c r="CD4084" s="169"/>
      <c r="CE4084" s="131"/>
      <c r="CF4084" s="80"/>
      <c r="CG4084" s="18"/>
      <c r="CH4084" s="9"/>
    </row>
    <row r="4085" spans="54:99" x14ac:dyDescent="0.25">
      <c r="BB4085" s="11"/>
      <c r="BD4085" s="148"/>
      <c r="BE4085" s="3"/>
      <c r="BG4085" s="63"/>
      <c r="CB4085" s="11"/>
      <c r="CD4085" s="148"/>
      <c r="CE4085" s="3"/>
      <c r="CG4085" s="63"/>
    </row>
    <row r="4086" spans="54:99" x14ac:dyDescent="0.25">
      <c r="BB4086" s="11"/>
      <c r="BC4086" s="11"/>
      <c r="BD4086" s="12"/>
      <c r="BE4086" s="3"/>
      <c r="BG4086" s="63"/>
      <c r="CB4086" s="11"/>
      <c r="CC4086" s="11"/>
      <c r="CD4086" s="12"/>
      <c r="CE4086" s="3"/>
      <c r="CG4086" s="63"/>
    </row>
    <row r="4087" spans="54:99" x14ac:dyDescent="0.25">
      <c r="BB4087" s="11"/>
      <c r="BC4087" s="11"/>
      <c r="BD4087" s="12"/>
      <c r="BE4087" s="131"/>
      <c r="BF4087" s="131"/>
      <c r="BG4087" s="131"/>
      <c r="BH4087" s="131"/>
      <c r="CB4087" s="11"/>
      <c r="CC4087" s="11"/>
      <c r="CD4087" s="12"/>
      <c r="CE4087" s="131"/>
      <c r="CF4087" s="131"/>
      <c r="CG4087" s="131"/>
      <c r="CH4087" s="131"/>
    </row>
    <row r="4088" spans="54:99" x14ac:dyDescent="0.25">
      <c r="BB4088" s="11"/>
      <c r="BC4088" s="9"/>
      <c r="BD4088" s="149"/>
      <c r="BE4088" s="153"/>
      <c r="BF4088" s="153"/>
      <c r="BG4088" s="153"/>
      <c r="BH4088" s="153"/>
      <c r="CB4088" s="11"/>
      <c r="CC4088" s="9"/>
      <c r="CD4088" s="149"/>
      <c r="CE4088" s="153"/>
      <c r="CF4088" s="153"/>
      <c r="CG4088" s="153"/>
      <c r="CH4088" s="184"/>
    </row>
    <row r="4089" spans="54:99" x14ac:dyDescent="0.25">
      <c r="BB4089" s="11"/>
      <c r="BC4089" s="9"/>
      <c r="BD4089" s="149"/>
      <c r="BE4089" s="153"/>
      <c r="BF4089" s="153"/>
      <c r="BG4089" s="153"/>
      <c r="BH4089" s="153"/>
      <c r="CB4089" s="11"/>
      <c r="CC4089" s="9"/>
      <c r="CD4089" s="149"/>
      <c r="CE4089" s="153"/>
      <c r="CF4089" s="153"/>
      <c r="CG4089" s="153"/>
      <c r="CH4089" s="184"/>
    </row>
    <row r="4090" spans="54:99" x14ac:dyDescent="0.25">
      <c r="BB4090" s="11"/>
      <c r="BC4090" s="9"/>
      <c r="BD4090" s="149"/>
      <c r="BE4090" s="153"/>
      <c r="BF4090" s="153"/>
      <c r="BG4090" s="153"/>
      <c r="BH4090" s="153"/>
      <c r="CB4090" s="11"/>
      <c r="CC4090" s="9"/>
      <c r="CD4090" s="149"/>
      <c r="CE4090" s="153"/>
      <c r="CF4090" s="153"/>
      <c r="CG4090" s="153"/>
      <c r="CH4090" s="184"/>
    </row>
    <row r="4091" spans="54:99" x14ac:dyDescent="0.25">
      <c r="BB4091" s="11"/>
      <c r="BC4091" s="9"/>
      <c r="BD4091" s="149"/>
      <c r="BE4091" s="153"/>
      <c r="BF4091" s="153"/>
      <c r="BG4091" s="153"/>
      <c r="BH4091" s="153"/>
      <c r="CB4091" s="11"/>
      <c r="CC4091" s="9"/>
      <c r="CD4091" s="149"/>
      <c r="CE4091" s="153"/>
      <c r="CF4091" s="153"/>
      <c r="CG4091" s="153"/>
      <c r="CH4091" s="184"/>
    </row>
    <row r="4092" spans="54:99" ht="12.75" customHeight="1" x14ac:dyDescent="0.25">
      <c r="BB4092" s="11"/>
      <c r="BC4092" s="9"/>
      <c r="BD4092" s="149"/>
      <c r="BE4092" s="153"/>
      <c r="BF4092" s="153"/>
      <c r="BG4092" s="153"/>
      <c r="BH4092" s="153"/>
      <c r="BK4092" s="443"/>
      <c r="BL4092" s="443"/>
      <c r="BM4092" s="443"/>
      <c r="BN4092" s="443"/>
      <c r="CB4092" s="11"/>
      <c r="CC4092" s="9"/>
      <c r="CD4092" s="149"/>
      <c r="CE4092" s="153"/>
      <c r="CF4092" s="153"/>
      <c r="CG4092" s="153"/>
      <c r="CH4092" s="184"/>
      <c r="CK4092" s="443"/>
      <c r="CL4092" s="443"/>
      <c r="CM4092" s="443"/>
      <c r="CN4092" s="443"/>
    </row>
    <row r="4093" spans="54:99" ht="12.75" customHeight="1" x14ac:dyDescent="0.25">
      <c r="BC4093" s="9"/>
      <c r="BD4093" s="149"/>
      <c r="BE4093" s="153"/>
      <c r="BF4093" s="153"/>
      <c r="BG4093" s="153"/>
      <c r="BH4093" s="153"/>
      <c r="BK4093" s="443"/>
      <c r="BL4093" s="443"/>
      <c r="BM4093" s="443"/>
      <c r="BN4093" s="443"/>
      <c r="CC4093" s="9"/>
      <c r="CD4093" s="149"/>
      <c r="CE4093" s="153"/>
      <c r="CF4093" s="153"/>
      <c r="CG4093" s="153"/>
      <c r="CH4093" s="184"/>
      <c r="CK4093" s="443"/>
      <c r="CL4093" s="443"/>
      <c r="CM4093" s="443"/>
      <c r="CN4093" s="443"/>
    </row>
    <row r="4094" spans="54:99" x14ac:dyDescent="0.25">
      <c r="BC4094" s="9"/>
      <c r="BD4094" s="149"/>
      <c r="BE4094" s="153"/>
      <c r="BF4094" s="153"/>
      <c r="BG4094" s="153"/>
      <c r="BH4094" s="153"/>
      <c r="CC4094" s="9"/>
      <c r="CD4094" s="149"/>
      <c r="CE4094" s="153"/>
      <c r="CF4094" s="153"/>
      <c r="CG4094" s="153"/>
      <c r="CH4094" s="184"/>
    </row>
    <row r="4095" spans="54:99" ht="12.75" customHeight="1" x14ac:dyDescent="0.25">
      <c r="BC4095" s="149"/>
      <c r="BD4095" s="148"/>
      <c r="BE4095" s="131"/>
      <c r="BF4095" s="131"/>
      <c r="BG4095" s="131"/>
      <c r="BH4095" s="131"/>
      <c r="BJ4095" s="444"/>
      <c r="BK4095" s="444"/>
      <c r="BL4095" s="444"/>
      <c r="BM4095" s="444"/>
      <c r="BN4095" s="444"/>
      <c r="BO4095" s="444"/>
      <c r="BP4095" s="445"/>
      <c r="BQ4095" s="445"/>
      <c r="CC4095" s="149"/>
      <c r="CD4095" s="148"/>
      <c r="CE4095" s="131"/>
      <c r="CF4095" s="131"/>
      <c r="CG4095" s="131"/>
      <c r="CH4095" s="129"/>
      <c r="CJ4095" s="444"/>
      <c r="CK4095" s="444"/>
      <c r="CL4095" s="444"/>
      <c r="CM4095" s="444"/>
      <c r="CN4095" s="444"/>
      <c r="CO4095" s="444"/>
      <c r="CP4095" s="445"/>
      <c r="CQ4095" s="445"/>
    </row>
    <row r="4096" spans="54:99" ht="12.75" customHeight="1" x14ac:dyDescent="0.25">
      <c r="BB4096" s="11"/>
      <c r="BC4096" s="11"/>
      <c r="BD4096" s="18"/>
      <c r="BE4096" s="3"/>
      <c r="BG4096" s="63"/>
      <c r="BJ4096" s="444"/>
      <c r="BK4096" s="444"/>
      <c r="BL4096" s="444"/>
      <c r="BM4096" s="444"/>
      <c r="BN4096" s="444"/>
      <c r="BO4096" s="444"/>
      <c r="BP4096" s="445"/>
      <c r="BQ4096" s="445"/>
      <c r="CB4096" s="11"/>
      <c r="CC4096" s="11"/>
      <c r="CD4096" s="18"/>
      <c r="CE4096" s="3"/>
      <c r="CG4096" s="63"/>
      <c r="CJ4096" s="444"/>
      <c r="CK4096" s="444"/>
      <c r="CL4096" s="444"/>
      <c r="CM4096" s="444"/>
      <c r="CN4096" s="444"/>
      <c r="CO4096" s="444"/>
      <c r="CP4096" s="445"/>
      <c r="CQ4096" s="445"/>
    </row>
    <row r="4097" spans="54:98" ht="12.75" customHeight="1" x14ac:dyDescent="0.25">
      <c r="BB4097" s="24"/>
      <c r="BC4097" s="25"/>
      <c r="BD4097" s="25"/>
      <c r="BE4097" s="25"/>
      <c r="BF4097" s="25"/>
      <c r="BG4097" s="25"/>
      <c r="BH4097" s="25"/>
      <c r="BJ4097" s="444"/>
      <c r="BK4097" s="444"/>
      <c r="BL4097" s="444"/>
      <c r="BM4097" s="444"/>
      <c r="BN4097" s="444"/>
      <c r="BO4097" s="444"/>
      <c r="BP4097" s="445"/>
      <c r="BQ4097" s="445"/>
      <c r="CB4097" s="24"/>
      <c r="CC4097" s="25"/>
      <c r="CD4097" s="25"/>
      <c r="CE4097" s="25"/>
      <c r="CF4097" s="25"/>
      <c r="CG4097" s="25"/>
      <c r="CH4097" s="25"/>
      <c r="CJ4097" s="444"/>
      <c r="CK4097" s="444"/>
      <c r="CL4097" s="444"/>
      <c r="CM4097" s="444"/>
      <c r="CN4097" s="444"/>
      <c r="CO4097" s="444"/>
      <c r="CP4097" s="445"/>
      <c r="CQ4097" s="445"/>
    </row>
    <row r="4098" spans="54:98" x14ac:dyDescent="0.25">
      <c r="BC4098" s="117"/>
      <c r="BD4098" s="82"/>
      <c r="BI4098" s="11"/>
      <c r="BJ4098" s="11"/>
      <c r="BK4098" s="11"/>
      <c r="BL4098" s="11"/>
      <c r="BM4098" s="11"/>
      <c r="CC4098" s="117"/>
      <c r="CD4098" s="82"/>
      <c r="CI4098" s="11"/>
      <c r="CJ4098" s="11"/>
      <c r="CK4098" s="11"/>
      <c r="CL4098" s="11"/>
      <c r="CM4098" s="11"/>
    </row>
    <row r="4099" spans="54:98" ht="22.8" x14ac:dyDescent="0.4">
      <c r="BC4099" s="151"/>
      <c r="BD4099" s="152"/>
      <c r="CC4099" s="151"/>
      <c r="CD4099" s="152"/>
    </row>
    <row r="4100" spans="54:98" x14ac:dyDescent="0.25">
      <c r="BC4100" s="136"/>
      <c r="BD4100" s="81"/>
      <c r="BE4100" s="3"/>
      <c r="BF4100" s="63"/>
      <c r="BG4100" s="82"/>
      <c r="CC4100" s="136"/>
      <c r="CD4100" s="81"/>
      <c r="CE4100" s="3"/>
      <c r="CF4100" s="63"/>
      <c r="CG4100" s="82"/>
    </row>
    <row r="4101" spans="54:98" x14ac:dyDescent="0.25">
      <c r="BC4101" s="11"/>
      <c r="BD4101" s="12"/>
      <c r="BE4101" s="3"/>
      <c r="BG4101" s="63"/>
      <c r="CC4101" s="11"/>
      <c r="CD4101" s="12"/>
      <c r="CE4101" s="3"/>
      <c r="CG4101" s="63"/>
    </row>
    <row r="4102" spans="54:98" x14ac:dyDescent="0.25">
      <c r="BB4102" s="11"/>
      <c r="BC4102" s="149"/>
      <c r="BD4102" s="149"/>
      <c r="BE4102" s="131"/>
      <c r="BF4102" s="131"/>
      <c r="BG4102" s="153"/>
      <c r="BH4102" s="148"/>
      <c r="CB4102" s="11"/>
      <c r="CC4102" s="149"/>
      <c r="CD4102" s="149"/>
      <c r="CE4102" s="131"/>
      <c r="CF4102" s="131"/>
      <c r="CG4102" s="153"/>
      <c r="CH4102" s="148"/>
    </row>
    <row r="4103" spans="54:98" x14ac:dyDescent="0.25">
      <c r="BB4103" s="11"/>
      <c r="BC4103" s="11"/>
      <c r="BD4103" s="12"/>
      <c r="BE4103" s="3"/>
      <c r="BF4103" s="223"/>
      <c r="BG4103" s="3"/>
      <c r="BH4103" s="11"/>
      <c r="CB4103" s="11"/>
      <c r="CC4103" s="11"/>
      <c r="CD4103" s="12"/>
      <c r="CE4103" s="3"/>
      <c r="CF4103" s="223"/>
      <c r="CG4103" s="3"/>
      <c r="CH4103" s="11"/>
    </row>
    <row r="4104" spans="54:98" x14ac:dyDescent="0.25">
      <c r="BB4104" s="11"/>
      <c r="BC4104" s="11"/>
      <c r="BD4104" s="12"/>
      <c r="BE4104" s="3"/>
      <c r="BF4104" s="223"/>
      <c r="BG4104" s="3"/>
      <c r="BH4104" s="11"/>
      <c r="BL4104" s="13"/>
      <c r="CB4104" s="11"/>
      <c r="CC4104" s="11"/>
      <c r="CD4104" s="12"/>
      <c r="CE4104" s="3"/>
      <c r="CF4104" s="223"/>
      <c r="CG4104" s="3"/>
      <c r="CH4104" s="11"/>
      <c r="CL4104" s="13"/>
    </row>
    <row r="4105" spans="54:98" x14ac:dyDescent="0.25">
      <c r="BB4105" s="11"/>
      <c r="BC4105" s="11"/>
      <c r="BD4105" s="12"/>
      <c r="BE4105" s="3"/>
      <c r="BF4105" s="223"/>
      <c r="BG4105" s="3"/>
      <c r="BH4105" s="11"/>
      <c r="CB4105" s="11"/>
      <c r="CC4105" s="11"/>
      <c r="CD4105" s="12"/>
      <c r="CE4105" s="3"/>
      <c r="CF4105" s="223"/>
      <c r="CG4105" s="3"/>
      <c r="CH4105" s="11"/>
    </row>
    <row r="4106" spans="54:98" x14ac:dyDescent="0.25">
      <c r="BB4106" s="11"/>
      <c r="BC4106" s="11"/>
      <c r="BD4106" s="12"/>
      <c r="BE4106" s="3"/>
      <c r="BF4106" s="223"/>
      <c r="BG4106" s="3"/>
      <c r="BH4106" s="11"/>
      <c r="CB4106" s="11"/>
      <c r="CC4106" s="11"/>
      <c r="CD4106" s="12"/>
      <c r="CE4106" s="3"/>
      <c r="CF4106" s="223"/>
      <c r="CG4106" s="3"/>
      <c r="CH4106" s="11"/>
    </row>
    <row r="4107" spans="54:98" ht="84.75" customHeight="1" x14ac:dyDescent="0.25">
      <c r="BB4107" s="11"/>
      <c r="BC4107" s="11"/>
      <c r="BD4107" s="12"/>
      <c r="BE4107" s="3"/>
      <c r="BF4107" s="223"/>
      <c r="BG4107" s="3"/>
      <c r="BH4107" s="11"/>
      <c r="BO4107" s="154"/>
      <c r="CB4107" s="11"/>
      <c r="CC4107" s="11"/>
      <c r="CD4107" s="12"/>
      <c r="CE4107" s="3"/>
      <c r="CF4107" s="223"/>
      <c r="CG4107" s="3"/>
      <c r="CH4107" s="11"/>
      <c r="CO4107" s="154"/>
    </row>
    <row r="4108" spans="54:98" ht="30" customHeight="1" x14ac:dyDescent="0.25">
      <c r="BB4108" s="11"/>
      <c r="BC4108" s="11"/>
      <c r="BD4108" s="12"/>
      <c r="BE4108" s="3"/>
      <c r="BF4108" s="3"/>
      <c r="BG4108" s="3"/>
      <c r="BH4108" s="244"/>
      <c r="BM4108" s="156"/>
      <c r="BN4108" s="155"/>
      <c r="BO4108" s="155"/>
      <c r="BP4108" s="155"/>
      <c r="BQ4108" s="155"/>
      <c r="BR4108" s="155"/>
      <c r="BS4108" s="157"/>
      <c r="BT4108" s="155"/>
      <c r="CB4108" s="11"/>
      <c r="CC4108" s="11"/>
      <c r="CD4108" s="12"/>
      <c r="CE4108" s="3"/>
      <c r="CF4108" s="3"/>
      <c r="CG4108" s="3"/>
      <c r="CH4108" s="244"/>
      <c r="CM4108" s="156"/>
      <c r="CN4108" s="155"/>
      <c r="CO4108" s="155"/>
      <c r="CP4108" s="155"/>
      <c r="CQ4108" s="155"/>
      <c r="CR4108" s="155"/>
      <c r="CS4108" s="157"/>
      <c r="CT4108" s="155"/>
    </row>
    <row r="4109" spans="54:98" ht="27.75" customHeight="1" x14ac:dyDescent="0.25">
      <c r="BB4109" s="11"/>
      <c r="BC4109" s="11"/>
      <c r="BD4109" s="12"/>
      <c r="BE4109" s="3"/>
      <c r="BF4109" s="223"/>
      <c r="BG4109" s="3"/>
      <c r="BH4109" s="11"/>
      <c r="BM4109" s="156"/>
      <c r="BN4109" s="157"/>
      <c r="BO4109" s="157"/>
      <c r="BP4109" s="157"/>
      <c r="BQ4109" s="157"/>
      <c r="BR4109" s="157"/>
      <c r="BS4109" s="158"/>
      <c r="BT4109" s="155"/>
      <c r="CB4109" s="11"/>
      <c r="CC4109" s="11"/>
      <c r="CD4109" s="12"/>
      <c r="CE4109" s="3"/>
      <c r="CF4109" s="223"/>
      <c r="CG4109" s="3"/>
      <c r="CH4109" s="11"/>
      <c r="CM4109" s="156"/>
      <c r="CN4109" s="157"/>
      <c r="CO4109" s="157"/>
      <c r="CP4109" s="157"/>
      <c r="CQ4109" s="157"/>
      <c r="CR4109" s="157"/>
      <c r="CS4109" s="158"/>
      <c r="CT4109" s="155"/>
    </row>
    <row r="4110" spans="54:98" x14ac:dyDescent="0.25">
      <c r="BB4110" s="11"/>
      <c r="BC4110" s="148"/>
      <c r="BD4110" s="148"/>
      <c r="BE4110" s="131"/>
      <c r="BF4110" s="80"/>
      <c r="BG4110" s="18"/>
      <c r="BH4110" s="9"/>
      <c r="BM4110" s="156"/>
      <c r="BN4110" s="155"/>
      <c r="BO4110" s="155"/>
      <c r="BP4110" s="155"/>
      <c r="BQ4110" s="155"/>
      <c r="BR4110" s="155"/>
      <c r="BS4110" s="158"/>
      <c r="BT4110" s="155"/>
      <c r="CB4110" s="11"/>
      <c r="CC4110" s="148"/>
      <c r="CD4110" s="148"/>
      <c r="CE4110" s="131"/>
      <c r="CF4110" s="80"/>
      <c r="CG4110" s="18"/>
      <c r="CH4110" s="9"/>
      <c r="CM4110" s="156"/>
      <c r="CN4110" s="155"/>
      <c r="CO4110" s="155"/>
      <c r="CP4110" s="155"/>
      <c r="CQ4110" s="155"/>
      <c r="CR4110" s="155"/>
      <c r="CS4110" s="158"/>
      <c r="CT4110" s="155"/>
    </row>
    <row r="4111" spans="54:98" x14ac:dyDescent="0.25">
      <c r="BC4111" s="11"/>
      <c r="BD4111" s="12"/>
      <c r="BE4111" s="3"/>
      <c r="BG4111" s="63"/>
      <c r="BR4111" s="156"/>
      <c r="BS4111" s="155"/>
      <c r="BT4111" s="155"/>
      <c r="CC4111" s="11"/>
      <c r="CD4111" s="12"/>
      <c r="CE4111" s="3"/>
      <c r="CG4111" s="63"/>
      <c r="CR4111" s="156"/>
      <c r="CS4111" s="155"/>
      <c r="CT4111" s="155"/>
    </row>
    <row r="4112" spans="54:98" x14ac:dyDescent="0.25">
      <c r="BB4112" s="149"/>
      <c r="BC4112" s="149"/>
      <c r="BD4112" s="149"/>
      <c r="BE4112" s="131"/>
      <c r="BF4112" s="131"/>
      <c r="BG4112" s="153"/>
      <c r="BH4112" s="148"/>
      <c r="CB4112" s="149"/>
      <c r="CC4112" s="149"/>
      <c r="CD4112" s="149"/>
      <c r="CE4112" s="131"/>
      <c r="CF4112" s="131"/>
      <c r="CG4112" s="153"/>
      <c r="CH4112" s="148"/>
    </row>
    <row r="4113" spans="54:86" x14ac:dyDescent="0.25">
      <c r="BB4113" s="149"/>
      <c r="BC4113" s="11"/>
      <c r="BD4113" s="12"/>
      <c r="BE4113" s="3"/>
      <c r="BF4113" s="223"/>
      <c r="BG4113" s="3"/>
      <c r="BH4113" s="11"/>
      <c r="CB4113" s="149"/>
      <c r="CC4113" s="11"/>
      <c r="CD4113" s="12"/>
      <c r="CE4113" s="3"/>
      <c r="CF4113" s="223"/>
      <c r="CG4113" s="3"/>
      <c r="CH4113" s="11"/>
    </row>
    <row r="4114" spans="54:86" ht="0.75" hidden="1" customHeight="1" x14ac:dyDescent="0.25">
      <c r="BB4114" s="149"/>
      <c r="BC4114" s="11"/>
      <c r="BD4114" s="12"/>
      <c r="BE4114" s="3"/>
      <c r="BF4114" s="223"/>
      <c r="BG4114" s="3"/>
      <c r="BH4114" s="11"/>
      <c r="CB4114" s="149"/>
      <c r="CC4114" s="11"/>
      <c r="CD4114" s="12"/>
      <c r="CE4114" s="3"/>
      <c r="CF4114" s="223"/>
      <c r="CG4114" s="3"/>
      <c r="CH4114" s="11"/>
    </row>
    <row r="4115" spans="54:86" x14ac:dyDescent="0.25">
      <c r="BB4115" s="149"/>
      <c r="BC4115" s="11"/>
      <c r="BD4115" s="12"/>
      <c r="BE4115" s="3"/>
      <c r="BF4115" s="223"/>
      <c r="BG4115" s="3"/>
      <c r="BH4115" s="11"/>
      <c r="CB4115" s="149"/>
      <c r="CC4115" s="11"/>
      <c r="CD4115" s="12"/>
      <c r="CE4115" s="3"/>
      <c r="CF4115" s="223"/>
      <c r="CG4115" s="3"/>
      <c r="CH4115" s="11"/>
    </row>
    <row r="4116" spans="54:86" ht="12.75" hidden="1" customHeight="1" x14ac:dyDescent="0.25">
      <c r="BB4116" s="149"/>
      <c r="BC4116" s="11"/>
      <c r="BD4116" s="12"/>
      <c r="BE4116" s="3"/>
      <c r="BF4116" s="13"/>
      <c r="BG4116" s="63"/>
      <c r="CB4116" s="149"/>
      <c r="CC4116" s="11"/>
      <c r="CD4116" s="12"/>
      <c r="CE4116" s="3"/>
      <c r="CF4116" s="13"/>
      <c r="CG4116" s="63"/>
    </row>
    <row r="4117" spans="54:86" x14ac:dyDescent="0.25">
      <c r="BB4117" s="149"/>
      <c r="BC4117" s="148"/>
      <c r="BD4117" s="148"/>
      <c r="BE4117" s="131"/>
      <c r="BF4117" s="80"/>
      <c r="BG4117" s="18"/>
      <c r="BH4117" s="9"/>
      <c r="CB4117" s="149"/>
      <c r="CC4117" s="148"/>
      <c r="CD4117" s="148"/>
      <c r="CE4117" s="131"/>
      <c r="CF4117" s="80"/>
      <c r="CG4117" s="18"/>
      <c r="CH4117" s="9"/>
    </row>
    <row r="4118" spans="54:86" x14ac:dyDescent="0.25">
      <c r="BC4118" s="11"/>
      <c r="BD4118" s="12"/>
      <c r="BE4118" s="3"/>
      <c r="BG4118" s="63"/>
      <c r="CC4118" s="11"/>
      <c r="CD4118" s="12"/>
      <c r="CE4118" s="3"/>
      <c r="CG4118" s="63"/>
    </row>
    <row r="4119" spans="54:86" x14ac:dyDescent="0.25">
      <c r="BB4119" s="149"/>
      <c r="BC4119" s="149"/>
      <c r="BD4119" s="149"/>
      <c r="BE4119" s="131"/>
      <c r="BF4119" s="131"/>
      <c r="BG4119" s="153"/>
      <c r="BH4119" s="148"/>
      <c r="CB4119" s="149"/>
      <c r="CC4119" s="149"/>
      <c r="CD4119" s="149"/>
      <c r="CE4119" s="131"/>
      <c r="CF4119" s="131"/>
      <c r="CG4119" s="153"/>
      <c r="CH4119" s="148"/>
    </row>
    <row r="4120" spans="54:86" ht="59.25" customHeight="1" x14ac:dyDescent="0.25">
      <c r="BB4120" s="149"/>
      <c r="BC4120" s="83"/>
      <c r="BD4120" s="12"/>
      <c r="BE4120" s="3"/>
      <c r="BF4120" s="223"/>
      <c r="BG4120" s="3"/>
      <c r="BH4120" s="11"/>
      <c r="CB4120" s="149"/>
      <c r="CC4120" s="83"/>
      <c r="CD4120" s="12"/>
      <c r="CE4120" s="3"/>
      <c r="CF4120" s="223"/>
      <c r="CG4120" s="3"/>
      <c r="CH4120" s="11"/>
    </row>
    <row r="4121" spans="54:86" ht="54.75" customHeight="1" x14ac:dyDescent="0.25">
      <c r="BB4121" s="149"/>
      <c r="BC4121" s="83"/>
      <c r="BD4121" s="12"/>
      <c r="BE4121" s="3"/>
      <c r="BF4121" s="223"/>
      <c r="BG4121" s="3"/>
      <c r="BH4121" s="11"/>
      <c r="CB4121" s="149"/>
      <c r="CC4121" s="83"/>
      <c r="CD4121" s="12"/>
      <c r="CE4121" s="3"/>
      <c r="CF4121" s="223"/>
      <c r="CG4121" s="3"/>
      <c r="CH4121" s="11"/>
    </row>
    <row r="4122" spans="54:86" x14ac:dyDescent="0.25">
      <c r="BB4122" s="149"/>
      <c r="BC4122" s="148"/>
      <c r="BD4122" s="148"/>
      <c r="BE4122" s="131"/>
      <c r="BF4122" s="80"/>
      <c r="BG4122" s="18"/>
      <c r="BH4122" s="9"/>
      <c r="CB4122" s="149"/>
      <c r="CC4122" s="148"/>
      <c r="CD4122" s="148"/>
      <c r="CE4122" s="131"/>
      <c r="CF4122" s="80"/>
      <c r="CG4122" s="18"/>
      <c r="CH4122" s="9"/>
    </row>
    <row r="4123" spans="54:86" x14ac:dyDescent="0.25">
      <c r="BC4123" s="11"/>
      <c r="BD4123" s="148"/>
      <c r="BE4123" s="131"/>
      <c r="BF4123" s="9"/>
      <c r="BG4123" s="18"/>
      <c r="CC4123" s="11"/>
      <c r="CD4123" s="148"/>
      <c r="CE4123" s="131"/>
      <c r="CF4123" s="9"/>
      <c r="CG4123" s="18"/>
    </row>
    <row r="4124" spans="54:86" x14ac:dyDescent="0.25">
      <c r="BB4124" s="149"/>
      <c r="BC4124" s="149"/>
      <c r="BD4124" s="149"/>
      <c r="BE4124" s="131"/>
      <c r="BF4124" s="131"/>
      <c r="BG4124" s="153"/>
      <c r="BH4124" s="148"/>
      <c r="CB4124" s="149"/>
      <c r="CC4124" s="149"/>
      <c r="CD4124" s="149"/>
      <c r="CE4124" s="131"/>
      <c r="CF4124" s="131"/>
      <c r="CG4124" s="153"/>
      <c r="CH4124" s="148"/>
    </row>
    <row r="4125" spans="54:86" ht="27" customHeight="1" x14ac:dyDescent="0.25">
      <c r="BB4125" s="149"/>
      <c r="BC4125" s="12"/>
      <c r="BD4125" s="12"/>
      <c r="BE4125" s="3"/>
      <c r="BF4125" s="223"/>
      <c r="BG4125" s="3"/>
      <c r="BH4125" s="11"/>
      <c r="CB4125" s="149"/>
      <c r="CC4125" s="12"/>
      <c r="CD4125" s="12"/>
      <c r="CE4125" s="3"/>
      <c r="CF4125" s="223"/>
      <c r="CG4125" s="3"/>
      <c r="CH4125" s="11"/>
    </row>
    <row r="4126" spans="54:86" ht="53.25" customHeight="1" x14ac:dyDescent="0.25">
      <c r="BB4126" s="149"/>
      <c r="BC4126" s="12"/>
      <c r="BD4126" s="12"/>
      <c r="BE4126" s="3"/>
      <c r="BF4126" s="223"/>
      <c r="BG4126" s="3"/>
      <c r="BH4126" s="11"/>
      <c r="CB4126" s="149"/>
      <c r="CC4126" s="12"/>
      <c r="CD4126" s="12"/>
      <c r="CE4126" s="3"/>
      <c r="CF4126" s="223"/>
      <c r="CG4126" s="3"/>
      <c r="CH4126" s="11"/>
    </row>
    <row r="4127" spans="54:86" ht="81" customHeight="1" x14ac:dyDescent="0.25">
      <c r="BB4127" s="149"/>
      <c r="BC4127" s="12"/>
      <c r="BD4127" s="12"/>
      <c r="BE4127" s="3"/>
      <c r="BF4127" s="223"/>
      <c r="BG4127" s="3"/>
      <c r="BH4127" s="11"/>
      <c r="CB4127" s="149"/>
      <c r="CC4127" s="12"/>
      <c r="CD4127" s="12"/>
      <c r="CE4127" s="3"/>
      <c r="CF4127" s="223"/>
      <c r="CG4127" s="3"/>
      <c r="CH4127" s="11"/>
    </row>
    <row r="4128" spans="54:86" ht="12.75" hidden="1" customHeight="1" x14ac:dyDescent="0.25">
      <c r="BB4128" s="149"/>
      <c r="BC4128" s="12"/>
      <c r="BD4128" s="12"/>
      <c r="BE4128" s="3"/>
      <c r="BF4128" s="14"/>
      <c r="BG4128" s="63"/>
      <c r="CB4128" s="149"/>
      <c r="CC4128" s="12"/>
      <c r="CD4128" s="12"/>
      <c r="CE4128" s="3"/>
      <c r="CF4128" s="14"/>
      <c r="CG4128" s="63"/>
    </row>
    <row r="4129" spans="54:98" ht="12.75" hidden="1" customHeight="1" x14ac:dyDescent="0.25">
      <c r="BB4129" s="149"/>
      <c r="BC4129" s="12"/>
      <c r="BD4129" s="12"/>
      <c r="BE4129" s="3"/>
      <c r="BF4129" s="14"/>
      <c r="BG4129" s="63"/>
      <c r="CB4129" s="149"/>
      <c r="CC4129" s="12"/>
      <c r="CD4129" s="12"/>
      <c r="CE4129" s="3"/>
      <c r="CF4129" s="14"/>
      <c r="CG4129" s="63"/>
    </row>
    <row r="4130" spans="54:98" ht="27" customHeight="1" x14ac:dyDescent="0.25">
      <c r="BB4130" s="149"/>
      <c r="BC4130" s="11"/>
      <c r="BD4130" s="12"/>
      <c r="BE4130" s="3"/>
      <c r="BF4130" s="223"/>
      <c r="BG4130" s="3"/>
      <c r="BH4130" s="11"/>
      <c r="CB4130" s="149"/>
      <c r="CC4130" s="11"/>
      <c r="CD4130" s="12"/>
      <c r="CE4130" s="3"/>
      <c r="CF4130" s="223"/>
      <c r="CG4130" s="3"/>
      <c r="CH4130" s="11"/>
    </row>
    <row r="4131" spans="54:98" ht="70.5" customHeight="1" x14ac:dyDescent="0.25">
      <c r="BB4131" s="149"/>
      <c r="BC4131" s="11"/>
      <c r="BD4131" s="12"/>
      <c r="BE4131" s="3"/>
      <c r="BF4131" s="223"/>
      <c r="BG4131" s="3"/>
      <c r="BH4131" s="11"/>
      <c r="BL4131" s="13"/>
      <c r="CB4131" s="149"/>
      <c r="CC4131" s="11"/>
      <c r="CD4131" s="12"/>
      <c r="CE4131" s="3"/>
      <c r="CF4131" s="223"/>
      <c r="CG4131" s="3"/>
      <c r="CH4131" s="11"/>
      <c r="CL4131" s="13"/>
    </row>
    <row r="4132" spans="54:98" ht="81.75" customHeight="1" x14ac:dyDescent="0.25">
      <c r="BB4132" s="149"/>
      <c r="BC4132" s="11"/>
      <c r="BD4132" s="12"/>
      <c r="BE4132" s="3"/>
      <c r="BF4132" s="223"/>
      <c r="BG4132" s="3"/>
      <c r="BH4132" s="11"/>
      <c r="CB4132" s="149"/>
      <c r="CC4132" s="11"/>
      <c r="CD4132" s="12"/>
      <c r="CE4132" s="3"/>
      <c r="CF4132" s="223"/>
      <c r="CG4132" s="3"/>
      <c r="CH4132" s="11"/>
    </row>
    <row r="4133" spans="54:98" ht="12.75" hidden="1" customHeight="1" x14ac:dyDescent="0.25">
      <c r="BB4133" s="149"/>
      <c r="BC4133" s="11"/>
      <c r="BD4133" s="12"/>
      <c r="BE4133" s="3"/>
      <c r="BF4133" s="14"/>
      <c r="BG4133" s="63"/>
      <c r="BO4133" s="154"/>
      <c r="CB4133" s="149"/>
      <c r="CC4133" s="11"/>
      <c r="CD4133" s="12"/>
      <c r="CE4133" s="3"/>
      <c r="CF4133" s="14"/>
      <c r="CG4133" s="63"/>
      <c r="CO4133" s="154"/>
    </row>
    <row r="4134" spans="54:98" x14ac:dyDescent="0.25">
      <c r="BB4134" s="149"/>
      <c r="BC4134" s="3"/>
      <c r="BD4134" s="12"/>
      <c r="BE4134" s="3"/>
      <c r="BF4134" s="223"/>
      <c r="BG4134" s="3"/>
      <c r="BH4134" s="11"/>
      <c r="BM4134" s="156"/>
      <c r="BN4134" s="155"/>
      <c r="BO4134" s="155"/>
      <c r="BP4134" s="155"/>
      <c r="BQ4134" s="155"/>
      <c r="BR4134" s="159"/>
      <c r="BS4134" s="155"/>
      <c r="BT4134" s="160"/>
      <c r="CB4134" s="149"/>
      <c r="CC4134" s="3"/>
      <c r="CD4134" s="12"/>
      <c r="CE4134" s="3"/>
      <c r="CF4134" s="223"/>
      <c r="CG4134" s="3"/>
      <c r="CH4134" s="11"/>
      <c r="CM4134" s="156"/>
      <c r="CN4134" s="156"/>
      <c r="CO4134" s="156"/>
      <c r="CP4134" s="156"/>
      <c r="CQ4134" s="156"/>
      <c r="CR4134" s="245"/>
      <c r="CS4134" s="155"/>
      <c r="CT4134" s="244"/>
    </row>
    <row r="4135" spans="54:98" ht="52.5" customHeight="1" x14ac:dyDescent="0.25">
      <c r="BB4135" s="149"/>
      <c r="BC4135" s="3"/>
      <c r="BD4135" s="12"/>
      <c r="BE4135" s="3"/>
      <c r="BF4135" s="3"/>
      <c r="BG4135" s="26"/>
      <c r="BH4135" s="244"/>
      <c r="BM4135" s="156"/>
      <c r="BN4135" s="155"/>
      <c r="BO4135" s="155"/>
      <c r="BP4135" s="155"/>
      <c r="BQ4135" s="155"/>
      <c r="BR4135" s="161"/>
      <c r="BS4135" s="158"/>
      <c r="BT4135" s="155"/>
      <c r="CB4135" s="149"/>
      <c r="CC4135" s="3"/>
      <c r="CD4135" s="12"/>
      <c r="CE4135" s="3"/>
      <c r="CF4135" s="3"/>
      <c r="CG4135" s="26"/>
      <c r="CH4135" s="244"/>
      <c r="CM4135" s="156"/>
      <c r="CN4135" s="155"/>
      <c r="CO4135" s="155"/>
      <c r="CP4135" s="155"/>
      <c r="CQ4135" s="155"/>
      <c r="CR4135" s="161"/>
      <c r="CS4135" s="158"/>
      <c r="CT4135" s="155"/>
    </row>
    <row r="4136" spans="54:98" x14ac:dyDescent="0.25">
      <c r="BB4136" s="149"/>
      <c r="BC4136" s="148"/>
      <c r="BD4136" s="148"/>
      <c r="BE4136" s="131"/>
      <c r="BF4136" s="80"/>
      <c r="BG4136" s="18"/>
      <c r="BH4136" s="9"/>
      <c r="BM4136" s="156"/>
      <c r="BN4136" s="155"/>
      <c r="BO4136" s="155"/>
      <c r="BP4136" s="155"/>
      <c r="BQ4136" s="155"/>
      <c r="BR4136" s="161"/>
      <c r="BS4136" s="158"/>
      <c r="BT4136" s="155"/>
      <c r="CB4136" s="149"/>
      <c r="CC4136" s="148"/>
      <c r="CD4136" s="148"/>
      <c r="CE4136" s="131"/>
      <c r="CF4136" s="80"/>
      <c r="CG4136" s="18"/>
      <c r="CH4136" s="9"/>
      <c r="CM4136" s="156"/>
      <c r="CN4136" s="155"/>
      <c r="CO4136" s="155"/>
      <c r="CP4136" s="155"/>
      <c r="CQ4136" s="155"/>
      <c r="CR4136" s="161"/>
      <c r="CS4136" s="158"/>
      <c r="CT4136" s="155"/>
    </row>
    <row r="4137" spans="54:98" x14ac:dyDescent="0.25">
      <c r="BB4137" s="149"/>
      <c r="BC4137" s="11"/>
      <c r="BD4137" s="12"/>
      <c r="BE4137" s="3"/>
      <c r="BG4137" s="63"/>
      <c r="BQ4137" s="162"/>
      <c r="BR4137" s="163"/>
      <c r="BS4137" s="162"/>
      <c r="BT4137" s="154"/>
      <c r="CB4137" s="149"/>
      <c r="CC4137" s="11"/>
      <c r="CD4137" s="12"/>
      <c r="CE4137" s="3"/>
      <c r="CG4137" s="63"/>
      <c r="CQ4137" s="162"/>
      <c r="CR4137" s="163"/>
      <c r="CS4137" s="162"/>
      <c r="CT4137" s="154"/>
    </row>
    <row r="4138" spans="54:98" x14ac:dyDescent="0.25">
      <c r="BB4138" s="149"/>
      <c r="BC4138" s="149"/>
      <c r="BD4138" s="149"/>
      <c r="BE4138" s="131"/>
      <c r="BF4138" s="131"/>
      <c r="BG4138" s="153"/>
      <c r="BH4138" s="148"/>
      <c r="CB4138" s="149"/>
      <c r="CC4138" s="149"/>
      <c r="CD4138" s="149"/>
      <c r="CE4138" s="131"/>
      <c r="CF4138" s="131"/>
      <c r="CG4138" s="153"/>
      <c r="CH4138" s="148"/>
    </row>
    <row r="4139" spans="54:98" ht="12.75" customHeight="1" x14ac:dyDescent="0.25">
      <c r="BB4139" s="149"/>
      <c r="BC4139" s="171"/>
      <c r="BD4139" s="171"/>
      <c r="BE4139" s="3"/>
      <c r="BF4139" s="131"/>
      <c r="BG4139" s="3"/>
      <c r="BH4139" s="11"/>
      <c r="CB4139" s="149"/>
      <c r="CC4139" s="171"/>
      <c r="CD4139" s="171"/>
      <c r="CE4139" s="3"/>
      <c r="CF4139" s="131"/>
      <c r="CG4139" s="3"/>
      <c r="CH4139" s="11"/>
    </row>
    <row r="4140" spans="54:98" ht="12.75" customHeight="1" x14ac:dyDescent="0.25">
      <c r="BB4140" s="149"/>
      <c r="BC4140" s="171"/>
      <c r="BD4140" s="171"/>
      <c r="BE4140" s="3"/>
      <c r="BF4140" s="131"/>
      <c r="BG4140" s="3"/>
      <c r="BH4140" s="11"/>
      <c r="CB4140" s="149"/>
      <c r="CC4140" s="171"/>
      <c r="CD4140" s="171"/>
      <c r="CE4140" s="3"/>
      <c r="CF4140" s="131"/>
      <c r="CG4140" s="3"/>
      <c r="CH4140" s="11"/>
    </row>
    <row r="4141" spans="54:98" ht="12.75" customHeight="1" x14ac:dyDescent="0.25">
      <c r="BB4141" s="149"/>
      <c r="BC4141" s="171"/>
      <c r="BD4141" s="171"/>
      <c r="BE4141" s="3"/>
      <c r="BF4141" s="131"/>
      <c r="BG4141" s="3"/>
      <c r="BH4141" s="11"/>
      <c r="CB4141" s="149"/>
      <c r="CC4141" s="171"/>
      <c r="CD4141" s="171"/>
      <c r="CE4141" s="3"/>
      <c r="CF4141" s="131"/>
      <c r="CG4141" s="3"/>
      <c r="CH4141" s="11"/>
    </row>
    <row r="4142" spans="54:98" ht="12.75" customHeight="1" x14ac:dyDescent="0.25">
      <c r="BB4142" s="149"/>
      <c r="BC4142" s="171"/>
      <c r="BD4142" s="171"/>
      <c r="BE4142" s="3"/>
      <c r="BF4142" s="223"/>
      <c r="BG4142" s="3"/>
      <c r="BH4142" s="11"/>
      <c r="BL4142" s="13"/>
      <c r="CB4142" s="149"/>
      <c r="CC4142" s="171"/>
      <c r="CD4142" s="171"/>
      <c r="CE4142" s="3"/>
      <c r="CF4142" s="223"/>
      <c r="CG4142" s="3"/>
      <c r="CH4142" s="11"/>
      <c r="CL4142" s="13"/>
    </row>
    <row r="4143" spans="54:98" ht="12.75" customHeight="1" x14ac:dyDescent="0.25">
      <c r="BB4143" s="149"/>
      <c r="BC4143" s="148"/>
      <c r="BD4143" s="148"/>
      <c r="BE4143" s="131"/>
      <c r="BF4143" s="80"/>
      <c r="BG4143" s="18"/>
      <c r="BH4143" s="9"/>
      <c r="CB4143" s="149"/>
      <c r="CC4143" s="148"/>
      <c r="CD4143" s="148"/>
      <c r="CE4143" s="131"/>
      <c r="CF4143" s="80"/>
      <c r="CG4143" s="18"/>
      <c r="CH4143" s="9"/>
    </row>
    <row r="4144" spans="54:98" ht="12.75" customHeight="1" x14ac:dyDescent="0.25">
      <c r="BC4144" s="149"/>
      <c r="BD4144" s="12"/>
      <c r="BE4144" s="3"/>
      <c r="BG4144" s="63"/>
      <c r="BN4144" s="9"/>
      <c r="CA4144" s="9"/>
      <c r="CC4144" s="149"/>
      <c r="CD4144" s="12"/>
      <c r="CE4144" s="3"/>
      <c r="CG4144" s="63"/>
      <c r="CN4144" s="9"/>
    </row>
    <row r="4145" spans="54:99" x14ac:dyDescent="0.25">
      <c r="BB4145" s="149"/>
      <c r="BC4145" s="149"/>
      <c r="BD4145" s="149"/>
      <c r="BE4145" s="131"/>
      <c r="BF4145" s="131"/>
      <c r="BG4145" s="153"/>
      <c r="BH4145" s="148"/>
      <c r="BM4145" s="245"/>
      <c r="BN4145" s="244"/>
      <c r="BO4145" s="244"/>
      <c r="BP4145" s="244"/>
      <c r="BQ4145" s="244"/>
      <c r="BR4145" s="159"/>
      <c r="BS4145" s="160"/>
      <c r="BT4145" s="160"/>
      <c r="BU4145" s="160"/>
      <c r="BZ4145" s="245"/>
      <c r="CA4145" s="245"/>
      <c r="CB4145" s="149"/>
      <c r="CC4145" s="149"/>
      <c r="CD4145" s="149"/>
      <c r="CE4145" s="131"/>
      <c r="CF4145" s="131"/>
      <c r="CG4145" s="153"/>
      <c r="CH4145" s="148"/>
      <c r="CM4145" s="245"/>
      <c r="CN4145" s="245"/>
      <c r="CO4145" s="245"/>
      <c r="CP4145" s="245"/>
      <c r="CQ4145" s="245"/>
      <c r="CR4145" s="245"/>
      <c r="CS4145" s="244"/>
      <c r="CT4145" s="244"/>
      <c r="CU4145" s="244"/>
    </row>
    <row r="4146" spans="54:99" ht="39.75" customHeight="1" x14ac:dyDescent="0.25">
      <c r="BB4146" s="149"/>
      <c r="BC4146" s="12"/>
      <c r="BD4146" s="12"/>
      <c r="BE4146" s="3"/>
      <c r="BF4146" s="26"/>
      <c r="BG4146" s="26"/>
      <c r="BH4146" s="11"/>
      <c r="BM4146" s="156"/>
      <c r="BN4146" s="157"/>
      <c r="BO4146" s="157"/>
      <c r="BP4146" s="157"/>
      <c r="BQ4146" s="157"/>
      <c r="BR4146" s="164"/>
      <c r="BS4146" s="158"/>
      <c r="BT4146" s="158"/>
      <c r="BU4146" s="155"/>
      <c r="BX4146" s="155"/>
      <c r="BY4146" s="155"/>
      <c r="BZ4146" s="156"/>
      <c r="CA4146" s="246"/>
      <c r="CB4146" s="149"/>
      <c r="CC4146" s="12"/>
      <c r="CD4146" s="12"/>
      <c r="CE4146" s="3"/>
      <c r="CF4146" s="26"/>
      <c r="CG4146" s="26"/>
      <c r="CH4146" s="11"/>
      <c r="CM4146" s="156"/>
      <c r="CN4146" s="246"/>
      <c r="CO4146" s="246"/>
      <c r="CP4146" s="246"/>
      <c r="CQ4146" s="246"/>
      <c r="CR4146" s="156"/>
      <c r="CS4146" s="158"/>
      <c r="CT4146" s="158"/>
      <c r="CU4146" s="155"/>
    </row>
    <row r="4147" spans="54:99" ht="25.5" customHeight="1" x14ac:dyDescent="0.25">
      <c r="BB4147" s="149"/>
      <c r="BC4147" s="12"/>
      <c r="BD4147" s="12"/>
      <c r="BE4147" s="3"/>
      <c r="BF4147" s="223"/>
      <c r="BG4147" s="26"/>
      <c r="BH4147" s="11"/>
      <c r="BM4147" s="156"/>
      <c r="BN4147" s="157"/>
      <c r="BO4147" s="157"/>
      <c r="BP4147" s="157"/>
      <c r="BQ4147" s="157"/>
      <c r="BR4147" s="164"/>
      <c r="BS4147" s="165"/>
      <c r="BT4147" s="158"/>
      <c r="BU4147" s="155"/>
      <c r="BX4147" s="245"/>
      <c r="BY4147" s="245"/>
      <c r="BZ4147" s="156"/>
      <c r="CA4147" s="246"/>
      <c r="CB4147" s="149"/>
      <c r="CC4147" s="12"/>
      <c r="CD4147" s="12"/>
      <c r="CE4147" s="3"/>
      <c r="CF4147" s="223"/>
      <c r="CG4147" s="26"/>
      <c r="CH4147" s="11"/>
      <c r="CM4147" s="156"/>
      <c r="CN4147" s="246"/>
      <c r="CO4147" s="246"/>
      <c r="CP4147" s="246"/>
      <c r="CQ4147" s="246"/>
      <c r="CR4147" s="156"/>
      <c r="CS4147" s="165"/>
      <c r="CT4147" s="158"/>
      <c r="CU4147" s="155"/>
    </row>
    <row r="4148" spans="54:99" ht="12.75" customHeight="1" x14ac:dyDescent="0.25">
      <c r="BB4148" s="149"/>
      <c r="BC4148" s="148"/>
      <c r="BD4148" s="148"/>
      <c r="BE4148" s="131"/>
      <c r="BF4148" s="80"/>
      <c r="BG4148" s="18"/>
      <c r="BH4148" s="9"/>
      <c r="BM4148" s="156"/>
      <c r="BN4148" s="157"/>
      <c r="BO4148" s="157"/>
      <c r="BP4148" s="157"/>
      <c r="BQ4148" s="157"/>
      <c r="BR4148" s="164"/>
      <c r="BS4148" s="165"/>
      <c r="BT4148" s="158"/>
      <c r="BU4148" s="155"/>
      <c r="CB4148" s="149"/>
      <c r="CC4148" s="148"/>
      <c r="CD4148" s="148"/>
      <c r="CE4148" s="131"/>
      <c r="CF4148" s="80"/>
      <c r="CG4148" s="18"/>
      <c r="CH4148" s="9"/>
      <c r="CM4148" s="156"/>
      <c r="CN4148" s="246"/>
      <c r="CO4148" s="246"/>
      <c r="CP4148" s="246"/>
      <c r="CQ4148" s="246"/>
      <c r="CR4148" s="156"/>
      <c r="CS4148" s="165"/>
      <c r="CT4148" s="158"/>
      <c r="CU4148" s="155"/>
    </row>
    <row r="4149" spans="54:99" ht="12.75" customHeight="1" x14ac:dyDescent="0.25">
      <c r="BB4149" s="131"/>
      <c r="BC4149" s="11"/>
      <c r="BD4149" s="12"/>
      <c r="BE4149" s="3"/>
      <c r="BG4149" s="63"/>
      <c r="BM4149" s="156"/>
      <c r="BN4149" s="157"/>
      <c r="BO4149" s="157"/>
      <c r="BP4149" s="157"/>
      <c r="BQ4149" s="157"/>
      <c r="BR4149" s="164"/>
      <c r="BS4149" s="165"/>
      <c r="BT4149" s="158"/>
      <c r="BU4149" s="155"/>
      <c r="CB4149" s="131"/>
      <c r="CC4149" s="11"/>
      <c r="CD4149" s="12"/>
      <c r="CE4149" s="3"/>
      <c r="CG4149" s="63"/>
      <c r="CM4149" s="156"/>
      <c r="CN4149" s="246"/>
      <c r="CO4149" s="246"/>
      <c r="CP4149" s="246"/>
      <c r="CQ4149" s="246"/>
      <c r="CR4149" s="156"/>
      <c r="CS4149" s="165"/>
      <c r="CT4149" s="158"/>
      <c r="CU4149" s="155"/>
    </row>
    <row r="4150" spans="54:99" ht="12.75" customHeight="1" x14ac:dyDescent="0.25">
      <c r="BB4150" s="149"/>
      <c r="BC4150" s="149"/>
      <c r="BD4150" s="149"/>
      <c r="BE4150" s="131"/>
      <c r="BF4150" s="131"/>
      <c r="BG4150" s="153"/>
      <c r="BH4150" s="148"/>
      <c r="BM4150" s="156"/>
      <c r="BN4150" s="157"/>
      <c r="BO4150" s="157"/>
      <c r="BP4150" s="157"/>
      <c r="BQ4150" s="157"/>
      <c r="BR4150" s="164"/>
      <c r="BS4150" s="165"/>
      <c r="BT4150" s="158"/>
      <c r="BU4150" s="155"/>
      <c r="CB4150" s="149"/>
      <c r="CC4150" s="149"/>
      <c r="CD4150" s="149"/>
      <c r="CE4150" s="131"/>
      <c r="CF4150" s="131"/>
      <c r="CG4150" s="153"/>
      <c r="CH4150" s="148"/>
      <c r="CM4150" s="156"/>
      <c r="CN4150" s="246"/>
      <c r="CO4150" s="246"/>
      <c r="CP4150" s="246"/>
      <c r="CQ4150" s="246"/>
      <c r="CR4150" s="156"/>
      <c r="CS4150" s="165"/>
      <c r="CT4150" s="158"/>
      <c r="CU4150" s="155"/>
    </row>
    <row r="4151" spans="54:99" ht="12.75" customHeight="1" x14ac:dyDescent="0.25">
      <c r="BB4151" s="149"/>
      <c r="BC4151" s="12"/>
      <c r="BD4151" s="12"/>
      <c r="BE4151" s="3"/>
      <c r="BF4151" s="14"/>
      <c r="BG4151" s="446"/>
      <c r="BM4151" s="156"/>
      <c r="BN4151" s="157"/>
      <c r="BO4151" s="157"/>
      <c r="BP4151" s="157"/>
      <c r="BQ4151" s="157"/>
      <c r="BR4151" s="164"/>
      <c r="BS4151" s="165"/>
      <c r="BT4151" s="158"/>
      <c r="BU4151" s="155"/>
      <c r="CB4151" s="149"/>
      <c r="CC4151" s="12"/>
      <c r="CD4151" s="12"/>
      <c r="CE4151" s="3"/>
      <c r="CF4151" s="14"/>
      <c r="CG4151" s="446"/>
      <c r="CM4151" s="156"/>
      <c r="CN4151" s="246"/>
      <c r="CO4151" s="246"/>
      <c r="CP4151" s="246"/>
      <c r="CQ4151" s="246"/>
      <c r="CR4151" s="156"/>
      <c r="CS4151" s="165"/>
      <c r="CT4151" s="158"/>
      <c r="CU4151" s="155"/>
    </row>
    <row r="4152" spans="54:99" ht="12.75" customHeight="1" x14ac:dyDescent="0.25">
      <c r="BB4152" s="149"/>
      <c r="BC4152" s="148"/>
      <c r="BD4152" s="148"/>
      <c r="BE4152" s="131"/>
      <c r="BF4152" s="80"/>
      <c r="BG4152" s="18"/>
      <c r="BH4152" s="9"/>
      <c r="BM4152" s="156"/>
      <c r="BN4152" s="157"/>
      <c r="BO4152" s="157"/>
      <c r="BP4152" s="157"/>
      <c r="BQ4152" s="157"/>
      <c r="BR4152" s="164"/>
      <c r="BS4152" s="165"/>
      <c r="BT4152" s="158"/>
      <c r="BU4152" s="155"/>
      <c r="CB4152" s="149"/>
      <c r="CC4152" s="148"/>
      <c r="CD4152" s="148"/>
      <c r="CE4152" s="131"/>
      <c r="CF4152" s="80"/>
      <c r="CG4152" s="18"/>
      <c r="CH4152" s="9"/>
      <c r="CM4152" s="156"/>
      <c r="CN4152" s="246"/>
      <c r="CO4152" s="246"/>
      <c r="CP4152" s="246"/>
      <c r="CQ4152" s="246"/>
      <c r="CR4152" s="156"/>
      <c r="CS4152" s="165"/>
      <c r="CT4152" s="158"/>
      <c r="CU4152" s="155"/>
    </row>
    <row r="4153" spans="54:99" ht="12.75" customHeight="1" x14ac:dyDescent="0.25">
      <c r="BB4153" s="11"/>
      <c r="BC4153" s="11"/>
      <c r="BD4153" s="148"/>
      <c r="BE4153" s="131"/>
      <c r="BF4153" s="80"/>
      <c r="BG4153" s="18"/>
      <c r="BH4153" s="9"/>
      <c r="BM4153" s="156"/>
      <c r="BN4153" s="157"/>
      <c r="BO4153" s="157"/>
      <c r="BP4153" s="157"/>
      <c r="BQ4153" s="157"/>
      <c r="BR4153" s="164"/>
      <c r="BS4153" s="165"/>
      <c r="BT4153" s="158"/>
      <c r="BU4153" s="155"/>
      <c r="CB4153" s="11"/>
      <c r="CC4153" s="11"/>
      <c r="CD4153" s="148"/>
      <c r="CE4153" s="131"/>
      <c r="CF4153" s="80"/>
      <c r="CG4153" s="18"/>
      <c r="CH4153" s="9"/>
      <c r="CM4153" s="156"/>
      <c r="CN4153" s="246"/>
      <c r="CO4153" s="246"/>
      <c r="CP4153" s="246"/>
      <c r="CQ4153" s="246"/>
      <c r="CR4153" s="156"/>
      <c r="CS4153" s="165"/>
      <c r="CT4153" s="158"/>
      <c r="CU4153" s="155"/>
    </row>
    <row r="4154" spans="54:99" ht="12.75" customHeight="1" x14ac:dyDescent="0.25">
      <c r="BB4154" s="11"/>
      <c r="BC4154" s="11"/>
      <c r="BD4154" s="148"/>
      <c r="BE4154" s="131"/>
      <c r="BF4154" s="80"/>
      <c r="BG4154" s="18"/>
      <c r="BH4154" s="9"/>
      <c r="BM4154" s="156"/>
      <c r="BN4154" s="157"/>
      <c r="BO4154" s="157"/>
      <c r="BP4154" s="157"/>
      <c r="BQ4154" s="157"/>
      <c r="BR4154" s="164"/>
      <c r="BS4154" s="165"/>
      <c r="BT4154" s="158"/>
      <c r="BU4154" s="155"/>
      <c r="CB4154" s="11"/>
      <c r="CC4154" s="11"/>
      <c r="CD4154" s="148"/>
      <c r="CE4154" s="131"/>
      <c r="CF4154" s="80"/>
      <c r="CG4154" s="18"/>
      <c r="CH4154" s="9"/>
      <c r="CM4154" s="156"/>
      <c r="CN4154" s="246"/>
      <c r="CO4154" s="246"/>
      <c r="CP4154" s="246"/>
      <c r="CQ4154" s="246"/>
      <c r="CR4154" s="156"/>
      <c r="CS4154" s="165"/>
      <c r="CT4154" s="158"/>
      <c r="CU4154" s="155"/>
    </row>
    <row r="4155" spans="54:99" ht="12.75" customHeight="1" x14ac:dyDescent="0.25">
      <c r="BB4155" s="11"/>
      <c r="BC4155" s="11"/>
      <c r="BD4155" s="148"/>
      <c r="BE4155" s="131"/>
      <c r="BF4155" s="80"/>
      <c r="BG4155" s="18"/>
      <c r="BH4155" s="9"/>
      <c r="BM4155" s="156"/>
      <c r="BN4155" s="157"/>
      <c r="BO4155" s="157"/>
      <c r="BP4155" s="157"/>
      <c r="BQ4155" s="157"/>
      <c r="BR4155" s="164"/>
      <c r="BS4155" s="165"/>
      <c r="BT4155" s="158"/>
      <c r="BU4155" s="155"/>
      <c r="CB4155" s="11"/>
      <c r="CC4155" s="11"/>
      <c r="CD4155" s="148"/>
      <c r="CE4155" s="131"/>
      <c r="CF4155" s="80"/>
      <c r="CG4155" s="18"/>
      <c r="CH4155" s="9"/>
      <c r="CM4155" s="156"/>
      <c r="CN4155" s="246"/>
      <c r="CO4155" s="246"/>
      <c r="CP4155" s="246"/>
      <c r="CQ4155" s="246"/>
      <c r="CR4155" s="156"/>
      <c r="CS4155" s="165"/>
      <c r="CT4155" s="158"/>
      <c r="CU4155" s="155"/>
    </row>
    <row r="4156" spans="54:99" ht="12.75" customHeight="1" x14ac:dyDescent="0.25">
      <c r="BB4156" s="11"/>
      <c r="BC4156" s="149"/>
      <c r="BD4156" s="148"/>
      <c r="BE4156" s="131"/>
      <c r="BF4156" s="80"/>
      <c r="BG4156" s="18"/>
      <c r="BH4156" s="9"/>
      <c r="BM4156" s="156"/>
      <c r="BN4156" s="157"/>
      <c r="BO4156" s="157"/>
      <c r="BP4156" s="157"/>
      <c r="BQ4156" s="157"/>
      <c r="BR4156" s="164"/>
      <c r="BS4156" s="165"/>
      <c r="BT4156" s="158"/>
      <c r="BU4156" s="155"/>
      <c r="CB4156" s="11"/>
      <c r="CC4156" s="149"/>
      <c r="CD4156" s="148"/>
      <c r="CE4156" s="131"/>
      <c r="CF4156" s="80"/>
      <c r="CG4156" s="18"/>
      <c r="CH4156" s="9"/>
      <c r="CM4156" s="156"/>
      <c r="CN4156" s="246"/>
      <c r="CO4156" s="246"/>
      <c r="CP4156" s="246"/>
      <c r="CQ4156" s="246"/>
      <c r="CR4156" s="156"/>
      <c r="CS4156" s="165"/>
      <c r="CT4156" s="158"/>
      <c r="CU4156" s="155"/>
    </row>
    <row r="4157" spans="54:99" ht="12.75" customHeight="1" x14ac:dyDescent="0.25">
      <c r="BB4157" s="11"/>
      <c r="BC4157" s="11"/>
      <c r="BD4157" s="148"/>
      <c r="BE4157" s="131"/>
      <c r="BF4157" s="80"/>
      <c r="BG4157" s="18"/>
      <c r="BH4157" s="9"/>
      <c r="BM4157" s="156"/>
      <c r="BN4157" s="157"/>
      <c r="BO4157" s="157"/>
      <c r="BP4157" s="157"/>
      <c r="BQ4157" s="157"/>
      <c r="BR4157" s="164"/>
      <c r="BS4157" s="165"/>
      <c r="BT4157" s="158"/>
      <c r="BU4157" s="155"/>
      <c r="CB4157" s="11"/>
      <c r="CC4157" s="11"/>
      <c r="CD4157" s="148"/>
      <c r="CE4157" s="131"/>
      <c r="CF4157" s="80"/>
      <c r="CG4157" s="18"/>
      <c r="CH4157" s="9"/>
      <c r="CM4157" s="156"/>
      <c r="CN4157" s="246"/>
      <c r="CO4157" s="246"/>
      <c r="CP4157" s="246"/>
      <c r="CQ4157" s="246"/>
      <c r="CR4157" s="156"/>
      <c r="CS4157" s="165"/>
      <c r="CT4157" s="158"/>
      <c r="CU4157" s="155"/>
    </row>
    <row r="4158" spans="54:99" x14ac:dyDescent="0.25">
      <c r="BB4158" s="11"/>
      <c r="BC4158" s="11"/>
      <c r="BD4158" s="148"/>
      <c r="BE4158" s="131"/>
      <c r="BF4158" s="80"/>
      <c r="BG4158" s="18"/>
      <c r="BH4158" s="9"/>
      <c r="BM4158" s="156"/>
      <c r="BN4158" s="155"/>
      <c r="BO4158" s="155"/>
      <c r="BP4158" s="155"/>
      <c r="BQ4158" s="154"/>
      <c r="BR4158" s="167"/>
      <c r="BS4158" s="9"/>
      <c r="BT4158" s="154"/>
      <c r="BU4158" s="154"/>
      <c r="CB4158" s="11"/>
      <c r="CC4158" s="11"/>
      <c r="CD4158" s="148"/>
      <c r="CE4158" s="131"/>
      <c r="CF4158" s="80"/>
      <c r="CG4158" s="18"/>
      <c r="CH4158" s="9"/>
      <c r="CM4158" s="156"/>
      <c r="CN4158" s="155"/>
      <c r="CO4158" s="155"/>
      <c r="CP4158" s="155"/>
      <c r="CQ4158" s="154"/>
      <c r="CR4158" s="167"/>
      <c r="CS4158" s="9"/>
      <c r="CT4158" s="154"/>
      <c r="CU4158" s="154"/>
    </row>
    <row r="4159" spans="54:99" x14ac:dyDescent="0.25">
      <c r="BB4159" s="11"/>
      <c r="BC4159" s="11"/>
      <c r="BD4159" s="148"/>
      <c r="BE4159" s="131"/>
      <c r="BF4159" s="80"/>
      <c r="BG4159" s="18"/>
      <c r="BH4159" s="9"/>
      <c r="CB4159" s="11"/>
      <c r="CC4159" s="11"/>
      <c r="CD4159" s="148"/>
      <c r="CE4159" s="131"/>
      <c r="CF4159" s="80"/>
      <c r="CG4159" s="18"/>
      <c r="CH4159" s="9"/>
    </row>
    <row r="4160" spans="54:99" x14ac:dyDescent="0.25">
      <c r="BB4160" s="11"/>
      <c r="BC4160" s="168"/>
      <c r="BD4160" s="169"/>
      <c r="BE4160" s="131"/>
      <c r="BF4160" s="80"/>
      <c r="BG4160" s="18"/>
      <c r="BH4160" s="9"/>
      <c r="CB4160" s="11"/>
      <c r="CC4160" s="168"/>
      <c r="CD4160" s="169"/>
      <c r="CE4160" s="131"/>
      <c r="CF4160" s="80"/>
      <c r="CG4160" s="18"/>
      <c r="CH4160" s="9"/>
    </row>
    <row r="4161" spans="54:86" x14ac:dyDescent="0.25">
      <c r="BB4161" s="11"/>
      <c r="BD4161" s="148"/>
      <c r="BE4161" s="3"/>
      <c r="BG4161" s="63"/>
      <c r="CB4161" s="11"/>
      <c r="CD4161" s="148"/>
      <c r="CE4161" s="3"/>
      <c r="CG4161" s="63"/>
    </row>
    <row r="4162" spans="54:86" x14ac:dyDescent="0.25">
      <c r="BB4162" s="11"/>
      <c r="BC4162" s="11"/>
      <c r="BD4162" s="12"/>
      <c r="BE4162" s="3"/>
      <c r="BG4162" s="63"/>
      <c r="CB4162" s="11"/>
      <c r="CC4162" s="11"/>
      <c r="CD4162" s="12"/>
      <c r="CE4162" s="3"/>
      <c r="CG4162" s="63"/>
    </row>
    <row r="4163" spans="54:86" x14ac:dyDescent="0.25">
      <c r="BB4163" s="11"/>
      <c r="BC4163" s="11"/>
      <c r="BD4163" s="12"/>
      <c r="BE4163" s="131"/>
      <c r="BF4163" s="131"/>
      <c r="BG4163" s="131"/>
      <c r="BH4163" s="131"/>
      <c r="CB4163" s="11"/>
      <c r="CC4163" s="11"/>
      <c r="CD4163" s="12"/>
      <c r="CE4163" s="131"/>
      <c r="CF4163" s="131"/>
      <c r="CG4163" s="131"/>
      <c r="CH4163" s="131"/>
    </row>
    <row r="4164" spans="54:86" x14ac:dyDescent="0.25">
      <c r="BB4164" s="11"/>
      <c r="BC4164" s="80"/>
      <c r="BD4164" s="9"/>
      <c r="BE4164" s="18"/>
      <c r="BF4164" s="18"/>
      <c r="BG4164" s="18"/>
      <c r="BH4164" s="123"/>
      <c r="CB4164" s="11"/>
      <c r="CC4164" s="80"/>
      <c r="CD4164" s="9"/>
      <c r="CE4164" s="18"/>
      <c r="CF4164" s="18"/>
      <c r="CG4164" s="18"/>
      <c r="CH4164" s="123"/>
    </row>
    <row r="4165" spans="54:86" x14ac:dyDescent="0.25">
      <c r="BC4165" s="80"/>
      <c r="BD4165" s="9"/>
      <c r="BE4165" s="18"/>
      <c r="BF4165" s="18"/>
      <c r="BG4165" s="18"/>
      <c r="BH4165" s="123"/>
      <c r="CC4165" s="80"/>
      <c r="CD4165" s="9"/>
      <c r="CE4165" s="18"/>
      <c r="CF4165" s="18"/>
      <c r="CG4165" s="18"/>
      <c r="CH4165" s="123"/>
    </row>
    <row r="4166" spans="54:86" x14ac:dyDescent="0.25">
      <c r="BC4166" s="80"/>
      <c r="BD4166" s="9"/>
      <c r="BE4166" s="18"/>
      <c r="BF4166" s="18"/>
      <c r="BG4166" s="18"/>
      <c r="BH4166" s="123"/>
      <c r="CC4166" s="80"/>
      <c r="CD4166" s="9"/>
      <c r="CE4166" s="18"/>
      <c r="CF4166" s="18"/>
      <c r="CG4166" s="18"/>
      <c r="CH4166" s="123"/>
    </row>
    <row r="4167" spans="54:86" x14ac:dyDescent="0.25">
      <c r="BC4167" s="80"/>
      <c r="BD4167" s="9"/>
      <c r="BE4167" s="18"/>
      <c r="BF4167" s="18"/>
      <c r="BG4167" s="18"/>
      <c r="BH4167" s="123"/>
      <c r="CC4167" s="80"/>
      <c r="CD4167" s="9"/>
      <c r="CE4167" s="18"/>
      <c r="CF4167" s="18"/>
      <c r="CG4167" s="18"/>
      <c r="CH4167" s="123"/>
    </row>
    <row r="4168" spans="54:86" x14ac:dyDescent="0.25">
      <c r="BC4168" s="80"/>
      <c r="BD4168" s="9"/>
      <c r="BE4168" s="18"/>
      <c r="BF4168" s="18"/>
      <c r="BG4168" s="18"/>
      <c r="BH4168" s="123"/>
      <c r="CC4168" s="80"/>
      <c r="CD4168" s="9"/>
      <c r="CE4168" s="18"/>
      <c r="CF4168" s="18"/>
      <c r="CG4168" s="18"/>
      <c r="CH4168" s="123"/>
    </row>
    <row r="4169" spans="54:86" x14ac:dyDescent="0.25">
      <c r="BC4169" s="80"/>
      <c r="BD4169" s="9"/>
      <c r="BE4169" s="18"/>
      <c r="BF4169" s="18"/>
      <c r="BG4169" s="18"/>
      <c r="BH4169" s="123"/>
      <c r="CC4169" s="80"/>
      <c r="CD4169" s="9"/>
      <c r="CE4169" s="18"/>
      <c r="CF4169" s="18"/>
      <c r="CG4169" s="18"/>
      <c r="CH4169" s="123"/>
    </row>
    <row r="4170" spans="54:86" x14ac:dyDescent="0.25">
      <c r="BC4170" s="80"/>
      <c r="BD4170" s="9"/>
      <c r="BE4170" s="18"/>
      <c r="BF4170" s="18"/>
      <c r="BG4170" s="18"/>
      <c r="BH4170" s="123"/>
      <c r="CC4170" s="80"/>
      <c r="CD4170" s="9"/>
      <c r="CE4170" s="18"/>
      <c r="CF4170" s="18"/>
      <c r="CG4170" s="18"/>
      <c r="CH4170" s="123"/>
    </row>
    <row r="4171" spans="54:86" x14ac:dyDescent="0.25">
      <c r="BC4171" s="149"/>
      <c r="BD4171" s="148"/>
      <c r="BE4171" s="131"/>
      <c r="BF4171" s="131"/>
      <c r="BG4171" s="131"/>
      <c r="BH4171" s="129"/>
      <c r="CC4171" s="149"/>
      <c r="CD4171" s="148"/>
      <c r="CE4171" s="131"/>
      <c r="CF4171" s="131"/>
      <c r="CG4171" s="131"/>
      <c r="CH4171" s="129"/>
    </row>
    <row r="4172" spans="54:86" x14ac:dyDescent="0.25">
      <c r="BC4172" s="149"/>
      <c r="BD4172" s="148"/>
      <c r="BE4172" s="131"/>
      <c r="BG4172" s="63"/>
      <c r="CC4172" s="149"/>
      <c r="CD4172" s="148"/>
      <c r="CE4172" s="131"/>
      <c r="CG4172" s="63"/>
    </row>
    <row r="4175" spans="54:86" x14ac:dyDescent="0.25">
      <c r="BC4175" s="168" t="str">
        <f>IF($BF$4016=2,"COMBINED","")</f>
        <v/>
      </c>
      <c r="BD4175" s="148" t="str">
        <f>IF($BF$4016=2,"SUMMARY OF BEE SCORE","")</f>
        <v/>
      </c>
      <c r="BE4175" s="247" t="s">
        <v>308</v>
      </c>
      <c r="BF4175" s="167">
        <f>BF4018</f>
        <v>0</v>
      </c>
      <c r="BG4175" s="167">
        <f>BF4019</f>
        <v>0</v>
      </c>
      <c r="CC4175" s="168" t="str">
        <f>IF($CF$4016=2,"COMBINED","")</f>
        <v/>
      </c>
      <c r="CD4175" s="148" t="str">
        <f>IF($CF$4016=2,"SUMMARY OF BEE SCORE","")</f>
        <v/>
      </c>
      <c r="CE4175" s="247" t="s">
        <v>308</v>
      </c>
      <c r="CF4175" s="167">
        <f>CF4018</f>
        <v>0</v>
      </c>
      <c r="CG4175" s="167">
        <f>CF4019</f>
        <v>0</v>
      </c>
    </row>
    <row r="4176" spans="54:86" x14ac:dyDescent="0.25">
      <c r="BC4176" s="11"/>
      <c r="BD4176" s="12"/>
      <c r="BE4176" s="247" t="s">
        <v>309</v>
      </c>
      <c r="BF4176" s="167">
        <f>BF4021</f>
        <v>0</v>
      </c>
      <c r="BG4176" s="167">
        <f>BF4022</f>
        <v>0</v>
      </c>
      <c r="CC4176" s="11"/>
      <c r="CD4176" s="12"/>
      <c r="CE4176" s="247" t="s">
        <v>309</v>
      </c>
      <c r="CF4176" s="167">
        <f>CF4021</f>
        <v>0</v>
      </c>
      <c r="CG4176" s="167">
        <f>CF4022</f>
        <v>0</v>
      </c>
    </row>
    <row r="4177" spans="55:93" x14ac:dyDescent="0.25">
      <c r="BC4177" s="170"/>
      <c r="BD4177" s="171"/>
      <c r="BE4177" s="172" t="s">
        <v>115</v>
      </c>
      <c r="BF4177" s="173" t="s">
        <v>116</v>
      </c>
      <c r="BG4177" s="174" t="str">
        <f>IF($BF$4016&gt;=2,("POINTS "),"")</f>
        <v/>
      </c>
      <c r="BH4177" s="131"/>
      <c r="CC4177" s="170"/>
      <c r="CD4177" s="171"/>
      <c r="CE4177" s="247" t="s">
        <v>115</v>
      </c>
      <c r="CF4177" s="174" t="s">
        <v>116</v>
      </c>
      <c r="CG4177" s="174" t="str">
        <f>IF($CF$4016&gt;=2,("POINTS "),"")</f>
        <v/>
      </c>
      <c r="CH4177" s="131"/>
    </row>
    <row r="4178" spans="55:93" x14ac:dyDescent="0.25">
      <c r="BC4178" s="175">
        <f>$BB$4026</f>
        <v>0</v>
      </c>
      <c r="BD4178" s="176">
        <f>$BC$4026</f>
        <v>0</v>
      </c>
      <c r="BE4178" s="177">
        <v>2.5</v>
      </c>
      <c r="BF4178" s="178">
        <f t="shared" ref="BF4178:BF4185" si="182">BH4088</f>
        <v>0</v>
      </c>
      <c r="BG4178" s="179">
        <f t="shared" ref="BG4178:BG4185" si="183">BH4164</f>
        <v>0</v>
      </c>
      <c r="BH4178" s="153"/>
      <c r="CC4178" s="175">
        <f>$BB$4026</f>
        <v>0</v>
      </c>
      <c r="CD4178" s="176">
        <f>$BC$4026</f>
        <v>0</v>
      </c>
      <c r="CE4178" s="177">
        <v>2.5</v>
      </c>
      <c r="CF4178" s="178">
        <f t="shared" ref="CF4178:CF4185" si="184">CH4088</f>
        <v>0</v>
      </c>
      <c r="CG4178" s="179">
        <f t="shared" ref="CG4178:CG4185" si="185">CH4164</f>
        <v>0</v>
      </c>
      <c r="CH4178" s="153"/>
    </row>
    <row r="4179" spans="55:93" x14ac:dyDescent="0.25">
      <c r="BC4179" s="175">
        <f>$BB$4036</f>
        <v>0</v>
      </c>
      <c r="BD4179" s="176">
        <f>$BC$4036</f>
        <v>0</v>
      </c>
      <c r="BE4179" s="177">
        <v>1</v>
      </c>
      <c r="BF4179" s="178">
        <f t="shared" si="182"/>
        <v>0</v>
      </c>
      <c r="BG4179" s="179">
        <f t="shared" si="183"/>
        <v>0</v>
      </c>
      <c r="BH4179" s="153"/>
      <c r="CC4179" s="175">
        <f>$BB$4036</f>
        <v>0</v>
      </c>
      <c r="CD4179" s="176">
        <f>$BC$4036</f>
        <v>0</v>
      </c>
      <c r="CE4179" s="177">
        <v>1</v>
      </c>
      <c r="CF4179" s="178">
        <f t="shared" si="184"/>
        <v>0</v>
      </c>
      <c r="CG4179" s="179">
        <f t="shared" si="185"/>
        <v>0</v>
      </c>
      <c r="CH4179" s="153"/>
    </row>
    <row r="4180" spans="55:93" x14ac:dyDescent="0.25">
      <c r="BC4180" s="175">
        <f>$BB$4043</f>
        <v>0</v>
      </c>
      <c r="BD4180" s="176">
        <f>$BC$4043</f>
        <v>0</v>
      </c>
      <c r="BE4180" s="177">
        <v>1</v>
      </c>
      <c r="BF4180" s="178">
        <f t="shared" si="182"/>
        <v>0</v>
      </c>
      <c r="BG4180" s="179">
        <f t="shared" si="183"/>
        <v>0</v>
      </c>
      <c r="BH4180" s="153"/>
      <c r="CC4180" s="175">
        <f>$BB$4043</f>
        <v>0</v>
      </c>
      <c r="CD4180" s="176">
        <f>$BC$4043</f>
        <v>0</v>
      </c>
      <c r="CE4180" s="177">
        <v>1</v>
      </c>
      <c r="CF4180" s="178">
        <f t="shared" si="184"/>
        <v>0</v>
      </c>
      <c r="CG4180" s="179">
        <f t="shared" si="185"/>
        <v>0</v>
      </c>
      <c r="CH4180" s="153"/>
    </row>
    <row r="4181" spans="55:93" x14ac:dyDescent="0.25">
      <c r="BC4181" s="175">
        <f>$BB$4048</f>
        <v>0</v>
      </c>
      <c r="BD4181" s="176">
        <f>$BC$4048</f>
        <v>0</v>
      </c>
      <c r="BE4181" s="177">
        <v>2</v>
      </c>
      <c r="BF4181" s="178">
        <f t="shared" si="182"/>
        <v>0</v>
      </c>
      <c r="BG4181" s="179">
        <f t="shared" si="183"/>
        <v>0</v>
      </c>
      <c r="BH4181" s="153"/>
      <c r="CC4181" s="175">
        <f>$BB$4048</f>
        <v>0</v>
      </c>
      <c r="CD4181" s="176">
        <f>$BC$4048</f>
        <v>0</v>
      </c>
      <c r="CE4181" s="177">
        <v>2</v>
      </c>
      <c r="CF4181" s="178">
        <f t="shared" si="184"/>
        <v>0</v>
      </c>
      <c r="CG4181" s="179">
        <f t="shared" si="185"/>
        <v>0</v>
      </c>
      <c r="CH4181" s="153"/>
    </row>
    <row r="4182" spans="55:93" x14ac:dyDescent="0.25">
      <c r="BC4182" s="175">
        <f>$BB$4062</f>
        <v>0</v>
      </c>
      <c r="BD4182" s="176">
        <f>$BC$4062</f>
        <v>0</v>
      </c>
      <c r="BE4182" s="177">
        <v>2</v>
      </c>
      <c r="BF4182" s="178">
        <f t="shared" si="182"/>
        <v>0</v>
      </c>
      <c r="BG4182" s="179">
        <f t="shared" si="183"/>
        <v>0</v>
      </c>
      <c r="BH4182" s="153"/>
      <c r="CC4182" s="175">
        <f>$BB$4062</f>
        <v>0</v>
      </c>
      <c r="CD4182" s="176">
        <f>$BC$4062</f>
        <v>0</v>
      </c>
      <c r="CE4182" s="177">
        <v>2</v>
      </c>
      <c r="CF4182" s="178">
        <f t="shared" si="184"/>
        <v>0</v>
      </c>
      <c r="CG4182" s="179">
        <f t="shared" si="185"/>
        <v>0</v>
      </c>
      <c r="CH4182" s="153"/>
    </row>
    <row r="4183" spans="55:93" ht="12.75" customHeight="1" x14ac:dyDescent="0.25">
      <c r="BC4183" s="175">
        <f>$BB$4069</f>
        <v>0</v>
      </c>
      <c r="BD4183" s="176">
        <f>$BC$4069</f>
        <v>0</v>
      </c>
      <c r="BE4183" s="177">
        <v>1</v>
      </c>
      <c r="BF4183" s="178">
        <f t="shared" si="182"/>
        <v>0</v>
      </c>
      <c r="BG4183" s="179">
        <f t="shared" si="183"/>
        <v>0</v>
      </c>
      <c r="BH4183" s="153"/>
      <c r="CC4183" s="175">
        <f>$BB$4069</f>
        <v>0</v>
      </c>
      <c r="CD4183" s="176">
        <f>$BC$4069</f>
        <v>0</v>
      </c>
      <c r="CE4183" s="177">
        <v>1</v>
      </c>
      <c r="CF4183" s="178">
        <f t="shared" si="184"/>
        <v>0</v>
      </c>
      <c r="CG4183" s="179">
        <f t="shared" si="185"/>
        <v>0</v>
      </c>
      <c r="CH4183" s="153"/>
    </row>
    <row r="4184" spans="55:93" x14ac:dyDescent="0.25">
      <c r="BC4184" s="175">
        <f>$BB$4074</f>
        <v>0</v>
      </c>
      <c r="BD4184" s="176">
        <f>$BC$4074</f>
        <v>0</v>
      </c>
      <c r="BE4184" s="177">
        <v>0.5</v>
      </c>
      <c r="BF4184" s="178">
        <f t="shared" si="182"/>
        <v>0</v>
      </c>
      <c r="BG4184" s="179">
        <f t="shared" si="183"/>
        <v>0</v>
      </c>
      <c r="BH4184" s="153"/>
      <c r="CC4184" s="175">
        <f>$BB$4074</f>
        <v>0</v>
      </c>
      <c r="CD4184" s="176">
        <f>$BC$4074</f>
        <v>0</v>
      </c>
      <c r="CE4184" s="177">
        <v>0.5</v>
      </c>
      <c r="CF4184" s="178">
        <f t="shared" si="184"/>
        <v>0</v>
      </c>
      <c r="CG4184" s="179">
        <f t="shared" si="185"/>
        <v>0</v>
      </c>
      <c r="CH4184" s="153"/>
    </row>
    <row r="4185" spans="55:93" x14ac:dyDescent="0.25">
      <c r="BC4185" s="176"/>
      <c r="BD4185" s="180" t="s">
        <v>99</v>
      </c>
      <c r="BE4185" s="172">
        <f>SUM(BE4178:BE4184)</f>
        <v>10</v>
      </c>
      <c r="BF4185" s="178">
        <f t="shared" si="182"/>
        <v>0</v>
      </c>
      <c r="BG4185" s="179">
        <f t="shared" si="183"/>
        <v>0</v>
      </c>
      <c r="BH4185" s="131"/>
      <c r="CC4185" s="176"/>
      <c r="CD4185" s="180" t="s">
        <v>99</v>
      </c>
      <c r="CE4185" s="172">
        <f>SUM(CE4178:CE4184)</f>
        <v>10</v>
      </c>
      <c r="CF4185" s="178">
        <f t="shared" si="184"/>
        <v>0</v>
      </c>
      <c r="CG4185" s="179">
        <f t="shared" si="185"/>
        <v>0</v>
      </c>
      <c r="CH4185" s="131"/>
    </row>
    <row r="4187" spans="55:93" x14ac:dyDescent="0.25">
      <c r="BC4187" s="11"/>
      <c r="BD4187" s="18"/>
      <c r="BE4187" s="3"/>
      <c r="BG4187" s="63"/>
      <c r="CC4187" s="11"/>
      <c r="CD4187" s="18"/>
      <c r="CE4187" s="3"/>
      <c r="CG4187" s="63"/>
    </row>
    <row r="4188" spans="55:93" x14ac:dyDescent="0.25">
      <c r="BC4188" s="8"/>
      <c r="BD4188" s="8"/>
      <c r="BE4188" s="8"/>
      <c r="BF4188" s="8"/>
      <c r="BG4188" s="8"/>
      <c r="BH4188" s="8"/>
      <c r="CC4188" s="8"/>
      <c r="CD4188" s="8"/>
      <c r="CE4188" s="8"/>
      <c r="CF4188" s="8"/>
      <c r="CG4188" s="8"/>
      <c r="CH4188" s="8"/>
    </row>
    <row r="4190" spans="55:93" x14ac:dyDescent="0.25">
      <c r="BC4190" s="11" t="str">
        <f>IF($BF$4016=2,"In the event of a JV:","")</f>
        <v/>
      </c>
      <c r="BD4190" s="18"/>
      <c r="BE4190" s="3"/>
      <c r="BG4190" s="63"/>
      <c r="CC4190" s="11" t="str">
        <f>IF($CF$4016=2,"In the event of a JV:","")</f>
        <v/>
      </c>
      <c r="CD4190" s="18"/>
      <c r="CE4190" s="3"/>
      <c r="CG4190" s="63"/>
    </row>
    <row r="4191" spans="55:93" x14ac:dyDescent="0.25">
      <c r="BC4191" s="147" t="str">
        <f>IF($BF$4016=2,"Scorecard Points =","")</f>
        <v/>
      </c>
      <c r="BD4191" s="666" t="str">
        <f>IF($BF$4016=2,"Wp x { [(%JVa(Bosa)+(%JVb)(Bosb)] + [(%JVa)(Bcsa)+(%JVb)(Bcsb)] + [(%JVa)(Beesa)+(%JVb)(Beesb)] + [(%JVa)(Bsdsa)+(%JVb)(Bsdsb)] + [(%JVa)(Bpsa)+(%JVb)(Bpsb)] + [(%JVa)(Bedsa)+(%JVb)(Bedsb)] + [(%Jva)(Brsa)+(%JVb)(Brsb)] } / 100","")</f>
        <v/>
      </c>
      <c r="BE4191" s="666"/>
      <c r="BF4191" s="666"/>
      <c r="BG4191" s="666"/>
      <c r="BH4191" s="666"/>
      <c r="BI4191" s="666"/>
      <c r="BJ4191" s="666"/>
      <c r="BK4191" s="666"/>
      <c r="BL4191" s="666"/>
      <c r="BM4191" s="666"/>
      <c r="BN4191" s="666"/>
      <c r="BO4191" s="666"/>
      <c r="CC4191" s="147" t="str">
        <f>IF($CF$4016=2,"Scorecard Points =","")</f>
        <v/>
      </c>
      <c r="CD4191" s="666" t="str">
        <f>IF($CF$4016=2,"Wp x { [(%JVa(Bosa)+(%JVb)(Bosb)] + [(%JVa)(Bcsa)+(%JVb)(Bcsb)] + [(%JVa)(Beesa)+(%JVb)(Beesb)] + [(%JVa)(Bsdsa)+(%JVb)(Bsdsb)] + [(%JVa)(Bpsa)+(%JVb)(Bpsb)] + [(%JVa)(Bedsa)+(%JVb)(Bedsb)] + [(%Jva)(Brsa)+(%JVb)(Brsb)] } / 100","")</f>
        <v/>
      </c>
      <c r="CE4191" s="666"/>
      <c r="CF4191" s="666"/>
      <c r="CG4191" s="666"/>
      <c r="CH4191" s="666"/>
      <c r="CI4191" s="666"/>
      <c r="CJ4191" s="666"/>
      <c r="CK4191" s="666"/>
      <c r="CL4191" s="666"/>
      <c r="CM4191" s="666"/>
      <c r="CN4191" s="666"/>
      <c r="CO4191" s="666"/>
    </row>
    <row r="4193" spans="54:82" x14ac:dyDescent="0.25">
      <c r="BC4193" s="117" t="str">
        <f>IF($BF$4016=2,"Where Wp= ","")</f>
        <v/>
      </c>
      <c r="BD4193" s="82" t="str">
        <f>IF($BF$4016=2,10,"")</f>
        <v/>
      </c>
      <c r="CC4193" s="117" t="str">
        <f>IF($CF$4016=2,"Where Wp= ","")</f>
        <v/>
      </c>
      <c r="CD4193" s="82" t="str">
        <f>IF($CF$4016=2,10,"")</f>
        <v/>
      </c>
    </row>
    <row r="4195" spans="54:82" x14ac:dyDescent="0.25">
      <c r="BC4195" s="39"/>
      <c r="BD4195" s="181"/>
      <c r="CC4195" s="39"/>
      <c r="CD4195" s="181"/>
    </row>
    <row r="4196" spans="54:82" x14ac:dyDescent="0.25">
      <c r="BC4196" s="39" t="str">
        <f>IF($BF$4016=2,BD4084,"")</f>
        <v/>
      </c>
      <c r="BD4196" s="82" t="str">
        <f>IF($BF$4016=2,(BF4021/100),"")</f>
        <v/>
      </c>
      <c r="CC4196" s="39" t="str">
        <f>IF($CF$4016=2,CD4084,"")</f>
        <v/>
      </c>
      <c r="CD4196" s="82" t="str">
        <f>IF($CF$4016=2,(CF4021/100),"")</f>
        <v/>
      </c>
    </row>
    <row r="4197" spans="54:82" x14ac:dyDescent="0.25">
      <c r="BC4197" s="39" t="str">
        <f>IF($BF$4016=2,BD4160,"")</f>
        <v/>
      </c>
      <c r="BD4197" s="82" t="str">
        <f>IF($BF$4016=2,(BF4022/100),"")</f>
        <v/>
      </c>
      <c r="CC4197" s="39" t="str">
        <f>IF($CF$4016=2,CD4160,"")</f>
        <v/>
      </c>
      <c r="CD4197" s="82" t="str">
        <f>IF($CF$4016=2,(CF4022/100),"")</f>
        <v/>
      </c>
    </row>
    <row r="4199" spans="54:82" ht="22.8" x14ac:dyDescent="0.4">
      <c r="BC4199" s="151" t="str">
        <f>IF($BF$4016=2,"Scorecard Points = ","")</f>
        <v/>
      </c>
      <c r="BD4199" s="152" t="str">
        <f>IF($BF$4016=2,ROUND((BD4193*((((BD4196*BF4178)+(BD4197*BG4178))+(((BD4196*BF4179)+(BD4197*BG4179))+(((BD4196*BF4180)+(BD4197*BG4180))+(((BD4196*BF4181)+(BD4197*BG4181))+(((BD4196*BF4182)+(BD4197*BG4182))+(((BD4196*BF4183)+(BD4197*BG4183))+(((BD4196*BF4184)+(BD4197*BG4184)))))))))/10)),2),"")</f>
        <v/>
      </c>
      <c r="CC4199" s="151" t="str">
        <f>IF($CF$4016=2,"Scorecard Points = ","")</f>
        <v/>
      </c>
      <c r="CD4199" s="152" t="str">
        <f>IF($CF$4016=2,(ROUND((CD4193*(CD4196*CH4095)/10+(CD4197*CH4171)/10),2)),"")</f>
        <v/>
      </c>
    </row>
    <row r="4200" spans="54:82" x14ac:dyDescent="0.25">
      <c r="BB4200" s="249"/>
      <c r="CB4200" s="249"/>
    </row>
    <row r="4201" spans="54:82" x14ac:dyDescent="0.25">
      <c r="BB4201" s="182"/>
      <c r="CB4201" s="182"/>
    </row>
    <row r="4202" spans="54:82" x14ac:dyDescent="0.25">
      <c r="BB4202" s="182"/>
      <c r="CB4202" s="182"/>
    </row>
    <row r="4203" spans="54:82" x14ac:dyDescent="0.25">
      <c r="BB4203" s="182"/>
      <c r="CB4203" s="182"/>
    </row>
    <row r="4204" spans="54:82" x14ac:dyDescent="0.25">
      <c r="BB4204" s="182"/>
      <c r="CB4204" s="182"/>
    </row>
    <row r="4205" spans="54:82" x14ac:dyDescent="0.25">
      <c r="BB4205" s="182"/>
      <c r="CB4205" s="182"/>
    </row>
    <row r="4206" spans="54:82" x14ac:dyDescent="0.25">
      <c r="BB4206" s="182"/>
      <c r="CB4206" s="182"/>
    </row>
    <row r="4207" spans="54:82" x14ac:dyDescent="0.25">
      <c r="BB4207" s="182"/>
      <c r="CB4207" s="182"/>
    </row>
    <row r="4208" spans="54:82" x14ac:dyDescent="0.25">
      <c r="BB4208" s="182"/>
      <c r="CB4208" s="182"/>
    </row>
    <row r="4209" spans="54:93" x14ac:dyDescent="0.25">
      <c r="BB4209" s="182"/>
      <c r="CB4209" s="182"/>
    </row>
    <row r="4210" spans="54:93" x14ac:dyDescent="0.25">
      <c r="BB4210" s="182"/>
      <c r="CB4210" s="182"/>
    </row>
    <row r="4211" spans="54:93" x14ac:dyDescent="0.25">
      <c r="BB4211" s="182"/>
      <c r="CB4211" s="182"/>
    </row>
    <row r="4212" spans="54:93" x14ac:dyDescent="0.25">
      <c r="BB4212" s="182"/>
      <c r="CB4212" s="182"/>
    </row>
    <row r="4213" spans="54:93" x14ac:dyDescent="0.25">
      <c r="BB4213" s="182"/>
      <c r="CB4213" s="182"/>
    </row>
    <row r="4217" spans="54:93" x14ac:dyDescent="0.25">
      <c r="BC4217" s="136" t="str">
        <f>IF($BF$4016=3,"PARTNER 3=","")</f>
        <v/>
      </c>
      <c r="BD4217" s="81" t="str">
        <f>IF($BF$4016=3,BF4020,"")</f>
        <v/>
      </c>
      <c r="BE4217" s="3"/>
      <c r="BF4217" s="63"/>
      <c r="BG4217" s="82"/>
      <c r="CC4217" s="136" t="str">
        <f>IF($CF$4016=3,"PARTNER 3=","")</f>
        <v/>
      </c>
      <c r="CD4217" s="81" t="str">
        <f>IF($CF$4016=3,CF4020,"")</f>
        <v/>
      </c>
      <c r="CE4217" s="3"/>
      <c r="CF4217" s="63"/>
      <c r="CG4217" s="82"/>
    </row>
    <row r="4218" spans="54:93" x14ac:dyDescent="0.25">
      <c r="BC4218" s="11"/>
      <c r="BD4218" s="12"/>
      <c r="BE4218" s="3"/>
      <c r="BG4218" s="63"/>
      <c r="CC4218" s="11"/>
      <c r="CD4218" s="12"/>
      <c r="CE4218" s="3"/>
      <c r="CG4218" s="63"/>
    </row>
    <row r="4219" spans="54:93" x14ac:dyDescent="0.25">
      <c r="BB4219" s="11" t="str">
        <f>IF($BF$4016&lt;=2,"","1")</f>
        <v/>
      </c>
      <c r="BC4219" s="149" t="str">
        <f>IF($BF$4016&lt;=2,"",BC4026)</f>
        <v/>
      </c>
      <c r="BD4219" s="149"/>
      <c r="BE4219" s="131" t="str">
        <f>IF($BF$4016&lt;=2,"","WEIGHTING (a)")</f>
        <v/>
      </c>
      <c r="BF4219" s="131" t="str">
        <f>IF($BF$4016&lt;=2,"","% TENDERED (b)")</f>
        <v/>
      </c>
      <c r="BG4219" s="153" t="str">
        <f>IF($BF$4016&lt;=2,"","% TARGETS (t) *")</f>
        <v/>
      </c>
      <c r="BH4219" s="148" t="str">
        <f>IF($BF$4016&lt;=2,"","SCORE (a x b/t)
(Max = a)")</f>
        <v/>
      </c>
      <c r="CB4219" s="11" t="str">
        <f>IF($CF$4016&lt;=2,"","1")</f>
        <v/>
      </c>
      <c r="CC4219" s="149" t="str">
        <f>IF($CF$4016&lt;=2,"",CC4026)</f>
        <v/>
      </c>
      <c r="CD4219" s="149"/>
      <c r="CE4219" s="131" t="str">
        <f>IF($CF$4016&lt;=2,"","WEIGHTING (a)")</f>
        <v/>
      </c>
      <c r="CF4219" s="131" t="str">
        <f>IF($CF$4016&lt;=2,"","% TENDERED (b)")</f>
        <v/>
      </c>
      <c r="CG4219" s="153" t="str">
        <f>IF($CF$4016&lt;=2,"","% TARGETS (t) *")</f>
        <v/>
      </c>
      <c r="CH4219" s="148" t="str">
        <f>IF($CF$4016&lt;=2,"","SCORE (a x b/t)
(Max = a)")</f>
        <v/>
      </c>
    </row>
    <row r="4220" spans="54:93" x14ac:dyDescent="0.25">
      <c r="BB4220" s="11"/>
      <c r="BC4220" s="11" t="str">
        <f>IF($BF$4016&lt;=2,"",BC4027)</f>
        <v/>
      </c>
      <c r="BD4220" s="12" t="str">
        <f>IF($BF$4016&lt;=2,"",BD4027)</f>
        <v/>
      </c>
      <c r="BE4220" s="3" t="str">
        <f>IF($BF$4016&lt;=2,"",BE4027)</f>
        <v/>
      </c>
      <c r="BF4220" s="223"/>
      <c r="BG4220" s="3" t="str">
        <f>IF($BF$4016&lt;=2,"",BG4027)</f>
        <v/>
      </c>
      <c r="BH4220" s="11" t="str">
        <f>IF($BF$4016&lt;=2,"",(ROUND(IF(BE4220*BF4220/BG4220&gt;BE4220,BE4220,BE4220*BF4220/BG4220),2)))</f>
        <v/>
      </c>
      <c r="CB4220" s="11"/>
      <c r="CC4220" s="11" t="str">
        <f>IF($CF$4016&lt;=2,"",CC4027)</f>
        <v/>
      </c>
      <c r="CD4220" s="12" t="str">
        <f t="shared" ref="CD4220:CE4223" si="186">IF($CF$4016&lt;=2,"",CD4027)</f>
        <v/>
      </c>
      <c r="CE4220" s="3" t="str">
        <f t="shared" si="186"/>
        <v/>
      </c>
      <c r="CF4220" s="223"/>
      <c r="CG4220" s="3" t="str">
        <f>IF($CF$4016&lt;=2,"",CG4027)</f>
        <v/>
      </c>
      <c r="CH4220" s="11" t="str">
        <f>IF($CF$4016&lt;=2,"",(ROUND(IF(CE4220*CF4220/CG4220&gt;CE4220,CE4220,CE4220*CF4220/CG4220),2)))</f>
        <v/>
      </c>
    </row>
    <row r="4221" spans="54:93" x14ac:dyDescent="0.25">
      <c r="BB4221" s="11"/>
      <c r="BC4221" s="11"/>
      <c r="BD4221" s="12" t="str">
        <f>IF($BF$4016&lt;=2,"",BD4028)</f>
        <v/>
      </c>
      <c r="BE4221" s="3" t="str">
        <f>IF($BF$4016&lt;=2,"",BE4028)</f>
        <v/>
      </c>
      <c r="BF4221" s="223"/>
      <c r="BG4221" s="3" t="str">
        <f>IF($BF$4016&lt;=2,"",BG4028)</f>
        <v/>
      </c>
      <c r="BH4221" s="11" t="str">
        <f>IF($BF$4016&lt;=2,"",(ROUND(IF(BE4221*BF4221/BG4221&gt;BE4221,BE4221,BE4221*BF4221/BG4221),2)))</f>
        <v/>
      </c>
      <c r="BL4221" s="13"/>
      <c r="CB4221" s="11"/>
      <c r="CC4221" s="11"/>
      <c r="CD4221" s="12" t="str">
        <f t="shared" si="186"/>
        <v/>
      </c>
      <c r="CE4221" s="3" t="str">
        <f t="shared" si="186"/>
        <v/>
      </c>
      <c r="CF4221" s="223"/>
      <c r="CG4221" s="3" t="str">
        <f>IF($CF$4016&lt;=2,"",CG4028)</f>
        <v/>
      </c>
      <c r="CH4221" s="11" t="str">
        <f>IF($CF$4016&lt;=2,"",(ROUND(IF(CE4221*CF4221/CG4221&gt;CE4221,CE4221,CE4221*CF4221/CG4221),2)))</f>
        <v/>
      </c>
      <c r="CL4221" s="13"/>
    </row>
    <row r="4222" spans="54:93" x14ac:dyDescent="0.25">
      <c r="BB4222" s="11"/>
      <c r="BC4222" s="11" t="str">
        <f>IF($BF$4016&lt;=2,"",BC4029)</f>
        <v/>
      </c>
      <c r="BD4222" s="12" t="str">
        <f t="shared" ref="BD4222:BG4226" si="187">IF($BF$4016&lt;=2,"",BD4029)</f>
        <v/>
      </c>
      <c r="BE4222" s="3" t="str">
        <f t="shared" si="187"/>
        <v/>
      </c>
      <c r="BF4222" s="223"/>
      <c r="BG4222" s="3" t="str">
        <f>IF($BF$4016&lt;=2,"",BG4029)</f>
        <v/>
      </c>
      <c r="BH4222" s="11" t="str">
        <f>IF($BF$4016&lt;=2,"",(ROUND(IF(BE4222*BF4222/BG4222&gt;BE4222,BE4222,BE4222*BF4222/BG4222),2)))</f>
        <v/>
      </c>
      <c r="CB4222" s="11"/>
      <c r="CC4222" s="11" t="str">
        <f>IF($CF$4016&lt;=2,"",CC4029)</f>
        <v/>
      </c>
      <c r="CD4222" s="12" t="str">
        <f t="shared" si="186"/>
        <v/>
      </c>
      <c r="CE4222" s="3" t="str">
        <f t="shared" si="186"/>
        <v/>
      </c>
      <c r="CF4222" s="223"/>
      <c r="CG4222" s="3" t="str">
        <f>IF($CF$4016&lt;=2,"",CG4029)</f>
        <v/>
      </c>
      <c r="CH4222" s="11" t="str">
        <f>IF($CF$4016&lt;=2,"",(ROUND(IF(CE4222*CF4222/CG4222&gt;CE4222,CE4222,CE4222*CF4222/CG4222),2)))</f>
        <v/>
      </c>
    </row>
    <row r="4223" spans="54:93" x14ac:dyDescent="0.25">
      <c r="BB4223" s="11"/>
      <c r="BC4223" s="11"/>
      <c r="BD4223" s="12" t="str">
        <f t="shared" si="187"/>
        <v/>
      </c>
      <c r="BE4223" s="3" t="str">
        <f t="shared" si="187"/>
        <v/>
      </c>
      <c r="BF4223" s="223"/>
      <c r="BG4223" s="3" t="str">
        <f>IF($BF$4016&lt;=2,"",BG4030)</f>
        <v/>
      </c>
      <c r="BH4223" s="11" t="str">
        <f>IF($BF$4016&lt;=2,"",(ROUND(IF(BE4223*BF4223/BG4223&gt;BE4223,BE4223,BE4223*BF4223/BG4223),2)))</f>
        <v/>
      </c>
      <c r="CB4223" s="11"/>
      <c r="CC4223" s="11"/>
      <c r="CD4223" s="12" t="str">
        <f t="shared" si="186"/>
        <v/>
      </c>
      <c r="CE4223" s="3" t="str">
        <f t="shared" si="186"/>
        <v/>
      </c>
      <c r="CF4223" s="223"/>
      <c r="CG4223" s="3" t="str">
        <f>IF($CF$4016&lt;=2,"",CG4030)</f>
        <v/>
      </c>
      <c r="CH4223" s="11" t="str">
        <f>IF($CF$4016&lt;=2,"",(ROUND(IF(CE4223*CF4223/CG4223&gt;CE4223,CE4223,CE4223*CF4223/CG4223),2)))</f>
        <v/>
      </c>
    </row>
    <row r="4224" spans="54:93" x14ac:dyDescent="0.25">
      <c r="BB4224" s="11"/>
      <c r="BC4224" s="11"/>
      <c r="BD4224" s="12" t="str">
        <f t="shared" si="187"/>
        <v/>
      </c>
      <c r="BE4224" s="3" t="str">
        <f t="shared" si="187"/>
        <v/>
      </c>
      <c r="BF4224" s="223"/>
      <c r="BG4224" s="3" t="str">
        <f>IF($BF$4016&lt;=2,"",BG4031)</f>
        <v/>
      </c>
      <c r="BH4224" s="11" t="str">
        <f>IF($BF$4016&lt;=2,"",(ROUND(IF(BE4224*BF4224/BG4224&gt;BE4224,BE4224,BE4224*BF4224/BG4224),2)))</f>
        <v/>
      </c>
      <c r="BO4224" s="154" t="s">
        <v>85</v>
      </c>
      <c r="CB4224" s="11"/>
      <c r="CC4224" s="11"/>
      <c r="CD4224" s="12"/>
      <c r="CE4224" s="3"/>
      <c r="CF4224" s="223"/>
      <c r="CG4224" s="3"/>
      <c r="CH4224" s="11"/>
      <c r="CO4224" s="154" t="s">
        <v>85</v>
      </c>
    </row>
    <row r="4225" spans="54:98" ht="16.5" customHeight="1" x14ac:dyDescent="0.25">
      <c r="BB4225" s="11"/>
      <c r="BC4225" s="11" t="str">
        <f>IF($BF$4016&lt;=2,"",BC4032)</f>
        <v/>
      </c>
      <c r="BD4225" s="12" t="str">
        <f t="shared" si="187"/>
        <v/>
      </c>
      <c r="BE4225" s="3" t="str">
        <f t="shared" si="187"/>
        <v/>
      </c>
      <c r="BF4225" s="26" t="str">
        <f t="shared" si="187"/>
        <v/>
      </c>
      <c r="BG4225" s="26" t="str">
        <f t="shared" si="187"/>
        <v/>
      </c>
      <c r="BH4225" s="244" t="str">
        <f>IF($BF$4016&lt;=2,"",BT4226)</f>
        <v/>
      </c>
      <c r="BM4225" s="156" t="s">
        <v>86</v>
      </c>
      <c r="BN4225" s="155" t="s">
        <v>87</v>
      </c>
      <c r="BO4225" s="155"/>
      <c r="BP4225" s="155"/>
      <c r="BQ4225" s="155"/>
      <c r="BR4225" s="155"/>
      <c r="BS4225" s="157" t="s">
        <v>88</v>
      </c>
      <c r="BT4225" s="155" t="s">
        <v>89</v>
      </c>
      <c r="CB4225" s="11"/>
      <c r="CC4225" s="11" t="str">
        <f>IF($CF$4016&lt;=2,"",CC4032)</f>
        <v/>
      </c>
      <c r="CD4225" s="12" t="str">
        <f>IF($CF$4016&lt;=2,"",CD4032)</f>
        <v/>
      </c>
      <c r="CE4225" s="3" t="str">
        <f>IF($CF$4016&lt;=2,"",CE4032)</f>
        <v/>
      </c>
      <c r="CF4225" s="26" t="str">
        <f>IF($CF$4016&lt;=2,"",CF4032)</f>
        <v/>
      </c>
      <c r="CG4225" s="26" t="str">
        <f>IF($CF$4016&lt;=2,"",CG4032)</f>
        <v/>
      </c>
      <c r="CH4225" s="244" t="str">
        <f>IF($CF$4016&lt;=2,"",CT4226)</f>
        <v/>
      </c>
      <c r="CM4225" s="156" t="s">
        <v>86</v>
      </c>
      <c r="CN4225" s="670" t="s">
        <v>87</v>
      </c>
      <c r="CO4225" s="670"/>
      <c r="CP4225" s="670"/>
      <c r="CQ4225" s="670"/>
      <c r="CR4225" s="670"/>
      <c r="CS4225" s="157" t="s">
        <v>88</v>
      </c>
      <c r="CT4225" s="155" t="s">
        <v>89</v>
      </c>
    </row>
    <row r="4226" spans="54:98" ht="145.19999999999999" x14ac:dyDescent="0.25">
      <c r="BB4226" s="11"/>
      <c r="BC4226" s="11"/>
      <c r="BD4226" s="12" t="str">
        <f t="shared" si="187"/>
        <v/>
      </c>
      <c r="BE4226" s="3" t="str">
        <f t="shared" si="187"/>
        <v/>
      </c>
      <c r="BF4226" s="223"/>
      <c r="BG4226" s="26" t="str">
        <f t="shared" si="187"/>
        <v/>
      </c>
      <c r="BH4226" s="11" t="str">
        <f>IF($BF$4016&lt;=2,"",(ROUND(IF(BE4226*BF4226/BG4226&gt;BE4226,BE4226,BE4226*BF4226/BG4226),2)))</f>
        <v/>
      </c>
      <c r="BM4226" s="156">
        <v>1</v>
      </c>
      <c r="BN4226" s="157" t="s">
        <v>90</v>
      </c>
      <c r="BO4226" s="157"/>
      <c r="BP4226" s="157"/>
      <c r="BQ4226" s="157"/>
      <c r="BR4226" s="157"/>
      <c r="BS4226" s="158"/>
      <c r="BT4226" s="155" t="e">
        <f>BS4228*BE4225</f>
        <v>#VALUE!</v>
      </c>
      <c r="CB4226" s="11"/>
      <c r="CC4226" s="11"/>
      <c r="CD4226" s="12" t="str">
        <f>IF($CF$4016&lt;=2,"",CD4033)</f>
        <v/>
      </c>
      <c r="CE4226" s="3" t="str">
        <f>IF($CF$4016&lt;=2,"",CE4033)</f>
        <v/>
      </c>
      <c r="CF4226" s="223"/>
      <c r="CG4226" s="26" t="str">
        <f>IF($CF$4016&lt;=2,"",CG4033)</f>
        <v/>
      </c>
      <c r="CH4226" s="11" t="str">
        <f>IF($CF$4016&lt;=2,"",(ROUND(IF(CE4226*CF4226/CG4226&gt;CE4226,CE4226,CE4226*CF4226/CG4226),2)))</f>
        <v/>
      </c>
      <c r="CM4226" s="156">
        <v>1</v>
      </c>
      <c r="CN4226" s="157" t="s">
        <v>90</v>
      </c>
      <c r="CO4226" s="157"/>
      <c r="CP4226" s="157"/>
      <c r="CQ4226" s="157"/>
      <c r="CR4226" s="157"/>
      <c r="CS4226" s="158"/>
      <c r="CT4226" s="155" t="e">
        <f>CS4228*CE4225</f>
        <v>#VALUE!</v>
      </c>
    </row>
    <row r="4227" spans="54:98" ht="24.75" customHeight="1" x14ac:dyDescent="0.25">
      <c r="BB4227" s="11"/>
      <c r="BC4227" s="148" t="str">
        <f>IF($BF$4016&lt;=2,"","TOTAL   ")</f>
        <v/>
      </c>
      <c r="BD4227" s="148"/>
      <c r="BE4227" s="131" t="str">
        <f>IF($BF$4016&lt;=2,"",SUM(BE4220:BE4226))</f>
        <v/>
      </c>
      <c r="BF4227" s="80" t="str">
        <f>IF($BF$4016&lt;=2,"","(Bos)")</f>
        <v/>
      </c>
      <c r="BG4227" s="18"/>
      <c r="BH4227" s="9" t="str">
        <f>IF($BF$4016&lt;=2,"",(SUM(BH4220:BH4226)))</f>
        <v/>
      </c>
      <c r="BM4227" s="156">
        <v>2</v>
      </c>
      <c r="BN4227" s="157" t="s">
        <v>91</v>
      </c>
      <c r="BO4227" s="157"/>
      <c r="BP4227" s="157"/>
      <c r="BQ4227" s="157"/>
      <c r="BR4227" s="157"/>
      <c r="BS4227" s="158"/>
      <c r="BT4227" s="155"/>
      <c r="CB4227" s="11"/>
      <c r="CC4227" s="148" t="str">
        <f>IF($CF$4016&lt;=2,"","TOTAL   ")</f>
        <v/>
      </c>
      <c r="CD4227" s="148"/>
      <c r="CE4227" s="131" t="str">
        <f>IF($CF$4016&lt;=2,"",SUM(CE4220:CE4226))</f>
        <v/>
      </c>
      <c r="CF4227" s="80" t="str">
        <f>IF($CF$4016&lt;=2,"","(Bos)")</f>
        <v/>
      </c>
      <c r="CG4227" s="18"/>
      <c r="CH4227" s="9" t="str">
        <f>IF($CF$4016&lt;=2,"",(SUM(CH4220:CH4226)))</f>
        <v/>
      </c>
      <c r="CM4227" s="156">
        <v>2</v>
      </c>
      <c r="CN4227" s="669" t="s">
        <v>91</v>
      </c>
      <c r="CO4227" s="669"/>
      <c r="CP4227" s="669"/>
      <c r="CQ4227" s="669"/>
      <c r="CR4227" s="669"/>
      <c r="CS4227" s="158"/>
      <c r="CT4227" s="155"/>
    </row>
    <row r="4228" spans="54:98" x14ac:dyDescent="0.25">
      <c r="BC4228" s="11"/>
      <c r="BD4228" s="12"/>
      <c r="BE4228" s="3"/>
      <c r="BG4228" s="63"/>
      <c r="BR4228" s="156" t="s">
        <v>92</v>
      </c>
      <c r="BS4228" s="155">
        <f>IF(BS4227="",0,(BS4226/BS4227))</f>
        <v>0</v>
      </c>
      <c r="BT4228" s="155"/>
      <c r="CC4228" s="11"/>
      <c r="CD4228" s="12"/>
      <c r="CE4228" s="3"/>
      <c r="CG4228" s="63"/>
      <c r="CR4228" s="156" t="s">
        <v>92</v>
      </c>
      <c r="CS4228" s="155">
        <f>IF(CS4227="",0,(CS4226/CS4227))</f>
        <v>0</v>
      </c>
      <c r="CT4228" s="155"/>
    </row>
    <row r="4229" spans="54:98" x14ac:dyDescent="0.25">
      <c r="BB4229" s="149" t="str">
        <f>IF($BF$4016&lt;=2,"","2")</f>
        <v/>
      </c>
      <c r="BC4229" s="149" t="str">
        <f>IF($BF$4016&lt;=2,"",BC4036)</f>
        <v/>
      </c>
      <c r="BD4229" s="149"/>
      <c r="BE4229" s="131" t="str">
        <f>IF($BF$4016&lt;=2,"","WEIGHTING (a)")</f>
        <v/>
      </c>
      <c r="BF4229" s="131" t="str">
        <f>IF($BF$4016&lt;=2,"","% TENDERED (b)")</f>
        <v/>
      </c>
      <c r="BG4229" s="153" t="str">
        <f>IF($BF$4016&lt;=2,"","% TARGETS (t) *")</f>
        <v/>
      </c>
      <c r="BH4229" s="148" t="str">
        <f>IF($BF$4016&lt;=2,"","SCORE (a x b/t)
(Max = a)")</f>
        <v/>
      </c>
      <c r="CB4229" s="149" t="str">
        <f>IF($CF$4016&lt;=2,"","2")</f>
        <v/>
      </c>
      <c r="CC4229" s="149" t="str">
        <f>IF($CF$4016&lt;=2,"",CC4036)</f>
        <v/>
      </c>
      <c r="CD4229" s="149"/>
      <c r="CE4229" s="131" t="str">
        <f>IF($CF$4016&lt;=2,"","WEIGHTING (a)")</f>
        <v/>
      </c>
      <c r="CF4229" s="131" t="str">
        <f>IF($CF$4016&lt;=2,"","% TENDERED (b)")</f>
        <v/>
      </c>
      <c r="CG4229" s="153" t="str">
        <f>IF($CF$4016&lt;=2,"","% TARGETS (t) *")</f>
        <v/>
      </c>
      <c r="CH4229" s="148" t="str">
        <f>IF($CF$4016&lt;=2,"","SCORE (a x b/t)
(Max = a)")</f>
        <v/>
      </c>
    </row>
    <row r="4230" spans="54:98" ht="41.25" customHeight="1" x14ac:dyDescent="0.25">
      <c r="BB4230" s="149"/>
      <c r="BC4230" s="11" t="str">
        <f>IF($BF$4016&lt;=2,"",BC4037)</f>
        <v/>
      </c>
      <c r="BD4230" s="12" t="str">
        <f>IF($BF$4016&lt;=2,"",BD4037)</f>
        <v/>
      </c>
      <c r="BE4230" s="3" t="str">
        <f>IF($BF$4016&lt;=2,"",BE4037)</f>
        <v/>
      </c>
      <c r="BF4230" s="223"/>
      <c r="BG4230" s="3" t="str">
        <f>IF($BF$4016&lt;=2,"",BG4037)</f>
        <v/>
      </c>
      <c r="BH4230" s="11" t="str">
        <f>IF($BF$4016&lt;=2,"",(ROUND(IF(BE4230*BF4230/BG4230&gt;BE4230,BE4230,BE4230*BF4230/BG4230),2)))</f>
        <v/>
      </c>
      <c r="CB4230" s="149"/>
      <c r="CC4230" s="11"/>
      <c r="CD4230" s="12"/>
      <c r="CE4230" s="3"/>
      <c r="CF4230" s="223"/>
      <c r="CG4230" s="3"/>
      <c r="CH4230" s="11"/>
    </row>
    <row r="4231" spans="54:98" ht="12.75" hidden="1" customHeight="1" x14ac:dyDescent="0.25">
      <c r="BB4231" s="149"/>
      <c r="BC4231" s="11"/>
      <c r="BD4231" s="12"/>
      <c r="BE4231" s="3" t="str">
        <f>IF($BF$4016&lt;=2,"",BE4038)</f>
        <v/>
      </c>
      <c r="BF4231" s="223"/>
      <c r="BG4231" s="3" t="str">
        <f>IF($BF$4016&lt;=2,"",BG4038)</f>
        <v/>
      </c>
      <c r="BH4231" s="11"/>
      <c r="CB4231" s="149"/>
      <c r="CC4231" s="11"/>
      <c r="CD4231" s="12"/>
      <c r="CE4231" s="3" t="str">
        <f>IF($CF$4016&lt;=2,"",CE4038)</f>
        <v/>
      </c>
      <c r="CF4231" s="223"/>
      <c r="CG4231" s="3" t="str">
        <f>IF($CF$4016&lt;=2,"",CG4038)</f>
        <v/>
      </c>
      <c r="CH4231" s="11"/>
    </row>
    <row r="4232" spans="54:98" ht="42" customHeight="1" x14ac:dyDescent="0.25">
      <c r="BB4232" s="149"/>
      <c r="BC4232" s="3" t="str">
        <f>IF($BF$4016&lt;=2,"",BC4039)</f>
        <v/>
      </c>
      <c r="BD4232" s="12" t="str">
        <f>IF($BF$4016&lt;=2,"",BD4039)</f>
        <v/>
      </c>
      <c r="BE4232" s="3" t="str">
        <f>IF($BF$4016&lt;=2,"",BE4039)</f>
        <v/>
      </c>
      <c r="BF4232" s="223"/>
      <c r="BG4232" s="3" t="str">
        <f>IF($BF$4016&lt;=2,"",BG4039)</f>
        <v/>
      </c>
      <c r="BH4232" s="11" t="str">
        <f>IF($BF$4016&lt;=2,"",(ROUND(IF(BE4232*BF4232/BG4232&gt;BE4232,BE4232,BE4232*BF4232/BG4232),2)))</f>
        <v/>
      </c>
      <c r="CB4232" s="149"/>
      <c r="CC4232" s="3" t="str">
        <f>IF($CF$4016&lt;=2,"",CC4039)</f>
        <v/>
      </c>
      <c r="CD4232" s="12" t="str">
        <f>IF($CF$4016&lt;=2,"",CD4039)</f>
        <v/>
      </c>
      <c r="CE4232" s="3" t="str">
        <f>IF($CF$4016&lt;=2,"",CE4039)</f>
        <v/>
      </c>
      <c r="CF4232" s="223"/>
      <c r="CG4232" s="3" t="str">
        <f>IF($CF$4016&lt;=2,"",CG4039)</f>
        <v/>
      </c>
      <c r="CH4232" s="11" t="str">
        <f>IF($CF$4016&lt;=2,"",(ROUND(IF(CE4232*CF4232/CG4232&gt;CE4232,CE4232,CE4232*CF4232/CG4232),2)))</f>
        <v/>
      </c>
    </row>
    <row r="4233" spans="54:98" ht="1.5" hidden="1" customHeight="1" x14ac:dyDescent="0.25">
      <c r="BB4233" s="149"/>
      <c r="BC4233" s="11"/>
      <c r="BD4233" s="12"/>
      <c r="BE4233" s="3"/>
      <c r="BF4233" s="13"/>
      <c r="BG4233" s="63"/>
      <c r="CB4233" s="149"/>
      <c r="CC4233" s="11"/>
      <c r="CD4233" s="12"/>
      <c r="CE4233" s="3"/>
      <c r="CF4233" s="13"/>
      <c r="CG4233" s="63"/>
    </row>
    <row r="4234" spans="54:98" x14ac:dyDescent="0.25">
      <c r="BB4234" s="149"/>
      <c r="BC4234" s="148" t="str">
        <f>IF($BF$4016&lt;=2,"","TOTAL                      ")</f>
        <v/>
      </c>
      <c r="BD4234" s="148"/>
      <c r="BE4234" s="131" t="str">
        <f>IF($BF$4016&lt;=2,"",(SUM(BE4230:BE4233)))</f>
        <v/>
      </c>
      <c r="BF4234" s="80" t="str">
        <f>IF($BF$4016&lt;=2,"","(Bcs)")</f>
        <v/>
      </c>
      <c r="BG4234" s="18"/>
      <c r="BH4234" s="9" t="str">
        <f>IF($BF$4016&lt;=2,"",(SUM(BH4230:BH4233)))</f>
        <v/>
      </c>
      <c r="CB4234" s="149"/>
      <c r="CC4234" s="148" t="str">
        <f>IF($CF$4016&lt;=2,"","TOTAL                      ")</f>
        <v/>
      </c>
      <c r="CD4234" s="148"/>
      <c r="CE4234" s="131" t="str">
        <f>IF($CF$4016&lt;=2,"",(SUM(CE4230:CE4233)))</f>
        <v/>
      </c>
      <c r="CF4234" s="80" t="str">
        <f>IF($CF$4016&lt;=2,"","(Bcs)")</f>
        <v/>
      </c>
      <c r="CG4234" s="18"/>
      <c r="CH4234" s="9" t="str">
        <f>IF($CF$4016&lt;=2,"",(SUM(CH4230:CH4233)))</f>
        <v/>
      </c>
    </row>
    <row r="4235" spans="54:98" x14ac:dyDescent="0.25">
      <c r="BC4235" s="11"/>
      <c r="BD4235" s="12"/>
      <c r="BE4235" s="3"/>
      <c r="BG4235" s="63"/>
      <c r="CC4235" s="11"/>
      <c r="CD4235" s="12"/>
      <c r="CE4235" s="3"/>
      <c r="CG4235" s="63"/>
    </row>
    <row r="4236" spans="54:98" x14ac:dyDescent="0.25">
      <c r="BB4236" s="149" t="str">
        <f>IF($BF$4016&lt;=2,"","3")</f>
        <v/>
      </c>
      <c r="BC4236" s="149" t="str">
        <f>IF($BF$4016&lt;=2,"",BC4043)</f>
        <v/>
      </c>
      <c r="BD4236" s="149"/>
      <c r="BE4236" s="131" t="str">
        <f>IF($BF$4016&lt;=2,"","WEIGHTING (a)")</f>
        <v/>
      </c>
      <c r="BF4236" s="131" t="str">
        <f>IF($BF$4016&lt;=2,"","% TENDERED (b)")</f>
        <v/>
      </c>
      <c r="BG4236" s="153" t="str">
        <f>IF($BF$4016&lt;=2,"","% TARGETS (t) *")</f>
        <v/>
      </c>
      <c r="BH4236" s="148" t="str">
        <f>IF($BF$4016&lt;=2,"","SCORE (a x b/t)
(Max = a)")</f>
        <v/>
      </c>
      <c r="CB4236" s="149" t="str">
        <f>IF($CF$4016&lt;=2,"","3")</f>
        <v/>
      </c>
      <c r="CC4236" s="149" t="str">
        <f>IF($CF$4016&lt;=2,"",CC4043)</f>
        <v/>
      </c>
      <c r="CD4236" s="149"/>
      <c r="CE4236" s="131" t="str">
        <f>IF($CF$4016&lt;=2,"","WEIGHTING (a)")</f>
        <v/>
      </c>
      <c r="CF4236" s="131" t="str">
        <f>IF($CF$4016&lt;=2,"","% TENDERED (b)")</f>
        <v/>
      </c>
      <c r="CG4236" s="153" t="str">
        <f>IF($CF$4016&lt;=2,"","% TARGETS (t) *")</f>
        <v/>
      </c>
      <c r="CH4236" s="148" t="str">
        <f>IF($CF$4016&lt;=2,"","SCORE (a x b/t)
(Max = a)")</f>
        <v/>
      </c>
    </row>
    <row r="4237" spans="54:98" ht="57.75" customHeight="1" x14ac:dyDescent="0.25">
      <c r="BB4237" s="149"/>
      <c r="BC4237" s="11" t="str">
        <f>IF($BF$4016&lt;=2,"",BC4044)</f>
        <v/>
      </c>
      <c r="BD4237" s="12" t="str">
        <f>IF($BF$4016&lt;=2,"",BD4044)</f>
        <v/>
      </c>
      <c r="BE4237" s="26" t="str">
        <f>IF($BF$4016&lt;=2,"",BE4044)</f>
        <v/>
      </c>
      <c r="BF4237" s="223"/>
      <c r="BG4237" s="26" t="str">
        <f>IF($BF$4016&lt;=2,"",BG4044)</f>
        <v/>
      </c>
      <c r="BH4237" s="11" t="str">
        <f>IF($BF$4016&lt;=2,"",(ROUND(IF(BE4237*BF4237/BG4237&gt;BE4237,BE4237,BE4237*BF4237/BG4237),2)))</f>
        <v/>
      </c>
      <c r="CB4237" s="149"/>
      <c r="CC4237" s="11" t="str">
        <f>IF($CF$4016&lt;=2,"",CC4044)</f>
        <v/>
      </c>
      <c r="CD4237" s="12" t="str">
        <f>IF($CF$4016&lt;=2,"",CD4044)</f>
        <v/>
      </c>
      <c r="CE4237" s="26" t="str">
        <f>IF($CF$4016&lt;=2,"",CE4044)</f>
        <v/>
      </c>
      <c r="CF4237" s="223"/>
      <c r="CG4237" s="26" t="str">
        <f>IF($CF$4016&lt;=2,"",CG4044)</f>
        <v/>
      </c>
      <c r="CH4237" s="11" t="str">
        <f>IF($CF$4016&lt;=2,"",(ROUND(IF(CE4237*CF4237/CG4237&gt;CE4237,CE4237,CE4237*CF4237/CG4237),2)))</f>
        <v/>
      </c>
    </row>
    <row r="4238" spans="54:98" ht="57.75" customHeight="1" x14ac:dyDescent="0.25">
      <c r="BB4238" s="149"/>
      <c r="BC4238" s="11" t="str">
        <f>IF($BF$4016&lt;=2,"",BC4045)</f>
        <v/>
      </c>
      <c r="BD4238" s="12" t="str">
        <f>IF($BF$4016&lt;=2,"",BD4045)</f>
        <v/>
      </c>
      <c r="BE4238" s="26" t="str">
        <f>IF($BF$4016&lt;=2,"",BE4045)</f>
        <v/>
      </c>
      <c r="BF4238" s="223"/>
      <c r="BG4238" s="26" t="str">
        <f>IF($BF$4016&lt;=2,"",BG4045)</f>
        <v/>
      </c>
      <c r="BH4238" s="11" t="str">
        <f>IF($BF$4016&lt;=2,"",(ROUND(IF(BE4238*BF4238/BG4238&gt;BE4238,BE4238,BE4238*BF4238/BG4238),2)))</f>
        <v/>
      </c>
      <c r="CB4238" s="149"/>
      <c r="CC4238" s="11" t="str">
        <f>IF($CF$4016&lt;=2,"",CC4045)</f>
        <v/>
      </c>
      <c r="CD4238" s="12" t="str">
        <f>IF($CF$4016&lt;=2,"",CD4045)</f>
        <v/>
      </c>
      <c r="CE4238" s="26" t="str">
        <f>IF($CF$4016&lt;=2,"",CE4045)</f>
        <v/>
      </c>
      <c r="CF4238" s="223"/>
      <c r="CG4238" s="26" t="str">
        <f>IF($CF$4016&lt;=2,"",CG4045)</f>
        <v/>
      </c>
      <c r="CH4238" s="11" t="str">
        <f>IF($CF$4016&lt;=2,"",(ROUND(IF(CE4238*CF4238/CG4238&gt;CE4238,CE4238,CE4238*CF4238/CG4238),2)))</f>
        <v/>
      </c>
    </row>
    <row r="4239" spans="54:98" x14ac:dyDescent="0.25">
      <c r="BB4239" s="149"/>
      <c r="BC4239" s="148" t="str">
        <f>IF($BF$4016&lt;=2,"","TOTAL                                                          ")</f>
        <v/>
      </c>
      <c r="BD4239" s="148"/>
      <c r="BE4239" s="131" t="str">
        <f>IF($BF$4016&lt;=2,"",(SUM(BE4237:BE4238)))</f>
        <v/>
      </c>
      <c r="BF4239" s="80" t="str">
        <f>IF($BF$4016&lt;=2,"","(Bees)")</f>
        <v/>
      </c>
      <c r="BG4239" s="18"/>
      <c r="BH4239" s="9" t="str">
        <f>IF($BF$4016&lt;=2,"",(SUM(BH4237:BH4238)))</f>
        <v/>
      </c>
      <c r="CB4239" s="149"/>
      <c r="CC4239" s="148" t="str">
        <f>IF($CF$4016&lt;=2,"","TOTAL                                                          ")</f>
        <v/>
      </c>
      <c r="CD4239" s="148"/>
      <c r="CE4239" s="131" t="str">
        <f>IF($CF$4016&lt;=2,"",(SUM(CE4237:CE4238)))</f>
        <v/>
      </c>
      <c r="CF4239" s="80" t="str">
        <f>IF($CF$4016&lt;=2,"","(Bees)")</f>
        <v/>
      </c>
      <c r="CG4239" s="18"/>
      <c r="CH4239" s="9" t="str">
        <f>IF($CF$4016&lt;=2,"",(SUM(CH4237:CH4238)))</f>
        <v/>
      </c>
    </row>
    <row r="4240" spans="54:98" x14ac:dyDescent="0.25">
      <c r="BC4240" s="11"/>
      <c r="BD4240" s="148"/>
      <c r="BE4240" s="131"/>
      <c r="BF4240" s="9"/>
      <c r="BG4240" s="18"/>
      <c r="CC4240" s="11"/>
      <c r="CD4240" s="148"/>
      <c r="CE4240" s="131"/>
      <c r="CF4240" s="9"/>
      <c r="CG4240" s="18"/>
    </row>
    <row r="4241" spans="54:98" x14ac:dyDescent="0.25">
      <c r="BB4241" s="149" t="str">
        <f>IF($BF$4016&lt;=2,"","4")</f>
        <v/>
      </c>
      <c r="BC4241" s="149" t="str">
        <f>IF($BF$4016&lt;=2,"",BC4048)</f>
        <v/>
      </c>
      <c r="BD4241" s="149"/>
      <c r="BE4241" s="131" t="str">
        <f>IF($BF$4016&lt;=2,"","WEIGHTING (a)")</f>
        <v/>
      </c>
      <c r="BF4241" s="131" t="str">
        <f>IF($BF$4016&lt;=2,"","% TENDERED (b)")</f>
        <v/>
      </c>
      <c r="BG4241" s="153" t="str">
        <f>IF($BF$4016&lt;=2,"","% TARGETS (t) *")</f>
        <v/>
      </c>
      <c r="BH4241" s="148" t="str">
        <f>IF($BF$4016&lt;=2,"","SCORE (a x b/t)
(Max = a)")</f>
        <v/>
      </c>
      <c r="CB4241" s="149" t="str">
        <f>IF($CF$4016&lt;=2,"","4")</f>
        <v/>
      </c>
      <c r="CC4241" s="149" t="str">
        <f>IF($CF$4016&lt;=2,"",CC4048)</f>
        <v/>
      </c>
      <c r="CD4241" s="149"/>
      <c r="CE4241" s="131" t="str">
        <f>IF($CF$4016&lt;=2,"","WEIGHTING (a)")</f>
        <v/>
      </c>
      <c r="CF4241" s="131" t="str">
        <f>IF($CF$4016&lt;=2,"","% TENDERED (b)")</f>
        <v/>
      </c>
      <c r="CG4241" s="153" t="str">
        <f>IF($CF$4016&lt;=2,"","% TARGETS (t) *")</f>
        <v/>
      </c>
      <c r="CH4241" s="148" t="str">
        <f>IF($CF$4016&lt;=2,"","SCORE (a x b/t)
(Max = a)")</f>
        <v/>
      </c>
    </row>
    <row r="4242" spans="54:98" ht="27.75" customHeight="1" x14ac:dyDescent="0.25">
      <c r="BB4242" s="149"/>
      <c r="BC4242" s="12" t="str">
        <f>IF($BF$4016&lt;=2,"",BC4049)</f>
        <v/>
      </c>
      <c r="BD4242" s="12" t="str">
        <f t="shared" ref="BD4242:BE4244" si="188">IF($BF$4016&lt;=2,"",BD4049)</f>
        <v/>
      </c>
      <c r="BE4242" s="3" t="str">
        <f t="shared" si="188"/>
        <v/>
      </c>
      <c r="BF4242" s="223"/>
      <c r="BG4242" s="3" t="str">
        <f>IF($BF$4016&lt;=2,"",BG4049)</f>
        <v/>
      </c>
      <c r="BH4242" s="11" t="str">
        <f t="shared" ref="BH4242:BH4251" si="189">IF($BF$4016&lt;=2,"",(ROUND(IF(BE4242*BF4242/BG4242&gt;BE4242,BE4242,BE4242*BF4242/BG4242),2)))</f>
        <v/>
      </c>
      <c r="CB4242" s="149"/>
      <c r="CC4242" s="12" t="str">
        <f>IF($CF$4016&lt;=2,"",CC4049)</f>
        <v/>
      </c>
      <c r="CD4242" s="12" t="str">
        <f>IF($CF$4016&lt;=2,"",CD4049)</f>
        <v/>
      </c>
      <c r="CE4242" s="3" t="str">
        <f>IF($CF$4016&lt;=2,"",CE4049)</f>
        <v/>
      </c>
      <c r="CF4242" s="223"/>
      <c r="CG4242" s="3" t="str">
        <f>IF($CF$4016&lt;=2,"",CG4049)</f>
        <v/>
      </c>
      <c r="CH4242" s="11" t="str">
        <f>IF($CF$4016&lt;=2,"",(ROUND(IF(CE4242*CF4242/CG4242&gt;CE4242,CE4242,CE4242*CF4242/CG4242),2)))</f>
        <v/>
      </c>
    </row>
    <row r="4243" spans="54:98" ht="56.25" customHeight="1" x14ac:dyDescent="0.25">
      <c r="BB4243" s="149"/>
      <c r="BC4243" s="12"/>
      <c r="BD4243" s="12" t="str">
        <f t="shared" si="188"/>
        <v/>
      </c>
      <c r="BE4243" s="3" t="str">
        <f t="shared" si="188"/>
        <v/>
      </c>
      <c r="BF4243" s="223"/>
      <c r="BG4243" s="3" t="str">
        <f>IF($BF$4016&lt;=2,"",BG4050)</f>
        <v/>
      </c>
      <c r="BH4243" s="11" t="str">
        <f t="shared" si="189"/>
        <v/>
      </c>
      <c r="CB4243" s="149"/>
      <c r="CC4243" s="12"/>
      <c r="CD4243" s="12" t="str">
        <f>IF($CF$4016&lt;=2,"",CD4050)</f>
        <v/>
      </c>
      <c r="CE4243" s="3" t="str">
        <f>IF($CF$4016&lt;=2,"",CE4050)</f>
        <v/>
      </c>
      <c r="CF4243" s="223"/>
      <c r="CG4243" s="3" t="str">
        <f>IF($CF$4016&lt;=2,"",CG4050)</f>
        <v/>
      </c>
      <c r="CH4243" s="11" t="str">
        <f>IF($CF$4016&lt;=2,"",(ROUND(IF(CE4243*CF4243/CG4243&gt;CE4243,CE4243,CE4243*CF4243/CG4243),2)))</f>
        <v/>
      </c>
    </row>
    <row r="4244" spans="54:98" ht="78.75" customHeight="1" x14ac:dyDescent="0.25">
      <c r="BB4244" s="149"/>
      <c r="BC4244" s="12"/>
      <c r="BD4244" s="12" t="str">
        <f t="shared" si="188"/>
        <v/>
      </c>
      <c r="BE4244" s="3" t="str">
        <f t="shared" si="188"/>
        <v/>
      </c>
      <c r="BF4244" s="223"/>
      <c r="BG4244" s="3" t="str">
        <f>IF($BF$4016&lt;=2,"",BG4051)</f>
        <v/>
      </c>
      <c r="BH4244" s="11" t="str">
        <f t="shared" si="189"/>
        <v/>
      </c>
      <c r="CB4244" s="149"/>
      <c r="CC4244" s="12"/>
      <c r="CD4244" s="12"/>
      <c r="CE4244" s="3"/>
      <c r="CF4244" s="223"/>
      <c r="CG4244" s="3"/>
      <c r="CH4244" s="11"/>
    </row>
    <row r="4245" spans="54:98" ht="0.75" hidden="1" customHeight="1" x14ac:dyDescent="0.25">
      <c r="BB4245" s="149"/>
      <c r="BC4245" s="12"/>
      <c r="BD4245" s="12"/>
      <c r="BE4245" s="3"/>
      <c r="BF4245" s="223"/>
      <c r="BG4245" s="3"/>
      <c r="BH4245" s="11"/>
      <c r="CB4245" s="149"/>
      <c r="CC4245" s="12"/>
      <c r="CD4245" s="12"/>
      <c r="CE4245" s="3"/>
      <c r="CF4245" s="223"/>
      <c r="CG4245" s="3"/>
      <c r="CH4245" s="11"/>
    </row>
    <row r="4246" spans="54:98" ht="12.75" hidden="1" customHeight="1" x14ac:dyDescent="0.25">
      <c r="BB4246" s="149"/>
      <c r="BC4246" s="12"/>
      <c r="BD4246" s="12"/>
      <c r="BE4246" s="3"/>
      <c r="BF4246" s="223"/>
      <c r="BG4246" s="3"/>
      <c r="BH4246" s="11"/>
      <c r="CB4246" s="149"/>
      <c r="CC4246" s="12"/>
      <c r="CD4246" s="12"/>
      <c r="CE4246" s="3"/>
      <c r="CF4246" s="223"/>
      <c r="CG4246" s="3"/>
      <c r="CH4246" s="11"/>
    </row>
    <row r="4247" spans="54:98" ht="33" customHeight="1" x14ac:dyDescent="0.25">
      <c r="BB4247" s="149"/>
      <c r="BC4247" s="11" t="str">
        <f>IF($BF$4016&lt;=2,"",BC4054)</f>
        <v/>
      </c>
      <c r="BD4247" s="12" t="str">
        <f>IF($BF$4016&lt;=2,"",BD4054)</f>
        <v/>
      </c>
      <c r="BE4247" s="3" t="str">
        <f>IF($BF$4016&lt;=2,"",BE4054)</f>
        <v/>
      </c>
      <c r="BF4247" s="223"/>
      <c r="BG4247" s="3" t="str">
        <f>IF($BF$4016&lt;=2,"",BG4054)</f>
        <v/>
      </c>
      <c r="BH4247" s="11" t="str">
        <f t="shared" si="189"/>
        <v/>
      </c>
      <c r="CB4247" s="149"/>
      <c r="CC4247" s="11"/>
      <c r="CD4247" s="12"/>
      <c r="CE4247" s="3"/>
      <c r="CF4247" s="223"/>
      <c r="CG4247" s="3"/>
      <c r="CH4247" s="11"/>
    </row>
    <row r="4248" spans="54:98" ht="68.25" customHeight="1" x14ac:dyDescent="0.25">
      <c r="BB4248" s="149"/>
      <c r="BC4248" s="11"/>
      <c r="BD4248" s="12" t="str">
        <f>IF($BF$4016&lt;=2,"",BD4055)</f>
        <v/>
      </c>
      <c r="BE4248" s="3" t="str">
        <f>IF($BF$4016&lt;=2,"",BE4055)</f>
        <v/>
      </c>
      <c r="BF4248" s="223"/>
      <c r="BG4248" s="3" t="str">
        <f>IF($BF$4016&lt;=2,"",BG4055)</f>
        <v/>
      </c>
      <c r="BH4248" s="11" t="str">
        <f t="shared" si="189"/>
        <v/>
      </c>
      <c r="BL4248" s="13"/>
      <c r="CB4248" s="149"/>
      <c r="CC4248" s="11"/>
      <c r="CD4248" s="12"/>
      <c r="CE4248" s="3"/>
      <c r="CF4248" s="223"/>
      <c r="CG4248" s="3"/>
      <c r="CH4248" s="11"/>
      <c r="CL4248" s="13"/>
    </row>
    <row r="4249" spans="54:98" ht="78.75" customHeight="1" x14ac:dyDescent="0.25">
      <c r="BB4249" s="149"/>
      <c r="BC4249" s="11"/>
      <c r="BD4249" s="12" t="str">
        <f>IF($BF$4016&lt;=2,"",BD4056)</f>
        <v/>
      </c>
      <c r="BE4249" s="3" t="str">
        <f>IF($BF$4016&lt;=2,"",BE4056)</f>
        <v/>
      </c>
      <c r="BF4249" s="223"/>
      <c r="BG4249" s="3" t="str">
        <f>IF($BF$4016&lt;=2,"",BG4056)</f>
        <v/>
      </c>
      <c r="BH4249" s="11" t="str">
        <f t="shared" si="189"/>
        <v/>
      </c>
      <c r="CB4249" s="149"/>
      <c r="CC4249" s="11"/>
      <c r="CD4249" s="12"/>
      <c r="CE4249" s="3"/>
      <c r="CF4249" s="223"/>
      <c r="CG4249" s="3"/>
      <c r="CH4249" s="11"/>
    </row>
    <row r="4250" spans="54:98" ht="12.75" hidden="1" customHeight="1" x14ac:dyDescent="0.25">
      <c r="BB4250" s="149"/>
      <c r="BC4250" s="11"/>
      <c r="BD4250" s="12"/>
      <c r="BE4250" s="3"/>
      <c r="BF4250" s="223"/>
      <c r="BG4250" s="3"/>
      <c r="BH4250" s="11"/>
      <c r="BO4250" s="154" t="s">
        <v>93</v>
      </c>
      <c r="CB4250" s="149"/>
      <c r="CC4250" s="11"/>
      <c r="CD4250" s="12"/>
      <c r="CE4250" s="3"/>
      <c r="CF4250" s="223"/>
      <c r="CG4250" s="3"/>
      <c r="CH4250" s="11"/>
      <c r="CO4250" s="154" t="s">
        <v>93</v>
      </c>
    </row>
    <row r="4251" spans="54:98" ht="26.25" customHeight="1" x14ac:dyDescent="0.25">
      <c r="BB4251" s="149"/>
      <c r="BC4251" s="3" t="str">
        <f t="shared" ref="BC4251:BE4252" si="190">IF($BF$4016&lt;=2,"",BC4058)</f>
        <v/>
      </c>
      <c r="BD4251" s="12" t="str">
        <f t="shared" si="190"/>
        <v/>
      </c>
      <c r="BE4251" s="3" t="str">
        <f t="shared" si="190"/>
        <v/>
      </c>
      <c r="BF4251" s="223"/>
      <c r="BG4251" s="3" t="str">
        <f>IF($BF$4016&lt;=2,"",BG4058)</f>
        <v/>
      </c>
      <c r="BH4251" s="11" t="str">
        <f t="shared" si="189"/>
        <v/>
      </c>
      <c r="BM4251" s="156" t="s">
        <v>86</v>
      </c>
      <c r="BN4251" s="155" t="s">
        <v>94</v>
      </c>
      <c r="BO4251" s="155"/>
      <c r="BP4251" s="155"/>
      <c r="BQ4251" s="155"/>
      <c r="BR4251" s="159" t="s">
        <v>84</v>
      </c>
      <c r="BS4251" s="155" t="s">
        <v>95</v>
      </c>
      <c r="BT4251" s="160" t="s">
        <v>89</v>
      </c>
      <c r="CB4251" s="149"/>
      <c r="CC4251" s="3"/>
      <c r="CD4251" s="12"/>
      <c r="CE4251" s="3"/>
      <c r="CF4251" s="223"/>
      <c r="CG4251" s="3"/>
      <c r="CH4251" s="11"/>
      <c r="CM4251" s="156"/>
      <c r="CN4251" s="156"/>
      <c r="CO4251" s="156"/>
      <c r="CP4251" s="156"/>
      <c r="CQ4251" s="156"/>
      <c r="CR4251" s="245"/>
      <c r="CS4251" s="155"/>
      <c r="CT4251" s="244"/>
    </row>
    <row r="4252" spans="54:98" ht="55.5" customHeight="1" x14ac:dyDescent="0.25">
      <c r="BB4252" s="149"/>
      <c r="BC4252" s="3" t="str">
        <f t="shared" si="190"/>
        <v/>
      </c>
      <c r="BD4252" s="12" t="str">
        <f t="shared" si="190"/>
        <v/>
      </c>
      <c r="BE4252" s="3" t="str">
        <f t="shared" si="190"/>
        <v/>
      </c>
      <c r="BF4252" s="26" t="str">
        <f>IF($BF$4016&lt;=2,"",BF4059)</f>
        <v/>
      </c>
      <c r="BG4252" s="26" t="str">
        <f>IF($BF$4016&lt;=2,"",BG4059)</f>
        <v/>
      </c>
      <c r="BH4252" s="244" t="str">
        <f>IF($BF$4016&lt;=2,"",BT4254)</f>
        <v/>
      </c>
      <c r="BM4252" s="156">
        <v>1</v>
      </c>
      <c r="BN4252" s="155" t="s">
        <v>96</v>
      </c>
      <c r="BO4252" s="155"/>
      <c r="BP4252" s="155"/>
      <c r="BQ4252" s="155"/>
      <c r="BR4252" s="161">
        <f>0.4*2.5</f>
        <v>1</v>
      </c>
      <c r="BS4252" s="158"/>
      <c r="BT4252" s="155">
        <f>BS4252*BR4252</f>
        <v>0</v>
      </c>
      <c r="CB4252" s="149"/>
      <c r="CC4252" s="3"/>
      <c r="CD4252" s="12"/>
      <c r="CE4252" s="3"/>
      <c r="CF4252" s="26"/>
      <c r="CG4252" s="26"/>
      <c r="CH4252" s="244"/>
      <c r="CM4252" s="156"/>
      <c r="CN4252" s="155"/>
      <c r="CO4252" s="155"/>
      <c r="CP4252" s="155"/>
      <c r="CQ4252" s="155"/>
      <c r="CR4252" s="161"/>
      <c r="CS4252" s="158"/>
      <c r="CT4252" s="155"/>
    </row>
    <row r="4253" spans="54:98" x14ac:dyDescent="0.25">
      <c r="BB4253" s="149"/>
      <c r="BC4253" s="148" t="str">
        <f>IF($BF$4016&lt;=2,"","TOTAL                                                     ")</f>
        <v/>
      </c>
      <c r="BD4253" s="148"/>
      <c r="BE4253" s="131" t="str">
        <f>IF($BF$4016&lt;=2,"",(SUM(BE4242:BE4252)))</f>
        <v/>
      </c>
      <c r="BF4253" s="80" t="str">
        <f>IF($BF$4016&lt;=2,"","(Bsds)")</f>
        <v/>
      </c>
      <c r="BG4253" s="18"/>
      <c r="BH4253" s="9" t="str">
        <f>IF($BF$4016&lt;=2,"",(SUM(BH4242:BH4252)))</f>
        <v/>
      </c>
      <c r="BM4253" s="156">
        <v>2</v>
      </c>
      <c r="BN4253" s="155" t="s">
        <v>97</v>
      </c>
      <c r="BO4253" s="155"/>
      <c r="BP4253" s="155"/>
      <c r="BQ4253" s="155"/>
      <c r="BR4253" s="161">
        <f>2.5-BR4252</f>
        <v>1.5</v>
      </c>
      <c r="BS4253" s="158"/>
      <c r="BT4253" s="155">
        <f>BS4253*BR4253</f>
        <v>0</v>
      </c>
      <c r="CB4253" s="149"/>
      <c r="CC4253" s="148" t="str">
        <f>IF($CF$4016&lt;=2,"","TOTAL                                                     ")</f>
        <v/>
      </c>
      <c r="CD4253" s="148"/>
      <c r="CE4253" s="131" t="str">
        <f>IF($CF$4016&lt;=2,"",(SUM(CE4242:CE4252)))</f>
        <v/>
      </c>
      <c r="CF4253" s="80" t="str">
        <f>IF($CF$4016&lt;=2,"","(Bsds)")</f>
        <v/>
      </c>
      <c r="CG4253" s="18"/>
      <c r="CH4253" s="9" t="str">
        <f>IF($CF$4016&lt;=2,"",(SUM(CH4242:CH4252)))</f>
        <v/>
      </c>
      <c r="CM4253" s="156"/>
      <c r="CN4253" s="155"/>
      <c r="CO4253" s="155"/>
      <c r="CP4253" s="155"/>
      <c r="CQ4253" s="155"/>
      <c r="CR4253" s="161"/>
      <c r="CS4253" s="158"/>
      <c r="CT4253" s="155"/>
    </row>
    <row r="4254" spans="54:98" x14ac:dyDescent="0.25">
      <c r="BB4254" s="149"/>
      <c r="BC4254" s="11"/>
      <c r="BD4254" s="12"/>
      <c r="BE4254" s="3"/>
      <c r="BG4254" s="63"/>
      <c r="BQ4254" s="162" t="s">
        <v>98</v>
      </c>
      <c r="BR4254" s="163">
        <f>SUM(BR4252:BR4253)</f>
        <v>2.5</v>
      </c>
      <c r="BS4254" s="162" t="s">
        <v>99</v>
      </c>
      <c r="BT4254" s="154">
        <f>SUM(BT4252:BT4253)</f>
        <v>0</v>
      </c>
      <c r="CB4254" s="149"/>
      <c r="CC4254" s="11"/>
      <c r="CD4254" s="12"/>
      <c r="CE4254" s="3"/>
      <c r="CG4254" s="63"/>
      <c r="CQ4254" s="162"/>
      <c r="CR4254" s="163"/>
      <c r="CS4254" s="162"/>
      <c r="CT4254" s="154"/>
    </row>
    <row r="4255" spans="54:98" x14ac:dyDescent="0.25">
      <c r="BB4255" s="149" t="str">
        <f>IF($BF$4016&lt;=2,"","5")</f>
        <v/>
      </c>
      <c r="BC4255" s="149" t="str">
        <f>IF($BF$4016&lt;=2,"",BC4062)</f>
        <v/>
      </c>
      <c r="BD4255" s="149"/>
      <c r="BE4255" s="131" t="str">
        <f>IF($BF$4016&lt;=2,"","WEIGHTING (a)")</f>
        <v/>
      </c>
      <c r="BF4255" s="131" t="str">
        <f>IF($BF$4016&lt;=2,"","% TENDERED (b)")</f>
        <v/>
      </c>
      <c r="BG4255" s="153" t="str">
        <f>IF($BF$4016&lt;=2,"","% TARGETS (t) *")</f>
        <v/>
      </c>
      <c r="BH4255" s="148" t="str">
        <f>IF($BF$4016&lt;=2,"","SCORE (a x b/t)
(Max = a)")</f>
        <v/>
      </c>
      <c r="CB4255" s="149" t="str">
        <f>IF($CF$4016&lt;=2,"","5")</f>
        <v/>
      </c>
      <c r="CC4255" s="149" t="str">
        <f>IF($CF$4016&lt;=2,"",CC4062)</f>
        <v/>
      </c>
      <c r="CD4255" s="149"/>
      <c r="CE4255" s="131" t="str">
        <f>IF($CF$4016&lt;=2,"","WEIGHTING (a)")</f>
        <v/>
      </c>
      <c r="CF4255" s="131" t="str">
        <f>IF($CF$4016&lt;=2,"","% TENDERED (b)")</f>
        <v/>
      </c>
      <c r="CG4255" s="153" t="str">
        <f>IF($CF$4016&lt;=2,"","% TARGETS (t) *")</f>
        <v/>
      </c>
      <c r="CH4255" s="148" t="str">
        <f>IF($CF$4016&lt;=2,"","SCORE (a x b/t)
(Max = a)")</f>
        <v/>
      </c>
    </row>
    <row r="4256" spans="54:98" ht="24.75" customHeight="1" x14ac:dyDescent="0.25">
      <c r="BB4256" s="149"/>
      <c r="BC4256" s="442" t="str">
        <f>IF($BF$4016&lt;=2,"",BC4063)</f>
        <v/>
      </c>
      <c r="BD4256" s="442"/>
      <c r="BE4256" s="3" t="str">
        <f>IF($BF$4016&lt;=2,"",BE4063)</f>
        <v/>
      </c>
      <c r="BF4256" s="223"/>
      <c r="BG4256" s="3" t="str">
        <f>IF($BF$4016&lt;=2,"",BG4063)</f>
        <v/>
      </c>
      <c r="BH4256" s="11" t="str">
        <f>IF($BF$4016&lt;=2,"",(ROUND(IF(BE4256*BF4256/BG4256&gt;BE4256,BE4256,BE4256*BF4256/BG4256),2)))</f>
        <v/>
      </c>
      <c r="CB4256" s="149"/>
      <c r="CC4256" s="442" t="str">
        <f>IF($CF$4016&lt;=2,"",CC4063)</f>
        <v/>
      </c>
      <c r="CD4256" s="442"/>
      <c r="CE4256" s="3" t="str">
        <f>IF($CF$4016&lt;=2,"",CE4063)</f>
        <v/>
      </c>
      <c r="CF4256" s="223"/>
      <c r="CG4256" s="3" t="str">
        <f>IF($CF$4016&lt;=2,"",CG4063)</f>
        <v/>
      </c>
      <c r="CH4256" s="11" t="str">
        <f>IF($CF$4016&lt;=2,"",(ROUND(IF(CE4256*CF4256/CG4256&gt;CE4256,CE4256,CE4256*CF4256/CG4256),2)))</f>
        <v/>
      </c>
    </row>
    <row r="4257" spans="54:99" ht="27.75" customHeight="1" x14ac:dyDescent="0.25">
      <c r="BB4257" s="149"/>
      <c r="BC4257" s="442" t="str">
        <f>IF($BF$4016&lt;=2,"",BC4064)</f>
        <v/>
      </c>
      <c r="BD4257" s="442"/>
      <c r="BE4257" s="3" t="str">
        <f>IF($BF$4016&lt;=2,"",BE4064)</f>
        <v/>
      </c>
      <c r="BF4257" s="223"/>
      <c r="BG4257" s="3" t="str">
        <f>IF($BF$4016&lt;=2,"",BG4064)</f>
        <v/>
      </c>
      <c r="BH4257" s="11" t="str">
        <f>IF($BF$4016&lt;=2,"",(ROUND(IF(BE4257*BF4257/BG4257&gt;BE4257,BE4257,BE4257*BF4257/BG4257),2)))</f>
        <v/>
      </c>
      <c r="CB4257" s="149"/>
      <c r="CC4257" s="442"/>
      <c r="CD4257" s="442"/>
      <c r="CE4257" s="3"/>
      <c r="CF4257" s="223"/>
      <c r="CG4257" s="3"/>
      <c r="CH4257" s="11"/>
    </row>
    <row r="4258" spans="54:99" ht="27.75" customHeight="1" x14ac:dyDescent="0.25">
      <c r="BB4258" s="149"/>
      <c r="BC4258" s="442" t="str">
        <f>IF($BF$4016&lt;=2,"",BC4065)</f>
        <v/>
      </c>
      <c r="BD4258" s="442"/>
      <c r="BE4258" s="3" t="str">
        <f>IF($BF$4016&lt;=2,"",BE4065)</f>
        <v/>
      </c>
      <c r="BF4258" s="223"/>
      <c r="BG4258" s="3" t="str">
        <f>IF($BF$4016&lt;=2,"",BG4065)</f>
        <v/>
      </c>
      <c r="BH4258" s="11" t="str">
        <f>IF($BF$4016&lt;=2,"",(ROUND(IF(BE4258*BF4258/BG4258&gt;BE4258,BE4258,BE4258*BF4258/BG4258),2)))</f>
        <v/>
      </c>
      <c r="CB4258" s="149"/>
      <c r="CC4258" s="442"/>
      <c r="CD4258" s="442"/>
      <c r="CE4258" s="3"/>
      <c r="CF4258" s="223"/>
      <c r="CG4258" s="3"/>
      <c r="CH4258" s="11"/>
    </row>
    <row r="4259" spans="54:99" ht="27" customHeight="1" x14ac:dyDescent="0.25">
      <c r="BB4259" s="149"/>
      <c r="BC4259" s="442" t="str">
        <f>IF($BF$4016&lt;=2,"",BC4066)</f>
        <v/>
      </c>
      <c r="BD4259" s="442"/>
      <c r="BE4259" s="3" t="str">
        <f>IF($BF$4016&lt;=2,"",BE4066)</f>
        <v/>
      </c>
      <c r="BF4259" s="223"/>
      <c r="BG4259" s="3" t="str">
        <f>IF($BF$4016&lt;=2,"",BG4066)</f>
        <v/>
      </c>
      <c r="BH4259" s="11" t="str">
        <f>IF($BF$4016&lt;=2,"",(ROUND(IF(BE4259*BF4259/BG4259&gt;BE4259,BE4259,BE4259*BF4259/BG4259),2)))</f>
        <v/>
      </c>
      <c r="BL4259" s="13"/>
      <c r="CB4259" s="149"/>
      <c r="CC4259" s="442"/>
      <c r="CD4259" s="442"/>
      <c r="CE4259" s="3"/>
      <c r="CF4259" s="223"/>
      <c r="CG4259" s="3"/>
      <c r="CH4259" s="11"/>
      <c r="CL4259" s="13"/>
    </row>
    <row r="4260" spans="54:99" x14ac:dyDescent="0.25">
      <c r="BB4260" s="149"/>
      <c r="BC4260" s="148" t="str">
        <f>IF($BF$4016&lt;=2,"","TOTAL                                                      ")</f>
        <v/>
      </c>
      <c r="BD4260" s="148"/>
      <c r="BE4260" s="131" t="str">
        <f>IF($BF$4016&lt;=2,"",(SUM(BE4256:BE4259)))</f>
        <v/>
      </c>
      <c r="BF4260" s="80" t="str">
        <f>IF($BF$4016&lt;=2,"","(Bps)")</f>
        <v/>
      </c>
      <c r="BG4260" s="18"/>
      <c r="BH4260" s="9" t="str">
        <f>IF($BF$4016&lt;=2,"",(SUM(BH4256:BH4259)))</f>
        <v/>
      </c>
      <c r="CB4260" s="149"/>
      <c r="CC4260" s="148" t="str">
        <f>IF($CF$4016&lt;=2,"","TOTAL                                                      ")</f>
        <v/>
      </c>
      <c r="CD4260" s="148"/>
      <c r="CE4260" s="131" t="str">
        <f>IF($CF$4016&lt;=2,"",(SUM(CE4256:CE4259)))</f>
        <v/>
      </c>
      <c r="CF4260" s="80" t="str">
        <f>IF($CF$4016&lt;=2,"","(Bps)")</f>
        <v/>
      </c>
      <c r="CG4260" s="18"/>
      <c r="CH4260" s="9" t="str">
        <f>IF($CF$4016&lt;=2,"",(SUM(CH4256:CH4259)))</f>
        <v/>
      </c>
    </row>
    <row r="4261" spans="54:99" x14ac:dyDescent="0.25">
      <c r="BC4261" s="149"/>
      <c r="BD4261" s="12"/>
      <c r="BE4261" s="3"/>
      <c r="BG4261" s="63"/>
      <c r="BN4261" s="9" t="str">
        <f>IF($BF$4016&lt;=2,"","ITEM6.1 INPUTS")</f>
        <v/>
      </c>
      <c r="CA4261" s="9"/>
      <c r="CC4261" s="149"/>
      <c r="CD4261" s="12"/>
      <c r="CE4261" s="3"/>
      <c r="CG4261" s="63"/>
      <c r="CN4261" s="9"/>
    </row>
    <row r="4262" spans="54:99" ht="52.8" x14ac:dyDescent="0.25">
      <c r="BB4262" s="149" t="str">
        <f>IF($BF$4016&lt;=2,"","6")</f>
        <v/>
      </c>
      <c r="BC4262" s="149" t="str">
        <f>IF($BF$4016&lt;=2,"",BC4069)</f>
        <v/>
      </c>
      <c r="BD4262" s="149"/>
      <c r="BE4262" s="131" t="str">
        <f>IF($BF$4016&lt;=2,"","WEIGHTING (a)")</f>
        <v/>
      </c>
      <c r="BF4262" s="131" t="str">
        <f>IF($BF$4016&lt;=2,"","% TENDERED (b)")</f>
        <v/>
      </c>
      <c r="BG4262" s="153" t="str">
        <f>IF($BF$4016&lt;=2,"","% TARGETS (t) *")</f>
        <v/>
      </c>
      <c r="BH4262" s="148" t="str">
        <f>IF($BF$4016&lt;=2,"","SCORE (a x b/t)
(Max = a)")</f>
        <v/>
      </c>
      <c r="BM4262" s="245" t="s">
        <v>100</v>
      </c>
      <c r="BN4262" s="244" t="s">
        <v>101</v>
      </c>
      <c r="BO4262" s="244"/>
      <c r="BP4262" s="244"/>
      <c r="BQ4262" s="244"/>
      <c r="BR4262" s="159" t="s">
        <v>84</v>
      </c>
      <c r="BS4262" s="160" t="s">
        <v>102</v>
      </c>
      <c r="BT4262" s="160" t="s">
        <v>103</v>
      </c>
      <c r="BU4262" s="160" t="s">
        <v>89</v>
      </c>
      <c r="BZ4262" s="245"/>
      <c r="CA4262" s="245"/>
      <c r="CB4262" s="149" t="str">
        <f>IF($CF$4016&lt;=2,"","6")</f>
        <v/>
      </c>
      <c r="CC4262" s="149" t="str">
        <f>IF($CF$4016&lt;=2,"",CC4069)</f>
        <v/>
      </c>
      <c r="CD4262" s="149"/>
      <c r="CE4262" s="131" t="str">
        <f>IF($CF$4016&lt;=2,"","WEIGHTING (a)")</f>
        <v/>
      </c>
      <c r="CF4262" s="131" t="str">
        <f>IF($CF$4016&lt;=2,"","% TENDERED (b)")</f>
        <v/>
      </c>
      <c r="CG4262" s="153" t="str">
        <f>IF($CF$4016&lt;=2,"","% TARGETS (t) *")</f>
        <v/>
      </c>
      <c r="CH4262" s="148" t="str">
        <f>IF($CF$4016&lt;=2,"","SCORE (a x b/t)
(Max = a)")</f>
        <v/>
      </c>
      <c r="CM4262" s="245"/>
      <c r="CN4262" s="245"/>
      <c r="CO4262" s="245"/>
      <c r="CP4262" s="245"/>
      <c r="CQ4262" s="245"/>
      <c r="CR4262" s="245"/>
      <c r="CS4262" s="244"/>
      <c r="CT4262" s="244"/>
      <c r="CU4262" s="244"/>
    </row>
    <row r="4263" spans="54:99" ht="38.25" customHeight="1" x14ac:dyDescent="0.25">
      <c r="BB4263" s="149"/>
      <c r="BC4263" s="12" t="str">
        <f>IF($BF$4016&lt;=2,"",BC4070)</f>
        <v/>
      </c>
      <c r="BD4263" s="12"/>
      <c r="BE4263" s="3" t="str">
        <f>IF($BF$4016&lt;=2,"",BE4070)</f>
        <v/>
      </c>
      <c r="BF4263" s="26" t="str">
        <f>IF($BF$4016&lt;=2,"",BF4070)</f>
        <v/>
      </c>
      <c r="BG4263" s="26" t="str">
        <f>IF($BF$4016&lt;=2,"",BG4070)</f>
        <v/>
      </c>
      <c r="BH4263" t="str">
        <f>IF($BF$4016&lt;=2,"",BU4275)</f>
        <v/>
      </c>
      <c r="BK4263" t="str">
        <f>IF($BF$4016&lt;=2,"","Tender %=")</f>
        <v/>
      </c>
      <c r="BM4263" s="156">
        <v>1</v>
      </c>
      <c r="BN4263" s="157" t="s">
        <v>104</v>
      </c>
      <c r="BO4263" s="157"/>
      <c r="BP4263" s="157"/>
      <c r="BQ4263" s="157"/>
      <c r="BR4263" s="164">
        <v>0.625</v>
      </c>
      <c r="BS4263" s="158"/>
      <c r="BT4263" s="158"/>
      <c r="BU4263" s="155">
        <f t="shared" ref="BU4263:BU4274" si="191">BT4263*BR4263</f>
        <v>0</v>
      </c>
      <c r="BX4263" s="155"/>
      <c r="BY4263" s="155"/>
      <c r="BZ4263" s="156"/>
      <c r="CA4263" s="246"/>
      <c r="CB4263" s="149"/>
      <c r="CC4263" s="12"/>
      <c r="CD4263" s="12"/>
      <c r="CE4263" s="3"/>
      <c r="CF4263" s="26"/>
      <c r="CG4263" s="26"/>
      <c r="CM4263" s="156"/>
      <c r="CN4263" s="246"/>
      <c r="CO4263" s="246"/>
      <c r="CP4263" s="246"/>
      <c r="CQ4263" s="246"/>
      <c r="CR4263" s="156"/>
      <c r="CS4263" s="158"/>
      <c r="CT4263" s="158"/>
      <c r="CU4263" s="155"/>
    </row>
    <row r="4264" spans="54:99" ht="26.25" customHeight="1" x14ac:dyDescent="0.25">
      <c r="BB4264" s="149"/>
      <c r="BC4264" s="12" t="str">
        <f>IF($BF$4016&lt;=2,"",BC4071)</f>
        <v/>
      </c>
      <c r="BD4264" s="12"/>
      <c r="BE4264" s="3" t="str">
        <f>IF($BF$4016&lt;=2,"",BE4071)</f>
        <v/>
      </c>
      <c r="BF4264" s="14"/>
      <c r="BG4264" s="26" t="str">
        <f>IF($BF$4016&lt;=2,"",BG4071)</f>
        <v/>
      </c>
      <c r="BH4264" t="str">
        <f>IF($BF$4016&lt;=2,"",(ROUND(IF(BE4264*BF4264/BG4264&gt;BE4264,BE4264,BE4264*BF4264/BG4264),2)))</f>
        <v/>
      </c>
      <c r="BM4264" s="156">
        <v>2</v>
      </c>
      <c r="BN4264" s="157" t="s">
        <v>105</v>
      </c>
      <c r="BO4264" s="157"/>
      <c r="BP4264" s="157"/>
      <c r="BQ4264" s="157"/>
      <c r="BR4264" s="164">
        <v>0.42499999999999999</v>
      </c>
      <c r="BS4264" s="165"/>
      <c r="BT4264" s="158"/>
      <c r="BU4264" s="155">
        <f t="shared" si="191"/>
        <v>0</v>
      </c>
      <c r="BX4264" s="245"/>
      <c r="BY4264" s="245"/>
      <c r="BZ4264" s="156"/>
      <c r="CA4264" s="246"/>
      <c r="CB4264" s="149"/>
      <c r="CC4264" s="12" t="str">
        <f>IF($CF$4016&lt;=2,"",CC4071)</f>
        <v/>
      </c>
      <c r="CD4264" s="12"/>
      <c r="CE4264" s="3" t="str">
        <f>IF($CF$4016&lt;=2,"",CE4071)</f>
        <v/>
      </c>
      <c r="CF4264" s="14"/>
      <c r="CG4264" s="26" t="str">
        <f>IF($CF$4016&lt;=2,"",CG4071)</f>
        <v/>
      </c>
      <c r="CH4264" t="str">
        <f>IF($CF$4016&lt;=2,"",(ROUND(IF(CE4264*CF4264/CG4264&gt;CE4264,CE4264,CE4264*CF4264/CG4264),2)))</f>
        <v/>
      </c>
      <c r="CM4264" s="156"/>
      <c r="CN4264" s="246"/>
      <c r="CO4264" s="246"/>
      <c r="CP4264" s="246"/>
      <c r="CQ4264" s="246"/>
      <c r="CR4264" s="156"/>
      <c r="CS4264" s="165"/>
      <c r="CT4264" s="158"/>
      <c r="CU4264" s="155"/>
    </row>
    <row r="4265" spans="54:99" ht="12.75" customHeight="1" x14ac:dyDescent="0.25">
      <c r="BB4265" s="149"/>
      <c r="BC4265" s="148" t="str">
        <f>IF($BF$4016&lt;=2,"","TOTAL")</f>
        <v/>
      </c>
      <c r="BD4265" s="148"/>
      <c r="BE4265" s="131" t="str">
        <f>IF($BF$4016&lt;=2,"",(SUM(BE4263:BE4264)))</f>
        <v/>
      </c>
      <c r="BF4265" s="80" t="str">
        <f>IF($BF$4016&lt;=2,"","(Beds)")</f>
        <v/>
      </c>
      <c r="BG4265" s="18"/>
      <c r="BH4265" s="9" t="str">
        <f>IF($BF$4016&lt;=2,"",(SUM(BH4263:BH4264)))</f>
        <v/>
      </c>
      <c r="BM4265" s="156">
        <v>3</v>
      </c>
      <c r="BN4265" s="157" t="s">
        <v>106</v>
      </c>
      <c r="BO4265" s="157"/>
      <c r="BP4265" s="157"/>
      <c r="BQ4265" s="157"/>
      <c r="BR4265" s="164">
        <v>0.42499999999999999</v>
      </c>
      <c r="BS4265" s="165"/>
      <c r="BT4265" s="158"/>
      <c r="BU4265" s="155">
        <f t="shared" si="191"/>
        <v>0</v>
      </c>
      <c r="CB4265" s="149"/>
      <c r="CC4265" s="148" t="str">
        <f>IF($CF$4016&lt;=2,"","TOTAL")</f>
        <v/>
      </c>
      <c r="CD4265" s="148"/>
      <c r="CE4265" s="131" t="str">
        <f>IF($CF$4016&lt;=2,"",(SUM(CE4263:CE4264)))</f>
        <v/>
      </c>
      <c r="CF4265" s="80" t="str">
        <f>IF($CF$4016&lt;=2,"","(Beds)")</f>
        <v/>
      </c>
      <c r="CG4265" s="18"/>
      <c r="CH4265" s="9" t="str">
        <f>IF($CF$4016&lt;=2,"",(SUM(CH4263:CH4264)))</f>
        <v/>
      </c>
      <c r="CM4265" s="156"/>
      <c r="CN4265" s="246"/>
      <c r="CO4265" s="246"/>
      <c r="CP4265" s="246"/>
      <c r="CQ4265" s="246"/>
      <c r="CR4265" s="156"/>
      <c r="CS4265" s="165"/>
      <c r="CT4265" s="158"/>
      <c r="CU4265" s="155"/>
    </row>
    <row r="4266" spans="54:99" ht="12.75" customHeight="1" x14ac:dyDescent="0.25">
      <c r="BB4266" s="131"/>
      <c r="BC4266" s="11"/>
      <c r="BD4266" s="12"/>
      <c r="BE4266" s="3"/>
      <c r="BG4266" s="63"/>
      <c r="BM4266" s="156">
        <v>4</v>
      </c>
      <c r="BN4266" s="157" t="s">
        <v>107</v>
      </c>
      <c r="BO4266" s="157"/>
      <c r="BP4266" s="157"/>
      <c r="BQ4266" s="157"/>
      <c r="BR4266" s="164">
        <v>0.42499999999999999</v>
      </c>
      <c r="BS4266" s="165"/>
      <c r="BT4266" s="158"/>
      <c r="BU4266" s="155">
        <f t="shared" si="191"/>
        <v>0</v>
      </c>
      <c r="CB4266" s="131"/>
      <c r="CC4266" s="11"/>
      <c r="CD4266" s="12"/>
      <c r="CE4266" s="3"/>
      <c r="CG4266" s="63"/>
      <c r="CM4266" s="156"/>
      <c r="CN4266" s="246"/>
      <c r="CO4266" s="246"/>
      <c r="CP4266" s="246"/>
      <c r="CQ4266" s="246"/>
      <c r="CR4266" s="156"/>
      <c r="CS4266" s="165"/>
      <c r="CT4266" s="158"/>
      <c r="CU4266" s="155"/>
    </row>
    <row r="4267" spans="54:99" ht="38.25" customHeight="1" x14ac:dyDescent="0.25">
      <c r="BB4267" s="149" t="str">
        <f>IF($BF$4016&lt;=2,"","7")</f>
        <v/>
      </c>
      <c r="BC4267" s="149" t="str">
        <f>IF($BF$4016&lt;=2,"",BC4074)</f>
        <v/>
      </c>
      <c r="BD4267" s="149"/>
      <c r="BE4267" s="131" t="str">
        <f>IF($BF$4016&lt;=2,"","WEIGHTING (a)")</f>
        <v/>
      </c>
      <c r="BF4267" s="131" t="str">
        <f>IF($BF$4016&lt;=2,"","% TENDERED (b)")</f>
        <v/>
      </c>
      <c r="BG4267" s="153" t="str">
        <f>IF($BF$4016&lt;=2,"","% TARGETS (t) *")</f>
        <v/>
      </c>
      <c r="BH4267" s="148" t="str">
        <f>IF($BF$4016&lt;=2,"","SCORE (a x b/t)
(Max = a)")</f>
        <v/>
      </c>
      <c r="BM4267" s="156">
        <v>5</v>
      </c>
      <c r="BN4267" s="157" t="s">
        <v>108</v>
      </c>
      <c r="BO4267" s="157"/>
      <c r="BP4267" s="157"/>
      <c r="BQ4267" s="157"/>
      <c r="BR4267" s="164">
        <v>0.625</v>
      </c>
      <c r="BS4267" s="165"/>
      <c r="BT4267" s="158"/>
      <c r="BU4267" s="155">
        <f t="shared" si="191"/>
        <v>0</v>
      </c>
      <c r="CB4267" s="149" t="str">
        <f>IF($CF$4016&lt;=2,"","7")</f>
        <v/>
      </c>
      <c r="CC4267" s="149" t="str">
        <f>IF($CF$4016&lt;=2,"",CC4074)</f>
        <v/>
      </c>
      <c r="CD4267" s="149"/>
      <c r="CE4267" s="131" t="str">
        <f>IF($CF$4016&lt;=2,"","WEIGHTING (a)")</f>
        <v/>
      </c>
      <c r="CF4267" s="131" t="str">
        <f>IF($CF$4016&lt;=2,"","% TENDERED (b)")</f>
        <v/>
      </c>
      <c r="CG4267" s="153" t="str">
        <f>IF($CF$4016&lt;=2,"","% TARGETS (t) *")</f>
        <v/>
      </c>
      <c r="CH4267" s="148" t="str">
        <f>IF($CF$4016&lt;=2,"","SCORE (a x b/t)
(Max = a)")</f>
        <v/>
      </c>
      <c r="CM4267" s="156"/>
      <c r="CN4267" s="246"/>
      <c r="CO4267" s="246"/>
      <c r="CP4267" s="246"/>
      <c r="CQ4267" s="246"/>
      <c r="CR4267" s="156"/>
      <c r="CS4267" s="165"/>
      <c r="CT4267" s="158"/>
      <c r="CU4267" s="155"/>
    </row>
    <row r="4268" spans="54:99" ht="27.75" customHeight="1" x14ac:dyDescent="0.25">
      <c r="BB4268" s="149"/>
      <c r="BC4268" s="12" t="str">
        <f>IF($BF$4016&lt;=2,"",BC4075)</f>
        <v/>
      </c>
      <c r="BD4268" s="12"/>
      <c r="BE4268" s="3" t="str">
        <f>IF($BF$4016&lt;=2,"",BE4075)</f>
        <v/>
      </c>
      <c r="BF4268" s="14"/>
      <c r="BG4268" s="166" t="str">
        <f>IF($BF$4016&lt;=2,"",BG4075)</f>
        <v/>
      </c>
      <c r="BH4268" t="str">
        <f>IF($BF$4016&lt;=2,"",(ROUND(IF(BE4268*BF4268/BG4268&gt;BE4268,BE4268,BE4268*BF4268/BG4268),2)))</f>
        <v/>
      </c>
      <c r="BM4268" s="156">
        <v>6</v>
      </c>
      <c r="BN4268" s="157" t="s">
        <v>109</v>
      </c>
      <c r="BO4268" s="157"/>
      <c r="BP4268" s="157"/>
      <c r="BQ4268" s="157"/>
      <c r="BR4268" s="164">
        <v>0.625</v>
      </c>
      <c r="BS4268" s="165"/>
      <c r="BT4268" s="158"/>
      <c r="BU4268" s="155">
        <f t="shared" si="191"/>
        <v>0</v>
      </c>
      <c r="CB4268" s="149"/>
      <c r="CC4268" s="12" t="str">
        <f>IF($CF$4016&lt;=2,"",CC4075)</f>
        <v/>
      </c>
      <c r="CD4268" s="12"/>
      <c r="CE4268" s="3" t="str">
        <f>IF($CF$4016&lt;=2,"",CE4075)</f>
        <v/>
      </c>
      <c r="CF4268" s="14"/>
      <c r="CG4268" s="166" t="str">
        <f>IF($CF$4016&lt;=2,"",CG4075)</f>
        <v/>
      </c>
      <c r="CH4268" t="str">
        <f>IF($CF$4016&lt;=2,"",(ROUND(IF(CE4268*CF4268/CG4268&gt;CE4268,CE4268,CE4268*CF4268/CG4268),2)))</f>
        <v/>
      </c>
      <c r="CM4268" s="156"/>
      <c r="CN4268" s="246"/>
      <c r="CO4268" s="246"/>
      <c r="CP4268" s="246"/>
      <c r="CQ4268" s="246"/>
      <c r="CR4268" s="156"/>
      <c r="CS4268" s="165"/>
      <c r="CT4268" s="158"/>
      <c r="CU4268" s="155"/>
    </row>
    <row r="4269" spans="54:99" ht="12.75" customHeight="1" x14ac:dyDescent="0.25">
      <c r="BB4269" s="149"/>
      <c r="BC4269" s="148" t="str">
        <f>IF($BF$4016&lt;=2,"","TOTAL")</f>
        <v/>
      </c>
      <c r="BD4269" s="148"/>
      <c r="BE4269" s="131" t="str">
        <f>IF($BF$4016&lt;=2,"",(BE4268))</f>
        <v/>
      </c>
      <c r="BF4269" s="80" t="str">
        <f>IF($BF$4016&lt;=2,"","(Brs)")</f>
        <v/>
      </c>
      <c r="BG4269" s="18"/>
      <c r="BH4269" s="9" t="str">
        <f>IF($BF$4016&lt;=2,"",(SUM(BH4268)))</f>
        <v/>
      </c>
      <c r="BM4269" s="156">
        <v>7</v>
      </c>
      <c r="BN4269" s="157" t="s">
        <v>111</v>
      </c>
      <c r="BO4269" s="157"/>
      <c r="BP4269" s="157"/>
      <c r="BQ4269" s="157"/>
      <c r="BR4269" s="164">
        <v>0.32500000000000001</v>
      </c>
      <c r="BS4269" s="165"/>
      <c r="BT4269" s="158"/>
      <c r="BU4269" s="155">
        <f t="shared" si="191"/>
        <v>0</v>
      </c>
      <c r="CB4269" s="149"/>
      <c r="CC4269" s="148" t="str">
        <f>IF($CF$4016&lt;=2,"","TOTAL")</f>
        <v/>
      </c>
      <c r="CD4269" s="148"/>
      <c r="CE4269" s="131" t="str">
        <f>IF($CF$4016&lt;=2,"",(CE4268))</f>
        <v/>
      </c>
      <c r="CF4269" s="80" t="str">
        <f>IF($CF$4016&lt;=2,"","(Brs)")</f>
        <v/>
      </c>
      <c r="CG4269" s="18"/>
      <c r="CH4269" s="9" t="str">
        <f>IF($CF$4016&lt;=2,"",(SUM(CH4268)))</f>
        <v/>
      </c>
      <c r="CM4269" s="156"/>
      <c r="CN4269" s="246"/>
      <c r="CO4269" s="246"/>
      <c r="CP4269" s="246"/>
      <c r="CQ4269" s="246"/>
      <c r="CR4269" s="156"/>
      <c r="CS4269" s="165"/>
      <c r="CT4269" s="158"/>
      <c r="CU4269" s="155"/>
    </row>
    <row r="4270" spans="54:99" ht="12.75" customHeight="1" x14ac:dyDescent="0.25">
      <c r="BB4270" s="11"/>
      <c r="BC4270" s="11" t="str">
        <f>IF($BF$4016=3,BC4077,"")</f>
        <v/>
      </c>
      <c r="BD4270" s="148"/>
      <c r="BE4270" s="131"/>
      <c r="BF4270" s="80"/>
      <c r="BG4270" s="18"/>
      <c r="BH4270" s="9"/>
      <c r="BM4270" s="156">
        <v>8</v>
      </c>
      <c r="BN4270" s="157" t="s">
        <v>112</v>
      </c>
      <c r="BO4270" s="157"/>
      <c r="BP4270" s="157"/>
      <c r="BQ4270" s="157"/>
      <c r="BR4270" s="164">
        <v>0.22500000000000001</v>
      </c>
      <c r="BS4270" s="165"/>
      <c r="BT4270" s="158"/>
      <c r="BU4270" s="155">
        <f t="shared" si="191"/>
        <v>0</v>
      </c>
      <c r="CB4270" s="11"/>
      <c r="CC4270" s="11" t="str">
        <f>IF($CF$4016=3,CC4077,"")</f>
        <v/>
      </c>
      <c r="CD4270" s="148"/>
      <c r="CE4270" s="131"/>
      <c r="CF4270" s="80"/>
      <c r="CG4270" s="18"/>
      <c r="CH4270" s="9"/>
      <c r="CM4270" s="156"/>
      <c r="CN4270" s="246"/>
      <c r="CO4270" s="246"/>
      <c r="CP4270" s="246"/>
      <c r="CQ4270" s="246"/>
      <c r="CR4270" s="156"/>
      <c r="CS4270" s="165"/>
      <c r="CT4270" s="158"/>
      <c r="CU4270" s="155"/>
    </row>
    <row r="4271" spans="54:99" ht="12.75" customHeight="1" x14ac:dyDescent="0.25">
      <c r="BB4271" s="11"/>
      <c r="BC4271" s="11" t="str">
        <f>IF($BF$4016=3,BC4078,"")</f>
        <v/>
      </c>
      <c r="BD4271" s="148"/>
      <c r="BE4271" s="131"/>
      <c r="BF4271" s="80"/>
      <c r="BG4271" s="18"/>
      <c r="BH4271" s="9"/>
      <c r="BM4271" s="156">
        <v>9</v>
      </c>
      <c r="BN4271" s="157" t="s">
        <v>277</v>
      </c>
      <c r="BO4271" s="157"/>
      <c r="BP4271" s="157"/>
      <c r="BQ4271" s="157"/>
      <c r="BR4271" s="164">
        <v>0.22500000000000001</v>
      </c>
      <c r="BS4271" s="165"/>
      <c r="BT4271" s="158"/>
      <c r="BU4271" s="155">
        <f t="shared" si="191"/>
        <v>0</v>
      </c>
      <c r="CB4271" s="11"/>
      <c r="CC4271" s="11" t="str">
        <f>IF($CF$4016=3,CC4078,"")</f>
        <v/>
      </c>
      <c r="CD4271" s="148"/>
      <c r="CE4271" s="131"/>
      <c r="CF4271" s="80"/>
      <c r="CG4271" s="18"/>
      <c r="CH4271" s="9"/>
      <c r="CM4271" s="156"/>
      <c r="CN4271" s="246"/>
      <c r="CO4271" s="246"/>
      <c r="CP4271" s="246"/>
      <c r="CQ4271" s="246"/>
      <c r="CR4271" s="156"/>
      <c r="CS4271" s="165"/>
      <c r="CT4271" s="158"/>
      <c r="CU4271" s="155"/>
    </row>
    <row r="4272" spans="54:99" ht="12.75" customHeight="1" x14ac:dyDescent="0.25">
      <c r="BB4272" s="11"/>
      <c r="BC4272" s="11" t="str">
        <f>IF($BF$4016=3,BC4079,"")</f>
        <v/>
      </c>
      <c r="BD4272" s="148"/>
      <c r="BE4272" s="131"/>
      <c r="BF4272" s="80"/>
      <c r="BG4272" s="18"/>
      <c r="BH4272" s="9"/>
      <c r="BM4272" s="156">
        <v>10</v>
      </c>
      <c r="BN4272" s="157" t="s">
        <v>278</v>
      </c>
      <c r="BO4272" s="157"/>
      <c r="BP4272" s="157"/>
      <c r="BQ4272" s="157"/>
      <c r="BR4272" s="164">
        <v>0.32500000000000001</v>
      </c>
      <c r="BS4272" s="165"/>
      <c r="BT4272" s="158"/>
      <c r="BU4272" s="155">
        <f t="shared" si="191"/>
        <v>0</v>
      </c>
      <c r="CB4272" s="11"/>
      <c r="CC4272" s="11" t="str">
        <f>IF($CF$4016=3,CC4079,"")</f>
        <v/>
      </c>
      <c r="CD4272" s="148"/>
      <c r="CE4272" s="131"/>
      <c r="CF4272" s="80"/>
      <c r="CG4272" s="18"/>
      <c r="CH4272" s="9"/>
      <c r="CM4272" s="156"/>
      <c r="CN4272" s="246"/>
      <c r="CO4272" s="246"/>
      <c r="CP4272" s="246"/>
      <c r="CQ4272" s="246"/>
      <c r="CR4272" s="156"/>
      <c r="CS4272" s="165"/>
      <c r="CT4272" s="158"/>
      <c r="CU4272" s="155"/>
    </row>
    <row r="4273" spans="54:99" ht="12.75" customHeight="1" x14ac:dyDescent="0.25">
      <c r="BB4273" s="11"/>
      <c r="BC4273" s="149" t="str">
        <f>IF($BF$4016=3,BC4080,"")</f>
        <v/>
      </c>
      <c r="BD4273" s="148"/>
      <c r="BE4273" s="131"/>
      <c r="BF4273" s="80"/>
      <c r="BG4273" s="18"/>
      <c r="BH4273" s="9"/>
      <c r="BM4273" s="156">
        <v>11</v>
      </c>
      <c r="BN4273" s="157" t="s">
        <v>113</v>
      </c>
      <c r="BO4273" s="157"/>
      <c r="BP4273" s="157"/>
      <c r="BQ4273" s="157"/>
      <c r="BR4273" s="164">
        <v>0.42499999999999999</v>
      </c>
      <c r="BS4273" s="165"/>
      <c r="BT4273" s="158"/>
      <c r="BU4273" s="155">
        <f t="shared" si="191"/>
        <v>0</v>
      </c>
      <c r="CB4273" s="11"/>
      <c r="CC4273" s="149" t="str">
        <f>IF($CF$4016=3,CC4080,"")</f>
        <v/>
      </c>
      <c r="CD4273" s="148"/>
      <c r="CE4273" s="131"/>
      <c r="CF4273" s="80"/>
      <c r="CG4273" s="18"/>
      <c r="CH4273" s="9"/>
      <c r="CM4273" s="156"/>
      <c r="CN4273" s="246"/>
      <c r="CO4273" s="246"/>
      <c r="CP4273" s="246"/>
      <c r="CQ4273" s="246"/>
      <c r="CR4273" s="156"/>
      <c r="CS4273" s="165"/>
      <c r="CT4273" s="158"/>
      <c r="CU4273" s="155"/>
    </row>
    <row r="4274" spans="54:99" ht="12.75" customHeight="1" x14ac:dyDescent="0.25">
      <c r="BB4274" s="11"/>
      <c r="BC4274" s="11"/>
      <c r="BD4274" s="148"/>
      <c r="BE4274" s="131"/>
      <c r="BF4274" s="80"/>
      <c r="BG4274" s="18"/>
      <c r="BH4274" s="9"/>
      <c r="BM4274" s="156">
        <v>12</v>
      </c>
      <c r="BN4274" s="157" t="s">
        <v>114</v>
      </c>
      <c r="BO4274" s="157"/>
      <c r="BP4274" s="157"/>
      <c r="BQ4274" s="157"/>
      <c r="BR4274" s="164">
        <v>0.32500000000000001</v>
      </c>
      <c r="BS4274" s="165"/>
      <c r="BT4274" s="158"/>
      <c r="BU4274" s="155">
        <f t="shared" si="191"/>
        <v>0</v>
      </c>
      <c r="CB4274" s="11"/>
      <c r="CC4274" s="11"/>
      <c r="CD4274" s="148"/>
      <c r="CE4274" s="131"/>
      <c r="CF4274" s="80"/>
      <c r="CG4274" s="18"/>
      <c r="CH4274" s="9"/>
      <c r="CM4274" s="156"/>
      <c r="CN4274" s="246"/>
      <c r="CO4274" s="246"/>
      <c r="CP4274" s="246"/>
      <c r="CQ4274" s="246"/>
      <c r="CR4274" s="156"/>
      <c r="CS4274" s="165"/>
      <c r="CT4274" s="158"/>
      <c r="CU4274" s="155"/>
    </row>
    <row r="4275" spans="54:99" x14ac:dyDescent="0.25">
      <c r="BB4275" s="11"/>
      <c r="BC4275" s="11"/>
      <c r="BD4275" s="148"/>
      <c r="BE4275" s="131"/>
      <c r="BF4275" s="80"/>
      <c r="BG4275" s="18"/>
      <c r="BH4275" s="9"/>
      <c r="BL4275" t="str">
        <f>IF($BF$4016=3,"MAX","")</f>
        <v/>
      </c>
      <c r="BM4275" s="156">
        <f>MAX(BM4263:BM4274)</f>
        <v>12</v>
      </c>
      <c r="BN4275" s="155"/>
      <c r="BO4275" s="155"/>
      <c r="BP4275" s="155"/>
      <c r="BQ4275" s="154" t="s">
        <v>110</v>
      </c>
      <c r="BR4275" s="167">
        <f>SUM(BR4263:BR4274)</f>
        <v>5.0000000000000009</v>
      </c>
      <c r="BS4275" s="9"/>
      <c r="BT4275" s="154" t="s">
        <v>99</v>
      </c>
      <c r="BU4275" s="154">
        <f>SUM(BU4263:BU4274)</f>
        <v>0</v>
      </c>
      <c r="CB4275" s="11"/>
      <c r="CC4275" s="11"/>
      <c r="CD4275" s="148"/>
      <c r="CE4275" s="131"/>
      <c r="CF4275" s="80"/>
      <c r="CG4275" s="18"/>
      <c r="CH4275" s="9"/>
      <c r="CM4275" s="156"/>
      <c r="CN4275" s="155"/>
      <c r="CO4275" s="155"/>
      <c r="CP4275" s="155"/>
      <c r="CQ4275" s="154"/>
      <c r="CR4275" s="167"/>
      <c r="CS4275" s="9"/>
      <c r="CT4275" s="154"/>
      <c r="CU4275" s="154"/>
    </row>
    <row r="4276" spans="54:99" x14ac:dyDescent="0.25">
      <c r="BB4276" s="11"/>
      <c r="BC4276" s="11"/>
      <c r="BD4276" s="148"/>
      <c r="BE4276" s="131"/>
      <c r="BF4276" s="80"/>
      <c r="BG4276" s="18"/>
      <c r="BH4276" s="9"/>
      <c r="CB4276" s="11"/>
      <c r="CC4276" s="11"/>
      <c r="CD4276" s="148"/>
      <c r="CE4276" s="131"/>
      <c r="CF4276" s="80"/>
      <c r="CG4276" s="18"/>
      <c r="CH4276" s="9"/>
    </row>
    <row r="4277" spans="54:99" x14ac:dyDescent="0.25">
      <c r="BB4277" s="11"/>
      <c r="BC4277" s="168" t="str">
        <f>IF($BF$4016&lt;=2,"","PARTNER 3 = ")</f>
        <v/>
      </c>
      <c r="BD4277" s="169" t="str">
        <f>IF($BF$4016&lt;=2,"",BF4020)</f>
        <v/>
      </c>
      <c r="BE4277" s="131"/>
      <c r="BF4277" s="80"/>
      <c r="BG4277" s="18"/>
      <c r="BH4277" s="9"/>
      <c r="CB4277" s="11"/>
      <c r="CC4277" s="168" t="str">
        <f>IF($CF$4016&lt;=2,"","PARTNER 3 = ")</f>
        <v/>
      </c>
      <c r="CD4277" s="169" t="str">
        <f>IF($CF$4016&lt;=2,"",CF4020)</f>
        <v/>
      </c>
      <c r="CE4277" s="131"/>
      <c r="CF4277" s="80"/>
      <c r="CG4277" s="18"/>
      <c r="CH4277" s="9"/>
    </row>
    <row r="4278" spans="54:99" x14ac:dyDescent="0.25">
      <c r="BB4278" s="11"/>
      <c r="BD4278" s="148" t="str">
        <f>IF($BF$4016&lt;=2,"","SUMMARY OF SCORE")</f>
        <v/>
      </c>
      <c r="BE4278" s="3"/>
      <c r="BG4278" s="63"/>
      <c r="CB4278" s="11"/>
      <c r="CD4278" s="148" t="str">
        <f>IF($CF$4016&lt;=2,"","SUMMARY OF SCORE")</f>
        <v/>
      </c>
      <c r="CE4278" s="3"/>
      <c r="CG4278" s="63"/>
    </row>
    <row r="4279" spans="54:99" x14ac:dyDescent="0.25">
      <c r="BB4279" s="11"/>
      <c r="BC4279" s="11"/>
      <c r="BD4279" s="12"/>
      <c r="BE4279" s="3"/>
      <c r="BG4279" s="63"/>
      <c r="CB4279" s="11"/>
      <c r="CC4279" s="11"/>
      <c r="CD4279" s="12"/>
      <c r="CE4279" s="3"/>
      <c r="CG4279" s="63"/>
    </row>
    <row r="4280" spans="54:99" x14ac:dyDescent="0.25">
      <c r="BB4280" s="11"/>
      <c r="BC4280" s="11"/>
      <c r="BD4280" s="12"/>
      <c r="BE4280" s="131" t="str">
        <f>IF($BF$4016=1,"",BE4219)</f>
        <v/>
      </c>
      <c r="BF4280" s="131" t="str">
        <f>IF($BF$4016&lt;=2,"","MAX POINTS")</f>
        <v/>
      </c>
      <c r="BG4280" s="131" t="str">
        <f>IF($BF$4016&lt;=2,"","SCORE")</f>
        <v/>
      </c>
      <c r="BH4280" s="131" t="str">
        <f>IF($BF$4016&lt;=2,"","POINTS")</f>
        <v/>
      </c>
      <c r="CB4280" s="11"/>
      <c r="CC4280" s="11"/>
      <c r="CD4280" s="12"/>
      <c r="CE4280" s="131" t="str">
        <f>IF($CF$4016=1,"",CE4219)</f>
        <v/>
      </c>
      <c r="CF4280" s="131" t="str">
        <f>IF($CF$4016&lt;=2,"","MAX POINTS")</f>
        <v/>
      </c>
      <c r="CG4280" s="131" t="str">
        <f>IF($CF$4016&lt;=2,"","SCORE")</f>
        <v/>
      </c>
      <c r="CH4280" s="131" t="str">
        <f>IF($CF$4016&lt;=2,"","POINTS")</f>
        <v/>
      </c>
    </row>
    <row r="4281" spans="54:99" x14ac:dyDescent="0.25">
      <c r="BB4281" s="11"/>
      <c r="BC4281" s="80" t="str">
        <f>IF($BF$4016=1,"",BB4219)</f>
        <v/>
      </c>
      <c r="BD4281" s="9" t="str">
        <f>IF($BF$4016=1,"",BC4219)</f>
        <v/>
      </c>
      <c r="BE4281" s="18" t="str">
        <f>IF($BF$4016=1,"",BE4227)</f>
        <v/>
      </c>
      <c r="BF4281" s="18" t="str">
        <f>IF($BF$4016&lt;=2,"",2.5)</f>
        <v/>
      </c>
      <c r="BG4281" s="18" t="str">
        <f>IF($BF$4016=1,"",BH4227)</f>
        <v/>
      </c>
      <c r="BH4281" s="123" t="str">
        <f t="shared" ref="BH4281:BH4287" si="192">IF($BF$4016&lt;=2,"",(BG4281/BE4281*BF4281))</f>
        <v/>
      </c>
      <c r="CB4281" s="11"/>
      <c r="CC4281" s="80" t="str">
        <f>IF($CF$4016=1,"",CB4219)</f>
        <v/>
      </c>
      <c r="CD4281" s="9" t="str">
        <f>IF($CF$4016=1,"",CC4219)</f>
        <v/>
      </c>
      <c r="CE4281" s="18" t="str">
        <f>IF($CF$4016=1,"",CE4227)</f>
        <v/>
      </c>
      <c r="CF4281" s="18" t="str">
        <f>IF($CF$4016&lt;=2,"",CE4281/10)</f>
        <v/>
      </c>
      <c r="CG4281" s="18" t="str">
        <f>IF($CF$4016=1,"",CH4227)</f>
        <v/>
      </c>
      <c r="CH4281" s="123" t="str">
        <f t="shared" ref="CH4281:CH4287" si="193">IF($CF$4016&lt;=2,"",(CG4281/CE4281*CF4281))</f>
        <v/>
      </c>
    </row>
    <row r="4282" spans="54:99" x14ac:dyDescent="0.25">
      <c r="BC4282" s="80" t="str">
        <f>IF($BF$4016=1,"",BB4229)</f>
        <v/>
      </c>
      <c r="BD4282" s="9" t="str">
        <f>IF($BF$4016=1,"",BC4229)</f>
        <v/>
      </c>
      <c r="BE4282" s="18" t="str">
        <f>IF($BF$4016=1,"",BE4234)</f>
        <v/>
      </c>
      <c r="BF4282" s="18" t="str">
        <f>IF($BF$4016&lt;=2,"",1)</f>
        <v/>
      </c>
      <c r="BG4282" s="18" t="str">
        <f>IF($BF$4016=1,"",BH4234)</f>
        <v/>
      </c>
      <c r="BH4282" s="123" t="str">
        <f t="shared" si="192"/>
        <v/>
      </c>
      <c r="CC4282" s="80" t="str">
        <f>IF($CF$4016=1,"",CB4229)</f>
        <v/>
      </c>
      <c r="CD4282" s="9" t="str">
        <f>IF($CF$4016=1,"",CC4229)</f>
        <v/>
      </c>
      <c r="CE4282" s="18" t="str">
        <f>IF($CF$4016=1,"",CE4234)</f>
        <v/>
      </c>
      <c r="CF4282" s="18" t="str">
        <f t="shared" ref="CF4282:CF4287" si="194">IF($CF$4016&lt;=2,"",CE4282/10)</f>
        <v/>
      </c>
      <c r="CG4282" s="18" t="str">
        <f>IF($CF$4016=1,"",CH4234)</f>
        <v/>
      </c>
      <c r="CH4282" s="123" t="str">
        <f t="shared" si="193"/>
        <v/>
      </c>
    </row>
    <row r="4283" spans="54:99" x14ac:dyDescent="0.25">
      <c r="BC4283" s="80" t="str">
        <f>IF($BF$4016=1,"",BB4236)</f>
        <v/>
      </c>
      <c r="BD4283" s="9" t="str">
        <f>IF($BF$4016=1,"",BC4236)</f>
        <v/>
      </c>
      <c r="BE4283" s="18" t="str">
        <f>IF($BF$4016=1,"",BE4239)</f>
        <v/>
      </c>
      <c r="BF4283" s="18" t="str">
        <f>IF($BF$4016&lt;=2,"",1)</f>
        <v/>
      </c>
      <c r="BG4283" s="18" t="str">
        <f>IF($BF$4016=1,"",BH4239)</f>
        <v/>
      </c>
      <c r="BH4283" s="123" t="str">
        <f t="shared" si="192"/>
        <v/>
      </c>
      <c r="CC4283" s="80" t="str">
        <f>IF($CF$4016=1,"",CB4236)</f>
        <v/>
      </c>
      <c r="CD4283" s="9" t="str">
        <f>IF($CF$4016=1,"",CC4236)</f>
        <v/>
      </c>
      <c r="CE4283" s="18" t="str">
        <f>IF($CF$4016=1,"",CE4239)</f>
        <v/>
      </c>
      <c r="CF4283" s="18" t="str">
        <f t="shared" si="194"/>
        <v/>
      </c>
      <c r="CG4283" s="18" t="str">
        <f>IF($CF$4016=1,"",CH4239)</f>
        <v/>
      </c>
      <c r="CH4283" s="123" t="str">
        <f t="shared" si="193"/>
        <v/>
      </c>
    </row>
    <row r="4284" spans="54:99" x14ac:dyDescent="0.25">
      <c r="BC4284" s="80" t="str">
        <f>IF($BF$4016=1,"",BB4241)</f>
        <v/>
      </c>
      <c r="BD4284" s="9" t="str">
        <f>IF($BF$4016=1,"",BC4241)</f>
        <v/>
      </c>
      <c r="BE4284" s="18" t="str">
        <f>IF($BF$4016=1,"",BE4253)</f>
        <v/>
      </c>
      <c r="BF4284" s="18" t="str">
        <f>IF($BF$4016&lt;=2,"",2)</f>
        <v/>
      </c>
      <c r="BG4284" s="18" t="str">
        <f>IF($BF$4016=1,"",BH4253)</f>
        <v/>
      </c>
      <c r="BH4284" s="123" t="str">
        <f t="shared" si="192"/>
        <v/>
      </c>
      <c r="CC4284" s="80" t="str">
        <f>IF($CF$4016=1,"",CB4241)</f>
        <v/>
      </c>
      <c r="CD4284" s="9" t="str">
        <f>IF($CF$4016=1,"",CC4241)</f>
        <v/>
      </c>
      <c r="CE4284" s="18" t="str">
        <f>IF($CF$4016=1,"",CE4253)</f>
        <v/>
      </c>
      <c r="CF4284" s="18" t="str">
        <f t="shared" si="194"/>
        <v/>
      </c>
      <c r="CG4284" s="18" t="str">
        <f>IF($CF$4016=1,"",CH4253)</f>
        <v/>
      </c>
      <c r="CH4284" s="123" t="str">
        <f t="shared" si="193"/>
        <v/>
      </c>
    </row>
    <row r="4285" spans="54:99" x14ac:dyDescent="0.25">
      <c r="BC4285" s="80" t="str">
        <f>IF($BF$4016=1,"",BB4255)</f>
        <v/>
      </c>
      <c r="BD4285" s="9" t="str">
        <f>IF($BF$4016=1,"",BC4255)</f>
        <v/>
      </c>
      <c r="BE4285" s="18" t="str">
        <f>IF($BF$4016=1,"",BE4260)</f>
        <v/>
      </c>
      <c r="BF4285" s="18" t="str">
        <f>IF($BF$4016&lt;=2,"",2)</f>
        <v/>
      </c>
      <c r="BG4285" s="18" t="str">
        <f>IF($BF$4016=1,"",BH4260)</f>
        <v/>
      </c>
      <c r="BH4285" s="123" t="str">
        <f t="shared" si="192"/>
        <v/>
      </c>
      <c r="CC4285" s="80" t="str">
        <f>IF($CF$4016=1,"",CB4255)</f>
        <v/>
      </c>
      <c r="CD4285" s="9" t="str">
        <f>IF($CF$4016=1,"",CC4255)</f>
        <v/>
      </c>
      <c r="CE4285" s="18" t="str">
        <f>IF($CF$4016=1,"",CE4260)</f>
        <v/>
      </c>
      <c r="CF4285" s="18" t="str">
        <f t="shared" si="194"/>
        <v/>
      </c>
      <c r="CG4285" s="18" t="str">
        <f>IF($CF$4016=1,"",CH4260)</f>
        <v/>
      </c>
      <c r="CH4285" s="123" t="str">
        <f t="shared" si="193"/>
        <v/>
      </c>
    </row>
    <row r="4286" spans="54:99" x14ac:dyDescent="0.25">
      <c r="BC4286" s="80" t="str">
        <f>IF($BF$4016=1,"",BB4262)</f>
        <v/>
      </c>
      <c r="BD4286" s="9" t="str">
        <f>IF($BF$4016=1,"",BC4262)</f>
        <v/>
      </c>
      <c r="BE4286" s="18" t="str">
        <f>IF($BF$4016=1,"",BE4265)</f>
        <v/>
      </c>
      <c r="BF4286" s="18" t="str">
        <f>IF($BF$4016&lt;=2,"",1)</f>
        <v/>
      </c>
      <c r="BG4286" s="18" t="str">
        <f>IF($BF$4016=1,"",BH4265)</f>
        <v/>
      </c>
      <c r="BH4286" s="123" t="str">
        <f t="shared" si="192"/>
        <v/>
      </c>
      <c r="CC4286" s="80" t="str">
        <f>IF($CF$4016=1,"",CB4262)</f>
        <v/>
      </c>
      <c r="CD4286" s="9" t="str">
        <f>IF($CF$4016=1,"",CC4262)</f>
        <v/>
      </c>
      <c r="CE4286" s="18" t="str">
        <f>IF($CF$4016=1,"",CE4265)</f>
        <v/>
      </c>
      <c r="CF4286" s="18" t="str">
        <f t="shared" si="194"/>
        <v/>
      </c>
      <c r="CG4286" s="18" t="str">
        <f>IF($CF$4016=1,"",CH4265)</f>
        <v/>
      </c>
      <c r="CH4286" s="123" t="str">
        <f t="shared" si="193"/>
        <v/>
      </c>
    </row>
    <row r="4287" spans="54:99" x14ac:dyDescent="0.25">
      <c r="BC4287" s="80" t="str">
        <f>IF($BF$4016=1,"",BB4267)</f>
        <v/>
      </c>
      <c r="BD4287" s="9" t="str">
        <f>IF($BF$4016=1,"",BC4267)</f>
        <v/>
      </c>
      <c r="BE4287" s="18" t="str">
        <f>IF($BF$4016=1,"",BE4269)</f>
        <v/>
      </c>
      <c r="BF4287" s="18" t="str">
        <f>IF($BF$4016&lt;=2,"",0.5)</f>
        <v/>
      </c>
      <c r="BG4287" s="18" t="str">
        <f>IF($BF$4016=1,"",BH4269)</f>
        <v/>
      </c>
      <c r="BH4287" s="123" t="str">
        <f t="shared" si="192"/>
        <v/>
      </c>
      <c r="CC4287" s="80" t="str">
        <f>IF($CF$4016=1,"",CB4267)</f>
        <v/>
      </c>
      <c r="CD4287" s="9" t="str">
        <f>IF($CF$4016=1,"",CC4267)</f>
        <v/>
      </c>
      <c r="CE4287" s="18" t="str">
        <f>IF($CF$4016=1,"",CE4269)</f>
        <v/>
      </c>
      <c r="CF4287" s="18" t="str">
        <f t="shared" si="194"/>
        <v/>
      </c>
      <c r="CG4287" s="18" t="str">
        <f>IF($CF$4016=1,"",CH4269)</f>
        <v/>
      </c>
      <c r="CH4287" s="123" t="str">
        <f t="shared" si="193"/>
        <v/>
      </c>
    </row>
    <row r="4288" spans="54:99" x14ac:dyDescent="0.25">
      <c r="BC4288" s="149"/>
      <c r="BD4288" s="148" t="str">
        <f>IF($BF$4016&lt;=2,"","TOTAL")</f>
        <v/>
      </c>
      <c r="BE4288" s="131" t="str">
        <f>IF($BF$4016&lt;=2,"",(SUM(BE4281:BE4287)))</f>
        <v/>
      </c>
      <c r="BF4288" s="131" t="str">
        <f>IF($BF$4016&lt;=2,"",(SUM(BF4281:BF4287)))</f>
        <v/>
      </c>
      <c r="BG4288" s="131" t="str">
        <f>IF($BF$4016&lt;=2,"",(SUM(BG4281:BG4287)))</f>
        <v/>
      </c>
      <c r="BH4288" s="129" t="str">
        <f>IF($BF$4016&lt;=2,"",(SUM(BH4281:BH4287)))</f>
        <v/>
      </c>
      <c r="CC4288" s="149"/>
      <c r="CD4288" s="148" t="str">
        <f>IF($CF$4016&lt;=2,"","TOTAL")</f>
        <v/>
      </c>
      <c r="CE4288" s="131" t="str">
        <f>IF($CF$4016&lt;=2,"",100)</f>
        <v/>
      </c>
      <c r="CF4288" s="131" t="str">
        <f>IF($CF$4016&lt;=2,"",10)</f>
        <v/>
      </c>
      <c r="CG4288" s="131" t="str">
        <f>IF($CF$4016&lt;=2,"",(LARGE(CG4281:CG4287,1)+LARGE(CG4281:CG4287,2)+LARGE(CG4281:CG4287,3)+LARGE(CG4281:CG4287,4)))</f>
        <v/>
      </c>
      <c r="CH4288" s="129" t="str">
        <f>IF($CF$4016&lt;=2,"",(LARGE(CH4281:CH4287,1)+LARGE(CH4281:CH4287,2)+LARGE(CH4281:CH4287,3)+LARGE(CH4281:CH4287,4)))</f>
        <v/>
      </c>
    </row>
    <row r="4289" spans="55:86" x14ac:dyDescent="0.25">
      <c r="BC4289" s="149"/>
      <c r="BD4289" s="148"/>
      <c r="BE4289" s="131"/>
      <c r="BG4289" s="63"/>
      <c r="CC4289" s="149"/>
      <c r="CD4289" s="148"/>
      <c r="CE4289" s="131"/>
      <c r="CG4289" s="63"/>
    </row>
    <row r="4292" spans="55:86" x14ac:dyDescent="0.25">
      <c r="BC4292" s="168" t="str">
        <f>IF($BF$4016=3,"COMBINED","")</f>
        <v/>
      </c>
      <c r="BD4292" s="148" t="str">
        <f>IF($BF$4016=3,"SUMMARY OF BEE SCORE (FULL SCORE CARD)","")</f>
        <v/>
      </c>
      <c r="BE4292" s="247" t="s">
        <v>308</v>
      </c>
      <c r="BF4292" s="167">
        <f>$BF$4018</f>
        <v>0</v>
      </c>
      <c r="BG4292" s="167">
        <f>BF4019</f>
        <v>0</v>
      </c>
      <c r="BH4292" s="167">
        <f>BF4020</f>
        <v>0</v>
      </c>
      <c r="CC4292" s="168" t="str">
        <f>IF($CF$4016=3,"COMBINED","")</f>
        <v/>
      </c>
      <c r="CD4292" s="148" t="str">
        <f>IF($CF$4016=3,"SUMMARY OF BEE SCORE (QSE SCORECARD)","")</f>
        <v/>
      </c>
      <c r="CE4292" s="247" t="s">
        <v>308</v>
      </c>
      <c r="CF4292" s="167">
        <f>CF4018</f>
        <v>0</v>
      </c>
      <c r="CG4292" s="167">
        <f>CF4019</f>
        <v>0</v>
      </c>
      <c r="CH4292" s="167">
        <f>CF4020</f>
        <v>0</v>
      </c>
    </row>
    <row r="4293" spans="55:86" x14ac:dyDescent="0.25">
      <c r="BC4293" s="11"/>
      <c r="BD4293" s="12"/>
      <c r="BE4293" s="247" t="s">
        <v>309</v>
      </c>
      <c r="BF4293" s="167">
        <f>BF4021</f>
        <v>0</v>
      </c>
      <c r="BG4293" s="167">
        <f>BF4022</f>
        <v>0</v>
      </c>
      <c r="BH4293" s="167">
        <f>BF4023</f>
        <v>0</v>
      </c>
      <c r="CC4293" s="11"/>
      <c r="CD4293" s="12"/>
      <c r="CE4293" s="247" t="s">
        <v>309</v>
      </c>
      <c r="CF4293" s="167">
        <f>CF4021</f>
        <v>0</v>
      </c>
      <c r="CG4293" s="167">
        <f>CF4022</f>
        <v>0</v>
      </c>
      <c r="CH4293" s="167">
        <f>CF4023</f>
        <v>0</v>
      </c>
    </row>
    <row r="4294" spans="55:86" x14ac:dyDescent="0.25">
      <c r="BC4294" s="170"/>
      <c r="BD4294" s="171"/>
      <c r="BE4294" s="172" t="s">
        <v>115</v>
      </c>
      <c r="BF4294" s="173" t="s">
        <v>116</v>
      </c>
      <c r="BG4294" s="174" t="str">
        <f>IF($BF$4016&gt;=2,("POINTS "),"")</f>
        <v/>
      </c>
      <c r="BH4294" s="183" t="str">
        <f>IF($BF$4016=3,"POINTS","")</f>
        <v/>
      </c>
      <c r="CC4294" s="170"/>
      <c r="CD4294" s="171"/>
      <c r="CE4294" s="247" t="s">
        <v>115</v>
      </c>
      <c r="CF4294" s="174" t="s">
        <v>116</v>
      </c>
      <c r="CG4294" s="174" t="str">
        <f>IF($CF$4016&gt;=2,("POINTS "),"")</f>
        <v/>
      </c>
      <c r="CH4294" s="174" t="str">
        <f>IF($CF$4016=3,"POINTS","")</f>
        <v/>
      </c>
    </row>
    <row r="4295" spans="55:86" x14ac:dyDescent="0.25">
      <c r="BC4295" s="175">
        <f>$BB$4026</f>
        <v>0</v>
      </c>
      <c r="BD4295" s="176">
        <f>$BC$4026</f>
        <v>0</v>
      </c>
      <c r="BE4295" s="177">
        <v>2.5</v>
      </c>
      <c r="BF4295" s="178">
        <f t="shared" ref="BF4295:BF4302" si="195">BH4088</f>
        <v>0</v>
      </c>
      <c r="BG4295" s="179">
        <f t="shared" ref="BG4295:BG4302" si="196">BG4178</f>
        <v>0</v>
      </c>
      <c r="BH4295" s="184" t="str">
        <f t="shared" ref="BH4295:BH4302" si="197">BH4281</f>
        <v/>
      </c>
      <c r="CC4295" s="175">
        <f>$BB$4026</f>
        <v>0</v>
      </c>
      <c r="CD4295" s="176">
        <f>$BC$4026</f>
        <v>0</v>
      </c>
      <c r="CE4295" s="177">
        <v>2.5</v>
      </c>
      <c r="CF4295" s="178">
        <f t="shared" ref="CF4295:CF4302" si="198">CH4088</f>
        <v>0</v>
      </c>
      <c r="CG4295" s="179">
        <f t="shared" ref="CG4295:CG4302" si="199">CG4178</f>
        <v>0</v>
      </c>
      <c r="CH4295" s="184" t="str">
        <f t="shared" ref="CH4295:CH4302" si="200">CH4281</f>
        <v/>
      </c>
    </row>
    <row r="4296" spans="55:86" x14ac:dyDescent="0.25">
      <c r="BC4296" s="175">
        <f>$BB$4036</f>
        <v>0</v>
      </c>
      <c r="BD4296" s="176">
        <f>$BC$4036</f>
        <v>0</v>
      </c>
      <c r="BE4296" s="177">
        <v>1</v>
      </c>
      <c r="BF4296" s="178">
        <f t="shared" si="195"/>
        <v>0</v>
      </c>
      <c r="BG4296" s="179">
        <f t="shared" si="196"/>
        <v>0</v>
      </c>
      <c r="BH4296" s="184" t="str">
        <f t="shared" si="197"/>
        <v/>
      </c>
      <c r="CC4296" s="175">
        <f>$BB$4036</f>
        <v>0</v>
      </c>
      <c r="CD4296" s="176">
        <f>$BC$4036</f>
        <v>0</v>
      </c>
      <c r="CE4296" s="177">
        <v>2.5</v>
      </c>
      <c r="CF4296" s="178">
        <f t="shared" si="198"/>
        <v>0</v>
      </c>
      <c r="CG4296" s="179">
        <f t="shared" si="199"/>
        <v>0</v>
      </c>
      <c r="CH4296" s="184" t="str">
        <f t="shared" si="200"/>
        <v/>
      </c>
    </row>
    <row r="4297" spans="55:86" x14ac:dyDescent="0.25">
      <c r="BC4297" s="175">
        <f>$BB$4043</f>
        <v>0</v>
      </c>
      <c r="BD4297" s="176">
        <f>$BC$4043</f>
        <v>0</v>
      </c>
      <c r="BE4297" s="177">
        <v>1</v>
      </c>
      <c r="BF4297" s="178">
        <f t="shared" si="195"/>
        <v>0</v>
      </c>
      <c r="BG4297" s="179">
        <f t="shared" si="196"/>
        <v>0</v>
      </c>
      <c r="BH4297" s="184" t="str">
        <f t="shared" si="197"/>
        <v/>
      </c>
      <c r="CC4297" s="175">
        <f>$BB$4043</f>
        <v>0</v>
      </c>
      <c r="CD4297" s="176">
        <f>$BC$4043</f>
        <v>0</v>
      </c>
      <c r="CE4297" s="177">
        <v>2.5</v>
      </c>
      <c r="CF4297" s="178">
        <f t="shared" si="198"/>
        <v>0</v>
      </c>
      <c r="CG4297" s="179">
        <f t="shared" si="199"/>
        <v>0</v>
      </c>
      <c r="CH4297" s="184" t="str">
        <f t="shared" si="200"/>
        <v/>
      </c>
    </row>
    <row r="4298" spans="55:86" x14ac:dyDescent="0.25">
      <c r="BC4298" s="175">
        <f>$BB$4048</f>
        <v>0</v>
      </c>
      <c r="BD4298" s="176">
        <f>$BC$4048</f>
        <v>0</v>
      </c>
      <c r="BE4298" s="177">
        <v>2</v>
      </c>
      <c r="BF4298" s="178">
        <f t="shared" si="195"/>
        <v>0</v>
      </c>
      <c r="BG4298" s="179">
        <f t="shared" si="196"/>
        <v>0</v>
      </c>
      <c r="BH4298" s="184" t="str">
        <f t="shared" si="197"/>
        <v/>
      </c>
      <c r="CC4298" s="175">
        <f>$BB$4048</f>
        <v>0</v>
      </c>
      <c r="CD4298" s="176">
        <f>$BC$4048</f>
        <v>0</v>
      </c>
      <c r="CE4298" s="177">
        <v>2.5</v>
      </c>
      <c r="CF4298" s="178">
        <f t="shared" si="198"/>
        <v>0</v>
      </c>
      <c r="CG4298" s="179">
        <f t="shared" si="199"/>
        <v>0</v>
      </c>
      <c r="CH4298" s="184" t="str">
        <f t="shared" si="200"/>
        <v/>
      </c>
    </row>
    <row r="4299" spans="55:86" x14ac:dyDescent="0.25">
      <c r="BC4299" s="175">
        <f>$BB$4062</f>
        <v>0</v>
      </c>
      <c r="BD4299" s="176">
        <f>$BC$4062</f>
        <v>0</v>
      </c>
      <c r="BE4299" s="177">
        <v>2</v>
      </c>
      <c r="BF4299" s="178">
        <f t="shared" si="195"/>
        <v>0</v>
      </c>
      <c r="BG4299" s="179">
        <f t="shared" si="196"/>
        <v>0</v>
      </c>
      <c r="BH4299" s="184" t="str">
        <f t="shared" si="197"/>
        <v/>
      </c>
      <c r="CC4299" s="175">
        <f>$BB$4062</f>
        <v>0</v>
      </c>
      <c r="CD4299" s="176">
        <f>$BC$4062</f>
        <v>0</v>
      </c>
      <c r="CE4299" s="177">
        <v>2.5</v>
      </c>
      <c r="CF4299" s="178">
        <f t="shared" si="198"/>
        <v>0</v>
      </c>
      <c r="CG4299" s="179">
        <f t="shared" si="199"/>
        <v>0</v>
      </c>
      <c r="CH4299" s="184" t="str">
        <f t="shared" si="200"/>
        <v/>
      </c>
    </row>
    <row r="4300" spans="55:86" x14ac:dyDescent="0.25">
      <c r="BC4300" s="175">
        <f>$BB$4069</f>
        <v>0</v>
      </c>
      <c r="BD4300" s="176">
        <f>$BC$4069</f>
        <v>0</v>
      </c>
      <c r="BE4300" s="177">
        <v>1</v>
      </c>
      <c r="BF4300" s="178">
        <f t="shared" si="195"/>
        <v>0</v>
      </c>
      <c r="BG4300" s="179">
        <f t="shared" si="196"/>
        <v>0</v>
      </c>
      <c r="BH4300" s="184" t="str">
        <f t="shared" si="197"/>
        <v/>
      </c>
      <c r="CC4300" s="175">
        <f>$BB$4069</f>
        <v>0</v>
      </c>
      <c r="CD4300" s="176">
        <f>$BC$4069</f>
        <v>0</v>
      </c>
      <c r="CE4300" s="177">
        <v>2.5</v>
      </c>
      <c r="CF4300" s="178">
        <f t="shared" si="198"/>
        <v>0</v>
      </c>
      <c r="CG4300" s="179">
        <f t="shared" si="199"/>
        <v>0</v>
      </c>
      <c r="CH4300" s="184" t="str">
        <f t="shared" si="200"/>
        <v/>
      </c>
    </row>
    <row r="4301" spans="55:86" x14ac:dyDescent="0.25">
      <c r="BC4301" s="175">
        <f>$BB$4074</f>
        <v>0</v>
      </c>
      <c r="BD4301" s="176">
        <f>$BC$4074</f>
        <v>0</v>
      </c>
      <c r="BE4301" s="177">
        <v>0.5</v>
      </c>
      <c r="BF4301" s="178">
        <f t="shared" si="195"/>
        <v>0</v>
      </c>
      <c r="BG4301" s="179">
        <f t="shared" si="196"/>
        <v>0</v>
      </c>
      <c r="BH4301" s="184" t="str">
        <f t="shared" si="197"/>
        <v/>
      </c>
      <c r="CC4301" s="175">
        <f>$BB$4074</f>
        <v>0</v>
      </c>
      <c r="CD4301" s="176">
        <f>$BC$4074</f>
        <v>0</v>
      </c>
      <c r="CE4301" s="177">
        <v>2.5</v>
      </c>
      <c r="CF4301" s="178">
        <f t="shared" si="198"/>
        <v>0</v>
      </c>
      <c r="CG4301" s="179">
        <f t="shared" si="199"/>
        <v>0</v>
      </c>
      <c r="CH4301" s="184" t="str">
        <f t="shared" si="200"/>
        <v/>
      </c>
    </row>
    <row r="4302" spans="55:86" x14ac:dyDescent="0.25">
      <c r="BC4302" s="176"/>
      <c r="BD4302" s="180" t="s">
        <v>99</v>
      </c>
      <c r="BE4302" s="172">
        <f>SUM(BE4295:BE4301)</f>
        <v>10</v>
      </c>
      <c r="BF4302" s="178">
        <f t="shared" si="195"/>
        <v>0</v>
      </c>
      <c r="BG4302" s="179">
        <f t="shared" si="196"/>
        <v>0</v>
      </c>
      <c r="BH4302" s="184" t="str">
        <f t="shared" si="197"/>
        <v/>
      </c>
      <c r="CC4302" s="176"/>
      <c r="CD4302" s="180" t="s">
        <v>99</v>
      </c>
      <c r="CE4302" s="172">
        <v>10</v>
      </c>
      <c r="CF4302" s="178">
        <f t="shared" si="198"/>
        <v>0</v>
      </c>
      <c r="CG4302" s="179">
        <f t="shared" si="199"/>
        <v>0</v>
      </c>
      <c r="CH4302" s="184" t="str">
        <f t="shared" si="200"/>
        <v/>
      </c>
    </row>
    <row r="4303" spans="55:86" x14ac:dyDescent="0.25">
      <c r="BD4303" s="248" t="s">
        <v>310</v>
      </c>
      <c r="BE4303" s="167"/>
      <c r="BF4303" s="167">
        <f>BF4029</f>
        <v>0</v>
      </c>
      <c r="BG4303" s="167">
        <f>BF4105</f>
        <v>0</v>
      </c>
      <c r="BH4303" s="167">
        <f>BF4222</f>
        <v>0</v>
      </c>
      <c r="CD4303" s="248" t="s">
        <v>310</v>
      </c>
      <c r="CE4303" s="167"/>
      <c r="CF4303" s="167">
        <f>CF4029</f>
        <v>0</v>
      </c>
      <c r="CG4303" s="167">
        <f>CF4105</f>
        <v>0</v>
      </c>
      <c r="CH4303" s="167">
        <f>CF4222</f>
        <v>0</v>
      </c>
    </row>
    <row r="4304" spans="55:86" x14ac:dyDescent="0.25">
      <c r="BC4304" s="11"/>
      <c r="BD4304" s="18"/>
      <c r="BE4304" s="3"/>
      <c r="BG4304" s="63"/>
      <c r="CC4304" s="11"/>
      <c r="CD4304" s="18"/>
      <c r="CE4304" s="3"/>
      <c r="CG4304" s="63"/>
    </row>
    <row r="4305" spans="54:93" x14ac:dyDescent="0.25">
      <c r="BC4305" s="8"/>
      <c r="BD4305" s="8"/>
      <c r="BE4305" s="8"/>
      <c r="BF4305" s="8"/>
      <c r="BG4305" s="8"/>
      <c r="BH4305" s="8"/>
      <c r="CC4305" s="8"/>
      <c r="CD4305" s="8"/>
      <c r="CE4305" s="8"/>
      <c r="CF4305" s="8"/>
      <c r="CG4305" s="8"/>
      <c r="CH4305" s="8"/>
    </row>
    <row r="4307" spans="54:93" x14ac:dyDescent="0.25">
      <c r="BC4307" s="11" t="str">
        <f>IF($BF$4016=3,"In the event of a 3-way JV:","")</f>
        <v/>
      </c>
      <c r="BD4307" s="18"/>
      <c r="BE4307" s="3"/>
      <c r="BG4307" s="63"/>
      <c r="CC4307" s="11" t="str">
        <f>IF($CF$4016=3,"In the event of a 3-way JV:","")</f>
        <v/>
      </c>
      <c r="CD4307" s="18"/>
      <c r="CE4307" s="3"/>
      <c r="CG4307" s="63"/>
    </row>
    <row r="4308" spans="54:93" x14ac:dyDescent="0.25">
      <c r="BC4308" s="147"/>
      <c r="BD4308" s="185"/>
      <c r="BE4308" s="185"/>
      <c r="BF4308" s="185"/>
      <c r="BG4308" s="185"/>
      <c r="BH4308" s="185"/>
      <c r="BI4308" s="185"/>
      <c r="BJ4308" s="185"/>
      <c r="BK4308" s="185"/>
      <c r="BL4308" s="185"/>
      <c r="BM4308" s="185"/>
      <c r="BN4308" s="185"/>
      <c r="BO4308" s="185"/>
      <c r="CC4308" s="147"/>
      <c r="CD4308" s="185"/>
      <c r="CE4308" s="185"/>
      <c r="CF4308" s="185"/>
      <c r="CG4308" s="185"/>
      <c r="CH4308" s="185"/>
      <c r="CI4308" s="185"/>
      <c r="CJ4308" s="185"/>
      <c r="CK4308" s="185"/>
      <c r="CL4308" s="185"/>
      <c r="CM4308" s="185"/>
      <c r="CN4308" s="185"/>
      <c r="CO4308" s="185"/>
    </row>
    <row r="4309" spans="54:93" x14ac:dyDescent="0.25">
      <c r="BC4309" s="147" t="str">
        <f>IF($BF$4016=3,"Scorecard Points =","")</f>
        <v/>
      </c>
      <c r="BD4309" s="666" t="str">
        <f>IF($BF$4016=3,"Wp x {[(%JVa(Bosa)+(%JVb)(Bosb)+(%JVc)(Bosc)] + [(%JVa)(Bcsa)+(%JVb)(Bcsb)+(%JVc)(Bcsc)] + …... + [(%Jva)(Brsa)+(%JVb)(Brsb)+(%JVc)(Brsc)]} / 100","")</f>
        <v/>
      </c>
      <c r="BE4309" s="666"/>
      <c r="BF4309" s="666"/>
      <c r="BG4309" s="666"/>
      <c r="BH4309" s="666"/>
      <c r="BI4309" s="666"/>
      <c r="BJ4309" s="666"/>
      <c r="BK4309" s="666"/>
      <c r="BL4309" s="666"/>
      <c r="BM4309" s="666"/>
      <c r="BN4309" s="666"/>
      <c r="BO4309" s="666"/>
      <c r="CC4309" s="147" t="str">
        <f>IF($CF$4016=3,"Scorecard Points =","")</f>
        <v/>
      </c>
      <c r="CD4309" s="666" t="str">
        <f>IF($CF$4016=3,"Wp x {[(%JVa(Bosa)+(%JVb)(Bosb)+(%JVc)(Bosc)] + [(%JVa)(Bcsa)+(%JVb)(Bcsb)+(%JVc)(Bcsc)] + …... + [(%Jva)(Brsa)+(%JVb)(Brsb)+(%JVc)(Brsc)]} / 100","")</f>
        <v/>
      </c>
      <c r="CE4309" s="666"/>
      <c r="CF4309" s="666"/>
      <c r="CG4309" s="666"/>
      <c r="CH4309" s="666"/>
      <c r="CI4309" s="666"/>
      <c r="CJ4309" s="666"/>
      <c r="CK4309" s="666"/>
      <c r="CL4309" s="666"/>
      <c r="CM4309" s="666"/>
      <c r="CN4309" s="666"/>
      <c r="CO4309" s="666"/>
    </row>
    <row r="4310" spans="54:93" x14ac:dyDescent="0.25">
      <c r="BC4310" s="117" t="str">
        <f>IF($BF$4016=3,"Where Wp= ","")</f>
        <v/>
      </c>
      <c r="BD4310" s="82" t="str">
        <f>IF($BF$4016=3,10,"")</f>
        <v/>
      </c>
      <c r="CC4310" s="117" t="str">
        <f>IF($CF$4016=3,"Where Wp= ","")</f>
        <v/>
      </c>
      <c r="CD4310" s="82" t="str">
        <f>IF($CF$4016=3,10,"")</f>
        <v/>
      </c>
    </row>
    <row r="4312" spans="54:93" x14ac:dyDescent="0.25">
      <c r="BC4312" s="39"/>
      <c r="BD4312" s="181"/>
      <c r="CC4312" s="39"/>
      <c r="CD4312" s="181"/>
    </row>
    <row r="4313" spans="54:93" x14ac:dyDescent="0.25">
      <c r="BC4313" s="39" t="str">
        <f>IF($BF$4016=3,BF4018,"")</f>
        <v/>
      </c>
      <c r="BD4313" s="82" t="str">
        <f>IF($BF$4016=3,(BF4021/100),"")</f>
        <v/>
      </c>
      <c r="CC4313" s="39" t="str">
        <f>IF($CF$4016=3,CF4018,"")</f>
        <v/>
      </c>
      <c r="CD4313" s="82" t="str">
        <f>IF($CF$4016=3,(CF4021/100),"")</f>
        <v/>
      </c>
    </row>
    <row r="4314" spans="54:93" x14ac:dyDescent="0.25">
      <c r="BC4314" s="39" t="str">
        <f>IF($BF$4016=3,BF4019,"")</f>
        <v/>
      </c>
      <c r="BD4314" s="82" t="str">
        <f>IF($BF$4016=3,(BF4022/100),"")</f>
        <v/>
      </c>
      <c r="CC4314" s="39" t="str">
        <f>IF($CF$4016=3,CF4019,"")</f>
        <v/>
      </c>
      <c r="CD4314" s="82" t="str">
        <f>IF($CF$4016=3,(CF4022/100),"")</f>
        <v/>
      </c>
    </row>
    <row r="4315" spans="54:93" x14ac:dyDescent="0.25">
      <c r="BC4315" s="39" t="str">
        <f>IF($BF$4016=3,BF4020,"")</f>
        <v/>
      </c>
      <c r="BD4315" s="82" t="str">
        <f>IF($BF$4016=3,(BF4023/100),"")</f>
        <v/>
      </c>
      <c r="CC4315" s="39" t="str">
        <f>IF($CF$4016=3,CF4020,"")</f>
        <v/>
      </c>
      <c r="CD4315" s="82" t="str">
        <f>IF($CF$4016=3,(CF4023/100),"")</f>
        <v/>
      </c>
    </row>
    <row r="4316" spans="54:93" x14ac:dyDescent="0.25">
      <c r="BC4316" s="39"/>
      <c r="BD4316" s="181"/>
      <c r="CC4316" s="39"/>
      <c r="CD4316" s="181"/>
    </row>
    <row r="4317" spans="54:93" ht="15" customHeight="1" x14ac:dyDescent="0.4">
      <c r="BB4317" s="249"/>
      <c r="BC4317" s="151" t="str">
        <f>IF($BF$4016=3,"Scorecard Points = ","")</f>
        <v/>
      </c>
      <c r="BD4317" s="152" t="str">
        <f>IF($BF$4016=3,ROUND((BD4310*((((BD4313*BF4295)+(BD4314*BG4295)+(BD4315*BH4295))+(((BD4313*BF4296)+(BD4314*BG4296)+(BD4315*BH4296))+(((BD4313*BF4297)+(BD4314*BG4297)+(BD4315*BH4297))+(((BD4313*BF4298)+(BD4314*BG4298)+(BD4315*BH4298))+(((BD4313*BF4299)+(BD4314*BG4299)+(BD4315*BH4299))+(((BD4313*BF4300)+(BD4314*BG4300)+(BD4315*BH4300))+(((BD4313*BF4301)+(BD4314*BG4301)+(BD4315*BH4301)))))))))/10)),2),"")</f>
        <v/>
      </c>
      <c r="CB4317" s="249"/>
      <c r="CC4317" s="151" t="str">
        <f>IF($CF$4016=3,"Scorecard Points = ","")</f>
        <v/>
      </c>
      <c r="CD4317" s="152" t="str">
        <f>IF($CF$4016=3,(ROUND((CD4310*((CD4313*CF4302)+(CD4314*CG4302)+(CD4315*CH4302))/10),2)),"")</f>
        <v/>
      </c>
    </row>
    <row r="4399" spans="54:60" x14ac:dyDescent="0.25">
      <c r="BB4399" s="249"/>
    </row>
    <row r="4400" spans="54:60" x14ac:dyDescent="0.25">
      <c r="BB4400" s="150" t="s">
        <v>19</v>
      </c>
      <c r="BC4400" s="168">
        <f>F117</f>
        <v>1</v>
      </c>
      <c r="BD4400" s="148" t="str">
        <f>VLOOKUP(F117,'WORKINGS MATRIX'!K103:L106,2,FALSE)</f>
        <v>Verification Certificate</v>
      </c>
      <c r="BE4400" s="131" t="s">
        <v>308</v>
      </c>
      <c r="BF4400" s="18">
        <f>IF($BC$4400=3,$BF$4018,(IF($BC$4400=4,$CF$4018,IF($BC$4400=1,E112,""))))</f>
        <v>0</v>
      </c>
      <c r="BG4400" s="18" t="str">
        <f>IF(BC4400=3,IF($BF$4016&gt;=2,BF4019,""),IF(BC4400=4,(IF($CF$4016&gt;=2,CF4019,"")),IF($BC$4400=1,IF($BC$4401&gt;=2,E113,""))))</f>
        <v/>
      </c>
      <c r="BH4400" s="18" t="str">
        <f>IF(BC4400=3,IF($BF$4016=3,BF4020,""),IF(BC4400=4,(IF($CF$4016=3,CF4020,"")),IF($BC$4400=1,IF($BC$4401&gt;2,E114,""))))</f>
        <v/>
      </c>
    </row>
    <row r="4401" spans="55:60" x14ac:dyDescent="0.25">
      <c r="BC4401" s="149">
        <f>IF(BC4400=1,F3333,1)</f>
        <v>1</v>
      </c>
      <c r="BD4401" s="148" t="s">
        <v>313</v>
      </c>
      <c r="BE4401" s="131" t="s">
        <v>309</v>
      </c>
      <c r="BF4401" s="18">
        <f>IF($BC$4400=3,(IF($BF$4016=1,100,$BF$4021)),(IF($BC$4400=4,(IF($CF$4016=1,100,$CF$4021)),IF(F3333=1,100,F3345))))</f>
        <v>100</v>
      </c>
      <c r="BG4401" s="18" t="str">
        <f>IF(BC4400=3,IF($BF$4016&gt;=2,BF4022,""),IF(BC4400=4,(IF($CF$4016&gt;=2,CF4022,"")),IF(F3333&gt;=2,F3358,"")))</f>
        <v/>
      </c>
      <c r="BH4401" s="18" t="str">
        <f>IF(BC4400=3,IF($BF$4016=3,BF4023,""),IF(BC4400=4,(IF($CF$4016=3,CF4023,"")),IF(F3333&gt;2,F3371,"")))</f>
        <v/>
      </c>
    </row>
    <row r="4402" spans="55:60" x14ac:dyDescent="0.25">
      <c r="BC4402" s="250"/>
      <c r="BD4402" s="251"/>
      <c r="BE4402" s="252" t="s">
        <v>115</v>
      </c>
      <c r="BF4402" s="253" t="s">
        <v>116</v>
      </c>
      <c r="BG4402" s="253" t="str">
        <f>IF(BC4400=1,IF($BF$4016&gt;=2,"POINTS",""),IF(BC4400=2,(IF($CF$4016&gt;=2,"POINTS","")),""))</f>
        <v/>
      </c>
      <c r="BH4402" s="253" t="str">
        <f>IF(BC4400=1,IF($BF$4016=3,"POINTS",""),IF(BC4400=2,(IF($CF$4016=3,"POINTS","")),""))</f>
        <v/>
      </c>
    </row>
    <row r="4403" spans="55:60" x14ac:dyDescent="0.25">
      <c r="BC4403" s="254">
        <f>BC4295</f>
        <v>0</v>
      </c>
      <c r="BD4403" s="254">
        <f>BD4295</f>
        <v>0</v>
      </c>
      <c r="BE4403" s="255" t="str">
        <f t="shared" ref="BE4403:BE4409" si="201">IF($BC$4400=3,BE4295,(IF($BC$4400=4,CE4295,"")))</f>
        <v/>
      </c>
      <c r="BF4403" s="260"/>
      <c r="BG4403" s="260"/>
      <c r="BH4403" s="260"/>
    </row>
    <row r="4404" spans="55:60" x14ac:dyDescent="0.25">
      <c r="BC4404" s="254">
        <f t="shared" ref="BC4404:BD4409" si="202">BC4296</f>
        <v>0</v>
      </c>
      <c r="BD4404" s="254">
        <f t="shared" si="202"/>
        <v>0</v>
      </c>
      <c r="BE4404" s="255" t="str">
        <f t="shared" si="201"/>
        <v/>
      </c>
      <c r="BF4404" s="260"/>
      <c r="BG4404" s="260"/>
      <c r="BH4404" s="260"/>
    </row>
    <row r="4405" spans="55:60" x14ac:dyDescent="0.25">
      <c r="BC4405" s="254">
        <f t="shared" si="202"/>
        <v>0</v>
      </c>
      <c r="BD4405" s="254">
        <f t="shared" si="202"/>
        <v>0</v>
      </c>
      <c r="BE4405" s="255" t="str">
        <f t="shared" si="201"/>
        <v/>
      </c>
      <c r="BF4405" s="260"/>
      <c r="BG4405" s="260"/>
      <c r="BH4405" s="260"/>
    </row>
    <row r="4406" spans="55:60" x14ac:dyDescent="0.25">
      <c r="BC4406" s="254">
        <f t="shared" si="202"/>
        <v>0</v>
      </c>
      <c r="BD4406" s="254">
        <f t="shared" si="202"/>
        <v>0</v>
      </c>
      <c r="BE4406" s="255" t="str">
        <f t="shared" si="201"/>
        <v/>
      </c>
      <c r="BF4406" s="260"/>
      <c r="BG4406" s="260"/>
      <c r="BH4406" s="260"/>
    </row>
    <row r="4407" spans="55:60" x14ac:dyDescent="0.25">
      <c r="BC4407" s="254">
        <f t="shared" si="202"/>
        <v>0</v>
      </c>
      <c r="BD4407" s="254">
        <f t="shared" si="202"/>
        <v>0</v>
      </c>
      <c r="BE4407" s="255" t="str">
        <f t="shared" si="201"/>
        <v/>
      </c>
      <c r="BF4407" s="260"/>
      <c r="BG4407" s="260"/>
      <c r="BH4407" s="260"/>
    </row>
    <row r="4408" spans="55:60" x14ac:dyDescent="0.25">
      <c r="BC4408" s="254">
        <f t="shared" si="202"/>
        <v>0</v>
      </c>
      <c r="BD4408" s="254">
        <f t="shared" si="202"/>
        <v>0</v>
      </c>
      <c r="BE4408" s="255" t="str">
        <f t="shared" si="201"/>
        <v/>
      </c>
      <c r="BF4408" s="260"/>
      <c r="BG4408" s="260"/>
      <c r="BH4408" s="260"/>
    </row>
    <row r="4409" spans="55:60" x14ac:dyDescent="0.25">
      <c r="BC4409" s="254">
        <f t="shared" si="202"/>
        <v>0</v>
      </c>
      <c r="BD4409" s="254">
        <f t="shared" si="202"/>
        <v>0</v>
      </c>
      <c r="BE4409" s="255" t="str">
        <f t="shared" si="201"/>
        <v/>
      </c>
      <c r="BF4409" s="260"/>
      <c r="BG4409" s="260"/>
      <c r="BH4409" s="260"/>
    </row>
    <row r="4410" spans="55:60" x14ac:dyDescent="0.25">
      <c r="BC4410" s="256"/>
      <c r="BD4410" s="257" t="s">
        <v>99</v>
      </c>
      <c r="BE4410" s="255" t="str">
        <f>IF($BC$4400=3,BE4302,(IF($BC$4400=4,CE4302,"")))</f>
        <v/>
      </c>
      <c r="BF4410" s="260">
        <f>IF($BC$4400=3,BF4302,(IF($BC$4400=4,CF4302,(IF($BC$4400=1,K33,0)))))</f>
        <v>9</v>
      </c>
      <c r="BG4410" s="260" t="str">
        <f>IF($BC$4400=3,BG4302,(IF($BC$4400=4,CG4302,(IF($BC$4400=1,IF(BC4401&gt;=2,K34,""))))))</f>
        <v/>
      </c>
      <c r="BH4410" s="260" t="str">
        <f>IF($BC$4400=3,BH4302,(IF($BC$4400=4,CH4302,(IF($BC$4400=1,IF(BC4401&gt;2,K35,""))))))</f>
        <v/>
      </c>
    </row>
    <row r="4411" spans="55:60" x14ac:dyDescent="0.25">
      <c r="BD4411" s="258" t="s">
        <v>312</v>
      </c>
      <c r="BE4411" s="259"/>
      <c r="BF4411" s="259">
        <f>IF(BC4400=1,F118,(IF($BC$4400=3,$BF$4029,(IF($BC$4400=4,$CF$4029,"")))))</f>
        <v>0</v>
      </c>
      <c r="BG4411" s="259"/>
      <c r="BH4411" s="259"/>
    </row>
    <row r="4413" spans="55:60" x14ac:dyDescent="0.25">
      <c r="BD4413" s="80" t="s">
        <v>311</v>
      </c>
      <c r="BE4413" s="261">
        <f>IF(BC4400=1,G33,0)</f>
        <v>9</v>
      </c>
    </row>
    <row r="5005" customFormat="1" x14ac:dyDescent="0.25"/>
    <row r="5006" customFormat="1" x14ac:dyDescent="0.25"/>
    <row r="5007" customFormat="1" x14ac:dyDescent="0.25"/>
    <row r="5008" customFormat="1" x14ac:dyDescent="0.25"/>
    <row r="5009" customFormat="1" x14ac:dyDescent="0.25"/>
    <row r="5010" customFormat="1" x14ac:dyDescent="0.25"/>
    <row r="5011" customFormat="1" x14ac:dyDescent="0.25"/>
    <row r="5012" customFormat="1" x14ac:dyDescent="0.25"/>
    <row r="5013" customFormat="1" x14ac:dyDescent="0.25"/>
    <row r="5014" customFormat="1" x14ac:dyDescent="0.25"/>
    <row r="5015" customFormat="1" x14ac:dyDescent="0.25"/>
    <row r="5016" customFormat="1" x14ac:dyDescent="0.25"/>
    <row r="5017" customFormat="1" x14ac:dyDescent="0.25"/>
    <row r="5018" customFormat="1" x14ac:dyDescent="0.25"/>
    <row r="5019" customFormat="1" x14ac:dyDescent="0.25"/>
    <row r="5020" customFormat="1" x14ac:dyDescent="0.25"/>
    <row r="5021" customFormat="1" x14ac:dyDescent="0.25"/>
    <row r="5022" customFormat="1" x14ac:dyDescent="0.25"/>
    <row r="5023" customFormat="1" x14ac:dyDescent="0.25"/>
    <row r="5024" customFormat="1" x14ac:dyDescent="0.25"/>
    <row r="5025" customFormat="1" x14ac:dyDescent="0.25"/>
    <row r="5026" customFormat="1" x14ac:dyDescent="0.25"/>
    <row r="5027" customFormat="1" x14ac:dyDescent="0.25"/>
    <row r="5028" customFormat="1" x14ac:dyDescent="0.25"/>
    <row r="5029" customFormat="1" x14ac:dyDescent="0.25"/>
    <row r="5030" customFormat="1" x14ac:dyDescent="0.25"/>
    <row r="5031" customFormat="1" x14ac:dyDescent="0.25"/>
    <row r="5032" customFormat="1" x14ac:dyDescent="0.25"/>
    <row r="5033" customFormat="1" x14ac:dyDescent="0.25"/>
    <row r="5034" customFormat="1" x14ac:dyDescent="0.25"/>
    <row r="5035" customFormat="1" x14ac:dyDescent="0.25"/>
    <row r="5036" customFormat="1" x14ac:dyDescent="0.25"/>
    <row r="5037" customFormat="1" x14ac:dyDescent="0.25"/>
    <row r="5038" customFormat="1" x14ac:dyDescent="0.25"/>
    <row r="5039" customFormat="1" x14ac:dyDescent="0.25"/>
    <row r="5040" customFormat="1" x14ac:dyDescent="0.25"/>
    <row r="5041" customFormat="1" x14ac:dyDescent="0.25"/>
    <row r="5042" customFormat="1" x14ac:dyDescent="0.25"/>
    <row r="5043" customFormat="1" x14ac:dyDescent="0.25"/>
    <row r="5044" customFormat="1" x14ac:dyDescent="0.25"/>
    <row r="5045" customFormat="1" x14ac:dyDescent="0.25"/>
    <row r="5046" customFormat="1" x14ac:dyDescent="0.25"/>
    <row r="5047" customFormat="1" x14ac:dyDescent="0.25"/>
    <row r="5048" customFormat="1" x14ac:dyDescent="0.25"/>
    <row r="5049" customFormat="1" x14ac:dyDescent="0.25"/>
    <row r="5050" customFormat="1" x14ac:dyDescent="0.25"/>
    <row r="5051" customFormat="1" x14ac:dyDescent="0.25"/>
    <row r="5052" customFormat="1" x14ac:dyDescent="0.25"/>
    <row r="5053" customFormat="1" x14ac:dyDescent="0.25"/>
    <row r="5054" customFormat="1" x14ac:dyDescent="0.25"/>
    <row r="5055" customFormat="1" x14ac:dyDescent="0.25"/>
    <row r="5056" customFormat="1" x14ac:dyDescent="0.25"/>
    <row r="5057" customFormat="1" x14ac:dyDescent="0.25"/>
    <row r="5058" customFormat="1" x14ac:dyDescent="0.25"/>
    <row r="5059" customFormat="1" x14ac:dyDescent="0.25"/>
    <row r="5060" customFormat="1" x14ac:dyDescent="0.25"/>
    <row r="5061" customFormat="1" x14ac:dyDescent="0.25"/>
    <row r="5062" customFormat="1" x14ac:dyDescent="0.25"/>
    <row r="5063" customFormat="1" x14ac:dyDescent="0.25"/>
    <row r="5064" customFormat="1" x14ac:dyDescent="0.25"/>
    <row r="5065" customFormat="1" x14ac:dyDescent="0.25"/>
    <row r="5066" customFormat="1" x14ac:dyDescent="0.25"/>
    <row r="5067" customFormat="1" x14ac:dyDescent="0.25"/>
    <row r="5068" customFormat="1" x14ac:dyDescent="0.25"/>
    <row r="5069" customFormat="1" x14ac:dyDescent="0.25"/>
    <row r="5070" customFormat="1" x14ac:dyDescent="0.25"/>
    <row r="5071" customFormat="1" x14ac:dyDescent="0.25"/>
    <row r="5072" customFormat="1" x14ac:dyDescent="0.25"/>
    <row r="5073" customFormat="1" x14ac:dyDescent="0.25"/>
    <row r="5074" customFormat="1" x14ac:dyDescent="0.25"/>
    <row r="5075" customFormat="1" x14ac:dyDescent="0.25"/>
    <row r="5076" customFormat="1" x14ac:dyDescent="0.25"/>
    <row r="5077" customFormat="1" x14ac:dyDescent="0.25"/>
    <row r="5078" customFormat="1" x14ac:dyDescent="0.25"/>
    <row r="5079" customFormat="1" x14ac:dyDescent="0.25"/>
    <row r="5080" customFormat="1" x14ac:dyDescent="0.25"/>
    <row r="5081" customFormat="1" x14ac:dyDescent="0.25"/>
    <row r="5082" customFormat="1" x14ac:dyDescent="0.25"/>
    <row r="5083" customFormat="1" x14ac:dyDescent="0.25"/>
    <row r="5084" customFormat="1" x14ac:dyDescent="0.25"/>
    <row r="5085" customFormat="1" x14ac:dyDescent="0.25"/>
    <row r="5086" customFormat="1" x14ac:dyDescent="0.25"/>
    <row r="5087" customFormat="1" x14ac:dyDescent="0.25"/>
    <row r="5088" customFormat="1" x14ac:dyDescent="0.25"/>
    <row r="5089" customFormat="1" x14ac:dyDescent="0.25"/>
    <row r="5090" customFormat="1" x14ac:dyDescent="0.25"/>
    <row r="5091" customFormat="1" x14ac:dyDescent="0.25"/>
    <row r="5092" customFormat="1" x14ac:dyDescent="0.25"/>
    <row r="5093" customFormat="1" x14ac:dyDescent="0.25"/>
    <row r="5094" customFormat="1" x14ac:dyDescent="0.25"/>
    <row r="5095" customFormat="1" x14ac:dyDescent="0.25"/>
    <row r="5096" customFormat="1" x14ac:dyDescent="0.25"/>
    <row r="5097" customFormat="1" x14ac:dyDescent="0.25"/>
    <row r="5098" customFormat="1" x14ac:dyDescent="0.25"/>
    <row r="5099" customFormat="1" x14ac:dyDescent="0.25"/>
    <row r="5100" customFormat="1" x14ac:dyDescent="0.25"/>
    <row r="5101" customFormat="1" x14ac:dyDescent="0.25"/>
    <row r="5102" customFormat="1" x14ac:dyDescent="0.25"/>
    <row r="5103" customFormat="1" x14ac:dyDescent="0.25"/>
    <row r="5104" customFormat="1" x14ac:dyDescent="0.25"/>
    <row r="5105" customFormat="1" x14ac:dyDescent="0.25"/>
    <row r="5106" customFormat="1" x14ac:dyDescent="0.25"/>
    <row r="5107" customFormat="1" x14ac:dyDescent="0.25"/>
    <row r="5108" customFormat="1" x14ac:dyDescent="0.25"/>
    <row r="5109" customFormat="1" x14ac:dyDescent="0.25"/>
    <row r="5110" customFormat="1" x14ac:dyDescent="0.25"/>
    <row r="5111" customFormat="1" x14ac:dyDescent="0.25"/>
    <row r="5112" customFormat="1" x14ac:dyDescent="0.25"/>
    <row r="5113" customFormat="1" x14ac:dyDescent="0.25"/>
    <row r="5114" customFormat="1" x14ac:dyDescent="0.25"/>
    <row r="5115" customFormat="1" x14ac:dyDescent="0.25"/>
    <row r="5116" customFormat="1" x14ac:dyDescent="0.25"/>
    <row r="5117" customFormat="1" x14ac:dyDescent="0.25"/>
    <row r="5118" customFormat="1" x14ac:dyDescent="0.25"/>
    <row r="5119" customFormat="1" x14ac:dyDescent="0.25"/>
    <row r="5120" customFormat="1" x14ac:dyDescent="0.25"/>
    <row r="5121" customFormat="1" x14ac:dyDescent="0.25"/>
    <row r="5122" customFormat="1" x14ac:dyDescent="0.25"/>
    <row r="5123" customFormat="1" x14ac:dyDescent="0.25"/>
    <row r="5124" customFormat="1" x14ac:dyDescent="0.25"/>
    <row r="5125" customFormat="1" x14ac:dyDescent="0.25"/>
    <row r="5126" customFormat="1" x14ac:dyDescent="0.25"/>
    <row r="5127" customFormat="1" x14ac:dyDescent="0.25"/>
    <row r="5128" customFormat="1" x14ac:dyDescent="0.25"/>
    <row r="5129" customFormat="1" x14ac:dyDescent="0.25"/>
    <row r="5130" customFormat="1" x14ac:dyDescent="0.25"/>
    <row r="5131" customFormat="1" x14ac:dyDescent="0.25"/>
    <row r="5132" customFormat="1" x14ac:dyDescent="0.25"/>
    <row r="5133" customFormat="1" x14ac:dyDescent="0.25"/>
    <row r="5134" customFormat="1" x14ac:dyDescent="0.25"/>
    <row r="5135" customFormat="1" x14ac:dyDescent="0.25"/>
    <row r="5136" customFormat="1" x14ac:dyDescent="0.25"/>
    <row r="5137" customFormat="1" x14ac:dyDescent="0.25"/>
    <row r="5138" customFormat="1" x14ac:dyDescent="0.25"/>
    <row r="5139" customFormat="1" x14ac:dyDescent="0.25"/>
    <row r="5140" customFormat="1" x14ac:dyDescent="0.25"/>
    <row r="5141" customFormat="1" x14ac:dyDescent="0.25"/>
    <row r="5142" customFormat="1" x14ac:dyDescent="0.25"/>
    <row r="5143" customFormat="1" x14ac:dyDescent="0.25"/>
    <row r="5144" customFormat="1" x14ac:dyDescent="0.25"/>
    <row r="5145" customFormat="1" x14ac:dyDescent="0.25"/>
    <row r="5146" customFormat="1" x14ac:dyDescent="0.25"/>
    <row r="5147" customFormat="1" x14ac:dyDescent="0.25"/>
    <row r="5148" customFormat="1" x14ac:dyDescent="0.25"/>
    <row r="5149" customFormat="1" x14ac:dyDescent="0.25"/>
    <row r="5150" customFormat="1" x14ac:dyDescent="0.25"/>
    <row r="5151" customFormat="1" x14ac:dyDescent="0.25"/>
    <row r="5152" customFormat="1" x14ac:dyDescent="0.25"/>
    <row r="5153" customFormat="1" x14ac:dyDescent="0.25"/>
    <row r="5154" customFormat="1" x14ac:dyDescent="0.25"/>
    <row r="5155" customFormat="1" x14ac:dyDescent="0.25"/>
    <row r="5156" customFormat="1" x14ac:dyDescent="0.25"/>
    <row r="5157" customFormat="1" x14ac:dyDescent="0.25"/>
    <row r="5158" customFormat="1" x14ac:dyDescent="0.25"/>
    <row r="5159" customFormat="1" x14ac:dyDescent="0.25"/>
    <row r="5160" customFormat="1" x14ac:dyDescent="0.25"/>
    <row r="5161" customFormat="1" x14ac:dyDescent="0.25"/>
    <row r="5162" customFormat="1" x14ac:dyDescent="0.25"/>
    <row r="5163" customFormat="1" x14ac:dyDescent="0.25"/>
    <row r="5164" customFormat="1" x14ac:dyDescent="0.25"/>
    <row r="5165" customFormat="1" x14ac:dyDescent="0.25"/>
    <row r="5166" customFormat="1" x14ac:dyDescent="0.25"/>
    <row r="5167" customFormat="1" x14ac:dyDescent="0.25"/>
    <row r="5168" customFormat="1" x14ac:dyDescent="0.25"/>
    <row r="5169" customFormat="1" x14ac:dyDescent="0.25"/>
    <row r="5170" customFormat="1" x14ac:dyDescent="0.25"/>
    <row r="5171" customFormat="1" x14ac:dyDescent="0.25"/>
    <row r="5172" customFormat="1" x14ac:dyDescent="0.25"/>
    <row r="5173" customFormat="1" x14ac:dyDescent="0.25"/>
    <row r="5174" customFormat="1" x14ac:dyDescent="0.25"/>
    <row r="5175" customFormat="1" x14ac:dyDescent="0.25"/>
    <row r="5176" customFormat="1" x14ac:dyDescent="0.25"/>
    <row r="5177" customFormat="1" x14ac:dyDescent="0.25"/>
    <row r="5178" customFormat="1" x14ac:dyDescent="0.25"/>
    <row r="5179" customFormat="1" x14ac:dyDescent="0.25"/>
    <row r="5180" customFormat="1" x14ac:dyDescent="0.25"/>
    <row r="5181" customFormat="1" x14ac:dyDescent="0.25"/>
    <row r="5182" customFormat="1" x14ac:dyDescent="0.25"/>
    <row r="5183" customFormat="1" x14ac:dyDescent="0.25"/>
    <row r="5184" customFormat="1" x14ac:dyDescent="0.25"/>
    <row r="5185" customFormat="1" x14ac:dyDescent="0.25"/>
    <row r="5186" customFormat="1" x14ac:dyDescent="0.25"/>
    <row r="5187" customFormat="1" x14ac:dyDescent="0.25"/>
    <row r="5188" customFormat="1" x14ac:dyDescent="0.25"/>
    <row r="5189" customFormat="1" x14ac:dyDescent="0.25"/>
    <row r="5190" customFormat="1" x14ac:dyDescent="0.25"/>
    <row r="5191" customFormat="1" x14ac:dyDescent="0.25"/>
    <row r="5192" customFormat="1" x14ac:dyDescent="0.25"/>
    <row r="5193" customFormat="1" x14ac:dyDescent="0.25"/>
    <row r="5194" customFormat="1" x14ac:dyDescent="0.25"/>
    <row r="5195" customFormat="1" x14ac:dyDescent="0.25"/>
    <row r="5196" customFormat="1" x14ac:dyDescent="0.25"/>
    <row r="5197" customFormat="1" x14ac:dyDescent="0.25"/>
    <row r="5198" customFormat="1" x14ac:dyDescent="0.25"/>
    <row r="5199" customFormat="1" x14ac:dyDescent="0.25"/>
    <row r="5200" customFormat="1" x14ac:dyDescent="0.25"/>
    <row r="5201" customFormat="1" x14ac:dyDescent="0.25"/>
    <row r="5202" customFormat="1" x14ac:dyDescent="0.25"/>
    <row r="5203" customFormat="1" x14ac:dyDescent="0.25"/>
    <row r="5204" customFormat="1" x14ac:dyDescent="0.25"/>
    <row r="5205" customFormat="1" x14ac:dyDescent="0.25"/>
    <row r="5206" customFormat="1" x14ac:dyDescent="0.25"/>
    <row r="5207" customFormat="1" x14ac:dyDescent="0.25"/>
    <row r="5208" customFormat="1" x14ac:dyDescent="0.25"/>
    <row r="5209" customFormat="1" x14ac:dyDescent="0.25"/>
    <row r="5210" customFormat="1" x14ac:dyDescent="0.25"/>
    <row r="5211" customFormat="1" x14ac:dyDescent="0.25"/>
    <row r="5212" customFormat="1" x14ac:dyDescent="0.25"/>
    <row r="5213" customFormat="1" x14ac:dyDescent="0.25"/>
    <row r="5214" customFormat="1" x14ac:dyDescent="0.25"/>
    <row r="5215" customFormat="1" x14ac:dyDescent="0.25"/>
    <row r="5216" customFormat="1" x14ac:dyDescent="0.25"/>
    <row r="5217" customFormat="1" x14ac:dyDescent="0.25"/>
    <row r="5218" customFormat="1" x14ac:dyDescent="0.25"/>
    <row r="5219" customFormat="1" x14ac:dyDescent="0.25"/>
    <row r="5220" customFormat="1" x14ac:dyDescent="0.25"/>
    <row r="5221" customFormat="1" x14ac:dyDescent="0.25"/>
    <row r="5222" customFormat="1" x14ac:dyDescent="0.25"/>
    <row r="5223" customFormat="1" x14ac:dyDescent="0.25"/>
    <row r="5224" customFormat="1" x14ac:dyDescent="0.25"/>
    <row r="5225" customFormat="1" x14ac:dyDescent="0.25"/>
    <row r="5226" customFormat="1" x14ac:dyDescent="0.25"/>
    <row r="5227" customFormat="1" x14ac:dyDescent="0.25"/>
    <row r="5228" customFormat="1" x14ac:dyDescent="0.25"/>
    <row r="5229" customFormat="1" x14ac:dyDescent="0.25"/>
    <row r="5230" customFormat="1" x14ac:dyDescent="0.25"/>
    <row r="5231" customFormat="1" x14ac:dyDescent="0.25"/>
    <row r="5232" customFormat="1" x14ac:dyDescent="0.25"/>
    <row r="5233" customFormat="1" x14ac:dyDescent="0.25"/>
    <row r="5234" customFormat="1" x14ac:dyDescent="0.25"/>
    <row r="5235" customFormat="1" x14ac:dyDescent="0.25"/>
    <row r="5236" customFormat="1" x14ac:dyDescent="0.25"/>
    <row r="5237" customFormat="1" x14ac:dyDescent="0.25"/>
    <row r="5238" customFormat="1" x14ac:dyDescent="0.25"/>
    <row r="5239" customFormat="1" x14ac:dyDescent="0.25"/>
    <row r="5240" customFormat="1" x14ac:dyDescent="0.25"/>
    <row r="5241" customFormat="1" x14ac:dyDescent="0.25"/>
    <row r="5242" customFormat="1" x14ac:dyDescent="0.25"/>
    <row r="5243" customFormat="1" x14ac:dyDescent="0.25"/>
    <row r="5244" customFormat="1" x14ac:dyDescent="0.25"/>
    <row r="5245" customFormat="1" x14ac:dyDescent="0.25"/>
    <row r="5246" customFormat="1" x14ac:dyDescent="0.25"/>
    <row r="5247" customFormat="1" x14ac:dyDescent="0.25"/>
    <row r="5248" customFormat="1" x14ac:dyDescent="0.25"/>
    <row r="5249" customFormat="1" x14ac:dyDescent="0.25"/>
    <row r="5250" customFormat="1" x14ac:dyDescent="0.25"/>
    <row r="5251" customFormat="1" x14ac:dyDescent="0.25"/>
    <row r="5252" customFormat="1" x14ac:dyDescent="0.25"/>
    <row r="5253" customFormat="1" x14ac:dyDescent="0.25"/>
    <row r="5254" customFormat="1" x14ac:dyDescent="0.25"/>
    <row r="5255" customFormat="1" x14ac:dyDescent="0.25"/>
    <row r="5256" customFormat="1" x14ac:dyDescent="0.25"/>
    <row r="5257" customFormat="1" x14ac:dyDescent="0.25"/>
    <row r="5258" customFormat="1" x14ac:dyDescent="0.25"/>
    <row r="5259" customFormat="1" x14ac:dyDescent="0.25"/>
    <row r="5260" customFormat="1" x14ac:dyDescent="0.25"/>
    <row r="5261" customFormat="1" x14ac:dyDescent="0.25"/>
    <row r="5262" customFormat="1" x14ac:dyDescent="0.25"/>
    <row r="5263" customFormat="1" x14ac:dyDescent="0.25"/>
    <row r="5264" customFormat="1" x14ac:dyDescent="0.25"/>
    <row r="5265" customFormat="1" x14ac:dyDescent="0.25"/>
    <row r="5266" customFormat="1" x14ac:dyDescent="0.25"/>
    <row r="5267" customFormat="1" x14ac:dyDescent="0.25"/>
    <row r="5268" customFormat="1" x14ac:dyDescent="0.25"/>
    <row r="5269" customFormat="1" x14ac:dyDescent="0.25"/>
    <row r="5270" customFormat="1" x14ac:dyDescent="0.25"/>
    <row r="5271" customFormat="1" x14ac:dyDescent="0.25"/>
    <row r="5272" customFormat="1" x14ac:dyDescent="0.25"/>
    <row r="5273" customFormat="1" x14ac:dyDescent="0.25"/>
    <row r="5274" customFormat="1" x14ac:dyDescent="0.25"/>
    <row r="5275" customFormat="1" x14ac:dyDescent="0.25"/>
    <row r="5276" customFormat="1" x14ac:dyDescent="0.25"/>
    <row r="5277" customFormat="1" x14ac:dyDescent="0.25"/>
    <row r="5278" customFormat="1" x14ac:dyDescent="0.25"/>
    <row r="5279" customFormat="1" x14ac:dyDescent="0.25"/>
    <row r="5280" customFormat="1" x14ac:dyDescent="0.25"/>
    <row r="5281" customFormat="1" x14ac:dyDescent="0.25"/>
    <row r="5282" customFormat="1" x14ac:dyDescent="0.25"/>
    <row r="5283" customFormat="1" x14ac:dyDescent="0.25"/>
    <row r="5284" customFormat="1" x14ac:dyDescent="0.25"/>
    <row r="5285" customFormat="1" x14ac:dyDescent="0.25"/>
    <row r="5286" customFormat="1" x14ac:dyDescent="0.25"/>
    <row r="5287" customFormat="1" x14ac:dyDescent="0.25"/>
    <row r="5288" customFormat="1" x14ac:dyDescent="0.25"/>
    <row r="5289" customFormat="1" x14ac:dyDescent="0.25"/>
    <row r="5290" customFormat="1" x14ac:dyDescent="0.25"/>
    <row r="5291" customFormat="1" x14ac:dyDescent="0.25"/>
    <row r="5292" customFormat="1" x14ac:dyDescent="0.25"/>
    <row r="5293" customFormat="1" x14ac:dyDescent="0.25"/>
    <row r="5294" customFormat="1" x14ac:dyDescent="0.25"/>
    <row r="5295" customFormat="1" x14ac:dyDescent="0.25"/>
    <row r="5296" customFormat="1" x14ac:dyDescent="0.25"/>
    <row r="5297" customFormat="1" x14ac:dyDescent="0.25"/>
    <row r="5298" customFormat="1" x14ac:dyDescent="0.25"/>
    <row r="5299" customFormat="1" x14ac:dyDescent="0.25"/>
    <row r="5300" customFormat="1" x14ac:dyDescent="0.25"/>
    <row r="5301" customFormat="1" x14ac:dyDescent="0.25"/>
    <row r="5302" customFormat="1" x14ac:dyDescent="0.25"/>
    <row r="5303" customFormat="1" x14ac:dyDescent="0.25"/>
    <row r="5304" customFormat="1" x14ac:dyDescent="0.25"/>
    <row r="5305" customFormat="1" x14ac:dyDescent="0.25"/>
    <row r="5306" customFormat="1" x14ac:dyDescent="0.25"/>
    <row r="5307" customFormat="1" x14ac:dyDescent="0.25"/>
    <row r="5308" customFormat="1" x14ac:dyDescent="0.25"/>
    <row r="5309" customFormat="1" x14ac:dyDescent="0.25"/>
    <row r="5310" customFormat="1" x14ac:dyDescent="0.25"/>
    <row r="5311" customFormat="1" x14ac:dyDescent="0.25"/>
    <row r="5312" customFormat="1" x14ac:dyDescent="0.25"/>
    <row r="5313" customFormat="1" x14ac:dyDescent="0.25"/>
    <row r="5314" customFormat="1" x14ac:dyDescent="0.25"/>
    <row r="5315" customFormat="1" x14ac:dyDescent="0.25"/>
    <row r="5316" customFormat="1" x14ac:dyDescent="0.25"/>
    <row r="5317" customFormat="1" x14ac:dyDescent="0.25"/>
    <row r="5318" customFormat="1" x14ac:dyDescent="0.25"/>
    <row r="5319" customFormat="1" x14ac:dyDescent="0.25"/>
    <row r="5320" customFormat="1" x14ac:dyDescent="0.25"/>
    <row r="5321" customFormat="1" x14ac:dyDescent="0.25"/>
    <row r="5322" customFormat="1" x14ac:dyDescent="0.25"/>
    <row r="5323" customFormat="1" x14ac:dyDescent="0.25"/>
    <row r="5324" customFormat="1" x14ac:dyDescent="0.25"/>
    <row r="5325" customFormat="1" x14ac:dyDescent="0.25"/>
    <row r="5326" customFormat="1" x14ac:dyDescent="0.25"/>
    <row r="5327" customFormat="1" x14ac:dyDescent="0.25"/>
    <row r="5328" customFormat="1" x14ac:dyDescent="0.25"/>
    <row r="5329" customFormat="1" x14ac:dyDescent="0.25"/>
    <row r="5330" customFormat="1" x14ac:dyDescent="0.25"/>
    <row r="5331" customFormat="1" x14ac:dyDescent="0.25"/>
    <row r="5332" customFormat="1" x14ac:dyDescent="0.25"/>
    <row r="5333" customFormat="1" x14ac:dyDescent="0.25"/>
    <row r="5334" customFormat="1" x14ac:dyDescent="0.25"/>
    <row r="5335" customFormat="1" x14ac:dyDescent="0.25"/>
    <row r="5336" customFormat="1" x14ac:dyDescent="0.25"/>
    <row r="5337" customFormat="1" x14ac:dyDescent="0.25"/>
    <row r="5338" customFormat="1" x14ac:dyDescent="0.25"/>
    <row r="5339" customFormat="1" x14ac:dyDescent="0.25"/>
    <row r="5340" customFormat="1" x14ac:dyDescent="0.25"/>
    <row r="5341" customFormat="1" x14ac:dyDescent="0.25"/>
    <row r="5342" customFormat="1" x14ac:dyDescent="0.25"/>
    <row r="5343" customFormat="1" x14ac:dyDescent="0.25"/>
    <row r="5344" customFormat="1" x14ac:dyDescent="0.25"/>
    <row r="5345" customFormat="1" x14ac:dyDescent="0.25"/>
    <row r="5346" customFormat="1" x14ac:dyDescent="0.25"/>
    <row r="5347" customFormat="1" x14ac:dyDescent="0.25"/>
    <row r="5348" customFormat="1" x14ac:dyDescent="0.25"/>
    <row r="5349" customFormat="1" x14ac:dyDescent="0.25"/>
    <row r="5350" customFormat="1" x14ac:dyDescent="0.25"/>
    <row r="5351" customFormat="1" x14ac:dyDescent="0.25"/>
    <row r="5352" customFormat="1" x14ac:dyDescent="0.25"/>
    <row r="5353" customFormat="1" x14ac:dyDescent="0.25"/>
    <row r="5354" customFormat="1" x14ac:dyDescent="0.25"/>
    <row r="5355" customFormat="1" x14ac:dyDescent="0.25"/>
    <row r="5356" customFormat="1" x14ac:dyDescent="0.25"/>
    <row r="5357" customFormat="1" x14ac:dyDescent="0.25"/>
    <row r="5358" customFormat="1" x14ac:dyDescent="0.25"/>
    <row r="5359" customFormat="1" x14ac:dyDescent="0.25"/>
    <row r="5360" customFormat="1" x14ac:dyDescent="0.25"/>
    <row r="5361" customFormat="1" x14ac:dyDescent="0.25"/>
    <row r="5362" customFormat="1" x14ac:dyDescent="0.25"/>
    <row r="5363" customFormat="1" x14ac:dyDescent="0.25"/>
    <row r="5364" customFormat="1" x14ac:dyDescent="0.25"/>
    <row r="5365" customFormat="1" x14ac:dyDescent="0.25"/>
    <row r="5366" customFormat="1" x14ac:dyDescent="0.25"/>
    <row r="5367" customFormat="1" x14ac:dyDescent="0.25"/>
    <row r="5368" customFormat="1" x14ac:dyDescent="0.25"/>
    <row r="5369" customFormat="1" x14ac:dyDescent="0.25"/>
    <row r="5370" customFormat="1" x14ac:dyDescent="0.25"/>
    <row r="5371" customFormat="1" x14ac:dyDescent="0.25"/>
    <row r="5372" customFormat="1" x14ac:dyDescent="0.25"/>
    <row r="5373" customFormat="1" x14ac:dyDescent="0.25"/>
    <row r="5374" customFormat="1" x14ac:dyDescent="0.25"/>
    <row r="5375" customFormat="1" x14ac:dyDescent="0.25"/>
    <row r="5376" customFormat="1" x14ac:dyDescent="0.25"/>
    <row r="5377" customFormat="1" x14ac:dyDescent="0.25"/>
    <row r="5378" customFormat="1" x14ac:dyDescent="0.25"/>
    <row r="5379" customFormat="1" x14ac:dyDescent="0.25"/>
    <row r="5380" customFormat="1" x14ac:dyDescent="0.25"/>
    <row r="5381" customFormat="1" x14ac:dyDescent="0.25"/>
    <row r="5382" customFormat="1" x14ac:dyDescent="0.25"/>
    <row r="5383" customFormat="1" x14ac:dyDescent="0.25"/>
    <row r="5384" customFormat="1" x14ac:dyDescent="0.25"/>
    <row r="5385" customFormat="1" x14ac:dyDescent="0.25"/>
    <row r="5386" customFormat="1" x14ac:dyDescent="0.25"/>
    <row r="5387" customFormat="1" x14ac:dyDescent="0.25"/>
    <row r="5388" customFormat="1" x14ac:dyDescent="0.25"/>
    <row r="5389" customFormat="1" x14ac:dyDescent="0.25"/>
    <row r="5390" customFormat="1" x14ac:dyDescent="0.25"/>
    <row r="5391" customFormat="1" x14ac:dyDescent="0.25"/>
    <row r="5392" customFormat="1" x14ac:dyDescent="0.25"/>
    <row r="5393" customFormat="1" x14ac:dyDescent="0.25"/>
    <row r="5394" customFormat="1" x14ac:dyDescent="0.25"/>
    <row r="5395" customFormat="1" x14ac:dyDescent="0.25"/>
    <row r="5396" customFormat="1" x14ac:dyDescent="0.25"/>
    <row r="5397" customFormat="1" x14ac:dyDescent="0.25"/>
    <row r="5398" customFormat="1" x14ac:dyDescent="0.25"/>
    <row r="5399" customFormat="1" x14ac:dyDescent="0.25"/>
    <row r="5400" customFormat="1" x14ac:dyDescent="0.25"/>
    <row r="5401" customFormat="1" x14ac:dyDescent="0.25"/>
    <row r="5402" customFormat="1" x14ac:dyDescent="0.25"/>
    <row r="5403" customFormat="1" x14ac:dyDescent="0.25"/>
    <row r="5404" customFormat="1" x14ac:dyDescent="0.25"/>
    <row r="5405" customFormat="1" x14ac:dyDescent="0.25"/>
    <row r="5406" customFormat="1" x14ac:dyDescent="0.25"/>
    <row r="5407" customFormat="1" x14ac:dyDescent="0.25"/>
    <row r="5408" customFormat="1" x14ac:dyDescent="0.25"/>
    <row r="5409" customFormat="1" x14ac:dyDescent="0.25"/>
    <row r="5410" customFormat="1" x14ac:dyDescent="0.25"/>
    <row r="5411" customFormat="1" x14ac:dyDescent="0.25"/>
    <row r="5412" customFormat="1" x14ac:dyDescent="0.25"/>
    <row r="5413" customFormat="1" x14ac:dyDescent="0.25"/>
    <row r="5414" customFormat="1" x14ac:dyDescent="0.25"/>
    <row r="5415" customFormat="1" x14ac:dyDescent="0.25"/>
    <row r="5416" customFormat="1" x14ac:dyDescent="0.25"/>
    <row r="5417" customFormat="1" x14ac:dyDescent="0.25"/>
    <row r="5418" customFormat="1" x14ac:dyDescent="0.25"/>
    <row r="5419" customFormat="1" x14ac:dyDescent="0.25"/>
    <row r="5420" customFormat="1" x14ac:dyDescent="0.25"/>
    <row r="5421" customFormat="1" x14ac:dyDescent="0.25"/>
    <row r="5422" customFormat="1" x14ac:dyDescent="0.25"/>
    <row r="5423" customFormat="1" x14ac:dyDescent="0.25"/>
    <row r="5424" customFormat="1" x14ac:dyDescent="0.25"/>
    <row r="5425" customFormat="1" x14ac:dyDescent="0.25"/>
    <row r="5426" customFormat="1" x14ac:dyDescent="0.25"/>
    <row r="5427" customFormat="1" x14ac:dyDescent="0.25"/>
    <row r="5428" customFormat="1" x14ac:dyDescent="0.25"/>
    <row r="5429" customFormat="1" x14ac:dyDescent="0.25"/>
    <row r="5430" customFormat="1" x14ac:dyDescent="0.25"/>
    <row r="5431" customFormat="1" x14ac:dyDescent="0.25"/>
    <row r="5432" customFormat="1" x14ac:dyDescent="0.25"/>
    <row r="5433" customFormat="1" x14ac:dyDescent="0.25"/>
    <row r="5434" customFormat="1" x14ac:dyDescent="0.25"/>
    <row r="5435" customFormat="1" x14ac:dyDescent="0.25"/>
    <row r="5436" customFormat="1" x14ac:dyDescent="0.25"/>
    <row r="5437" customFormat="1" x14ac:dyDescent="0.25"/>
    <row r="5438" customFormat="1" x14ac:dyDescent="0.25"/>
    <row r="5439" customFormat="1" x14ac:dyDescent="0.25"/>
    <row r="5440" customFormat="1" x14ac:dyDescent="0.25"/>
    <row r="5441" customFormat="1" x14ac:dyDescent="0.25"/>
    <row r="5442" customFormat="1" x14ac:dyDescent="0.25"/>
    <row r="5443" customFormat="1" x14ac:dyDescent="0.25"/>
    <row r="5444" customFormat="1" x14ac:dyDescent="0.25"/>
    <row r="5445" customFormat="1" x14ac:dyDescent="0.25"/>
    <row r="5446" customFormat="1" x14ac:dyDescent="0.25"/>
    <row r="5447" customFormat="1" x14ac:dyDescent="0.25"/>
    <row r="5448" customFormat="1" x14ac:dyDescent="0.25"/>
    <row r="5449" customFormat="1" x14ac:dyDescent="0.25"/>
    <row r="5450" customFormat="1" x14ac:dyDescent="0.25"/>
    <row r="5451" customFormat="1" x14ac:dyDescent="0.25"/>
    <row r="5452" customFormat="1" x14ac:dyDescent="0.25"/>
    <row r="5453" customFormat="1" x14ac:dyDescent="0.25"/>
    <row r="5454" customFormat="1" x14ac:dyDescent="0.25"/>
    <row r="5455" customFormat="1" x14ac:dyDescent="0.25"/>
    <row r="5456" customFormat="1" x14ac:dyDescent="0.25"/>
    <row r="5457" customFormat="1" x14ac:dyDescent="0.25"/>
    <row r="5458" customFormat="1" x14ac:dyDescent="0.25"/>
    <row r="5459" customFormat="1" x14ac:dyDescent="0.25"/>
    <row r="5460" customFormat="1" x14ac:dyDescent="0.25"/>
    <row r="5461" customFormat="1" x14ac:dyDescent="0.25"/>
    <row r="5462" customFormat="1" x14ac:dyDescent="0.25"/>
    <row r="5463" customFormat="1" x14ac:dyDescent="0.25"/>
    <row r="5464" customFormat="1" x14ac:dyDescent="0.25"/>
    <row r="5465" customFormat="1" x14ac:dyDescent="0.25"/>
    <row r="5466" customFormat="1" x14ac:dyDescent="0.25"/>
    <row r="5467" customFormat="1" x14ac:dyDescent="0.25"/>
    <row r="5468" customFormat="1" x14ac:dyDescent="0.25"/>
    <row r="5469" customFormat="1" x14ac:dyDescent="0.25"/>
    <row r="5470" customFormat="1" x14ac:dyDescent="0.25"/>
    <row r="5471" customFormat="1" x14ac:dyDescent="0.25"/>
    <row r="5472" customFormat="1" x14ac:dyDescent="0.25"/>
    <row r="5473" customFormat="1" x14ac:dyDescent="0.25"/>
    <row r="5474" customFormat="1" x14ac:dyDescent="0.25"/>
    <row r="5475" customFormat="1" x14ac:dyDescent="0.25"/>
    <row r="5476" customFormat="1" x14ac:dyDescent="0.25"/>
    <row r="5477" customFormat="1" x14ac:dyDescent="0.25"/>
    <row r="5478" customFormat="1" x14ac:dyDescent="0.25"/>
    <row r="5479" customFormat="1" x14ac:dyDescent="0.25"/>
    <row r="5480" customFormat="1" x14ac:dyDescent="0.25"/>
    <row r="5481" customFormat="1" x14ac:dyDescent="0.25"/>
    <row r="5482" customFormat="1" x14ac:dyDescent="0.25"/>
    <row r="5483" customFormat="1" x14ac:dyDescent="0.25"/>
    <row r="5484" customFormat="1" x14ac:dyDescent="0.25"/>
    <row r="5485" customFormat="1" x14ac:dyDescent="0.25"/>
    <row r="5486" customFormat="1" x14ac:dyDescent="0.25"/>
    <row r="5487" customFormat="1" x14ac:dyDescent="0.25"/>
    <row r="5488" customFormat="1" x14ac:dyDescent="0.25"/>
    <row r="5489" customFormat="1" x14ac:dyDescent="0.25"/>
    <row r="5490" customFormat="1" x14ac:dyDescent="0.25"/>
    <row r="5491" customFormat="1" x14ac:dyDescent="0.25"/>
    <row r="5492" customFormat="1" x14ac:dyDescent="0.25"/>
    <row r="5493" customFormat="1" x14ac:dyDescent="0.25"/>
    <row r="5494" customFormat="1" x14ac:dyDescent="0.25"/>
    <row r="5495" customFormat="1" x14ac:dyDescent="0.25"/>
    <row r="5496" customFormat="1" x14ac:dyDescent="0.25"/>
    <row r="5497" customFormat="1" x14ac:dyDescent="0.25"/>
    <row r="5498" customFormat="1" x14ac:dyDescent="0.25"/>
    <row r="5499" customFormat="1" x14ac:dyDescent="0.25"/>
    <row r="5500" customFormat="1" x14ac:dyDescent="0.25"/>
    <row r="5501" customFormat="1" x14ac:dyDescent="0.25"/>
    <row r="5502" customFormat="1" x14ac:dyDescent="0.25"/>
    <row r="5503" customFormat="1" x14ac:dyDescent="0.25"/>
    <row r="5504" customFormat="1" x14ac:dyDescent="0.25"/>
    <row r="5505" customFormat="1" x14ac:dyDescent="0.25"/>
    <row r="5506" customFormat="1" x14ac:dyDescent="0.25"/>
    <row r="5507" customFormat="1" x14ac:dyDescent="0.25"/>
    <row r="5508" customFormat="1" x14ac:dyDescent="0.25"/>
    <row r="5509" customFormat="1" x14ac:dyDescent="0.25"/>
    <row r="5510" customFormat="1" x14ac:dyDescent="0.25"/>
    <row r="5511" customFormat="1" x14ac:dyDescent="0.25"/>
    <row r="5512" customFormat="1" x14ac:dyDescent="0.25"/>
    <row r="5513" customFormat="1" x14ac:dyDescent="0.25"/>
    <row r="5514" customFormat="1" x14ac:dyDescent="0.25"/>
    <row r="5515" customFormat="1" x14ac:dyDescent="0.25"/>
    <row r="5516" customFormat="1" x14ac:dyDescent="0.25"/>
    <row r="5517" customFormat="1" x14ac:dyDescent="0.25"/>
    <row r="5518" customFormat="1" x14ac:dyDescent="0.25"/>
    <row r="5519" customFormat="1" x14ac:dyDescent="0.25"/>
    <row r="5520" customFormat="1" x14ac:dyDescent="0.25"/>
    <row r="5521" customFormat="1" x14ac:dyDescent="0.25"/>
    <row r="5522" customFormat="1" x14ac:dyDescent="0.25"/>
    <row r="5523" customFormat="1" x14ac:dyDescent="0.25"/>
    <row r="5524" customFormat="1" x14ac:dyDescent="0.25"/>
    <row r="5525" customFormat="1" x14ac:dyDescent="0.25"/>
    <row r="5526" customFormat="1" x14ac:dyDescent="0.25"/>
    <row r="5527" customFormat="1" x14ac:dyDescent="0.25"/>
    <row r="5528" customFormat="1" x14ac:dyDescent="0.25"/>
    <row r="5529" customFormat="1" x14ac:dyDescent="0.25"/>
    <row r="5530" customFormat="1" x14ac:dyDescent="0.25"/>
    <row r="5531" customFormat="1" x14ac:dyDescent="0.25"/>
    <row r="5532" customFormat="1" x14ac:dyDescent="0.25"/>
    <row r="5533" customFormat="1" x14ac:dyDescent="0.25"/>
    <row r="5534" customFormat="1" x14ac:dyDescent="0.25"/>
    <row r="5535" customFormat="1" x14ac:dyDescent="0.25"/>
    <row r="5536" customFormat="1" x14ac:dyDescent="0.25"/>
    <row r="5537" customFormat="1" x14ac:dyDescent="0.25"/>
    <row r="5538" customFormat="1" x14ac:dyDescent="0.25"/>
    <row r="5539" customFormat="1" x14ac:dyDescent="0.25"/>
    <row r="5540" customFormat="1" x14ac:dyDescent="0.25"/>
    <row r="5541" customFormat="1" x14ac:dyDescent="0.25"/>
    <row r="5542" customFormat="1" x14ac:dyDescent="0.25"/>
    <row r="5543" customFormat="1" x14ac:dyDescent="0.25"/>
    <row r="5544" customFormat="1" x14ac:dyDescent="0.25"/>
    <row r="5545" customFormat="1" x14ac:dyDescent="0.25"/>
    <row r="5546" customFormat="1" x14ac:dyDescent="0.25"/>
    <row r="5547" customFormat="1" x14ac:dyDescent="0.25"/>
    <row r="5548" customFormat="1" x14ac:dyDescent="0.25"/>
    <row r="5549" customFormat="1" x14ac:dyDescent="0.25"/>
    <row r="5550" customFormat="1" x14ac:dyDescent="0.25"/>
    <row r="5551" customFormat="1" x14ac:dyDescent="0.25"/>
    <row r="5552" customFormat="1" x14ac:dyDescent="0.25"/>
    <row r="5553" customFormat="1" x14ac:dyDescent="0.25"/>
    <row r="5554" customFormat="1" x14ac:dyDescent="0.25"/>
    <row r="5555" customFormat="1" x14ac:dyDescent="0.25"/>
    <row r="5556" customFormat="1" x14ac:dyDescent="0.25"/>
    <row r="5557" customFormat="1" x14ac:dyDescent="0.25"/>
    <row r="5558" customFormat="1" x14ac:dyDescent="0.25"/>
    <row r="5559" customFormat="1" x14ac:dyDescent="0.25"/>
    <row r="5560" customFormat="1" x14ac:dyDescent="0.25"/>
    <row r="5561" customFormat="1" x14ac:dyDescent="0.25"/>
    <row r="5562" customFormat="1" x14ac:dyDescent="0.25"/>
    <row r="5563" customFormat="1" x14ac:dyDescent="0.25"/>
    <row r="5564" customFormat="1" x14ac:dyDescent="0.25"/>
    <row r="5565" customFormat="1" x14ac:dyDescent="0.25"/>
    <row r="5566" customFormat="1" x14ac:dyDescent="0.25"/>
    <row r="5567" customFormat="1" x14ac:dyDescent="0.25"/>
    <row r="5568" customFormat="1" x14ac:dyDescent="0.25"/>
    <row r="5569" customFormat="1" x14ac:dyDescent="0.25"/>
    <row r="5570" customFormat="1" x14ac:dyDescent="0.25"/>
    <row r="5571" customFormat="1" x14ac:dyDescent="0.25"/>
    <row r="5572" customFormat="1" x14ac:dyDescent="0.25"/>
    <row r="5573" customFormat="1" x14ac:dyDescent="0.25"/>
    <row r="5574" customFormat="1" x14ac:dyDescent="0.25"/>
    <row r="5575" customFormat="1" x14ac:dyDescent="0.25"/>
    <row r="5576" customFormat="1" x14ac:dyDescent="0.25"/>
    <row r="5577" customFormat="1" x14ac:dyDescent="0.25"/>
    <row r="5578" customFormat="1" x14ac:dyDescent="0.25"/>
    <row r="5579" customFormat="1" x14ac:dyDescent="0.25"/>
    <row r="5580" customFormat="1" x14ac:dyDescent="0.25"/>
    <row r="5581" customFormat="1" x14ac:dyDescent="0.25"/>
    <row r="5582" customFormat="1" x14ac:dyDescent="0.25"/>
    <row r="5583" customFormat="1" x14ac:dyDescent="0.25"/>
    <row r="5584" customFormat="1" x14ac:dyDescent="0.25"/>
    <row r="5585" customFormat="1" x14ac:dyDescent="0.25"/>
    <row r="5586" customFormat="1" x14ac:dyDescent="0.25"/>
    <row r="5587" customFormat="1" x14ac:dyDescent="0.25"/>
    <row r="5588" customFormat="1" x14ac:dyDescent="0.25"/>
    <row r="5589" customFormat="1" x14ac:dyDescent="0.25"/>
    <row r="5590" customFormat="1" x14ac:dyDescent="0.25"/>
    <row r="5591" customFormat="1" x14ac:dyDescent="0.25"/>
    <row r="5592" customFormat="1" x14ac:dyDescent="0.25"/>
    <row r="5593" customFormat="1" x14ac:dyDescent="0.25"/>
    <row r="5594" customFormat="1" x14ac:dyDescent="0.25"/>
    <row r="5595" customFormat="1" x14ac:dyDescent="0.25"/>
    <row r="5596" customFormat="1" x14ac:dyDescent="0.25"/>
    <row r="5597" customFormat="1" x14ac:dyDescent="0.25"/>
    <row r="5598" customFormat="1" x14ac:dyDescent="0.25"/>
    <row r="5599" customFormat="1" x14ac:dyDescent="0.25"/>
    <row r="5600" customFormat="1" x14ac:dyDescent="0.25"/>
    <row r="5601" customFormat="1" x14ac:dyDescent="0.25"/>
    <row r="5602" customFormat="1" x14ac:dyDescent="0.25"/>
    <row r="5603" customFormat="1" x14ac:dyDescent="0.25"/>
    <row r="5604" customFormat="1" x14ac:dyDescent="0.25"/>
    <row r="5605" customFormat="1" x14ac:dyDescent="0.25"/>
    <row r="5606" customFormat="1" x14ac:dyDescent="0.25"/>
    <row r="5607" customFormat="1" x14ac:dyDescent="0.25"/>
    <row r="5608" customFormat="1" x14ac:dyDescent="0.25"/>
    <row r="5609" customFormat="1" x14ac:dyDescent="0.25"/>
    <row r="5610" customFormat="1" x14ac:dyDescent="0.25"/>
    <row r="5611" customFormat="1" x14ac:dyDescent="0.25"/>
    <row r="5612" customFormat="1" x14ac:dyDescent="0.25"/>
    <row r="5613" customFormat="1" x14ac:dyDescent="0.25"/>
    <row r="5614" customFormat="1" x14ac:dyDescent="0.25"/>
    <row r="5615" customFormat="1" x14ac:dyDescent="0.25"/>
    <row r="5616" customFormat="1" x14ac:dyDescent="0.25"/>
    <row r="5617" customFormat="1" x14ac:dyDescent="0.25"/>
    <row r="5618" customFormat="1" x14ac:dyDescent="0.25"/>
    <row r="5619" customFormat="1" x14ac:dyDescent="0.25"/>
    <row r="5620" customFormat="1" x14ac:dyDescent="0.25"/>
    <row r="5621" customFormat="1" x14ac:dyDescent="0.25"/>
    <row r="5622" customFormat="1" x14ac:dyDescent="0.25"/>
    <row r="5623" customFormat="1" x14ac:dyDescent="0.25"/>
    <row r="5624" customFormat="1" x14ac:dyDescent="0.25"/>
    <row r="5625" customFormat="1" x14ac:dyDescent="0.25"/>
    <row r="5626" customFormat="1" x14ac:dyDescent="0.25"/>
    <row r="5627" customFormat="1" x14ac:dyDescent="0.25"/>
    <row r="5628" customFormat="1" x14ac:dyDescent="0.25"/>
    <row r="5629" customFormat="1" x14ac:dyDescent="0.25"/>
    <row r="5630" customFormat="1" x14ac:dyDescent="0.25"/>
    <row r="5631" customFormat="1" x14ac:dyDescent="0.25"/>
    <row r="5632" customFormat="1" x14ac:dyDescent="0.25"/>
    <row r="5633" customFormat="1" x14ac:dyDescent="0.25"/>
    <row r="5634" customFormat="1" x14ac:dyDescent="0.25"/>
    <row r="5635" customFormat="1" x14ac:dyDescent="0.25"/>
    <row r="5636" customFormat="1" x14ac:dyDescent="0.25"/>
    <row r="5637" customFormat="1" x14ac:dyDescent="0.25"/>
    <row r="5638" customFormat="1" x14ac:dyDescent="0.25"/>
    <row r="5639" customFormat="1" x14ac:dyDescent="0.25"/>
    <row r="5640" customFormat="1" x14ac:dyDescent="0.25"/>
    <row r="5641" customFormat="1" x14ac:dyDescent="0.25"/>
    <row r="5642" customFormat="1" x14ac:dyDescent="0.25"/>
    <row r="5643" customFormat="1" x14ac:dyDescent="0.25"/>
    <row r="5644" customFormat="1" x14ac:dyDescent="0.25"/>
    <row r="5645" customFormat="1" x14ac:dyDescent="0.25"/>
    <row r="5646" customFormat="1" x14ac:dyDescent="0.25"/>
    <row r="5647" customFormat="1" x14ac:dyDescent="0.25"/>
    <row r="5648" customFormat="1" x14ac:dyDescent="0.25"/>
    <row r="5649" customFormat="1" x14ac:dyDescent="0.25"/>
    <row r="5650" customFormat="1" x14ac:dyDescent="0.25"/>
    <row r="5651" customFormat="1" x14ac:dyDescent="0.25"/>
    <row r="5652" customFormat="1" x14ac:dyDescent="0.25"/>
    <row r="5653" customFormat="1" x14ac:dyDescent="0.25"/>
    <row r="5654" customFormat="1" x14ac:dyDescent="0.25"/>
    <row r="5655" customFormat="1" x14ac:dyDescent="0.25"/>
    <row r="5656" customFormat="1" x14ac:dyDescent="0.25"/>
    <row r="5657" customFormat="1" x14ac:dyDescent="0.25"/>
    <row r="5658" customFormat="1" x14ac:dyDescent="0.25"/>
    <row r="5659" customFormat="1" x14ac:dyDescent="0.25"/>
    <row r="5660" customFormat="1" x14ac:dyDescent="0.25"/>
    <row r="5661" customFormat="1" x14ac:dyDescent="0.25"/>
    <row r="5662" customFormat="1" x14ac:dyDescent="0.25"/>
    <row r="5663" customFormat="1" x14ac:dyDescent="0.25"/>
    <row r="5664" customFormat="1" x14ac:dyDescent="0.25"/>
    <row r="5665" customFormat="1" x14ac:dyDescent="0.25"/>
    <row r="5666" customFormat="1" x14ac:dyDescent="0.25"/>
    <row r="5667" customFormat="1" x14ac:dyDescent="0.25"/>
    <row r="5668" customFormat="1" x14ac:dyDescent="0.25"/>
    <row r="5669" customFormat="1" x14ac:dyDescent="0.25"/>
    <row r="5670" customFormat="1" x14ac:dyDescent="0.25"/>
    <row r="5671" customFormat="1" x14ac:dyDescent="0.25"/>
    <row r="5672" customFormat="1" x14ac:dyDescent="0.25"/>
    <row r="5673" customFormat="1" x14ac:dyDescent="0.25"/>
    <row r="5674" customFormat="1" x14ac:dyDescent="0.25"/>
    <row r="5675" customFormat="1" x14ac:dyDescent="0.25"/>
    <row r="5676" customFormat="1" x14ac:dyDescent="0.25"/>
    <row r="5677" customFormat="1" x14ac:dyDescent="0.25"/>
    <row r="5678" customFormat="1" x14ac:dyDescent="0.25"/>
    <row r="5679" customFormat="1" x14ac:dyDescent="0.25"/>
    <row r="5680" customFormat="1" x14ac:dyDescent="0.25"/>
    <row r="5681" customFormat="1" x14ac:dyDescent="0.25"/>
    <row r="5682" customFormat="1" x14ac:dyDescent="0.25"/>
    <row r="5683" customFormat="1" x14ac:dyDescent="0.25"/>
    <row r="5684" customFormat="1" x14ac:dyDescent="0.25"/>
    <row r="5685" customFormat="1" x14ac:dyDescent="0.25"/>
    <row r="5686" customFormat="1" x14ac:dyDescent="0.25"/>
    <row r="5687" customFormat="1" x14ac:dyDescent="0.25"/>
    <row r="5688" customFormat="1" x14ac:dyDescent="0.25"/>
    <row r="5689" customFormat="1" x14ac:dyDescent="0.25"/>
    <row r="5690" customFormat="1" x14ac:dyDescent="0.25"/>
    <row r="5691" customFormat="1" x14ac:dyDescent="0.25"/>
    <row r="5692" customFormat="1" x14ac:dyDescent="0.25"/>
    <row r="5693" customFormat="1" x14ac:dyDescent="0.25"/>
    <row r="5694" customFormat="1" x14ac:dyDescent="0.25"/>
    <row r="5695" customFormat="1" x14ac:dyDescent="0.25"/>
    <row r="5696" customFormat="1" x14ac:dyDescent="0.25"/>
    <row r="5697" customFormat="1" x14ac:dyDescent="0.25"/>
    <row r="5698" customFormat="1" x14ac:dyDescent="0.25"/>
    <row r="5699" customFormat="1" x14ac:dyDescent="0.25"/>
    <row r="5700" customFormat="1" x14ac:dyDescent="0.25"/>
    <row r="5701" customFormat="1" x14ac:dyDescent="0.25"/>
    <row r="5702" customFormat="1" x14ac:dyDescent="0.25"/>
    <row r="5703" customFormat="1" x14ac:dyDescent="0.25"/>
    <row r="5704" customFormat="1" x14ac:dyDescent="0.25"/>
    <row r="5705" customFormat="1" x14ac:dyDescent="0.25"/>
    <row r="5706" customFormat="1" x14ac:dyDescent="0.25"/>
    <row r="5707" customFormat="1" x14ac:dyDescent="0.25"/>
    <row r="5708" customFormat="1" x14ac:dyDescent="0.25"/>
    <row r="5709" customFormat="1" x14ac:dyDescent="0.25"/>
    <row r="5710" customFormat="1" x14ac:dyDescent="0.25"/>
    <row r="5711" customFormat="1" x14ac:dyDescent="0.25"/>
    <row r="5712" customFormat="1" x14ac:dyDescent="0.25"/>
    <row r="5713" customFormat="1" x14ac:dyDescent="0.25"/>
    <row r="5714" customFormat="1" x14ac:dyDescent="0.25"/>
    <row r="5715" customFormat="1" x14ac:dyDescent="0.25"/>
    <row r="5716" customFormat="1" x14ac:dyDescent="0.25"/>
    <row r="5717" customFormat="1" x14ac:dyDescent="0.25"/>
    <row r="5718" customFormat="1" x14ac:dyDescent="0.25"/>
    <row r="5719" customFormat="1" x14ac:dyDescent="0.25"/>
    <row r="5720" customFormat="1" x14ac:dyDescent="0.25"/>
    <row r="5721" customFormat="1" x14ac:dyDescent="0.25"/>
    <row r="5722" customFormat="1" x14ac:dyDescent="0.25"/>
    <row r="5723" customFormat="1" x14ac:dyDescent="0.25"/>
    <row r="5724" customFormat="1" x14ac:dyDescent="0.25"/>
    <row r="5725" customFormat="1" x14ac:dyDescent="0.25"/>
    <row r="5726" customFormat="1" x14ac:dyDescent="0.25"/>
    <row r="5727" customFormat="1" x14ac:dyDescent="0.25"/>
    <row r="5728" customFormat="1" x14ac:dyDescent="0.25"/>
    <row r="5729" customFormat="1" x14ac:dyDescent="0.25"/>
    <row r="5730" customFormat="1" x14ac:dyDescent="0.25"/>
    <row r="5731" customFormat="1" x14ac:dyDescent="0.25"/>
    <row r="5732" customFormat="1" x14ac:dyDescent="0.25"/>
    <row r="5733" customFormat="1" x14ac:dyDescent="0.25"/>
    <row r="5734" customFormat="1" x14ac:dyDescent="0.25"/>
    <row r="5735" customFormat="1" x14ac:dyDescent="0.25"/>
    <row r="5736" customFormat="1" x14ac:dyDescent="0.25"/>
    <row r="5737" customFormat="1" x14ac:dyDescent="0.25"/>
    <row r="5738" customFormat="1" x14ac:dyDescent="0.25"/>
    <row r="5739" customFormat="1" x14ac:dyDescent="0.25"/>
    <row r="5740" customFormat="1" x14ac:dyDescent="0.25"/>
    <row r="5741" customFormat="1" x14ac:dyDescent="0.25"/>
    <row r="5742" customFormat="1" x14ac:dyDescent="0.25"/>
    <row r="5743" customFormat="1" x14ac:dyDescent="0.25"/>
    <row r="5744" customFormat="1" x14ac:dyDescent="0.25"/>
    <row r="5745" customFormat="1" x14ac:dyDescent="0.25"/>
    <row r="5746" customFormat="1" x14ac:dyDescent="0.25"/>
    <row r="5747" customFormat="1" x14ac:dyDescent="0.25"/>
    <row r="5748" customFormat="1" x14ac:dyDescent="0.25"/>
    <row r="5749" customFormat="1" x14ac:dyDescent="0.25"/>
    <row r="5750" customFormat="1" x14ac:dyDescent="0.25"/>
    <row r="5751" customFormat="1" x14ac:dyDescent="0.25"/>
    <row r="5752" customFormat="1" x14ac:dyDescent="0.25"/>
    <row r="5753" customFormat="1" x14ac:dyDescent="0.25"/>
    <row r="5754" customFormat="1" x14ac:dyDescent="0.25"/>
    <row r="5755" customFormat="1" x14ac:dyDescent="0.25"/>
    <row r="5756" customFormat="1" x14ac:dyDescent="0.25"/>
    <row r="5757" customFormat="1" x14ac:dyDescent="0.25"/>
    <row r="5758" customFormat="1" x14ac:dyDescent="0.25"/>
    <row r="5759" customFormat="1" x14ac:dyDescent="0.25"/>
    <row r="5760" customFormat="1" x14ac:dyDescent="0.25"/>
    <row r="5761" customFormat="1" x14ac:dyDescent="0.25"/>
    <row r="5762" customFormat="1" x14ac:dyDescent="0.25"/>
    <row r="5763" customFormat="1" x14ac:dyDescent="0.25"/>
    <row r="5764" customFormat="1" x14ac:dyDescent="0.25"/>
    <row r="5765" customFormat="1" x14ac:dyDescent="0.25"/>
    <row r="5766" customFormat="1" x14ac:dyDescent="0.25"/>
    <row r="5767" customFormat="1" x14ac:dyDescent="0.25"/>
    <row r="5768" customFormat="1" x14ac:dyDescent="0.25"/>
    <row r="5769" customFormat="1" x14ac:dyDescent="0.25"/>
    <row r="5770" customFormat="1" x14ac:dyDescent="0.25"/>
    <row r="5771" customFormat="1" x14ac:dyDescent="0.25"/>
    <row r="5772" customFormat="1" x14ac:dyDescent="0.25"/>
    <row r="5773" customFormat="1" x14ac:dyDescent="0.25"/>
    <row r="5774" customFormat="1" x14ac:dyDescent="0.25"/>
    <row r="5775" customFormat="1" x14ac:dyDescent="0.25"/>
    <row r="5776" customFormat="1" x14ac:dyDescent="0.25"/>
    <row r="5777" customFormat="1" x14ac:dyDescent="0.25"/>
    <row r="5778" customFormat="1" x14ac:dyDescent="0.25"/>
    <row r="5779" customFormat="1" x14ac:dyDescent="0.25"/>
    <row r="5780" customFormat="1" x14ac:dyDescent="0.25"/>
    <row r="5781" customFormat="1" x14ac:dyDescent="0.25"/>
    <row r="5782" customFormat="1" x14ac:dyDescent="0.25"/>
    <row r="5783" customFormat="1" x14ac:dyDescent="0.25"/>
    <row r="5784" customFormat="1" x14ac:dyDescent="0.25"/>
    <row r="5785" customFormat="1" x14ac:dyDescent="0.25"/>
    <row r="5786" customFormat="1" x14ac:dyDescent="0.25"/>
    <row r="5787" customFormat="1" x14ac:dyDescent="0.25"/>
    <row r="5788" customFormat="1" x14ac:dyDescent="0.25"/>
    <row r="5789" customFormat="1" x14ac:dyDescent="0.25"/>
    <row r="5790" customFormat="1" x14ac:dyDescent="0.25"/>
    <row r="5791" customFormat="1" x14ac:dyDescent="0.25"/>
    <row r="5792" customFormat="1" x14ac:dyDescent="0.25"/>
    <row r="5793" customFormat="1" x14ac:dyDescent="0.25"/>
    <row r="5794" customFormat="1" x14ac:dyDescent="0.25"/>
    <row r="5795" customFormat="1" x14ac:dyDescent="0.25"/>
    <row r="5796" customFormat="1" x14ac:dyDescent="0.25"/>
    <row r="5797" customFormat="1" x14ac:dyDescent="0.25"/>
    <row r="5798" customFormat="1" x14ac:dyDescent="0.25"/>
    <row r="5799" customFormat="1" x14ac:dyDescent="0.25"/>
    <row r="5800" customFormat="1" x14ac:dyDescent="0.25"/>
    <row r="5801" customFormat="1" x14ac:dyDescent="0.25"/>
    <row r="5802" customFormat="1" x14ac:dyDescent="0.25"/>
    <row r="5803" customFormat="1" x14ac:dyDescent="0.25"/>
    <row r="5804" customFormat="1" x14ac:dyDescent="0.25"/>
    <row r="5805" customFormat="1" x14ac:dyDescent="0.25"/>
    <row r="5806" customFormat="1" x14ac:dyDescent="0.25"/>
    <row r="5807" customFormat="1" x14ac:dyDescent="0.25"/>
    <row r="5808" customFormat="1" x14ac:dyDescent="0.25"/>
    <row r="5809" customFormat="1" x14ac:dyDescent="0.25"/>
    <row r="5810" customFormat="1" x14ac:dyDescent="0.25"/>
    <row r="5811" customFormat="1" x14ac:dyDescent="0.25"/>
    <row r="5812" customFormat="1" x14ac:dyDescent="0.25"/>
    <row r="5813" customFormat="1" x14ac:dyDescent="0.25"/>
    <row r="5814" customFormat="1" x14ac:dyDescent="0.25"/>
    <row r="5815" customFormat="1" x14ac:dyDescent="0.25"/>
    <row r="5816" customFormat="1" x14ac:dyDescent="0.25"/>
    <row r="5817" customFormat="1" x14ac:dyDescent="0.25"/>
    <row r="5818" customFormat="1" x14ac:dyDescent="0.25"/>
    <row r="5819" customFormat="1" x14ac:dyDescent="0.25"/>
    <row r="5820" customFormat="1" x14ac:dyDescent="0.25"/>
    <row r="5821" customFormat="1" x14ac:dyDescent="0.25"/>
    <row r="5822" customFormat="1" x14ac:dyDescent="0.25"/>
    <row r="5823" customFormat="1" x14ac:dyDescent="0.25"/>
    <row r="5824" customFormat="1" x14ac:dyDescent="0.25"/>
    <row r="5825" customFormat="1" x14ac:dyDescent="0.25"/>
    <row r="5826" customFormat="1" x14ac:dyDescent="0.25"/>
    <row r="5827" customFormat="1" x14ac:dyDescent="0.25"/>
    <row r="5828" customFormat="1" x14ac:dyDescent="0.25"/>
    <row r="5829" customFormat="1" x14ac:dyDescent="0.25"/>
    <row r="5830" customFormat="1" x14ac:dyDescent="0.25"/>
    <row r="5831" customFormat="1" x14ac:dyDescent="0.25"/>
    <row r="5832" customFormat="1" x14ac:dyDescent="0.25"/>
    <row r="5833" customFormat="1" x14ac:dyDescent="0.25"/>
    <row r="5834" customFormat="1" x14ac:dyDescent="0.25"/>
    <row r="5835" customFormat="1" x14ac:dyDescent="0.25"/>
    <row r="5836" customFormat="1" x14ac:dyDescent="0.25"/>
    <row r="5837" customFormat="1" x14ac:dyDescent="0.25"/>
    <row r="5838" customFormat="1" x14ac:dyDescent="0.25"/>
    <row r="5839" customFormat="1" x14ac:dyDescent="0.25"/>
    <row r="5840" customFormat="1" x14ac:dyDescent="0.25"/>
    <row r="5841" customFormat="1" x14ac:dyDescent="0.25"/>
    <row r="5842" customFormat="1" x14ac:dyDescent="0.25"/>
    <row r="5843" customFormat="1" x14ac:dyDescent="0.25"/>
    <row r="5844" customFormat="1" x14ac:dyDescent="0.25"/>
    <row r="5845" customFormat="1" x14ac:dyDescent="0.25"/>
    <row r="5846" customFormat="1" x14ac:dyDescent="0.25"/>
    <row r="5847" customFormat="1" x14ac:dyDescent="0.25"/>
    <row r="5848" customFormat="1" x14ac:dyDescent="0.25"/>
    <row r="5849" customFormat="1" x14ac:dyDescent="0.25"/>
    <row r="5850" customFormat="1" x14ac:dyDescent="0.25"/>
    <row r="5851" customFormat="1" x14ac:dyDescent="0.25"/>
    <row r="5852" customFormat="1" x14ac:dyDescent="0.25"/>
    <row r="5853" customFormat="1" x14ac:dyDescent="0.25"/>
    <row r="5854" customFormat="1" x14ac:dyDescent="0.25"/>
    <row r="5855" customFormat="1" x14ac:dyDescent="0.25"/>
    <row r="5856" customFormat="1" x14ac:dyDescent="0.25"/>
    <row r="5857" customFormat="1" x14ac:dyDescent="0.25"/>
    <row r="5858" customFormat="1" x14ac:dyDescent="0.25"/>
    <row r="5859" customFormat="1" x14ac:dyDescent="0.25"/>
    <row r="5860" customFormat="1" x14ac:dyDescent="0.25"/>
    <row r="5861" customFormat="1" x14ac:dyDescent="0.25"/>
    <row r="5862" customFormat="1" x14ac:dyDescent="0.25"/>
    <row r="5863" customFormat="1" x14ac:dyDescent="0.25"/>
    <row r="5864" customFormat="1" x14ac:dyDescent="0.25"/>
    <row r="5865" customFormat="1" x14ac:dyDescent="0.25"/>
    <row r="5866" customFormat="1" x14ac:dyDescent="0.25"/>
    <row r="5867" customFormat="1" x14ac:dyDescent="0.25"/>
    <row r="5868" customFormat="1" x14ac:dyDescent="0.25"/>
    <row r="5869" customFormat="1" x14ac:dyDescent="0.25"/>
    <row r="5870" customFormat="1" x14ac:dyDescent="0.25"/>
    <row r="5871" customFormat="1" x14ac:dyDescent="0.25"/>
    <row r="5872" customFormat="1" x14ac:dyDescent="0.25"/>
    <row r="5873" customFormat="1" x14ac:dyDescent="0.25"/>
    <row r="5874" customFormat="1" x14ac:dyDescent="0.25"/>
    <row r="5875" customFormat="1" x14ac:dyDescent="0.25"/>
    <row r="5876" customFormat="1" x14ac:dyDescent="0.25"/>
    <row r="5877" customFormat="1" x14ac:dyDescent="0.25"/>
    <row r="5878" customFormat="1" x14ac:dyDescent="0.25"/>
    <row r="5879" customFormat="1" x14ac:dyDescent="0.25"/>
    <row r="5880" customFormat="1" x14ac:dyDescent="0.25"/>
    <row r="5881" customFormat="1" x14ac:dyDescent="0.25"/>
    <row r="5882" customFormat="1" x14ac:dyDescent="0.25"/>
    <row r="5883" customFormat="1" x14ac:dyDescent="0.25"/>
    <row r="5884" customFormat="1" x14ac:dyDescent="0.25"/>
    <row r="5885" customFormat="1" x14ac:dyDescent="0.25"/>
    <row r="5886" customFormat="1" x14ac:dyDescent="0.25"/>
    <row r="5887" customFormat="1" x14ac:dyDescent="0.25"/>
    <row r="5888" customFormat="1" x14ac:dyDescent="0.25"/>
    <row r="5889" customFormat="1" x14ac:dyDescent="0.25"/>
    <row r="5890" customFormat="1" x14ac:dyDescent="0.25"/>
    <row r="5891" customFormat="1" x14ac:dyDescent="0.25"/>
    <row r="5892" customFormat="1" x14ac:dyDescent="0.25"/>
    <row r="5893" customFormat="1" x14ac:dyDescent="0.25"/>
    <row r="5894" customFormat="1" x14ac:dyDescent="0.25"/>
    <row r="5895" customFormat="1" x14ac:dyDescent="0.25"/>
    <row r="5896" customFormat="1" x14ac:dyDescent="0.25"/>
    <row r="5897" customFormat="1" x14ac:dyDescent="0.25"/>
    <row r="5898" customFormat="1" x14ac:dyDescent="0.25"/>
    <row r="5899" customFormat="1" x14ac:dyDescent="0.25"/>
    <row r="5900" customFormat="1" x14ac:dyDescent="0.25"/>
    <row r="5901" customFormat="1" x14ac:dyDescent="0.25"/>
    <row r="5902" customFormat="1" x14ac:dyDescent="0.25"/>
    <row r="5903" customFormat="1" x14ac:dyDescent="0.25"/>
    <row r="5904" customFormat="1" x14ac:dyDescent="0.25"/>
    <row r="5905" customFormat="1" x14ac:dyDescent="0.25"/>
    <row r="5906" customFormat="1" x14ac:dyDescent="0.25"/>
    <row r="5907" customFormat="1" x14ac:dyDescent="0.25"/>
    <row r="5908" customFormat="1" x14ac:dyDescent="0.25"/>
    <row r="5909" customFormat="1" x14ac:dyDescent="0.25"/>
    <row r="5910" customFormat="1" x14ac:dyDescent="0.25"/>
    <row r="5911" customFormat="1" x14ac:dyDescent="0.25"/>
    <row r="5912" customFormat="1" x14ac:dyDescent="0.25"/>
    <row r="5913" customFormat="1" x14ac:dyDescent="0.25"/>
    <row r="5914" customFormat="1" x14ac:dyDescent="0.25"/>
    <row r="5915" customFormat="1" x14ac:dyDescent="0.25"/>
    <row r="5916" customFormat="1" x14ac:dyDescent="0.25"/>
    <row r="5917" customFormat="1" x14ac:dyDescent="0.25"/>
    <row r="5918" customFormat="1" x14ac:dyDescent="0.25"/>
    <row r="5919" customFormat="1" x14ac:dyDescent="0.25"/>
    <row r="5920" customFormat="1" x14ac:dyDescent="0.25"/>
    <row r="5921" customFormat="1" x14ac:dyDescent="0.25"/>
    <row r="5922" customFormat="1" x14ac:dyDescent="0.25"/>
    <row r="5923" customFormat="1" x14ac:dyDescent="0.25"/>
    <row r="5924" customFormat="1" x14ac:dyDescent="0.25"/>
    <row r="5925" customFormat="1" x14ac:dyDescent="0.25"/>
    <row r="5926" customFormat="1" x14ac:dyDescent="0.25"/>
    <row r="5927" customFormat="1" x14ac:dyDescent="0.25"/>
    <row r="5928" customFormat="1" x14ac:dyDescent="0.25"/>
    <row r="5929" customFormat="1" x14ac:dyDescent="0.25"/>
    <row r="5930" customFormat="1" x14ac:dyDescent="0.25"/>
    <row r="5931" customFormat="1" x14ac:dyDescent="0.25"/>
    <row r="5932" customFormat="1" x14ac:dyDescent="0.25"/>
    <row r="5933" customFormat="1" x14ac:dyDescent="0.25"/>
    <row r="5934" customFormat="1" x14ac:dyDescent="0.25"/>
    <row r="5935" customFormat="1" x14ac:dyDescent="0.25"/>
    <row r="5936" customFormat="1" x14ac:dyDescent="0.25"/>
    <row r="5937" customFormat="1" x14ac:dyDescent="0.25"/>
    <row r="5938" customFormat="1" x14ac:dyDescent="0.25"/>
    <row r="5939" customFormat="1" x14ac:dyDescent="0.25"/>
    <row r="5940" customFormat="1" x14ac:dyDescent="0.25"/>
    <row r="5941" customFormat="1" x14ac:dyDescent="0.25"/>
    <row r="5942" customFormat="1" x14ac:dyDescent="0.25"/>
    <row r="5943" customFormat="1" x14ac:dyDescent="0.25"/>
    <row r="5944" customFormat="1" x14ac:dyDescent="0.25"/>
    <row r="5945" customFormat="1" x14ac:dyDescent="0.25"/>
    <row r="5946" customFormat="1" x14ac:dyDescent="0.25"/>
    <row r="5947" customFormat="1" x14ac:dyDescent="0.25"/>
    <row r="5948" customFormat="1" x14ac:dyDescent="0.25"/>
    <row r="5949" customFormat="1" x14ac:dyDescent="0.25"/>
    <row r="5950" customFormat="1" x14ac:dyDescent="0.25"/>
    <row r="5951" customFormat="1" x14ac:dyDescent="0.25"/>
    <row r="5952" customFormat="1" x14ac:dyDescent="0.25"/>
    <row r="5953" customFormat="1" x14ac:dyDescent="0.25"/>
    <row r="5954" customFormat="1" x14ac:dyDescent="0.25"/>
    <row r="5955" customFormat="1" x14ac:dyDescent="0.25"/>
    <row r="5956" customFormat="1" x14ac:dyDescent="0.25"/>
    <row r="5957" customFormat="1" x14ac:dyDescent="0.25"/>
    <row r="5958" customFormat="1" x14ac:dyDescent="0.25"/>
    <row r="5959" customFormat="1" x14ac:dyDescent="0.25"/>
    <row r="5960" customFormat="1" x14ac:dyDescent="0.25"/>
    <row r="5961" customFormat="1" x14ac:dyDescent="0.25"/>
    <row r="5962" customFormat="1" x14ac:dyDescent="0.25"/>
    <row r="5963" customFormat="1" x14ac:dyDescent="0.25"/>
    <row r="5964" customFormat="1" x14ac:dyDescent="0.25"/>
    <row r="5965" customFormat="1" x14ac:dyDescent="0.25"/>
    <row r="5966" customFormat="1" x14ac:dyDescent="0.25"/>
    <row r="5967" customFormat="1" x14ac:dyDescent="0.25"/>
    <row r="5968" customFormat="1" x14ac:dyDescent="0.25"/>
    <row r="5969" customFormat="1" x14ac:dyDescent="0.25"/>
    <row r="5970" customFormat="1" x14ac:dyDescent="0.25"/>
    <row r="5971" customFormat="1" x14ac:dyDescent="0.25"/>
    <row r="5972" customFormat="1" x14ac:dyDescent="0.25"/>
    <row r="5973" customFormat="1" x14ac:dyDescent="0.25"/>
    <row r="5974" customFormat="1" x14ac:dyDescent="0.25"/>
    <row r="5975" customFormat="1" x14ac:dyDescent="0.25"/>
    <row r="5976" customFormat="1" x14ac:dyDescent="0.25"/>
    <row r="5977" customFormat="1" x14ac:dyDescent="0.25"/>
    <row r="5978" customFormat="1" x14ac:dyDescent="0.25"/>
    <row r="5979" customFormat="1" x14ac:dyDescent="0.25"/>
    <row r="5980" customFormat="1" x14ac:dyDescent="0.25"/>
    <row r="5981" customFormat="1" x14ac:dyDescent="0.25"/>
    <row r="5982" customFormat="1" x14ac:dyDescent="0.25"/>
    <row r="5983" customFormat="1" x14ac:dyDescent="0.25"/>
    <row r="5984" customFormat="1" x14ac:dyDescent="0.25"/>
    <row r="5985" customFormat="1" x14ac:dyDescent="0.25"/>
    <row r="5986" customFormat="1" x14ac:dyDescent="0.25"/>
    <row r="5987" customFormat="1" x14ac:dyDescent="0.25"/>
    <row r="5988" customFormat="1" x14ac:dyDescent="0.25"/>
    <row r="5989" customFormat="1" x14ac:dyDescent="0.25"/>
    <row r="5990" customFormat="1" x14ac:dyDescent="0.25"/>
    <row r="5991" customFormat="1" x14ac:dyDescent="0.25"/>
    <row r="5992" customFormat="1" x14ac:dyDescent="0.25"/>
    <row r="5993" customFormat="1" x14ac:dyDescent="0.25"/>
    <row r="5994" customFormat="1" x14ac:dyDescent="0.25"/>
    <row r="5995" customFormat="1" x14ac:dyDescent="0.25"/>
    <row r="5996" customFormat="1" x14ac:dyDescent="0.25"/>
    <row r="5997" customFormat="1" x14ac:dyDescent="0.25"/>
    <row r="5998" customFormat="1" x14ac:dyDescent="0.25"/>
    <row r="5999" customFormat="1" x14ac:dyDescent="0.25"/>
    <row r="6000" customFormat="1" x14ac:dyDescent="0.25"/>
    <row r="6001" customFormat="1" x14ac:dyDescent="0.25"/>
    <row r="6002" customFormat="1" x14ac:dyDescent="0.25"/>
    <row r="6003" customFormat="1" x14ac:dyDescent="0.25"/>
    <row r="6004" customFormat="1" x14ac:dyDescent="0.25"/>
    <row r="6005" customFormat="1" x14ac:dyDescent="0.25"/>
    <row r="6006" customFormat="1" x14ac:dyDescent="0.25"/>
    <row r="6007" customFormat="1" x14ac:dyDescent="0.25"/>
    <row r="6008" customFormat="1" x14ac:dyDescent="0.25"/>
    <row r="6009" customFormat="1" x14ac:dyDescent="0.25"/>
    <row r="6010" customFormat="1" x14ac:dyDescent="0.25"/>
    <row r="6011" customFormat="1" x14ac:dyDescent="0.25"/>
    <row r="6012" customFormat="1" x14ac:dyDescent="0.25"/>
    <row r="6013" customFormat="1" x14ac:dyDescent="0.25"/>
    <row r="6014" customFormat="1" x14ac:dyDescent="0.25"/>
    <row r="6015" customFormat="1" x14ac:dyDescent="0.25"/>
    <row r="6016" customFormat="1" x14ac:dyDescent="0.25"/>
    <row r="6017" customFormat="1" x14ac:dyDescent="0.25"/>
    <row r="6018" customFormat="1" x14ac:dyDescent="0.25"/>
    <row r="6019" customFormat="1" x14ac:dyDescent="0.25"/>
    <row r="6020" customFormat="1" x14ac:dyDescent="0.25"/>
    <row r="6021" customFormat="1" x14ac:dyDescent="0.25"/>
    <row r="6022" customFormat="1" x14ac:dyDescent="0.25"/>
    <row r="6023" customFormat="1" x14ac:dyDescent="0.25"/>
    <row r="6024" customFormat="1" x14ac:dyDescent="0.25"/>
    <row r="6025" customFormat="1" x14ac:dyDescent="0.25"/>
    <row r="6026" customFormat="1" x14ac:dyDescent="0.25"/>
    <row r="6027" customFormat="1" x14ac:dyDescent="0.25"/>
    <row r="6028" customFormat="1" x14ac:dyDescent="0.25"/>
    <row r="6029" customFormat="1" x14ac:dyDescent="0.25"/>
    <row r="6030" customFormat="1" x14ac:dyDescent="0.25"/>
    <row r="6031" customFormat="1" x14ac:dyDescent="0.25"/>
    <row r="6032" customFormat="1" x14ac:dyDescent="0.25"/>
    <row r="6033" customFormat="1" x14ac:dyDescent="0.25"/>
    <row r="6034" customFormat="1" x14ac:dyDescent="0.25"/>
    <row r="6035" customFormat="1" x14ac:dyDescent="0.25"/>
    <row r="6036" customFormat="1" x14ac:dyDescent="0.25"/>
    <row r="6037" customFormat="1" x14ac:dyDescent="0.25"/>
    <row r="6038" customFormat="1" x14ac:dyDescent="0.25"/>
    <row r="6039" customFormat="1" x14ac:dyDescent="0.25"/>
    <row r="6040" customFormat="1" x14ac:dyDescent="0.25"/>
    <row r="6041" customFormat="1" x14ac:dyDescent="0.25"/>
    <row r="6042" customFormat="1" x14ac:dyDescent="0.25"/>
    <row r="6043" customFormat="1" x14ac:dyDescent="0.25"/>
    <row r="6044" customFormat="1" x14ac:dyDescent="0.25"/>
    <row r="6045" customFormat="1" x14ac:dyDescent="0.25"/>
    <row r="6046" customFormat="1" x14ac:dyDescent="0.25"/>
    <row r="6047" customFormat="1" x14ac:dyDescent="0.25"/>
    <row r="6048" customFormat="1" x14ac:dyDescent="0.25"/>
    <row r="6049" customFormat="1" x14ac:dyDescent="0.25"/>
    <row r="6050" customFormat="1" x14ac:dyDescent="0.25"/>
    <row r="6051" customFormat="1" x14ac:dyDescent="0.25"/>
    <row r="6052" customFormat="1" x14ac:dyDescent="0.25"/>
    <row r="6053" customFormat="1" x14ac:dyDescent="0.25"/>
    <row r="6054" customFormat="1" x14ac:dyDescent="0.25"/>
    <row r="6055" customFormat="1" x14ac:dyDescent="0.25"/>
    <row r="6056" customFormat="1" x14ac:dyDescent="0.25"/>
    <row r="6057" customFormat="1" x14ac:dyDescent="0.25"/>
    <row r="6058" customFormat="1" x14ac:dyDescent="0.25"/>
    <row r="6059" customFormat="1" x14ac:dyDescent="0.25"/>
    <row r="6060" customFormat="1" x14ac:dyDescent="0.25"/>
    <row r="6061" customFormat="1" x14ac:dyDescent="0.25"/>
    <row r="6062" customFormat="1" x14ac:dyDescent="0.25"/>
    <row r="6063" customFormat="1" x14ac:dyDescent="0.25"/>
    <row r="6064" customFormat="1" x14ac:dyDescent="0.25"/>
    <row r="6065" customFormat="1" x14ac:dyDescent="0.25"/>
    <row r="6066" customFormat="1" x14ac:dyDescent="0.25"/>
    <row r="6067" customFormat="1" x14ac:dyDescent="0.25"/>
    <row r="6068" customFormat="1" x14ac:dyDescent="0.25"/>
    <row r="6069" customFormat="1" x14ac:dyDescent="0.25"/>
    <row r="6070" customFormat="1" x14ac:dyDescent="0.25"/>
    <row r="6071" customFormat="1" x14ac:dyDescent="0.25"/>
    <row r="6072" customFormat="1" x14ac:dyDescent="0.25"/>
    <row r="6073" customFormat="1" x14ac:dyDescent="0.25"/>
    <row r="6074" customFormat="1" x14ac:dyDescent="0.25"/>
    <row r="6075" customFormat="1" x14ac:dyDescent="0.25"/>
    <row r="6076" customFormat="1" x14ac:dyDescent="0.25"/>
    <row r="6077" customFormat="1" x14ac:dyDescent="0.25"/>
    <row r="6078" customFormat="1" x14ac:dyDescent="0.25"/>
    <row r="6079" customFormat="1" x14ac:dyDescent="0.25"/>
    <row r="6080" customFormat="1" x14ac:dyDescent="0.25"/>
    <row r="6081" customFormat="1" x14ac:dyDescent="0.25"/>
    <row r="6082" customFormat="1" x14ac:dyDescent="0.25"/>
    <row r="6083" customFormat="1" x14ac:dyDescent="0.25"/>
    <row r="6084" customFormat="1" x14ac:dyDescent="0.25"/>
    <row r="6085" customFormat="1" x14ac:dyDescent="0.25"/>
    <row r="6086" customFormat="1" x14ac:dyDescent="0.25"/>
    <row r="6087" customFormat="1" x14ac:dyDescent="0.25"/>
    <row r="6088" customFormat="1" x14ac:dyDescent="0.25"/>
    <row r="6089" customFormat="1" x14ac:dyDescent="0.25"/>
    <row r="6090" customFormat="1" x14ac:dyDescent="0.25"/>
    <row r="6091" customFormat="1" x14ac:dyDescent="0.25"/>
    <row r="6092" customFormat="1" x14ac:dyDescent="0.25"/>
    <row r="6093" customFormat="1" x14ac:dyDescent="0.25"/>
    <row r="6094" customFormat="1" x14ac:dyDescent="0.25"/>
    <row r="6095" customFormat="1" x14ac:dyDescent="0.25"/>
    <row r="6096" customFormat="1" x14ac:dyDescent="0.25"/>
    <row r="6097" customFormat="1" x14ac:dyDescent="0.25"/>
    <row r="6098" customFormat="1" x14ac:dyDescent="0.25"/>
    <row r="6099" customFormat="1" x14ac:dyDescent="0.25"/>
    <row r="6100" customFormat="1" x14ac:dyDescent="0.25"/>
    <row r="6101" customFormat="1" x14ac:dyDescent="0.25"/>
    <row r="6102" customFormat="1" x14ac:dyDescent="0.25"/>
    <row r="6103" customFormat="1" x14ac:dyDescent="0.25"/>
    <row r="6104" customFormat="1" x14ac:dyDescent="0.25"/>
    <row r="6105" customFormat="1" x14ac:dyDescent="0.25"/>
    <row r="6106" customFormat="1" x14ac:dyDescent="0.25"/>
    <row r="6107" customFormat="1" x14ac:dyDescent="0.25"/>
    <row r="6108" customFormat="1" x14ac:dyDescent="0.25"/>
    <row r="6109" customFormat="1" x14ac:dyDescent="0.25"/>
    <row r="6110" customFormat="1" x14ac:dyDescent="0.25"/>
    <row r="6111" customFormat="1" x14ac:dyDescent="0.25"/>
    <row r="6112" customFormat="1" x14ac:dyDescent="0.25"/>
    <row r="6113" customFormat="1" x14ac:dyDescent="0.25"/>
    <row r="6114" customFormat="1" x14ac:dyDescent="0.25"/>
    <row r="6115" customFormat="1" x14ac:dyDescent="0.25"/>
    <row r="6116" customFormat="1" x14ac:dyDescent="0.25"/>
    <row r="6117" customFormat="1" x14ac:dyDescent="0.25"/>
    <row r="6118" customFormat="1" x14ac:dyDescent="0.25"/>
    <row r="6119" customFormat="1" x14ac:dyDescent="0.25"/>
    <row r="6120" customFormat="1" x14ac:dyDescent="0.25"/>
    <row r="6121" customFormat="1" x14ac:dyDescent="0.25"/>
    <row r="6122" customFormat="1" x14ac:dyDescent="0.25"/>
    <row r="6123" customFormat="1" x14ac:dyDescent="0.25"/>
    <row r="6124" customFormat="1" x14ac:dyDescent="0.25"/>
    <row r="6125" customFormat="1" x14ac:dyDescent="0.25"/>
    <row r="6126" customFormat="1" x14ac:dyDescent="0.25"/>
    <row r="6127" customFormat="1" x14ac:dyDescent="0.25"/>
    <row r="6128" customFormat="1" x14ac:dyDescent="0.25"/>
    <row r="6129" customFormat="1" x14ac:dyDescent="0.25"/>
    <row r="6130" customFormat="1" x14ac:dyDescent="0.25"/>
    <row r="6131" customFormat="1" x14ac:dyDescent="0.25"/>
    <row r="6132" customFormat="1" x14ac:dyDescent="0.25"/>
    <row r="6133" customFormat="1" x14ac:dyDescent="0.25"/>
    <row r="6134" customFormat="1" x14ac:dyDescent="0.25"/>
    <row r="6135" customFormat="1" x14ac:dyDescent="0.25"/>
    <row r="6136" customFormat="1" x14ac:dyDescent="0.25"/>
    <row r="6137" customFormat="1" x14ac:dyDescent="0.25"/>
    <row r="6138" customFormat="1" x14ac:dyDescent="0.25"/>
    <row r="6139" customFormat="1" x14ac:dyDescent="0.25"/>
    <row r="6140" customFormat="1" x14ac:dyDescent="0.25"/>
    <row r="6141" customFormat="1" x14ac:dyDescent="0.25"/>
    <row r="6142" customFormat="1" x14ac:dyDescent="0.25"/>
    <row r="6143" customFormat="1" x14ac:dyDescent="0.25"/>
    <row r="6144" customFormat="1" x14ac:dyDescent="0.25"/>
    <row r="6145" customFormat="1" x14ac:dyDescent="0.25"/>
    <row r="6146" customFormat="1" x14ac:dyDescent="0.25"/>
    <row r="6147" customFormat="1" x14ac:dyDescent="0.25"/>
    <row r="6148" customFormat="1" x14ac:dyDescent="0.25"/>
    <row r="6149" customFormat="1" x14ac:dyDescent="0.25"/>
    <row r="6150" customFormat="1" x14ac:dyDescent="0.25"/>
    <row r="6151" customFormat="1" x14ac:dyDescent="0.25"/>
    <row r="6152" customFormat="1" x14ac:dyDescent="0.25"/>
    <row r="6153" customFormat="1" x14ac:dyDescent="0.25"/>
    <row r="6154" customFormat="1" x14ac:dyDescent="0.25"/>
    <row r="6155" customFormat="1" x14ac:dyDescent="0.25"/>
    <row r="6156" customFormat="1" x14ac:dyDescent="0.25"/>
    <row r="6157" customFormat="1" x14ac:dyDescent="0.25"/>
    <row r="6158" customFormat="1" x14ac:dyDescent="0.25"/>
    <row r="6159" customFormat="1" x14ac:dyDescent="0.25"/>
    <row r="6160" customFormat="1" x14ac:dyDescent="0.25"/>
    <row r="6161" customFormat="1" x14ac:dyDescent="0.25"/>
    <row r="6162" customFormat="1" x14ac:dyDescent="0.25"/>
    <row r="6163" customFormat="1" x14ac:dyDescent="0.25"/>
    <row r="6164" customFormat="1" x14ac:dyDescent="0.25"/>
    <row r="6165" customFormat="1" x14ac:dyDescent="0.25"/>
    <row r="6166" customFormat="1" x14ac:dyDescent="0.25"/>
    <row r="6167" customFormat="1" x14ac:dyDescent="0.25"/>
    <row r="6168" customFormat="1" x14ac:dyDescent="0.25"/>
    <row r="6169" customFormat="1" x14ac:dyDescent="0.25"/>
    <row r="6170" customFormat="1" x14ac:dyDescent="0.25"/>
    <row r="6171" customFormat="1" x14ac:dyDescent="0.25"/>
    <row r="6172" customFormat="1" x14ac:dyDescent="0.25"/>
    <row r="6173" customFormat="1" x14ac:dyDescent="0.25"/>
    <row r="6174" customFormat="1" x14ac:dyDescent="0.25"/>
    <row r="6175" customFormat="1" x14ac:dyDescent="0.25"/>
    <row r="6176" customFormat="1" x14ac:dyDescent="0.25"/>
    <row r="6177" customFormat="1" x14ac:dyDescent="0.25"/>
    <row r="6178" customFormat="1" x14ac:dyDescent="0.25"/>
    <row r="6179" customFormat="1" x14ac:dyDescent="0.25"/>
    <row r="6180" customFormat="1" x14ac:dyDescent="0.25"/>
    <row r="6181" customFormat="1" x14ac:dyDescent="0.25"/>
    <row r="6182" customFormat="1" x14ac:dyDescent="0.25"/>
    <row r="6183" customFormat="1" x14ac:dyDescent="0.25"/>
    <row r="6184" customFormat="1" x14ac:dyDescent="0.25"/>
    <row r="6185" customFormat="1" x14ac:dyDescent="0.25"/>
    <row r="6186" customFormat="1" x14ac:dyDescent="0.25"/>
    <row r="6187" customFormat="1" x14ac:dyDescent="0.25"/>
    <row r="6188" customFormat="1" x14ac:dyDescent="0.25"/>
    <row r="6189" customFormat="1" x14ac:dyDescent="0.25"/>
    <row r="6190" customFormat="1" x14ac:dyDescent="0.25"/>
    <row r="6191" customFormat="1" x14ac:dyDescent="0.25"/>
    <row r="6192" customFormat="1" x14ac:dyDescent="0.25"/>
    <row r="6193" customFormat="1" x14ac:dyDescent="0.25"/>
    <row r="6194" customFormat="1" x14ac:dyDescent="0.25"/>
    <row r="6195" customFormat="1" x14ac:dyDescent="0.25"/>
    <row r="6196" customFormat="1" x14ac:dyDescent="0.25"/>
    <row r="6197" customFormat="1" x14ac:dyDescent="0.25"/>
    <row r="6198" customFormat="1" x14ac:dyDescent="0.25"/>
    <row r="6199" customFormat="1" x14ac:dyDescent="0.25"/>
    <row r="6200" customFormat="1" x14ac:dyDescent="0.25"/>
    <row r="6201" customFormat="1" x14ac:dyDescent="0.25"/>
    <row r="6202" customFormat="1" x14ac:dyDescent="0.25"/>
    <row r="6203" customFormat="1" x14ac:dyDescent="0.25"/>
    <row r="6204" customFormat="1" x14ac:dyDescent="0.25"/>
    <row r="6205" customFormat="1" x14ac:dyDescent="0.25"/>
    <row r="6206" customFormat="1" x14ac:dyDescent="0.25"/>
    <row r="6207" customFormat="1" x14ac:dyDescent="0.25"/>
    <row r="6208" customFormat="1" x14ac:dyDescent="0.25"/>
    <row r="6209" customFormat="1" x14ac:dyDescent="0.25"/>
    <row r="6210" customFormat="1" x14ac:dyDescent="0.25"/>
    <row r="6211" customFormat="1" x14ac:dyDescent="0.25"/>
    <row r="6212" customFormat="1" x14ac:dyDescent="0.25"/>
    <row r="6213" customFormat="1" x14ac:dyDescent="0.25"/>
    <row r="6214" customFormat="1" x14ac:dyDescent="0.25"/>
    <row r="6215" customFormat="1" x14ac:dyDescent="0.25"/>
    <row r="6216" customFormat="1" x14ac:dyDescent="0.25"/>
    <row r="6217" customFormat="1" x14ac:dyDescent="0.25"/>
    <row r="6218" customFormat="1" x14ac:dyDescent="0.25"/>
    <row r="6219" customFormat="1" x14ac:dyDescent="0.25"/>
    <row r="6220" customFormat="1" x14ac:dyDescent="0.25"/>
    <row r="6221" customFormat="1" x14ac:dyDescent="0.25"/>
    <row r="6222" customFormat="1" x14ac:dyDescent="0.25"/>
    <row r="6223" customFormat="1" x14ac:dyDescent="0.25"/>
    <row r="6224" customFormat="1" x14ac:dyDescent="0.25"/>
    <row r="6225" customFormat="1" x14ac:dyDescent="0.25"/>
    <row r="6226" customFormat="1" x14ac:dyDescent="0.25"/>
    <row r="6227" customFormat="1" x14ac:dyDescent="0.25"/>
    <row r="6228" customFormat="1" x14ac:dyDescent="0.25"/>
    <row r="6229" customFormat="1" x14ac:dyDescent="0.25"/>
    <row r="6230" customFormat="1" x14ac:dyDescent="0.25"/>
    <row r="6231" customFormat="1" x14ac:dyDescent="0.25"/>
    <row r="6232" customFormat="1" x14ac:dyDescent="0.25"/>
    <row r="6233" customFormat="1" x14ac:dyDescent="0.25"/>
    <row r="6234" customFormat="1" x14ac:dyDescent="0.25"/>
    <row r="6235" customFormat="1" x14ac:dyDescent="0.25"/>
    <row r="6236" customFormat="1" x14ac:dyDescent="0.25"/>
    <row r="6237" customFormat="1" x14ac:dyDescent="0.25"/>
    <row r="6238" customFormat="1" x14ac:dyDescent="0.25"/>
    <row r="6239" customFormat="1" x14ac:dyDescent="0.25"/>
    <row r="6240" customFormat="1" x14ac:dyDescent="0.25"/>
    <row r="6241" customFormat="1" x14ac:dyDescent="0.25"/>
    <row r="6242" customFormat="1" x14ac:dyDescent="0.25"/>
    <row r="6243" customFormat="1" x14ac:dyDescent="0.25"/>
    <row r="6244" customFormat="1" x14ac:dyDescent="0.25"/>
    <row r="6245" customFormat="1" x14ac:dyDescent="0.25"/>
    <row r="6246" customFormat="1" x14ac:dyDescent="0.25"/>
    <row r="6247" customFormat="1" x14ac:dyDescent="0.25"/>
    <row r="6248" customFormat="1" x14ac:dyDescent="0.25"/>
    <row r="6249" customFormat="1" x14ac:dyDescent="0.25"/>
    <row r="6250" customFormat="1" x14ac:dyDescent="0.25"/>
    <row r="6251" customFormat="1" x14ac:dyDescent="0.25"/>
    <row r="6252" customFormat="1" x14ac:dyDescent="0.25"/>
    <row r="6253" customFormat="1" x14ac:dyDescent="0.25"/>
    <row r="6254" customFormat="1" x14ac:dyDescent="0.25"/>
    <row r="6255" customFormat="1" x14ac:dyDescent="0.25"/>
    <row r="6256" customFormat="1" x14ac:dyDescent="0.25"/>
    <row r="6257" customFormat="1" x14ac:dyDescent="0.25"/>
    <row r="6258" customFormat="1" x14ac:dyDescent="0.25"/>
    <row r="6259" customFormat="1" x14ac:dyDescent="0.25"/>
    <row r="6260" customFormat="1" x14ac:dyDescent="0.25"/>
    <row r="6261" customFormat="1" x14ac:dyDescent="0.25"/>
    <row r="6262" customFormat="1" x14ac:dyDescent="0.25"/>
    <row r="6263" customFormat="1" x14ac:dyDescent="0.25"/>
    <row r="6264" customFormat="1" x14ac:dyDescent="0.25"/>
    <row r="6265" customFormat="1" x14ac:dyDescent="0.25"/>
    <row r="6266" customFormat="1" x14ac:dyDescent="0.25"/>
    <row r="6267" customFormat="1" x14ac:dyDescent="0.25"/>
    <row r="6268" customFormat="1" x14ac:dyDescent="0.25"/>
    <row r="6269" customFormat="1" x14ac:dyDescent="0.25"/>
    <row r="6270" customFormat="1" x14ac:dyDescent="0.25"/>
    <row r="6271" customFormat="1" x14ac:dyDescent="0.25"/>
    <row r="6272" customFormat="1" x14ac:dyDescent="0.25"/>
    <row r="6273" customFormat="1" x14ac:dyDescent="0.25"/>
    <row r="6274" customFormat="1" x14ac:dyDescent="0.25"/>
    <row r="6275" customFormat="1" x14ac:dyDescent="0.25"/>
    <row r="6276" customFormat="1" x14ac:dyDescent="0.25"/>
    <row r="6277" customFormat="1" x14ac:dyDescent="0.25"/>
    <row r="6278" customFormat="1" x14ac:dyDescent="0.25"/>
    <row r="6279" customFormat="1" x14ac:dyDescent="0.25"/>
    <row r="6280" customFormat="1" x14ac:dyDescent="0.25"/>
    <row r="6281" customFormat="1" x14ac:dyDescent="0.25"/>
    <row r="6282" customFormat="1" x14ac:dyDescent="0.25"/>
    <row r="6283" customFormat="1" x14ac:dyDescent="0.25"/>
    <row r="6284" customFormat="1" x14ac:dyDescent="0.25"/>
    <row r="6285" customFormat="1" x14ac:dyDescent="0.25"/>
    <row r="6286" customFormat="1" x14ac:dyDescent="0.25"/>
    <row r="6287" customFormat="1" x14ac:dyDescent="0.25"/>
    <row r="6288" customFormat="1" x14ac:dyDescent="0.25"/>
    <row r="6289" customFormat="1" x14ac:dyDescent="0.25"/>
    <row r="6290" customFormat="1" x14ac:dyDescent="0.25"/>
    <row r="6291" customFormat="1" x14ac:dyDescent="0.25"/>
    <row r="6292" customFormat="1" x14ac:dyDescent="0.25"/>
    <row r="6293" customFormat="1" x14ac:dyDescent="0.25"/>
    <row r="6294" customFormat="1" x14ac:dyDescent="0.25"/>
    <row r="6295" customFormat="1" x14ac:dyDescent="0.25"/>
    <row r="6296" customFormat="1" x14ac:dyDescent="0.25"/>
    <row r="6297" customFormat="1" x14ac:dyDescent="0.25"/>
    <row r="6298" customFormat="1" x14ac:dyDescent="0.25"/>
    <row r="6299" customFormat="1" x14ac:dyDescent="0.25"/>
    <row r="6300" customFormat="1" x14ac:dyDescent="0.25"/>
    <row r="6301" customFormat="1" x14ac:dyDescent="0.25"/>
    <row r="6302" customFormat="1" x14ac:dyDescent="0.25"/>
    <row r="6303" customFormat="1" x14ac:dyDescent="0.25"/>
    <row r="6304" customFormat="1" x14ac:dyDescent="0.25"/>
    <row r="6305" customFormat="1" x14ac:dyDescent="0.25"/>
    <row r="6306" customFormat="1" x14ac:dyDescent="0.25"/>
    <row r="6307" customFormat="1" x14ac:dyDescent="0.25"/>
    <row r="6308" customFormat="1" x14ac:dyDescent="0.25"/>
    <row r="6309" customFormat="1" x14ac:dyDescent="0.25"/>
    <row r="6310" customFormat="1" x14ac:dyDescent="0.25"/>
    <row r="6311" customFormat="1" x14ac:dyDescent="0.25"/>
    <row r="6312" customFormat="1" x14ac:dyDescent="0.25"/>
    <row r="6313" customFormat="1" x14ac:dyDescent="0.25"/>
    <row r="6314" customFormat="1" x14ac:dyDescent="0.25"/>
    <row r="6315" customFormat="1" x14ac:dyDescent="0.25"/>
    <row r="6316" customFormat="1" x14ac:dyDescent="0.25"/>
    <row r="6317" customFormat="1" x14ac:dyDescent="0.25"/>
    <row r="6318" customFormat="1" x14ac:dyDescent="0.25"/>
    <row r="6319" customFormat="1" x14ac:dyDescent="0.25"/>
    <row r="6320" customFormat="1" x14ac:dyDescent="0.25"/>
    <row r="6321" customFormat="1" x14ac:dyDescent="0.25"/>
    <row r="6322" customFormat="1" x14ac:dyDescent="0.25"/>
    <row r="6323" customFormat="1" x14ac:dyDescent="0.25"/>
    <row r="6324" customFormat="1" x14ac:dyDescent="0.25"/>
    <row r="6325" customFormat="1" x14ac:dyDescent="0.25"/>
    <row r="6326" customFormat="1" x14ac:dyDescent="0.25"/>
    <row r="6327" customFormat="1" x14ac:dyDescent="0.25"/>
    <row r="6328" customFormat="1" x14ac:dyDescent="0.25"/>
    <row r="6329" customFormat="1" x14ac:dyDescent="0.25"/>
    <row r="6330" customFormat="1" x14ac:dyDescent="0.25"/>
    <row r="6331" customFormat="1" x14ac:dyDescent="0.25"/>
    <row r="6332" customFormat="1" x14ac:dyDescent="0.25"/>
    <row r="6333" customFormat="1" x14ac:dyDescent="0.25"/>
    <row r="6334" customFormat="1" x14ac:dyDescent="0.25"/>
    <row r="6335" customFormat="1" x14ac:dyDescent="0.25"/>
    <row r="6336" customFormat="1" x14ac:dyDescent="0.25"/>
    <row r="6337" customFormat="1" x14ac:dyDescent="0.25"/>
    <row r="6338" customFormat="1" x14ac:dyDescent="0.25"/>
    <row r="6339" customFormat="1" x14ac:dyDescent="0.25"/>
    <row r="6340" customFormat="1" x14ac:dyDescent="0.25"/>
    <row r="6341" customFormat="1" x14ac:dyDescent="0.25"/>
    <row r="6342" customFormat="1" x14ac:dyDescent="0.25"/>
    <row r="6343" customFormat="1" x14ac:dyDescent="0.25"/>
    <row r="6344" customFormat="1" x14ac:dyDescent="0.25"/>
    <row r="6345" customFormat="1" x14ac:dyDescent="0.25"/>
    <row r="6346" customFormat="1" x14ac:dyDescent="0.25"/>
    <row r="6347" customFormat="1" x14ac:dyDescent="0.25"/>
    <row r="6348" customFormat="1" x14ac:dyDescent="0.25"/>
    <row r="6349" customFormat="1" x14ac:dyDescent="0.25"/>
    <row r="6350" customFormat="1" x14ac:dyDescent="0.25"/>
    <row r="6351" customFormat="1" x14ac:dyDescent="0.25"/>
    <row r="6352" customFormat="1" x14ac:dyDescent="0.25"/>
    <row r="6353" customFormat="1" x14ac:dyDescent="0.25"/>
    <row r="6354" customFormat="1" x14ac:dyDescent="0.25"/>
    <row r="6355" customFormat="1" x14ac:dyDescent="0.25"/>
    <row r="6356" customFormat="1" x14ac:dyDescent="0.25"/>
    <row r="6357" customFormat="1" x14ac:dyDescent="0.25"/>
    <row r="6358" customFormat="1" x14ac:dyDescent="0.25"/>
    <row r="6359" customFormat="1" x14ac:dyDescent="0.25"/>
    <row r="6360" customFormat="1" x14ac:dyDescent="0.25"/>
    <row r="6361" customFormat="1" x14ac:dyDescent="0.25"/>
    <row r="6362" customFormat="1" x14ac:dyDescent="0.25"/>
    <row r="6363" customFormat="1" x14ac:dyDescent="0.25"/>
    <row r="6364" customFormat="1" x14ac:dyDescent="0.25"/>
    <row r="6365" customFormat="1" x14ac:dyDescent="0.25"/>
    <row r="6366" customFormat="1" x14ac:dyDescent="0.25"/>
    <row r="6367" customFormat="1" x14ac:dyDescent="0.25"/>
    <row r="6368" customFormat="1" x14ac:dyDescent="0.25"/>
    <row r="6369" customFormat="1" x14ac:dyDescent="0.25"/>
    <row r="6370" customFormat="1" x14ac:dyDescent="0.25"/>
    <row r="6371" customFormat="1" x14ac:dyDescent="0.25"/>
    <row r="6372" customFormat="1" x14ac:dyDescent="0.25"/>
    <row r="6373" customFormat="1" x14ac:dyDescent="0.25"/>
    <row r="6374" customFormat="1" x14ac:dyDescent="0.25"/>
    <row r="6375" customFormat="1" x14ac:dyDescent="0.25"/>
    <row r="6376" customFormat="1" x14ac:dyDescent="0.25"/>
    <row r="6377" customFormat="1" x14ac:dyDescent="0.25"/>
    <row r="6378" customFormat="1" x14ac:dyDescent="0.25"/>
    <row r="6379" customFormat="1" x14ac:dyDescent="0.25"/>
    <row r="6380" customFormat="1" x14ac:dyDescent="0.25"/>
    <row r="6381" customFormat="1" x14ac:dyDescent="0.25"/>
    <row r="6382" customFormat="1" x14ac:dyDescent="0.25"/>
    <row r="6383" customFormat="1" x14ac:dyDescent="0.25"/>
    <row r="6384" customFormat="1" x14ac:dyDescent="0.25"/>
    <row r="6385" customFormat="1" x14ac:dyDescent="0.25"/>
    <row r="6386" customFormat="1" x14ac:dyDescent="0.25"/>
    <row r="6387" customFormat="1" x14ac:dyDescent="0.25"/>
    <row r="6388" customFormat="1" x14ac:dyDescent="0.25"/>
    <row r="6389" customFormat="1" x14ac:dyDescent="0.25"/>
    <row r="6390" customFormat="1" x14ac:dyDescent="0.25"/>
    <row r="6391" customFormat="1" x14ac:dyDescent="0.25"/>
    <row r="6392" customFormat="1" x14ac:dyDescent="0.25"/>
    <row r="6393" customFormat="1" x14ac:dyDescent="0.25"/>
    <row r="6394" customFormat="1" x14ac:dyDescent="0.25"/>
    <row r="6395" customFormat="1" x14ac:dyDescent="0.25"/>
    <row r="6396" customFormat="1" x14ac:dyDescent="0.25"/>
    <row r="6397" customFormat="1" x14ac:dyDescent="0.25"/>
    <row r="6398" customFormat="1" x14ac:dyDescent="0.25"/>
    <row r="6399" customFormat="1" x14ac:dyDescent="0.25"/>
    <row r="6400" customFormat="1" x14ac:dyDescent="0.25"/>
    <row r="6401" customFormat="1" x14ac:dyDescent="0.25"/>
    <row r="6402" customFormat="1" x14ac:dyDescent="0.25"/>
    <row r="6403" customFormat="1" x14ac:dyDescent="0.25"/>
    <row r="6404" customFormat="1" x14ac:dyDescent="0.25"/>
    <row r="6405" customFormat="1" x14ac:dyDescent="0.25"/>
    <row r="6406" customFormat="1" x14ac:dyDescent="0.25"/>
    <row r="6407" customFormat="1" x14ac:dyDescent="0.25"/>
    <row r="6408" customFormat="1" x14ac:dyDescent="0.25"/>
    <row r="6409" customFormat="1" x14ac:dyDescent="0.25"/>
    <row r="6410" customFormat="1" x14ac:dyDescent="0.25"/>
    <row r="6411" customFormat="1" x14ac:dyDescent="0.25"/>
    <row r="6412" customFormat="1" x14ac:dyDescent="0.25"/>
    <row r="6413" customFormat="1" x14ac:dyDescent="0.25"/>
    <row r="6414" customFormat="1" x14ac:dyDescent="0.25"/>
    <row r="6415" customFormat="1" x14ac:dyDescent="0.25"/>
    <row r="6416" customFormat="1" x14ac:dyDescent="0.25"/>
    <row r="6417" customFormat="1" x14ac:dyDescent="0.25"/>
    <row r="6418" customFormat="1" x14ac:dyDescent="0.25"/>
    <row r="6419" customFormat="1" x14ac:dyDescent="0.25"/>
    <row r="6420" customFormat="1" x14ac:dyDescent="0.25"/>
    <row r="6421" customFormat="1" x14ac:dyDescent="0.25"/>
    <row r="6422" customFormat="1" x14ac:dyDescent="0.25"/>
    <row r="6423" customFormat="1" x14ac:dyDescent="0.25"/>
    <row r="6424" customFormat="1" x14ac:dyDescent="0.25"/>
    <row r="6425" customFormat="1" x14ac:dyDescent="0.25"/>
    <row r="6426" customFormat="1" x14ac:dyDescent="0.25"/>
    <row r="6427" customFormat="1" x14ac:dyDescent="0.25"/>
    <row r="6428" customFormat="1" x14ac:dyDescent="0.25"/>
    <row r="6429" customFormat="1" x14ac:dyDescent="0.25"/>
    <row r="6430" customFormat="1" x14ac:dyDescent="0.25"/>
    <row r="6431" customFormat="1" x14ac:dyDescent="0.25"/>
    <row r="6432" customFormat="1" x14ac:dyDescent="0.25"/>
    <row r="6433" customFormat="1" x14ac:dyDescent="0.25"/>
    <row r="6434" customFormat="1" x14ac:dyDescent="0.25"/>
    <row r="6435" customFormat="1" x14ac:dyDescent="0.25"/>
    <row r="6436" customFormat="1" x14ac:dyDescent="0.25"/>
    <row r="6437" customFormat="1" x14ac:dyDescent="0.25"/>
    <row r="6438" customFormat="1" x14ac:dyDescent="0.25"/>
    <row r="6439" customFormat="1" x14ac:dyDescent="0.25"/>
    <row r="6440" customFormat="1" x14ac:dyDescent="0.25"/>
    <row r="6441" customFormat="1" x14ac:dyDescent="0.25"/>
    <row r="6442" customFormat="1" x14ac:dyDescent="0.25"/>
    <row r="6443" customFormat="1" x14ac:dyDescent="0.25"/>
    <row r="6444" customFormat="1" x14ac:dyDescent="0.25"/>
    <row r="6445" customFormat="1" x14ac:dyDescent="0.25"/>
    <row r="6446" customFormat="1" x14ac:dyDescent="0.25"/>
    <row r="6447" customFormat="1" x14ac:dyDescent="0.25"/>
    <row r="6448" customFormat="1" x14ac:dyDescent="0.25"/>
    <row r="6449" customFormat="1" x14ac:dyDescent="0.25"/>
    <row r="6450" customFormat="1" x14ac:dyDescent="0.25"/>
    <row r="6451" customFormat="1" x14ac:dyDescent="0.25"/>
    <row r="6452" customFormat="1" x14ac:dyDescent="0.25"/>
    <row r="6453" customFormat="1" x14ac:dyDescent="0.25"/>
    <row r="6454" customFormat="1" x14ac:dyDescent="0.25"/>
    <row r="6455" customFormat="1" x14ac:dyDescent="0.25"/>
    <row r="6456" customFormat="1" x14ac:dyDescent="0.25"/>
    <row r="6457" customFormat="1" x14ac:dyDescent="0.25"/>
    <row r="6458" customFormat="1" x14ac:dyDescent="0.25"/>
    <row r="6459" customFormat="1" x14ac:dyDescent="0.25"/>
    <row r="6460" customFormat="1" x14ac:dyDescent="0.25"/>
    <row r="6461" customFormat="1" x14ac:dyDescent="0.25"/>
    <row r="6462" customFormat="1" x14ac:dyDescent="0.25"/>
    <row r="6463" customFormat="1" x14ac:dyDescent="0.25"/>
    <row r="6464" customFormat="1" x14ac:dyDescent="0.25"/>
    <row r="6465" customFormat="1" x14ac:dyDescent="0.25"/>
    <row r="6466" customFormat="1" x14ac:dyDescent="0.25"/>
    <row r="6467" customFormat="1" x14ac:dyDescent="0.25"/>
    <row r="6468" customFormat="1" x14ac:dyDescent="0.25"/>
    <row r="6469" customFormat="1" x14ac:dyDescent="0.25"/>
    <row r="6470" customFormat="1" x14ac:dyDescent="0.25"/>
    <row r="6471" customFormat="1" x14ac:dyDescent="0.25"/>
    <row r="6472" customFormat="1" x14ac:dyDescent="0.25"/>
    <row r="6473" customFormat="1" x14ac:dyDescent="0.25"/>
    <row r="6474" customFormat="1" x14ac:dyDescent="0.25"/>
    <row r="6475" customFormat="1" x14ac:dyDescent="0.25"/>
    <row r="6476" customFormat="1" x14ac:dyDescent="0.25"/>
    <row r="6477" customFormat="1" x14ac:dyDescent="0.25"/>
    <row r="6478" customFormat="1" x14ac:dyDescent="0.25"/>
    <row r="6479" customFormat="1" x14ac:dyDescent="0.25"/>
    <row r="6480" customFormat="1" x14ac:dyDescent="0.25"/>
    <row r="6481" customFormat="1" x14ac:dyDescent="0.25"/>
    <row r="6482" customFormat="1" x14ac:dyDescent="0.25"/>
    <row r="6483" customFormat="1" x14ac:dyDescent="0.25"/>
    <row r="6484" customFormat="1" x14ac:dyDescent="0.25"/>
    <row r="6485" customFormat="1" x14ac:dyDescent="0.25"/>
    <row r="6486" customFormat="1" x14ac:dyDescent="0.25"/>
    <row r="6487" customFormat="1" x14ac:dyDescent="0.25"/>
    <row r="6488" customFormat="1" x14ac:dyDescent="0.25"/>
    <row r="6489" customFormat="1" x14ac:dyDescent="0.25"/>
    <row r="6490" customFormat="1" x14ac:dyDescent="0.25"/>
    <row r="6491" customFormat="1" x14ac:dyDescent="0.25"/>
    <row r="6492" customFormat="1" x14ac:dyDescent="0.25"/>
    <row r="6493" customFormat="1" x14ac:dyDescent="0.25"/>
    <row r="6494" customFormat="1" x14ac:dyDescent="0.25"/>
    <row r="6495" customFormat="1" x14ac:dyDescent="0.25"/>
    <row r="6496" customFormat="1" x14ac:dyDescent="0.25"/>
    <row r="6497" customFormat="1" x14ac:dyDescent="0.25"/>
    <row r="6498" customFormat="1" x14ac:dyDescent="0.25"/>
    <row r="6499" customFormat="1" x14ac:dyDescent="0.25"/>
    <row r="6500" customFormat="1" x14ac:dyDescent="0.25"/>
    <row r="6501" customFormat="1" x14ac:dyDescent="0.25"/>
    <row r="6502" customFormat="1" x14ac:dyDescent="0.25"/>
    <row r="6503" customFormat="1" x14ac:dyDescent="0.25"/>
    <row r="6504" customFormat="1" x14ac:dyDescent="0.25"/>
    <row r="6505" customFormat="1" x14ac:dyDescent="0.25"/>
    <row r="6506" customFormat="1" x14ac:dyDescent="0.25"/>
    <row r="6507" customFormat="1" x14ac:dyDescent="0.25"/>
    <row r="6508" customFormat="1" x14ac:dyDescent="0.25"/>
    <row r="6509" customFormat="1" x14ac:dyDescent="0.25"/>
    <row r="6510" customFormat="1" x14ac:dyDescent="0.25"/>
    <row r="6511" customFormat="1" x14ac:dyDescent="0.25"/>
    <row r="6512" customFormat="1" x14ac:dyDescent="0.25"/>
    <row r="6513" customFormat="1" x14ac:dyDescent="0.25"/>
    <row r="6514" customFormat="1" x14ac:dyDescent="0.25"/>
    <row r="6515" customFormat="1" x14ac:dyDescent="0.25"/>
    <row r="6516" customFormat="1" x14ac:dyDescent="0.25"/>
    <row r="6517" customFormat="1" x14ac:dyDescent="0.25"/>
    <row r="6518" customFormat="1" x14ac:dyDescent="0.25"/>
    <row r="6519" customFormat="1" x14ac:dyDescent="0.25"/>
    <row r="6520" customFormat="1" x14ac:dyDescent="0.25"/>
    <row r="6521" customFormat="1" x14ac:dyDescent="0.25"/>
    <row r="6522" customFormat="1" x14ac:dyDescent="0.25"/>
    <row r="6523" customFormat="1" x14ac:dyDescent="0.25"/>
    <row r="6524" customFormat="1" x14ac:dyDescent="0.25"/>
    <row r="6525" customFormat="1" x14ac:dyDescent="0.25"/>
    <row r="6526" customFormat="1" x14ac:dyDescent="0.25"/>
    <row r="6527" customFormat="1" x14ac:dyDescent="0.25"/>
    <row r="6528" customFormat="1" x14ac:dyDescent="0.25"/>
    <row r="6529" customFormat="1" x14ac:dyDescent="0.25"/>
    <row r="6530" customFormat="1" x14ac:dyDescent="0.25"/>
    <row r="6531" customFormat="1" x14ac:dyDescent="0.25"/>
    <row r="6532" customFormat="1" x14ac:dyDescent="0.25"/>
    <row r="6533" customFormat="1" x14ac:dyDescent="0.25"/>
    <row r="6534" customFormat="1" x14ac:dyDescent="0.25"/>
    <row r="6535" customFormat="1" x14ac:dyDescent="0.25"/>
    <row r="6536" customFormat="1" x14ac:dyDescent="0.25"/>
    <row r="6537" customFormat="1" x14ac:dyDescent="0.25"/>
    <row r="6538" customFormat="1" x14ac:dyDescent="0.25"/>
    <row r="6539" customFormat="1" x14ac:dyDescent="0.25"/>
    <row r="6540" customFormat="1" x14ac:dyDescent="0.25"/>
    <row r="6541" customFormat="1" x14ac:dyDescent="0.25"/>
    <row r="6542" customFormat="1" x14ac:dyDescent="0.25"/>
    <row r="6543" customFormat="1" x14ac:dyDescent="0.25"/>
    <row r="6544" customFormat="1" x14ac:dyDescent="0.25"/>
    <row r="6545" customFormat="1" x14ac:dyDescent="0.25"/>
    <row r="6546" customFormat="1" x14ac:dyDescent="0.25"/>
    <row r="6547" customFormat="1" x14ac:dyDescent="0.25"/>
    <row r="6548" customFormat="1" x14ac:dyDescent="0.25"/>
    <row r="6549" customFormat="1" x14ac:dyDescent="0.25"/>
    <row r="6550" customFormat="1" x14ac:dyDescent="0.25"/>
    <row r="6551" customFormat="1" x14ac:dyDescent="0.25"/>
    <row r="6552" customFormat="1" x14ac:dyDescent="0.25"/>
    <row r="6553" customFormat="1" x14ac:dyDescent="0.25"/>
    <row r="6554" customFormat="1" x14ac:dyDescent="0.25"/>
    <row r="6555" customFormat="1" x14ac:dyDescent="0.25"/>
    <row r="6556" customFormat="1" x14ac:dyDescent="0.25"/>
    <row r="6557" customFormat="1" x14ac:dyDescent="0.25"/>
    <row r="6558" customFormat="1" x14ac:dyDescent="0.25"/>
    <row r="6559" customFormat="1" x14ac:dyDescent="0.25"/>
    <row r="6560" customFormat="1" x14ac:dyDescent="0.25"/>
    <row r="6561" customFormat="1" x14ac:dyDescent="0.25"/>
    <row r="6562" customFormat="1" x14ac:dyDescent="0.25"/>
    <row r="6563" customFormat="1" x14ac:dyDescent="0.25"/>
    <row r="6564" customFormat="1" x14ac:dyDescent="0.25"/>
    <row r="6565" customFormat="1" x14ac:dyDescent="0.25"/>
    <row r="6566" customFormat="1" x14ac:dyDescent="0.25"/>
    <row r="6567" customFormat="1" x14ac:dyDescent="0.25"/>
    <row r="6568" customFormat="1" x14ac:dyDescent="0.25"/>
    <row r="6569" customFormat="1" x14ac:dyDescent="0.25"/>
    <row r="6570" customFormat="1" x14ac:dyDescent="0.25"/>
    <row r="6571" customFormat="1" x14ac:dyDescent="0.25"/>
    <row r="6572" customFormat="1" x14ac:dyDescent="0.25"/>
    <row r="6573" customFormat="1" x14ac:dyDescent="0.25"/>
    <row r="6574" customFormat="1" x14ac:dyDescent="0.25"/>
    <row r="6575" customFormat="1" x14ac:dyDescent="0.25"/>
    <row r="6576" customFormat="1" x14ac:dyDescent="0.25"/>
    <row r="6577" customFormat="1" x14ac:dyDescent="0.25"/>
    <row r="6578" customFormat="1" x14ac:dyDescent="0.25"/>
    <row r="6579" customFormat="1" x14ac:dyDescent="0.25"/>
    <row r="6580" customFormat="1" x14ac:dyDescent="0.25"/>
    <row r="6581" customFormat="1" x14ac:dyDescent="0.25"/>
    <row r="6582" customFormat="1" x14ac:dyDescent="0.25"/>
    <row r="6583" customFormat="1" x14ac:dyDescent="0.25"/>
    <row r="6584" customFormat="1" x14ac:dyDescent="0.25"/>
    <row r="6585" customFormat="1" x14ac:dyDescent="0.25"/>
    <row r="6586" customFormat="1" x14ac:dyDescent="0.25"/>
    <row r="6587" customFormat="1" x14ac:dyDescent="0.25"/>
    <row r="6588" customFormat="1" x14ac:dyDescent="0.25"/>
    <row r="6589" customFormat="1" x14ac:dyDescent="0.25"/>
    <row r="6590" customFormat="1" x14ac:dyDescent="0.25"/>
    <row r="6591" customFormat="1" x14ac:dyDescent="0.25"/>
    <row r="6592" customFormat="1" x14ac:dyDescent="0.25"/>
    <row r="6593" customFormat="1" x14ac:dyDescent="0.25"/>
    <row r="6594" customFormat="1" x14ac:dyDescent="0.25"/>
    <row r="6595" customFormat="1" x14ac:dyDescent="0.25"/>
    <row r="6596" customFormat="1" x14ac:dyDescent="0.25"/>
    <row r="6597" customFormat="1" x14ac:dyDescent="0.25"/>
    <row r="6598" customFormat="1" x14ac:dyDescent="0.25"/>
    <row r="6599" customFormat="1" x14ac:dyDescent="0.25"/>
    <row r="6600" customFormat="1" x14ac:dyDescent="0.25"/>
    <row r="6601" customFormat="1" x14ac:dyDescent="0.25"/>
    <row r="6602" customFormat="1" x14ac:dyDescent="0.25"/>
    <row r="6603" customFormat="1" x14ac:dyDescent="0.25"/>
    <row r="6604" customFormat="1" x14ac:dyDescent="0.25"/>
    <row r="6605" customFormat="1" x14ac:dyDescent="0.25"/>
    <row r="6606" customFormat="1" x14ac:dyDescent="0.25"/>
    <row r="6607" customFormat="1" x14ac:dyDescent="0.25"/>
    <row r="6608" customFormat="1" x14ac:dyDescent="0.25"/>
    <row r="6609" customFormat="1" x14ac:dyDescent="0.25"/>
    <row r="6610" customFormat="1" x14ac:dyDescent="0.25"/>
    <row r="6611" customFormat="1" x14ac:dyDescent="0.25"/>
    <row r="6612" customFormat="1" x14ac:dyDescent="0.25"/>
    <row r="6613" customFormat="1" x14ac:dyDescent="0.25"/>
    <row r="6614" customFormat="1" x14ac:dyDescent="0.25"/>
    <row r="6615" customFormat="1" x14ac:dyDescent="0.25"/>
    <row r="6616" customFormat="1" x14ac:dyDescent="0.25"/>
    <row r="6617" customFormat="1" x14ac:dyDescent="0.25"/>
    <row r="6618" customFormat="1" x14ac:dyDescent="0.25"/>
    <row r="6619" customFormat="1" x14ac:dyDescent="0.25"/>
    <row r="6620" customFormat="1" x14ac:dyDescent="0.25"/>
    <row r="6621" customFormat="1" x14ac:dyDescent="0.25"/>
    <row r="6622" customFormat="1" x14ac:dyDescent="0.25"/>
    <row r="6623" customFormat="1" x14ac:dyDescent="0.25"/>
    <row r="6624" customFormat="1" x14ac:dyDescent="0.25"/>
    <row r="6625" customFormat="1" x14ac:dyDescent="0.25"/>
    <row r="6626" customFormat="1" x14ac:dyDescent="0.25"/>
    <row r="6627" customFormat="1" x14ac:dyDescent="0.25"/>
    <row r="6628" customFormat="1" x14ac:dyDescent="0.25"/>
    <row r="6629" customFormat="1" x14ac:dyDescent="0.25"/>
    <row r="6630" customFormat="1" x14ac:dyDescent="0.25"/>
    <row r="6631" customFormat="1" x14ac:dyDescent="0.25"/>
    <row r="6632" customFormat="1" x14ac:dyDescent="0.25"/>
    <row r="6633" customFormat="1" x14ac:dyDescent="0.25"/>
    <row r="6634" customFormat="1" x14ac:dyDescent="0.25"/>
    <row r="6635" customFormat="1" x14ac:dyDescent="0.25"/>
    <row r="6636" customFormat="1" x14ac:dyDescent="0.25"/>
    <row r="6637" customFormat="1" x14ac:dyDescent="0.25"/>
    <row r="6638" customFormat="1" x14ac:dyDescent="0.25"/>
    <row r="6639" customFormat="1" x14ac:dyDescent="0.25"/>
    <row r="6640" customFormat="1" x14ac:dyDescent="0.25"/>
    <row r="6641" customFormat="1" x14ac:dyDescent="0.25"/>
    <row r="6642" customFormat="1" x14ac:dyDescent="0.25"/>
    <row r="6643" customFormat="1" x14ac:dyDescent="0.25"/>
    <row r="6644" customFormat="1" x14ac:dyDescent="0.25"/>
    <row r="6645" customFormat="1" x14ac:dyDescent="0.25"/>
    <row r="6646" customFormat="1" x14ac:dyDescent="0.25"/>
    <row r="6647" customFormat="1" x14ac:dyDescent="0.25"/>
    <row r="6648" customFormat="1" x14ac:dyDescent="0.25"/>
    <row r="6649" customFormat="1" x14ac:dyDescent="0.25"/>
    <row r="6650" customFormat="1" x14ac:dyDescent="0.25"/>
    <row r="6651" customFormat="1" x14ac:dyDescent="0.25"/>
    <row r="6652" customFormat="1" x14ac:dyDescent="0.25"/>
    <row r="6653" customFormat="1" x14ac:dyDescent="0.25"/>
    <row r="6654" customFormat="1" x14ac:dyDescent="0.25"/>
    <row r="6655" customFormat="1" x14ac:dyDescent="0.25"/>
    <row r="6656" customFormat="1" x14ac:dyDescent="0.25"/>
    <row r="6657" customFormat="1" x14ac:dyDescent="0.25"/>
    <row r="6658" customFormat="1" x14ac:dyDescent="0.25"/>
    <row r="6659" customFormat="1" x14ac:dyDescent="0.25"/>
    <row r="6660" customFormat="1" x14ac:dyDescent="0.25"/>
    <row r="6661" customFormat="1" x14ac:dyDescent="0.25"/>
    <row r="6662" customFormat="1" x14ac:dyDescent="0.25"/>
    <row r="6663" customFormat="1" x14ac:dyDescent="0.25"/>
    <row r="6664" customFormat="1" x14ac:dyDescent="0.25"/>
    <row r="6665" customFormat="1" x14ac:dyDescent="0.25"/>
    <row r="6666" customFormat="1" x14ac:dyDescent="0.25"/>
    <row r="6667" customFormat="1" x14ac:dyDescent="0.25"/>
    <row r="6668" customFormat="1" x14ac:dyDescent="0.25"/>
    <row r="6669" customFormat="1" x14ac:dyDescent="0.25"/>
    <row r="6670" customFormat="1" x14ac:dyDescent="0.25"/>
    <row r="6671" customFormat="1" x14ac:dyDescent="0.25"/>
    <row r="6672" customFormat="1" x14ac:dyDescent="0.25"/>
    <row r="6673" customFormat="1" x14ac:dyDescent="0.25"/>
    <row r="6674" customFormat="1" x14ac:dyDescent="0.25"/>
    <row r="6675" customFormat="1" x14ac:dyDescent="0.25"/>
    <row r="6676" customFormat="1" x14ac:dyDescent="0.25"/>
    <row r="6677" customFormat="1" x14ac:dyDescent="0.25"/>
    <row r="6678" customFormat="1" x14ac:dyDescent="0.25"/>
    <row r="6679" customFormat="1" x14ac:dyDescent="0.25"/>
    <row r="6680" customFormat="1" x14ac:dyDescent="0.25"/>
    <row r="6681" customFormat="1" x14ac:dyDescent="0.25"/>
    <row r="6682" customFormat="1" x14ac:dyDescent="0.25"/>
    <row r="6683" customFormat="1" x14ac:dyDescent="0.25"/>
    <row r="6684" customFormat="1" x14ac:dyDescent="0.25"/>
    <row r="6685" customFormat="1" x14ac:dyDescent="0.25"/>
    <row r="6686" customFormat="1" x14ac:dyDescent="0.25"/>
    <row r="6687" customFormat="1" x14ac:dyDescent="0.25"/>
    <row r="6688" customFormat="1" x14ac:dyDescent="0.25"/>
    <row r="6689" customFormat="1" x14ac:dyDescent="0.25"/>
    <row r="6690" customFormat="1" x14ac:dyDescent="0.25"/>
    <row r="6691" customFormat="1" x14ac:dyDescent="0.25"/>
    <row r="6692" customFormat="1" x14ac:dyDescent="0.25"/>
    <row r="6693" customFormat="1" x14ac:dyDescent="0.25"/>
    <row r="6694" customFormat="1" x14ac:dyDescent="0.25"/>
    <row r="6695" customFormat="1" x14ac:dyDescent="0.25"/>
    <row r="6696" customFormat="1" x14ac:dyDescent="0.25"/>
    <row r="6697" customFormat="1" x14ac:dyDescent="0.25"/>
    <row r="6698" customFormat="1" x14ac:dyDescent="0.25"/>
    <row r="6699" customFormat="1" x14ac:dyDescent="0.25"/>
    <row r="6700" customFormat="1" x14ac:dyDescent="0.25"/>
    <row r="6701" customFormat="1" x14ac:dyDescent="0.25"/>
    <row r="6702" customFormat="1" x14ac:dyDescent="0.25"/>
    <row r="6703" customFormat="1" x14ac:dyDescent="0.25"/>
    <row r="6704" customFormat="1" x14ac:dyDescent="0.25"/>
    <row r="6705" customFormat="1" x14ac:dyDescent="0.25"/>
    <row r="6706" customFormat="1" x14ac:dyDescent="0.25"/>
    <row r="6707" customFormat="1" x14ac:dyDescent="0.25"/>
    <row r="6708" customFormat="1" x14ac:dyDescent="0.25"/>
    <row r="6709" customFormat="1" x14ac:dyDescent="0.25"/>
    <row r="6710" customFormat="1" x14ac:dyDescent="0.25"/>
    <row r="6711" customFormat="1" x14ac:dyDescent="0.25"/>
    <row r="6712" customFormat="1" x14ac:dyDescent="0.25"/>
    <row r="6713" customFormat="1" x14ac:dyDescent="0.25"/>
    <row r="6714" customFormat="1" x14ac:dyDescent="0.25"/>
    <row r="6715" customFormat="1" x14ac:dyDescent="0.25"/>
    <row r="6716" customFormat="1" x14ac:dyDescent="0.25"/>
    <row r="6717" customFormat="1" x14ac:dyDescent="0.25"/>
    <row r="6718" customFormat="1" x14ac:dyDescent="0.25"/>
    <row r="6719" customFormat="1" x14ac:dyDescent="0.25"/>
    <row r="6720" customFormat="1" x14ac:dyDescent="0.25"/>
    <row r="6721" customFormat="1" x14ac:dyDescent="0.25"/>
    <row r="6722" customFormat="1" x14ac:dyDescent="0.25"/>
    <row r="6723" customFormat="1" x14ac:dyDescent="0.25"/>
    <row r="6724" customFormat="1" x14ac:dyDescent="0.25"/>
    <row r="6725" customFormat="1" x14ac:dyDescent="0.25"/>
    <row r="6726" customFormat="1" x14ac:dyDescent="0.25"/>
    <row r="6727" customFormat="1" x14ac:dyDescent="0.25"/>
    <row r="6728" customFormat="1" x14ac:dyDescent="0.25"/>
    <row r="6729" customFormat="1" x14ac:dyDescent="0.25"/>
    <row r="6730" customFormat="1" x14ac:dyDescent="0.25"/>
    <row r="6731" customFormat="1" x14ac:dyDescent="0.25"/>
    <row r="6732" customFormat="1" x14ac:dyDescent="0.25"/>
    <row r="6733" customFormat="1" x14ac:dyDescent="0.25"/>
    <row r="6734" customFormat="1" x14ac:dyDescent="0.25"/>
    <row r="6735" customFormat="1" x14ac:dyDescent="0.25"/>
    <row r="6736" customFormat="1" x14ac:dyDescent="0.25"/>
    <row r="6737" customFormat="1" x14ac:dyDescent="0.25"/>
    <row r="6738" customFormat="1" x14ac:dyDescent="0.25"/>
    <row r="6739" customFormat="1" x14ac:dyDescent="0.25"/>
    <row r="6740" customFormat="1" x14ac:dyDescent="0.25"/>
    <row r="6741" customFormat="1" x14ac:dyDescent="0.25"/>
    <row r="6742" customFormat="1" x14ac:dyDescent="0.25"/>
    <row r="6743" customFormat="1" x14ac:dyDescent="0.25"/>
    <row r="6744" customFormat="1" x14ac:dyDescent="0.25"/>
    <row r="6745" customFormat="1" x14ac:dyDescent="0.25"/>
    <row r="6746" customFormat="1" x14ac:dyDescent="0.25"/>
    <row r="6747" customFormat="1" x14ac:dyDescent="0.25"/>
    <row r="6748" customFormat="1" x14ac:dyDescent="0.25"/>
    <row r="6749" customFormat="1" x14ac:dyDescent="0.25"/>
    <row r="6750" customFormat="1" x14ac:dyDescent="0.25"/>
    <row r="6751" customFormat="1" x14ac:dyDescent="0.25"/>
    <row r="6752" customFormat="1" x14ac:dyDescent="0.25"/>
    <row r="6753" customFormat="1" x14ac:dyDescent="0.25"/>
    <row r="6754" customFormat="1" x14ac:dyDescent="0.25"/>
    <row r="6755" customFormat="1" x14ac:dyDescent="0.25"/>
    <row r="6756" customFormat="1" x14ac:dyDescent="0.25"/>
    <row r="6757" customFormat="1" x14ac:dyDescent="0.25"/>
    <row r="6758" customFormat="1" x14ac:dyDescent="0.25"/>
    <row r="6759" customFormat="1" x14ac:dyDescent="0.25"/>
    <row r="6760" customFormat="1" x14ac:dyDescent="0.25"/>
    <row r="6761" customFormat="1" x14ac:dyDescent="0.25"/>
    <row r="6762" customFormat="1" x14ac:dyDescent="0.25"/>
    <row r="6763" customFormat="1" x14ac:dyDescent="0.25"/>
    <row r="6764" customFormat="1" x14ac:dyDescent="0.25"/>
    <row r="6765" customFormat="1" x14ac:dyDescent="0.25"/>
    <row r="6766" customFormat="1" x14ac:dyDescent="0.25"/>
    <row r="6767" customFormat="1" x14ac:dyDescent="0.25"/>
    <row r="6768" customFormat="1" x14ac:dyDescent="0.25"/>
    <row r="6769" customFormat="1" x14ac:dyDescent="0.25"/>
    <row r="6770" customFormat="1" x14ac:dyDescent="0.25"/>
    <row r="6771" customFormat="1" x14ac:dyDescent="0.25"/>
    <row r="6772" customFormat="1" x14ac:dyDescent="0.25"/>
    <row r="6773" customFormat="1" x14ac:dyDescent="0.25"/>
    <row r="6774" customFormat="1" x14ac:dyDescent="0.25"/>
    <row r="6775" customFormat="1" x14ac:dyDescent="0.25"/>
    <row r="6776" customFormat="1" x14ac:dyDescent="0.25"/>
    <row r="6777" customFormat="1" x14ac:dyDescent="0.25"/>
    <row r="6778" customFormat="1" x14ac:dyDescent="0.25"/>
    <row r="6779" customFormat="1" x14ac:dyDescent="0.25"/>
    <row r="6780" customFormat="1" x14ac:dyDescent="0.25"/>
    <row r="6781" customFormat="1" x14ac:dyDescent="0.25"/>
    <row r="6782" customFormat="1" x14ac:dyDescent="0.25"/>
    <row r="6783" customFormat="1" x14ac:dyDescent="0.25"/>
    <row r="6784" customFormat="1" x14ac:dyDescent="0.25"/>
    <row r="6785" customFormat="1" x14ac:dyDescent="0.25"/>
    <row r="6786" customFormat="1" x14ac:dyDescent="0.25"/>
    <row r="6787" customFormat="1" x14ac:dyDescent="0.25"/>
    <row r="6788" customFormat="1" x14ac:dyDescent="0.25"/>
    <row r="6789" customFormat="1" x14ac:dyDescent="0.25"/>
    <row r="6790" customFormat="1" x14ac:dyDescent="0.25"/>
    <row r="6791" customFormat="1" x14ac:dyDescent="0.25"/>
    <row r="6792" customFormat="1" x14ac:dyDescent="0.25"/>
    <row r="6793" customFormat="1" x14ac:dyDescent="0.25"/>
    <row r="6794" customFormat="1" x14ac:dyDescent="0.25"/>
    <row r="6795" customFormat="1" x14ac:dyDescent="0.25"/>
    <row r="6796" customFormat="1" x14ac:dyDescent="0.25"/>
    <row r="6797" customFormat="1" x14ac:dyDescent="0.25"/>
    <row r="6798" customFormat="1" x14ac:dyDescent="0.25"/>
    <row r="6799" customFormat="1" x14ac:dyDescent="0.25"/>
    <row r="6800" customFormat="1" x14ac:dyDescent="0.25"/>
    <row r="6801" customFormat="1" x14ac:dyDescent="0.25"/>
    <row r="6802" customFormat="1" x14ac:dyDescent="0.25"/>
    <row r="6803" customFormat="1" x14ac:dyDescent="0.25"/>
    <row r="6804" customFormat="1" x14ac:dyDescent="0.25"/>
    <row r="6805" customFormat="1" x14ac:dyDescent="0.25"/>
    <row r="6806" customFormat="1" x14ac:dyDescent="0.25"/>
    <row r="6807" customFormat="1" x14ac:dyDescent="0.25"/>
    <row r="6808" customFormat="1" x14ac:dyDescent="0.25"/>
    <row r="6809" customFormat="1" x14ac:dyDescent="0.25"/>
    <row r="6810" customFormat="1" x14ac:dyDescent="0.25"/>
    <row r="6811" customFormat="1" x14ac:dyDescent="0.25"/>
    <row r="6812" customFormat="1" x14ac:dyDescent="0.25"/>
    <row r="6813" customFormat="1" x14ac:dyDescent="0.25"/>
    <row r="6814" customFormat="1" x14ac:dyDescent="0.25"/>
    <row r="6815" customFormat="1" x14ac:dyDescent="0.25"/>
    <row r="6816" customFormat="1" x14ac:dyDescent="0.25"/>
    <row r="6817" customFormat="1" x14ac:dyDescent="0.25"/>
    <row r="6818" customFormat="1" x14ac:dyDescent="0.25"/>
    <row r="6819" customFormat="1" x14ac:dyDescent="0.25"/>
    <row r="6820" customFormat="1" x14ac:dyDescent="0.25"/>
    <row r="6821" customFormat="1" x14ac:dyDescent="0.25"/>
    <row r="6822" customFormat="1" x14ac:dyDescent="0.25"/>
    <row r="6823" customFormat="1" x14ac:dyDescent="0.25"/>
    <row r="6824" customFormat="1" x14ac:dyDescent="0.25"/>
    <row r="6825" customFormat="1" x14ac:dyDescent="0.25"/>
    <row r="6826" customFormat="1" x14ac:dyDescent="0.25"/>
    <row r="6827" customFormat="1" x14ac:dyDescent="0.25"/>
    <row r="6828" customFormat="1" x14ac:dyDescent="0.25"/>
    <row r="6829" customFormat="1" x14ac:dyDescent="0.25"/>
    <row r="6830" customFormat="1" x14ac:dyDescent="0.25"/>
    <row r="6831" customFormat="1" x14ac:dyDescent="0.25"/>
    <row r="6832" customFormat="1" x14ac:dyDescent="0.25"/>
    <row r="6833" customFormat="1" x14ac:dyDescent="0.25"/>
    <row r="6834" customFormat="1" x14ac:dyDescent="0.25"/>
    <row r="6835" customFormat="1" x14ac:dyDescent="0.25"/>
    <row r="6836" customFormat="1" x14ac:dyDescent="0.25"/>
    <row r="6837" customFormat="1" x14ac:dyDescent="0.25"/>
    <row r="6838" customFormat="1" x14ac:dyDescent="0.25"/>
    <row r="6839" customFormat="1" x14ac:dyDescent="0.25"/>
    <row r="6840" customFormat="1" x14ac:dyDescent="0.25"/>
    <row r="6841" customFormat="1" x14ac:dyDescent="0.25"/>
    <row r="6842" customFormat="1" x14ac:dyDescent="0.25"/>
    <row r="6843" customFormat="1" x14ac:dyDescent="0.25"/>
    <row r="6844" customFormat="1" x14ac:dyDescent="0.25"/>
    <row r="6845" customFormat="1" x14ac:dyDescent="0.25"/>
    <row r="6846" customFormat="1" x14ac:dyDescent="0.25"/>
    <row r="6847" customFormat="1" x14ac:dyDescent="0.25"/>
    <row r="6848" customFormat="1" x14ac:dyDescent="0.25"/>
    <row r="6849" customFormat="1" x14ac:dyDescent="0.25"/>
    <row r="6850" customFormat="1" x14ac:dyDescent="0.25"/>
    <row r="6851" customFormat="1" x14ac:dyDescent="0.25"/>
    <row r="6852" customFormat="1" x14ac:dyDescent="0.25"/>
    <row r="6853" customFormat="1" x14ac:dyDescent="0.25"/>
    <row r="6854" customFormat="1" x14ac:dyDescent="0.25"/>
    <row r="6855" customFormat="1" x14ac:dyDescent="0.25"/>
    <row r="6856" customFormat="1" x14ac:dyDescent="0.25"/>
    <row r="6857" customFormat="1" x14ac:dyDescent="0.25"/>
    <row r="6858" customFormat="1" x14ac:dyDescent="0.25"/>
    <row r="6859" customFormat="1" x14ac:dyDescent="0.25"/>
    <row r="6860" customFormat="1" x14ac:dyDescent="0.25"/>
    <row r="6861" customFormat="1" x14ac:dyDescent="0.25"/>
    <row r="6862" customFormat="1" x14ac:dyDescent="0.25"/>
    <row r="6863" customFormat="1" x14ac:dyDescent="0.25"/>
    <row r="6864" customFormat="1" x14ac:dyDescent="0.25"/>
    <row r="6865" customFormat="1" x14ac:dyDescent="0.25"/>
    <row r="6866" customFormat="1" x14ac:dyDescent="0.25"/>
    <row r="6867" customFormat="1" x14ac:dyDescent="0.25"/>
    <row r="6868" customFormat="1" x14ac:dyDescent="0.25"/>
    <row r="6869" customFormat="1" x14ac:dyDescent="0.25"/>
    <row r="6870" customFormat="1" x14ac:dyDescent="0.25"/>
    <row r="6871" customFormat="1" x14ac:dyDescent="0.25"/>
    <row r="6872" customFormat="1" x14ac:dyDescent="0.25"/>
    <row r="6873" customFormat="1" x14ac:dyDescent="0.25"/>
    <row r="6874" customFormat="1" x14ac:dyDescent="0.25"/>
    <row r="6875" customFormat="1" x14ac:dyDescent="0.25"/>
    <row r="6876" customFormat="1" x14ac:dyDescent="0.25"/>
    <row r="6877" customFormat="1" x14ac:dyDescent="0.25"/>
    <row r="6878" customFormat="1" x14ac:dyDescent="0.25"/>
    <row r="6879" customFormat="1" x14ac:dyDescent="0.25"/>
    <row r="6880" customFormat="1" x14ac:dyDescent="0.25"/>
    <row r="6881" customFormat="1" x14ac:dyDescent="0.25"/>
    <row r="6882" customFormat="1" x14ac:dyDescent="0.25"/>
    <row r="6883" customFormat="1" x14ac:dyDescent="0.25"/>
    <row r="6884" customFormat="1" x14ac:dyDescent="0.25"/>
    <row r="6885" customFormat="1" x14ac:dyDescent="0.25"/>
    <row r="6886" customFormat="1" x14ac:dyDescent="0.25"/>
    <row r="6887" customFormat="1" x14ac:dyDescent="0.25"/>
    <row r="6888" customFormat="1" x14ac:dyDescent="0.25"/>
    <row r="6889" customFormat="1" x14ac:dyDescent="0.25"/>
  </sheetData>
  <mergeCells count="802">
    <mergeCell ref="K26:L26"/>
    <mergeCell ref="D278:E278"/>
    <mergeCell ref="F278:G278"/>
    <mergeCell ref="H278:I278"/>
    <mergeCell ref="B278:C278"/>
    <mergeCell ref="E340:F340"/>
    <mergeCell ref="E371:F371"/>
    <mergeCell ref="I3937:L3937"/>
    <mergeCell ref="D3937:F3937"/>
    <mergeCell ref="B75:C75"/>
    <mergeCell ref="B76:C76"/>
    <mergeCell ref="F75:G75"/>
    <mergeCell ref="D75:E75"/>
    <mergeCell ref="K497:M500"/>
    <mergeCell ref="J475:K475"/>
    <mergeCell ref="L439:M440"/>
    <mergeCell ref="E471:F471"/>
    <mergeCell ref="D477:E477"/>
    <mergeCell ref="E541:F541"/>
    <mergeCell ref="L539:M540"/>
    <mergeCell ref="G571:H571"/>
    <mergeCell ref="E571:F571"/>
    <mergeCell ref="L770:M771"/>
    <mergeCell ref="H778:I778"/>
    <mergeCell ref="M3938:M3939"/>
    <mergeCell ref="B375:C375"/>
    <mergeCell ref="K297:M300"/>
    <mergeCell ref="L370:M371"/>
    <mergeCell ref="E372:F372"/>
    <mergeCell ref="B289:M292"/>
    <mergeCell ref="G371:H371"/>
    <mergeCell ref="E341:F341"/>
    <mergeCell ref="D375:E375"/>
    <mergeCell ref="F375:G375"/>
    <mergeCell ref="H375:I375"/>
    <mergeCell ref="E346:F346"/>
    <mergeCell ref="B354:M357"/>
    <mergeCell ref="L339:M340"/>
    <mergeCell ref="J375:K375"/>
    <mergeCell ref="E1672:F1672"/>
    <mergeCell ref="B1677:C1677"/>
    <mergeCell ref="K1597:M1600"/>
    <mergeCell ref="G1571:H1571"/>
    <mergeCell ref="D1677:E1677"/>
    <mergeCell ref="B575:C575"/>
    <mergeCell ref="L570:M571"/>
    <mergeCell ref="E572:F572"/>
    <mergeCell ref="J575:K575"/>
    <mergeCell ref="B3940:M3943"/>
    <mergeCell ref="G171:H171"/>
    <mergeCell ref="H177:I177"/>
    <mergeCell ref="B376:C376"/>
    <mergeCell ref="F675:G675"/>
    <mergeCell ref="J677:K677"/>
    <mergeCell ref="D675:E675"/>
    <mergeCell ref="J675:K675"/>
    <mergeCell ref="F3343:I3343"/>
    <mergeCell ref="F1677:G1677"/>
    <mergeCell ref="L1670:M1671"/>
    <mergeCell ref="E1671:F1671"/>
    <mergeCell ref="J1676:K1676"/>
    <mergeCell ref="J1675:K1675"/>
    <mergeCell ref="E1640:F1640"/>
    <mergeCell ref="G1671:H1671"/>
    <mergeCell ref="D1577:E1577"/>
    <mergeCell ref="D376:E376"/>
    <mergeCell ref="F376:G376"/>
    <mergeCell ref="E946:F946"/>
    <mergeCell ref="J278:K278"/>
    <mergeCell ref="H376:I376"/>
    <mergeCell ref="J376:K376"/>
    <mergeCell ref="H1675:I1675"/>
    <mergeCell ref="F1578:G1578"/>
    <mergeCell ref="E872:F872"/>
    <mergeCell ref="D1275:E1275"/>
    <mergeCell ref="H875:I875"/>
    <mergeCell ref="B854:M857"/>
    <mergeCell ref="L839:M840"/>
    <mergeCell ref="B875:C875"/>
    <mergeCell ref="F877:G877"/>
    <mergeCell ref="H1278:I1278"/>
    <mergeCell ref="J1177:K1177"/>
    <mergeCell ref="B1175:C1175"/>
    <mergeCell ref="B1177:C1177"/>
    <mergeCell ref="G1371:H1371"/>
    <mergeCell ref="K1297:M1300"/>
    <mergeCell ref="E1340:F1340"/>
    <mergeCell ref="E1272:F1272"/>
    <mergeCell ref="B1275:C1275"/>
    <mergeCell ref="F1177:G1177"/>
    <mergeCell ref="H1177:I1177"/>
    <mergeCell ref="D1176:E1176"/>
    <mergeCell ref="B1278:C1278"/>
    <mergeCell ref="D1278:E1278"/>
    <mergeCell ref="B1178:C1178"/>
    <mergeCell ref="D876:E876"/>
    <mergeCell ref="F1176:G1176"/>
    <mergeCell ref="H1176:I1176"/>
    <mergeCell ref="H1175:I1175"/>
    <mergeCell ref="E741:F741"/>
    <mergeCell ref="B789:M792"/>
    <mergeCell ref="K797:M800"/>
    <mergeCell ref="K597:M600"/>
    <mergeCell ref="D678:E678"/>
    <mergeCell ref="H678:I678"/>
    <mergeCell ref="E640:F640"/>
    <mergeCell ref="E641:F641"/>
    <mergeCell ref="E646:F646"/>
    <mergeCell ref="E840:F840"/>
    <mergeCell ref="E740:F740"/>
    <mergeCell ref="L1170:M1171"/>
    <mergeCell ref="J1076:K1076"/>
    <mergeCell ref="F1077:G1077"/>
    <mergeCell ref="B1054:M1057"/>
    <mergeCell ref="B989:M992"/>
    <mergeCell ref="H975:I975"/>
    <mergeCell ref="B978:C978"/>
    <mergeCell ref="E1146:F1146"/>
    <mergeCell ref="B1089:M1092"/>
    <mergeCell ref="F1078:G1078"/>
    <mergeCell ref="B678:C678"/>
    <mergeCell ref="E672:F672"/>
    <mergeCell ref="D778:E778"/>
    <mergeCell ref="F775:G775"/>
    <mergeCell ref="E846:F846"/>
    <mergeCell ref="F976:G976"/>
    <mergeCell ref="E972:F972"/>
    <mergeCell ref="D777:E777"/>
    <mergeCell ref="F478:G478"/>
    <mergeCell ref="B878:C878"/>
    <mergeCell ref="B954:M957"/>
    <mergeCell ref="B776:C776"/>
    <mergeCell ref="J776:K776"/>
    <mergeCell ref="E772:F772"/>
    <mergeCell ref="F777:G777"/>
    <mergeCell ref="H776:I776"/>
    <mergeCell ref="B975:C975"/>
    <mergeCell ref="D378:E378"/>
    <mergeCell ref="F378:G378"/>
    <mergeCell ref="H378:I378"/>
    <mergeCell ref="D578:E578"/>
    <mergeCell ref="F575:G575"/>
    <mergeCell ref="K397:M400"/>
    <mergeCell ref="D576:E576"/>
    <mergeCell ref="B577:C577"/>
    <mergeCell ref="B576:C576"/>
    <mergeCell ref="H476:I476"/>
    <mergeCell ref="J476:K476"/>
    <mergeCell ref="H475:I475"/>
    <mergeCell ref="D577:E577"/>
    <mergeCell ref="F577:G577"/>
    <mergeCell ref="F576:G576"/>
    <mergeCell ref="J577:K577"/>
    <mergeCell ref="H577:I577"/>
    <mergeCell ref="B489:M492"/>
    <mergeCell ref="B478:C478"/>
    <mergeCell ref="D478:E478"/>
    <mergeCell ref="H478:I478"/>
    <mergeCell ref="J576:K576"/>
    <mergeCell ref="H576:I576"/>
    <mergeCell ref="J578:K578"/>
    <mergeCell ref="J377:K377"/>
    <mergeCell ref="B378:C378"/>
    <mergeCell ref="B889:M892"/>
    <mergeCell ref="B377:C377"/>
    <mergeCell ref="B677:C677"/>
    <mergeCell ref="L739:M740"/>
    <mergeCell ref="F778:G778"/>
    <mergeCell ref="J775:K775"/>
    <mergeCell ref="F676:G676"/>
    <mergeCell ref="H676:I676"/>
    <mergeCell ref="F477:G477"/>
    <mergeCell ref="J477:K477"/>
    <mergeCell ref="B654:M657"/>
    <mergeCell ref="D476:E476"/>
    <mergeCell ref="F475:G475"/>
    <mergeCell ref="J478:K478"/>
    <mergeCell ref="F677:G677"/>
    <mergeCell ref="H677:I677"/>
    <mergeCell ref="B475:C475"/>
    <mergeCell ref="D475:E475"/>
    <mergeCell ref="H575:I575"/>
    <mergeCell ref="F377:G377"/>
    <mergeCell ref="J378:K378"/>
    <mergeCell ref="B389:M392"/>
    <mergeCell ref="L1270:M1271"/>
    <mergeCell ref="L1339:M1340"/>
    <mergeCell ref="L1370:M1371"/>
    <mergeCell ref="F1178:G1178"/>
    <mergeCell ref="E1241:F1241"/>
    <mergeCell ref="F1278:G1278"/>
    <mergeCell ref="D1277:E1277"/>
    <mergeCell ref="F1277:G1277"/>
    <mergeCell ref="H1277:I1277"/>
    <mergeCell ref="E1246:F1246"/>
    <mergeCell ref="K1197:M1200"/>
    <mergeCell ref="E1346:F1346"/>
    <mergeCell ref="J1178:K1178"/>
    <mergeCell ref="E1240:F1240"/>
    <mergeCell ref="K3640:L3641"/>
    <mergeCell ref="K1962:M1965"/>
    <mergeCell ref="J1977:K1977"/>
    <mergeCell ref="G1971:H1971"/>
    <mergeCell ref="E1941:F1941"/>
    <mergeCell ref="E1871:F1871"/>
    <mergeCell ref="F1878:G1878"/>
    <mergeCell ref="F3370:I3370"/>
    <mergeCell ref="J1976:K1976"/>
    <mergeCell ref="B3343:E3343"/>
    <mergeCell ref="H1976:I1976"/>
    <mergeCell ref="F1877:G1877"/>
    <mergeCell ref="F1876:G1876"/>
    <mergeCell ref="H1876:I1876"/>
    <mergeCell ref="F3339:I3339"/>
    <mergeCell ref="B3342:E3342"/>
    <mergeCell ref="L1870:M1871"/>
    <mergeCell ref="J1876:K1876"/>
    <mergeCell ref="H1875:I1875"/>
    <mergeCell ref="B1889:M1892"/>
    <mergeCell ref="L1970:M1971"/>
    <mergeCell ref="B1954:M1957"/>
    <mergeCell ref="E1971:F1971"/>
    <mergeCell ref="H1877:I1877"/>
    <mergeCell ref="J1978:K1978"/>
    <mergeCell ref="CN4227:CR4227"/>
    <mergeCell ref="CD4309:CO4309"/>
    <mergeCell ref="CD4191:CO4191"/>
    <mergeCell ref="CN4225:CR4225"/>
    <mergeCell ref="B3381:E3381"/>
    <mergeCell ref="F3381:I3381"/>
    <mergeCell ref="B3382:E3382"/>
    <mergeCell ref="F3382:I3382"/>
    <mergeCell ref="B3383:E3383"/>
    <mergeCell ref="F3383:I3383"/>
    <mergeCell ref="B3384:E3384"/>
    <mergeCell ref="F3384:I3384"/>
    <mergeCell ref="B3391:E3391"/>
    <mergeCell ref="F3391:I3391"/>
    <mergeCell ref="K3945:M3948"/>
    <mergeCell ref="K3901:L3902"/>
    <mergeCell ref="F3394:I3394"/>
    <mergeCell ref="B3947:I3947"/>
    <mergeCell ref="AI3578:AM3578"/>
    <mergeCell ref="K3556:M3559"/>
    <mergeCell ref="K3408:M3411"/>
    <mergeCell ref="B3645:M3687"/>
    <mergeCell ref="K3746:M3749"/>
    <mergeCell ref="F3379:I3379"/>
    <mergeCell ref="B3380:E3380"/>
    <mergeCell ref="F3380:I3380"/>
    <mergeCell ref="B3378:E3378"/>
    <mergeCell ref="B3392:E3392"/>
    <mergeCell ref="B3396:E3396"/>
    <mergeCell ref="F3393:I3393"/>
    <mergeCell ref="B3394:E3394"/>
    <mergeCell ref="B3450:M3497"/>
    <mergeCell ref="F3395:I3395"/>
    <mergeCell ref="F3392:I3392"/>
    <mergeCell ref="B3393:E3393"/>
    <mergeCell ref="B3395:E3395"/>
    <mergeCell ref="B3401:M3404"/>
    <mergeCell ref="F3396:I3396"/>
    <mergeCell ref="B3397:E3397"/>
    <mergeCell ref="F3397:I3397"/>
    <mergeCell ref="F3378:I3378"/>
    <mergeCell ref="B3379:E3379"/>
    <mergeCell ref="B1878:C1878"/>
    <mergeCell ref="D1878:E1878"/>
    <mergeCell ref="D1876:E1876"/>
    <mergeCell ref="K897:M900"/>
    <mergeCell ref="D875:E875"/>
    <mergeCell ref="H877:I877"/>
    <mergeCell ref="D977:E977"/>
    <mergeCell ref="B1676:C1676"/>
    <mergeCell ref="B1375:C1375"/>
    <mergeCell ref="L939:M940"/>
    <mergeCell ref="B1475:C1475"/>
    <mergeCell ref="K1462:M1465"/>
    <mergeCell ref="D1475:E1475"/>
    <mergeCell ref="B1454:M1457"/>
    <mergeCell ref="L1439:M1440"/>
    <mergeCell ref="J1576:K1576"/>
    <mergeCell ref="E1172:F1172"/>
    <mergeCell ref="D1175:E1175"/>
    <mergeCell ref="H1077:I1077"/>
    <mergeCell ref="B976:C976"/>
    <mergeCell ref="B1076:C1076"/>
    <mergeCell ref="H1078:I1078"/>
    <mergeCell ref="D1575:E1575"/>
    <mergeCell ref="K1862:M1865"/>
    <mergeCell ref="L1939:M1940"/>
    <mergeCell ref="B3371:E3371"/>
    <mergeCell ref="B3357:E3357"/>
    <mergeCell ref="F3355:I3355"/>
    <mergeCell ref="B3352:E3352"/>
    <mergeCell ref="F3344:I3344"/>
    <mergeCell ref="F3345:I3345"/>
    <mergeCell ref="E1972:F1972"/>
    <mergeCell ref="B1975:C1975"/>
    <mergeCell ref="D1975:E1975"/>
    <mergeCell ref="F1975:G1975"/>
    <mergeCell ref="J1975:K1975"/>
    <mergeCell ref="D1978:E1978"/>
    <mergeCell ref="B1989:M1992"/>
    <mergeCell ref="F1978:G1978"/>
    <mergeCell ref="H1978:I1978"/>
    <mergeCell ref="B1978:C1978"/>
    <mergeCell ref="F3340:I3340"/>
    <mergeCell ref="F3341:I3341"/>
    <mergeCell ref="B3339:E3339"/>
    <mergeCell ref="F1977:G1977"/>
    <mergeCell ref="H1977:I1977"/>
    <mergeCell ref="H1975:I1975"/>
    <mergeCell ref="D1976:E1976"/>
    <mergeCell ref="F1976:G1976"/>
    <mergeCell ref="B1976:C1976"/>
    <mergeCell ref="F3371:I3371"/>
    <mergeCell ref="F3352:I3352"/>
    <mergeCell ref="B3353:E3353"/>
    <mergeCell ref="B3341:E3341"/>
    <mergeCell ref="F3342:I3342"/>
    <mergeCell ref="B3340:E3340"/>
    <mergeCell ref="F3356:I3356"/>
    <mergeCell ref="B1977:C1977"/>
    <mergeCell ref="F3365:I3365"/>
    <mergeCell ref="F3353:I3353"/>
    <mergeCell ref="F3354:I3354"/>
    <mergeCell ref="F3369:I3369"/>
    <mergeCell ref="B3370:E3370"/>
    <mergeCell ref="B3344:E3344"/>
    <mergeCell ref="B3345:E3345"/>
    <mergeCell ref="D1977:E1977"/>
    <mergeCell ref="B3366:E3366"/>
    <mergeCell ref="F3366:I3366"/>
    <mergeCell ref="B3365:E3365"/>
    <mergeCell ref="B3346:E3346"/>
    <mergeCell ref="F3346:I3346"/>
    <mergeCell ref="B3369:E3369"/>
    <mergeCell ref="D1775:E1775"/>
    <mergeCell ref="J1875:K1875"/>
    <mergeCell ref="H1377:I1377"/>
    <mergeCell ref="F1575:G1575"/>
    <mergeCell ref="B1576:C1576"/>
    <mergeCell ref="B1476:C1476"/>
    <mergeCell ref="B1189:M1192"/>
    <mergeCell ref="H1376:I1376"/>
    <mergeCell ref="J1677:K1677"/>
    <mergeCell ref="G1871:H1871"/>
    <mergeCell ref="J1776:K1776"/>
    <mergeCell ref="D1875:E1875"/>
    <mergeCell ref="H1677:I1677"/>
    <mergeCell ref="K1662:M1665"/>
    <mergeCell ref="L1570:M1571"/>
    <mergeCell ref="B1875:C1875"/>
    <mergeCell ref="F1875:G1875"/>
    <mergeCell ref="F1678:G1678"/>
    <mergeCell ref="F1675:G1675"/>
    <mergeCell ref="F1476:G1476"/>
    <mergeCell ref="H1776:I1776"/>
    <mergeCell ref="K1797:M1800"/>
    <mergeCell ref="E1872:F1872"/>
    <mergeCell ref="H1577:I1577"/>
    <mergeCell ref="BD4191:BO4191"/>
    <mergeCell ref="L1239:M1240"/>
    <mergeCell ref="F1175:G1175"/>
    <mergeCell ref="K1262:M1265"/>
    <mergeCell ref="E1271:F1271"/>
    <mergeCell ref="B1254:M1257"/>
    <mergeCell ref="H1275:I1275"/>
    <mergeCell ref="B3354:E3354"/>
    <mergeCell ref="B3355:E3355"/>
    <mergeCell ref="F3357:I3357"/>
    <mergeCell ref="B1477:C1477"/>
    <mergeCell ref="L1539:M1540"/>
    <mergeCell ref="D1378:E1378"/>
    <mergeCell ref="F1378:G1378"/>
    <mergeCell ref="H1378:I1378"/>
    <mergeCell ref="J1378:K1378"/>
    <mergeCell ref="B1354:M1357"/>
    <mergeCell ref="J1375:K1375"/>
    <mergeCell ref="B3356:E3356"/>
    <mergeCell ref="B1854:M1857"/>
    <mergeCell ref="F1778:G1778"/>
    <mergeCell ref="H1778:I1778"/>
    <mergeCell ref="J1778:K1778"/>
    <mergeCell ref="B1777:C1777"/>
    <mergeCell ref="BD4309:BO4309"/>
    <mergeCell ref="J1277:K1277"/>
    <mergeCell ref="K1362:M1365"/>
    <mergeCell ref="J1476:K1476"/>
    <mergeCell ref="B1289:M1292"/>
    <mergeCell ref="J1475:K1475"/>
    <mergeCell ref="H1475:I1475"/>
    <mergeCell ref="E1372:F1372"/>
    <mergeCell ref="E1572:F1572"/>
    <mergeCell ref="B1575:C1575"/>
    <mergeCell ref="J1577:K1577"/>
    <mergeCell ref="B1578:C1578"/>
    <mergeCell ref="F1577:G1577"/>
    <mergeCell ref="D1375:E1375"/>
    <mergeCell ref="F1375:G1375"/>
    <mergeCell ref="H1375:I1375"/>
    <mergeCell ref="J1477:K1477"/>
    <mergeCell ref="B3694:M3741"/>
    <mergeCell ref="L3337:L3340"/>
    <mergeCell ref="B1876:C1876"/>
    <mergeCell ref="D1478:E1478"/>
    <mergeCell ref="B3358:E3358"/>
    <mergeCell ref="J1777:K1777"/>
    <mergeCell ref="L1839:M1840"/>
    <mergeCell ref="J1877:K1877"/>
    <mergeCell ref="D1678:E1678"/>
    <mergeCell ref="B1789:M1792"/>
    <mergeCell ref="E1846:F1846"/>
    <mergeCell ref="B1775:C1775"/>
    <mergeCell ref="J1678:K1678"/>
    <mergeCell ref="H1678:I1678"/>
    <mergeCell ref="F1776:G1776"/>
    <mergeCell ref="B1778:C1778"/>
    <mergeCell ref="D1778:E1778"/>
    <mergeCell ref="E1740:F1740"/>
    <mergeCell ref="E1741:F1741"/>
    <mergeCell ref="B1678:C1678"/>
    <mergeCell ref="F1775:G1775"/>
    <mergeCell ref="H1775:I1775"/>
    <mergeCell ref="J1775:K1775"/>
    <mergeCell ref="B1776:C1776"/>
    <mergeCell ref="D1776:E1776"/>
    <mergeCell ref="D1777:E1777"/>
    <mergeCell ref="K1762:M1765"/>
    <mergeCell ref="E1746:F1746"/>
    <mergeCell ref="L1770:M1771"/>
    <mergeCell ref="E1772:F1772"/>
    <mergeCell ref="E1771:F1771"/>
    <mergeCell ref="K1397:M1400"/>
    <mergeCell ref="E1440:F1440"/>
    <mergeCell ref="E1441:F1441"/>
    <mergeCell ref="B1577:C1577"/>
    <mergeCell ref="D1576:E1576"/>
    <mergeCell ref="D1476:E1476"/>
    <mergeCell ref="L1470:M1471"/>
    <mergeCell ref="E1472:F1472"/>
    <mergeCell ref="F1475:G1475"/>
    <mergeCell ref="H1476:I1476"/>
    <mergeCell ref="F1477:G1477"/>
    <mergeCell ref="G1471:H1471"/>
    <mergeCell ref="E1471:F1471"/>
    <mergeCell ref="F1576:G1576"/>
    <mergeCell ref="H1576:I1576"/>
    <mergeCell ref="E1540:F1540"/>
    <mergeCell ref="E1541:F1541"/>
    <mergeCell ref="G1771:H1771"/>
    <mergeCell ref="B1675:C1675"/>
    <mergeCell ref="D1675:E1675"/>
    <mergeCell ref="J1578:K1578"/>
    <mergeCell ref="H1575:I1575"/>
    <mergeCell ref="B1478:C1478"/>
    <mergeCell ref="F1478:G1478"/>
    <mergeCell ref="H1478:I1478"/>
    <mergeCell ref="J1478:K1478"/>
    <mergeCell ref="E1546:F1546"/>
    <mergeCell ref="E1571:F1571"/>
    <mergeCell ref="K1697:M1700"/>
    <mergeCell ref="D1578:E1578"/>
    <mergeCell ref="L1639:M1640"/>
    <mergeCell ref="B1654:M1657"/>
    <mergeCell ref="B1589:M1592"/>
    <mergeCell ref="B1554:M1557"/>
    <mergeCell ref="B1754:M1757"/>
    <mergeCell ref="L1739:M1740"/>
    <mergeCell ref="E1646:F1646"/>
    <mergeCell ref="E1641:F1641"/>
    <mergeCell ref="D1676:E1676"/>
    <mergeCell ref="F1676:G1676"/>
    <mergeCell ref="H1676:I1676"/>
    <mergeCell ref="B1378:C1378"/>
    <mergeCell ref="B1377:C1377"/>
    <mergeCell ref="D1377:E1377"/>
    <mergeCell ref="J78:K78"/>
    <mergeCell ref="L139:M140"/>
    <mergeCell ref="J178:K178"/>
    <mergeCell ref="J177:K177"/>
    <mergeCell ref="E71:F71"/>
    <mergeCell ref="F76:G76"/>
    <mergeCell ref="H75:I75"/>
    <mergeCell ref="E140:F140"/>
    <mergeCell ref="K97:M100"/>
    <mergeCell ref="D76:E76"/>
    <mergeCell ref="G871:H871"/>
    <mergeCell ref="B689:M692"/>
    <mergeCell ref="H1178:I1178"/>
    <mergeCell ref="F875:G875"/>
    <mergeCell ref="D1076:E1076"/>
    <mergeCell ref="B877:C877"/>
    <mergeCell ref="D877:E877"/>
    <mergeCell ref="F975:G975"/>
    <mergeCell ref="K1097:M1100"/>
    <mergeCell ref="H1075:I1075"/>
    <mergeCell ref="G971:H971"/>
    <mergeCell ref="K62:M65"/>
    <mergeCell ref="K962:M965"/>
    <mergeCell ref="H976:I976"/>
    <mergeCell ref="F977:G977"/>
    <mergeCell ref="E971:F971"/>
    <mergeCell ref="L1070:M1071"/>
    <mergeCell ref="J878:K878"/>
    <mergeCell ref="J977:K977"/>
    <mergeCell ref="J1078:K1078"/>
    <mergeCell ref="K1062:M1065"/>
    <mergeCell ref="K997:M1000"/>
    <mergeCell ref="J976:K976"/>
    <mergeCell ref="D1075:E1075"/>
    <mergeCell ref="K662:M665"/>
    <mergeCell ref="D978:E978"/>
    <mergeCell ref="E940:F940"/>
    <mergeCell ref="E746:F746"/>
    <mergeCell ref="H675:I675"/>
    <mergeCell ref="D575:E575"/>
    <mergeCell ref="F578:G578"/>
    <mergeCell ref="H578:I578"/>
    <mergeCell ref="F476:G476"/>
    <mergeCell ref="E446:F446"/>
    <mergeCell ref="E546:F546"/>
    <mergeCell ref="J1077:K1077"/>
    <mergeCell ref="F1076:G1076"/>
    <mergeCell ref="L1039:M1040"/>
    <mergeCell ref="E1072:F1072"/>
    <mergeCell ref="E1141:F1141"/>
    <mergeCell ref="B1075:C1075"/>
    <mergeCell ref="E1140:F1140"/>
    <mergeCell ref="E1171:F1171"/>
    <mergeCell ref="D1078:E1078"/>
    <mergeCell ref="B977:C977"/>
    <mergeCell ref="J975:K975"/>
    <mergeCell ref="CS2:DH24"/>
    <mergeCell ref="J9:M9"/>
    <mergeCell ref="I34:J34"/>
    <mergeCell ref="L39:M40"/>
    <mergeCell ref="C9:H9"/>
    <mergeCell ref="I33:J33"/>
    <mergeCell ref="B54:M57"/>
    <mergeCell ref="H14:H23"/>
    <mergeCell ref="K23:L24"/>
    <mergeCell ref="K11:L12"/>
    <mergeCell ref="K15:L16"/>
    <mergeCell ref="K19:L20"/>
    <mergeCell ref="K30:K32"/>
    <mergeCell ref="C34:E34"/>
    <mergeCell ref="K28:L29"/>
    <mergeCell ref="E40:F40"/>
    <mergeCell ref="L30:L32"/>
    <mergeCell ref="J1176:K1176"/>
    <mergeCell ref="L1139:M1140"/>
    <mergeCell ref="K1162:M1165"/>
    <mergeCell ref="I35:J35"/>
    <mergeCell ref="E46:F46"/>
    <mergeCell ref="K3:L4"/>
    <mergeCell ref="H77:I77"/>
    <mergeCell ref="J75:K75"/>
    <mergeCell ref="J76:K76"/>
    <mergeCell ref="J77:K77"/>
    <mergeCell ref="D77:E77"/>
    <mergeCell ref="E171:F171"/>
    <mergeCell ref="E41:F41"/>
    <mergeCell ref="H76:I76"/>
    <mergeCell ref="H78:I78"/>
    <mergeCell ref="G71:H71"/>
    <mergeCell ref="L70:M71"/>
    <mergeCell ref="D78:E78"/>
    <mergeCell ref="E72:F72"/>
    <mergeCell ref="F77:G77"/>
    <mergeCell ref="F78:G78"/>
    <mergeCell ref="F175:G175"/>
    <mergeCell ref="J176:K176"/>
    <mergeCell ref="J175:K175"/>
    <mergeCell ref="E172:F172"/>
    <mergeCell ref="D175:E175"/>
    <mergeCell ref="H175:I175"/>
    <mergeCell ref="B89:M92"/>
    <mergeCell ref="E146:F146"/>
    <mergeCell ref="B154:M157"/>
    <mergeCell ref="L170:M171"/>
    <mergeCell ref="D176:E176"/>
    <mergeCell ref="F176:G176"/>
    <mergeCell ref="B175:C175"/>
    <mergeCell ref="H377:I377"/>
    <mergeCell ref="F776:G776"/>
    <mergeCell ref="J678:K678"/>
    <mergeCell ref="F275:G275"/>
    <mergeCell ref="J276:K276"/>
    <mergeCell ref="B277:C277"/>
    <mergeCell ref="D277:E277"/>
    <mergeCell ref="F277:G277"/>
    <mergeCell ref="H277:I277"/>
    <mergeCell ref="F276:G276"/>
    <mergeCell ref="J277:K277"/>
    <mergeCell ref="B276:C276"/>
    <mergeCell ref="D276:E276"/>
    <mergeCell ref="H276:I276"/>
    <mergeCell ref="K697:M700"/>
    <mergeCell ref="K762:M765"/>
    <mergeCell ref="J676:K676"/>
    <mergeCell ref="L670:M671"/>
    <mergeCell ref="E671:F671"/>
    <mergeCell ref="F678:G678"/>
    <mergeCell ref="B589:M592"/>
    <mergeCell ref="L639:M640"/>
    <mergeCell ref="K562:M565"/>
    <mergeCell ref="E540:F540"/>
    <mergeCell ref="K197:M200"/>
    <mergeCell ref="K262:M265"/>
    <mergeCell ref="D275:E275"/>
    <mergeCell ref="L239:M240"/>
    <mergeCell ref="G271:H271"/>
    <mergeCell ref="E272:F272"/>
    <mergeCell ref="B275:C275"/>
    <mergeCell ref="E271:F271"/>
    <mergeCell ref="E240:F240"/>
    <mergeCell ref="J275:K275"/>
    <mergeCell ref="E246:F246"/>
    <mergeCell ref="B254:M257"/>
    <mergeCell ref="L270:M271"/>
    <mergeCell ref="E241:F241"/>
    <mergeCell ref="F178:G178"/>
    <mergeCell ref="D178:E178"/>
    <mergeCell ref="D377:E377"/>
    <mergeCell ref="B176:C176"/>
    <mergeCell ref="E871:F871"/>
    <mergeCell ref="B676:C676"/>
    <mergeCell ref="G671:H671"/>
    <mergeCell ref="B675:C675"/>
    <mergeCell ref="H777:I777"/>
    <mergeCell ref="D776:E776"/>
    <mergeCell ref="B754:M757"/>
    <mergeCell ref="E771:F771"/>
    <mergeCell ref="J778:K778"/>
    <mergeCell ref="B777:C777"/>
    <mergeCell ref="G771:H771"/>
    <mergeCell ref="B775:C775"/>
    <mergeCell ref="B778:C778"/>
    <mergeCell ref="D775:E775"/>
    <mergeCell ref="L870:M871"/>
    <mergeCell ref="D677:E677"/>
    <mergeCell ref="D676:E676"/>
    <mergeCell ref="H775:I775"/>
    <mergeCell ref="J777:K777"/>
    <mergeCell ref="E841:F841"/>
    <mergeCell ref="B77:C77"/>
    <mergeCell ref="B477:C477"/>
    <mergeCell ref="H477:I477"/>
    <mergeCell ref="H176:I176"/>
    <mergeCell ref="B177:C177"/>
    <mergeCell ref="D177:E177"/>
    <mergeCell ref="F177:G177"/>
    <mergeCell ref="B554:M557"/>
    <mergeCell ref="E440:F440"/>
    <mergeCell ref="E441:F441"/>
    <mergeCell ref="K462:M465"/>
    <mergeCell ref="B476:C476"/>
    <mergeCell ref="E472:F472"/>
    <mergeCell ref="L470:M471"/>
    <mergeCell ref="B454:M457"/>
    <mergeCell ref="G471:H471"/>
    <mergeCell ref="K362:M365"/>
    <mergeCell ref="B78:C78"/>
    <mergeCell ref="E141:F141"/>
    <mergeCell ref="B189:M192"/>
    <mergeCell ref="K162:M165"/>
    <mergeCell ref="B178:C178"/>
    <mergeCell ref="H275:I275"/>
    <mergeCell ref="H178:I178"/>
    <mergeCell ref="J1175:K1175"/>
    <mergeCell ref="G1071:H1071"/>
    <mergeCell ref="G1171:H1171"/>
    <mergeCell ref="B1078:C1078"/>
    <mergeCell ref="B1077:C1077"/>
    <mergeCell ref="E1071:F1071"/>
    <mergeCell ref="E1041:F1041"/>
    <mergeCell ref="D1077:E1077"/>
    <mergeCell ref="K1997:M2000"/>
    <mergeCell ref="K1497:M1500"/>
    <mergeCell ref="E1371:F1371"/>
    <mergeCell ref="F1777:G1777"/>
    <mergeCell ref="H1777:I1777"/>
    <mergeCell ref="D1178:E1178"/>
    <mergeCell ref="H1276:I1276"/>
    <mergeCell ref="J1276:K1276"/>
    <mergeCell ref="H1477:I1477"/>
    <mergeCell ref="J1278:K1278"/>
    <mergeCell ref="F1377:G1377"/>
    <mergeCell ref="D1276:E1276"/>
    <mergeCell ref="F1276:G1276"/>
    <mergeCell ref="D1376:E1376"/>
    <mergeCell ref="J1376:K1376"/>
    <mergeCell ref="E1341:F1341"/>
    <mergeCell ref="E1940:F1940"/>
    <mergeCell ref="K1897:M1900"/>
    <mergeCell ref="E1946:F1946"/>
    <mergeCell ref="H1578:I1578"/>
    <mergeCell ref="H1878:I1878"/>
    <mergeCell ref="B1689:M1692"/>
    <mergeCell ref="J1575:K1575"/>
    <mergeCell ref="B1877:C1877"/>
    <mergeCell ref="B578:C578"/>
    <mergeCell ref="E1840:F1840"/>
    <mergeCell ref="E1841:F1841"/>
    <mergeCell ref="F1075:G1075"/>
    <mergeCell ref="F978:G978"/>
    <mergeCell ref="J877:K877"/>
    <mergeCell ref="H878:I878"/>
    <mergeCell ref="F878:G878"/>
    <mergeCell ref="H978:I978"/>
    <mergeCell ref="J978:K978"/>
    <mergeCell ref="H977:I977"/>
    <mergeCell ref="E941:F941"/>
    <mergeCell ref="F1376:G1376"/>
    <mergeCell ref="J1377:K1377"/>
    <mergeCell ref="F1275:G1275"/>
    <mergeCell ref="G1271:H1271"/>
    <mergeCell ref="B1389:M1392"/>
    <mergeCell ref="D1477:E1477"/>
    <mergeCell ref="B1489:M1492"/>
    <mergeCell ref="D1177:E1177"/>
    <mergeCell ref="J1275:K1275"/>
    <mergeCell ref="B3642:M3642"/>
    <mergeCell ref="K3439:L3440"/>
    <mergeCell ref="B3367:E3367"/>
    <mergeCell ref="C3446:E3446"/>
    <mergeCell ref="F3358:I3358"/>
    <mergeCell ref="B3414:M3424"/>
    <mergeCell ref="B3408:C3409"/>
    <mergeCell ref="F3367:I3367"/>
    <mergeCell ref="B3359:E3359"/>
    <mergeCell ref="F3359:I3359"/>
    <mergeCell ref="F3398:I3398"/>
    <mergeCell ref="B3372:E3372"/>
    <mergeCell ref="F3372:I3372"/>
    <mergeCell ref="B3385:E3385"/>
    <mergeCell ref="F3385:I3385"/>
    <mergeCell ref="B3398:E3398"/>
    <mergeCell ref="B3368:E3368"/>
    <mergeCell ref="F3368:I3368"/>
    <mergeCell ref="B3504:M3551"/>
    <mergeCell ref="M3337:M3340"/>
    <mergeCell ref="J1075:K1075"/>
    <mergeCell ref="H876:I876"/>
    <mergeCell ref="J876:K876"/>
    <mergeCell ref="B876:C876"/>
    <mergeCell ref="D878:E878"/>
    <mergeCell ref="K862:M865"/>
    <mergeCell ref="F876:G876"/>
    <mergeCell ref="L970:M971"/>
    <mergeCell ref="K1562:M1565"/>
    <mergeCell ref="B1154:M1157"/>
    <mergeCell ref="E1446:F1446"/>
    <mergeCell ref="H1076:I1076"/>
    <mergeCell ref="B1176:C1176"/>
    <mergeCell ref="B1277:C1277"/>
    <mergeCell ref="B1376:C1376"/>
    <mergeCell ref="B1276:C1276"/>
    <mergeCell ref="J875:K875"/>
    <mergeCell ref="E1046:F1046"/>
    <mergeCell ref="E1040:F1040"/>
    <mergeCell ref="D975:E975"/>
    <mergeCell ref="D976:E976"/>
    <mergeCell ref="D1877:E1877"/>
    <mergeCell ref="J1878:K1878"/>
    <mergeCell ref="B3949:J3949"/>
    <mergeCell ref="B3950:J3950"/>
    <mergeCell ref="B3951:J3951"/>
    <mergeCell ref="C3906:F3906"/>
    <mergeCell ref="K3906:L3906"/>
    <mergeCell ref="B3908:C3908"/>
    <mergeCell ref="E3908:G3908"/>
    <mergeCell ref="I3908:L3908"/>
    <mergeCell ref="C3910:E3910"/>
    <mergeCell ref="H3910:I3910"/>
    <mergeCell ref="K3910:L3910"/>
    <mergeCell ref="C3914:F3914"/>
    <mergeCell ref="K3914:L3914"/>
    <mergeCell ref="B3916:C3916"/>
    <mergeCell ref="E3916:G3916"/>
    <mergeCell ref="I3916:L3916"/>
    <mergeCell ref="C3918:E3918"/>
    <mergeCell ref="H3918:I3918"/>
    <mergeCell ref="K3918:L3918"/>
    <mergeCell ref="C3922:F3922"/>
    <mergeCell ref="K3922:L3922"/>
    <mergeCell ref="B3924:C3924"/>
    <mergeCell ref="C3934:E3934"/>
    <mergeCell ref="H3934:I3934"/>
    <mergeCell ref="K3934:L3934"/>
    <mergeCell ref="E3924:G3924"/>
    <mergeCell ref="I3924:L3924"/>
    <mergeCell ref="C3926:E3926"/>
    <mergeCell ref="H3926:I3926"/>
    <mergeCell ref="K3926:L3926"/>
    <mergeCell ref="C3930:F3930"/>
    <mergeCell ref="K3930:L3930"/>
    <mergeCell ref="B3932:C3932"/>
    <mergeCell ref="E3932:G3932"/>
    <mergeCell ref="I3932:L3932"/>
  </mergeCells>
  <phoneticPr fontId="12" type="noConversion"/>
  <conditionalFormatting sqref="AR3644">
    <cfRule type="expression" dxfId="281" priority="309" stopIfTrue="1">
      <formula>AW3644=0</formula>
    </cfRule>
  </conditionalFormatting>
  <conditionalFormatting sqref="BM4275 BQ4275:BR4275 BM4225:BR4227 BS4225:BT4225 BT4226:BT4228 BM4251:BR4253 BS4251:BT4251 BT4252:BT4254 BR4254 BL4263 BM4262:BR4274 BS4262:BU4262 BU4263:BU4274">
    <cfRule type="expression" dxfId="280" priority="310" stopIfTrue="1">
      <formula>$BF$4016=3</formula>
    </cfRule>
  </conditionalFormatting>
  <conditionalFormatting sqref="BT4275:BU4275">
    <cfRule type="expression" dxfId="279" priority="311" stopIfTrue="1">
      <formula>$BF$4016=3</formula>
    </cfRule>
  </conditionalFormatting>
  <conditionalFormatting sqref="BS4226:BS4227 BS4252:BS4253 BS4263:BT4274">
    <cfRule type="expression" dxfId="278" priority="312" stopIfTrue="1">
      <formula>$BF$4016=3</formula>
    </cfRule>
  </conditionalFormatting>
  <conditionalFormatting sqref="BC4294:BG4302">
    <cfRule type="expression" dxfId="277" priority="319" stopIfTrue="1">
      <formula>$BF$4016=3</formula>
    </cfRule>
  </conditionalFormatting>
  <conditionalFormatting sqref="BH4225 BR4228:BS4228 BH4252">
    <cfRule type="expression" dxfId="276" priority="325" stopIfTrue="1">
      <formula>$BF$4016=3</formula>
    </cfRule>
  </conditionalFormatting>
  <conditionalFormatting sqref="BO4224">
    <cfRule type="expression" dxfId="275" priority="327" stopIfTrue="1">
      <formula>$BF$4016=3</formula>
    </cfRule>
  </conditionalFormatting>
  <conditionalFormatting sqref="BO4250:BQ4250 CO4250:CQ4250">
    <cfRule type="expression" dxfId="274" priority="328" stopIfTrue="1">
      <formula>$BF$4016=3</formula>
    </cfRule>
  </conditionalFormatting>
  <conditionalFormatting sqref="BS4254">
    <cfRule type="expression" dxfId="273" priority="329" stopIfTrue="1">
      <formula>$BF$4016=3</formula>
    </cfRule>
  </conditionalFormatting>
  <conditionalFormatting sqref="BQ4254">
    <cfRule type="expression" dxfId="272" priority="330" stopIfTrue="1">
      <formula>$BF$4016=3</formula>
    </cfRule>
  </conditionalFormatting>
  <conditionalFormatting sqref="BC4177:BG4185">
    <cfRule type="expression" dxfId="271" priority="335" stopIfTrue="1">
      <formula>$BF$4016=2</formula>
    </cfRule>
  </conditionalFormatting>
  <conditionalFormatting sqref="EC46:EN46 B3642:M3642">
    <cfRule type="expression" dxfId="270" priority="346" stopIfTrue="1">
      <formula>$EI$25=27</formula>
    </cfRule>
  </conditionalFormatting>
  <conditionalFormatting sqref="A3363:J3372">
    <cfRule type="expression" dxfId="269" priority="351" stopIfTrue="1">
      <formula>$F$3333&lt;=2</formula>
    </cfRule>
  </conditionalFormatting>
  <conditionalFormatting sqref="AR3580 AW3580 AW3644">
    <cfRule type="cellIs" dxfId="268" priority="355" stopIfTrue="1" operator="equal">
      <formula>0</formula>
    </cfRule>
  </conditionalFormatting>
  <conditionalFormatting sqref="AO3570 AM3634 AO3634 AV3580 AQ3580">
    <cfRule type="expression" dxfId="267" priority="356" stopIfTrue="1">
      <formula>$AW$3580=0</formula>
    </cfRule>
  </conditionalFormatting>
  <conditionalFormatting sqref="AH3636:AX3637">
    <cfRule type="expression" dxfId="266" priority="357" stopIfTrue="1">
      <formula>$AW$3644=0</formula>
    </cfRule>
  </conditionalFormatting>
  <conditionalFormatting sqref="AV3644 AQ3644">
    <cfRule type="expression" dxfId="265" priority="359" stopIfTrue="1">
      <formula>$AW$3644=0</formula>
    </cfRule>
  </conditionalFormatting>
  <conditionalFormatting sqref="AT3644">
    <cfRule type="expression" dxfId="264" priority="360" stopIfTrue="1">
      <formula>AW=3638=0</formula>
    </cfRule>
  </conditionalFormatting>
  <conditionalFormatting sqref="R3593:T3593 AG3593:AL3593">
    <cfRule type="cellIs" dxfId="263" priority="366" stopIfTrue="1" operator="greaterThan">
      <formula>0</formula>
    </cfRule>
  </conditionalFormatting>
  <conditionalFormatting sqref="AS3644 AX3644">
    <cfRule type="expression" dxfId="262" priority="367" stopIfTrue="1">
      <formula>Av=3638=0</formula>
    </cfRule>
  </conditionalFormatting>
  <conditionalFormatting sqref="AH3572:AX3573">
    <cfRule type="expression" dxfId="261" priority="368" stopIfTrue="1">
      <formula>$AW$3580=0</formula>
    </cfRule>
  </conditionalFormatting>
  <conditionalFormatting sqref="E33">
    <cfRule type="expression" dxfId="260" priority="372" stopIfTrue="1">
      <formula>$C$33=3</formula>
    </cfRule>
  </conditionalFormatting>
  <conditionalFormatting sqref="L3337:M3346 A3350:J3359">
    <cfRule type="expression" dxfId="259" priority="373" stopIfTrue="1">
      <formula>$F$3333=1</formula>
    </cfRule>
  </conditionalFormatting>
  <conditionalFormatting sqref="D3337:E3337">
    <cfRule type="expression" dxfId="258" priority="374" stopIfTrue="1">
      <formula>$F$3333=1</formula>
    </cfRule>
  </conditionalFormatting>
  <conditionalFormatting sqref="H33">
    <cfRule type="expression" dxfId="257" priority="375" stopIfTrue="1">
      <formula>$C$33=4</formula>
    </cfRule>
  </conditionalFormatting>
  <conditionalFormatting sqref="K30:L32">
    <cfRule type="expression" dxfId="256" priority="376" stopIfTrue="1">
      <formula>$C$33=1</formula>
    </cfRule>
  </conditionalFormatting>
  <conditionalFormatting sqref="K33:L33">
    <cfRule type="expression" dxfId="255" priority="377" stopIfTrue="1">
      <formula>$C$33=1</formula>
    </cfRule>
  </conditionalFormatting>
  <conditionalFormatting sqref="CH4225 CR4228:CS4228">
    <cfRule type="expression" dxfId="254" priority="398" stopIfTrue="1">
      <formula>$CF$4016=3</formula>
    </cfRule>
  </conditionalFormatting>
  <conditionalFormatting sqref="CO4224">
    <cfRule type="expression" dxfId="253" priority="399" stopIfTrue="1">
      <formula>$CF$4016=3</formula>
    </cfRule>
  </conditionalFormatting>
  <conditionalFormatting sqref="CM4225:CR4227 CS4225:CT4225 CT4226:CT4228">
    <cfRule type="expression" dxfId="252" priority="400" stopIfTrue="1">
      <formula>$CF$4016=3</formula>
    </cfRule>
  </conditionalFormatting>
  <conditionalFormatting sqref="CS4226:CS4227">
    <cfRule type="expression" dxfId="251" priority="401" stopIfTrue="1">
      <formula>$CF$4016=3</formula>
    </cfRule>
  </conditionalFormatting>
  <conditionalFormatting sqref="CC4294:CG4302">
    <cfRule type="expression" dxfId="250" priority="404" stopIfTrue="1">
      <formula>$CF$4016=3</formula>
    </cfRule>
  </conditionalFormatting>
  <conditionalFormatting sqref="CH4252">
    <cfRule type="expression" dxfId="249" priority="413" stopIfTrue="1">
      <formula>$CF$4016=3</formula>
    </cfRule>
  </conditionalFormatting>
  <conditionalFormatting sqref="BE4292:BH4293 BD4303:BH4303">
    <cfRule type="expression" dxfId="248" priority="414" stopIfTrue="1">
      <formula>$BF$4016=3</formula>
    </cfRule>
  </conditionalFormatting>
  <conditionalFormatting sqref="CE4292:CH4293 CD4303:CH4303">
    <cfRule type="expression" dxfId="247" priority="415" stopIfTrue="1">
      <formula>$CF$4016=3</formula>
    </cfRule>
  </conditionalFormatting>
  <conditionalFormatting sqref="CC4177:CG4185">
    <cfRule type="expression" dxfId="246" priority="416" stopIfTrue="1">
      <formula>$CF$4016=2</formula>
    </cfRule>
  </conditionalFormatting>
  <conditionalFormatting sqref="CH4294">
    <cfRule type="expression" dxfId="245" priority="417" stopIfTrue="1">
      <formula>$CF$4016=3</formula>
    </cfRule>
  </conditionalFormatting>
  <conditionalFormatting sqref="CE4175:CG4176">
    <cfRule type="expression" dxfId="244" priority="418" stopIfTrue="1">
      <formula>$CF$4016=2</formula>
    </cfRule>
  </conditionalFormatting>
  <conditionalFormatting sqref="BE4175:BG4176">
    <cfRule type="expression" dxfId="243" priority="419" stopIfTrue="1">
      <formula>$BF$4016=2</formula>
    </cfRule>
  </conditionalFormatting>
  <conditionalFormatting sqref="I33:J33">
    <cfRule type="expression" dxfId="242" priority="422" stopIfTrue="1">
      <formula>$C$33=1</formula>
    </cfRule>
  </conditionalFormatting>
  <conditionalFormatting sqref="C34:E34">
    <cfRule type="expression" dxfId="241" priority="432" stopIfTrue="1">
      <formula>C33&lt;&gt;1</formula>
    </cfRule>
  </conditionalFormatting>
  <conditionalFormatting sqref="A3376:J3385">
    <cfRule type="expression" dxfId="240" priority="291" stopIfTrue="1">
      <formula>$F$3333&lt;=3</formula>
    </cfRule>
  </conditionalFormatting>
  <conditionalFormatting sqref="A3389:J3398">
    <cfRule type="expression" dxfId="239" priority="290" stopIfTrue="1">
      <formula>$F$3333&lt;=4</formula>
    </cfRule>
  </conditionalFormatting>
  <conditionalFormatting sqref="B41">
    <cfRule type="expression" dxfId="238" priority="288">
      <formula>E37=0</formula>
    </cfRule>
  </conditionalFormatting>
  <conditionalFormatting sqref="C41">
    <cfRule type="expression" dxfId="237" priority="287">
      <formula>E37=0</formula>
    </cfRule>
  </conditionalFormatting>
  <conditionalFormatting sqref="D41">
    <cfRule type="expression" dxfId="236" priority="286">
      <formula>E37=0</formula>
    </cfRule>
  </conditionalFormatting>
  <conditionalFormatting sqref="B141">
    <cfRule type="expression" dxfId="235" priority="285">
      <formula>E137=0</formula>
    </cfRule>
  </conditionalFormatting>
  <conditionalFormatting sqref="C141">
    <cfRule type="expression" dxfId="234" priority="284">
      <formula>E137=0</formula>
    </cfRule>
  </conditionalFormatting>
  <conditionalFormatting sqref="D141">
    <cfRule type="expression" dxfId="233" priority="283">
      <formula>E137=0</formula>
    </cfRule>
  </conditionalFormatting>
  <conditionalFormatting sqref="B241">
    <cfRule type="expression" dxfId="232" priority="282">
      <formula>E237=0</formula>
    </cfRule>
  </conditionalFormatting>
  <conditionalFormatting sqref="C241">
    <cfRule type="expression" dxfId="231" priority="281">
      <formula>E237=0</formula>
    </cfRule>
  </conditionalFormatting>
  <conditionalFormatting sqref="D241">
    <cfRule type="expression" dxfId="230" priority="280">
      <formula>E237=0</formula>
    </cfRule>
  </conditionalFormatting>
  <conditionalFormatting sqref="B441">
    <cfRule type="expression" dxfId="229" priority="276">
      <formula>E437=0</formula>
    </cfRule>
  </conditionalFormatting>
  <conditionalFormatting sqref="C441">
    <cfRule type="expression" dxfId="228" priority="275">
      <formula>E437=0</formula>
    </cfRule>
  </conditionalFormatting>
  <conditionalFormatting sqref="D441">
    <cfRule type="expression" dxfId="227" priority="274">
      <formula>E437=0</formula>
    </cfRule>
  </conditionalFormatting>
  <conditionalFormatting sqref="B541">
    <cfRule type="expression" dxfId="226" priority="273">
      <formula>E537=0</formula>
    </cfRule>
  </conditionalFormatting>
  <conditionalFormatting sqref="C541">
    <cfRule type="expression" dxfId="225" priority="272">
      <formula>E537=0</formula>
    </cfRule>
  </conditionalFormatting>
  <conditionalFormatting sqref="D541">
    <cfRule type="expression" dxfId="224" priority="271">
      <formula>E537=0</formula>
    </cfRule>
  </conditionalFormatting>
  <conditionalFormatting sqref="B641">
    <cfRule type="expression" dxfId="223" priority="270">
      <formula>E637=0</formula>
    </cfRule>
  </conditionalFormatting>
  <conditionalFormatting sqref="C641">
    <cfRule type="expression" dxfId="222" priority="269">
      <formula>E637=0</formula>
    </cfRule>
  </conditionalFormatting>
  <conditionalFormatting sqref="D641">
    <cfRule type="expression" dxfId="221" priority="268">
      <formula>E637=0</formula>
    </cfRule>
  </conditionalFormatting>
  <conditionalFormatting sqref="B741">
    <cfRule type="expression" dxfId="220" priority="267">
      <formula>E737=0</formula>
    </cfRule>
  </conditionalFormatting>
  <conditionalFormatting sqref="C741">
    <cfRule type="expression" dxfId="219" priority="266">
      <formula>E737=0</formula>
    </cfRule>
  </conditionalFormatting>
  <conditionalFormatting sqref="D741">
    <cfRule type="expression" dxfId="218" priority="265">
      <formula>E737=0</formula>
    </cfRule>
  </conditionalFormatting>
  <conditionalFormatting sqref="B841">
    <cfRule type="expression" dxfId="217" priority="264">
      <formula>E837=0</formula>
    </cfRule>
  </conditionalFormatting>
  <conditionalFormatting sqref="C841">
    <cfRule type="expression" dxfId="216" priority="263">
      <formula>E837=0</formula>
    </cfRule>
  </conditionalFormatting>
  <conditionalFormatting sqref="D841">
    <cfRule type="expression" dxfId="215" priority="262">
      <formula>E837=0</formula>
    </cfRule>
  </conditionalFormatting>
  <conditionalFormatting sqref="B941">
    <cfRule type="expression" dxfId="214" priority="261">
      <formula>E937=0</formula>
    </cfRule>
  </conditionalFormatting>
  <conditionalFormatting sqref="C941">
    <cfRule type="expression" dxfId="213" priority="260">
      <formula>E937=0</formula>
    </cfRule>
  </conditionalFormatting>
  <conditionalFormatting sqref="D941">
    <cfRule type="expression" dxfId="212" priority="259">
      <formula>E937=0</formula>
    </cfRule>
  </conditionalFormatting>
  <conditionalFormatting sqref="B1041">
    <cfRule type="expression" dxfId="211" priority="258">
      <formula>E1037=0</formula>
    </cfRule>
  </conditionalFormatting>
  <conditionalFormatting sqref="C1041">
    <cfRule type="expression" dxfId="210" priority="257">
      <formula>E1037=0</formula>
    </cfRule>
  </conditionalFormatting>
  <conditionalFormatting sqref="D1041">
    <cfRule type="expression" dxfId="209" priority="256">
      <formula>E1037=0</formula>
    </cfRule>
  </conditionalFormatting>
  <conditionalFormatting sqref="B1141">
    <cfRule type="expression" dxfId="208" priority="255">
      <formula>E1137=0</formula>
    </cfRule>
  </conditionalFormatting>
  <conditionalFormatting sqref="C1141">
    <cfRule type="expression" dxfId="207" priority="254">
      <formula>E1137=0</formula>
    </cfRule>
  </conditionalFormatting>
  <conditionalFormatting sqref="D1141">
    <cfRule type="expression" dxfId="206" priority="253">
      <formula>E1137=0</formula>
    </cfRule>
  </conditionalFormatting>
  <conditionalFormatting sqref="B1241">
    <cfRule type="expression" dxfId="205" priority="252">
      <formula>E1237=0</formula>
    </cfRule>
  </conditionalFormatting>
  <conditionalFormatting sqref="C1241">
    <cfRule type="expression" dxfId="204" priority="251">
      <formula>E1237=0</formula>
    </cfRule>
  </conditionalFormatting>
  <conditionalFormatting sqref="D1241">
    <cfRule type="expression" dxfId="203" priority="250">
      <formula>E1237=0</formula>
    </cfRule>
  </conditionalFormatting>
  <conditionalFormatting sqref="B1341">
    <cfRule type="expression" dxfId="202" priority="249">
      <formula>E1337=0</formula>
    </cfRule>
  </conditionalFormatting>
  <conditionalFormatting sqref="C1341">
    <cfRule type="expression" dxfId="201" priority="248">
      <formula>E1337=0</formula>
    </cfRule>
  </conditionalFormatting>
  <conditionalFormatting sqref="D1341">
    <cfRule type="expression" dxfId="200" priority="247">
      <formula>E1337=0</formula>
    </cfRule>
  </conditionalFormatting>
  <conditionalFormatting sqref="B1441">
    <cfRule type="expression" dxfId="199" priority="246">
      <formula>E1437=0</formula>
    </cfRule>
  </conditionalFormatting>
  <conditionalFormatting sqref="C1441">
    <cfRule type="expression" dxfId="198" priority="245">
      <formula>E1437=0</formula>
    </cfRule>
  </conditionalFormatting>
  <conditionalFormatting sqref="D1441">
    <cfRule type="expression" dxfId="197" priority="244">
      <formula>E1437=0</formula>
    </cfRule>
  </conditionalFormatting>
  <conditionalFormatting sqref="B1541">
    <cfRule type="expression" dxfId="196" priority="243">
      <formula>E1537=0</formula>
    </cfRule>
  </conditionalFormatting>
  <conditionalFormatting sqref="C1541">
    <cfRule type="expression" dxfId="195" priority="242">
      <formula>E1537=0</formula>
    </cfRule>
  </conditionalFormatting>
  <conditionalFormatting sqref="D1541">
    <cfRule type="expression" dxfId="194" priority="241">
      <formula>E1537=0</formula>
    </cfRule>
  </conditionalFormatting>
  <conditionalFormatting sqref="B1641">
    <cfRule type="expression" dxfId="193" priority="240">
      <formula>E1637=0</formula>
    </cfRule>
  </conditionalFormatting>
  <conditionalFormatting sqref="C1641">
    <cfRule type="expression" dxfId="192" priority="239">
      <formula>E1637=0</formula>
    </cfRule>
  </conditionalFormatting>
  <conditionalFormatting sqref="D1641">
    <cfRule type="expression" dxfId="191" priority="238">
      <formula>E1637=0</formula>
    </cfRule>
  </conditionalFormatting>
  <conditionalFormatting sqref="B1741">
    <cfRule type="expression" dxfId="190" priority="237">
      <formula>E1737=0</formula>
    </cfRule>
  </conditionalFormatting>
  <conditionalFormatting sqref="C1741">
    <cfRule type="expression" dxfId="189" priority="236">
      <formula>E1737=0</formula>
    </cfRule>
  </conditionalFormatting>
  <conditionalFormatting sqref="D1741">
    <cfRule type="expression" dxfId="188" priority="235">
      <formula>E1737=0</formula>
    </cfRule>
  </conditionalFormatting>
  <conditionalFormatting sqref="B1841">
    <cfRule type="expression" dxfId="187" priority="234">
      <formula>E1837=0</formula>
    </cfRule>
  </conditionalFormatting>
  <conditionalFormatting sqref="C1841">
    <cfRule type="expression" dxfId="186" priority="233">
      <formula>E1837=0</formula>
    </cfRule>
  </conditionalFormatting>
  <conditionalFormatting sqref="D1841">
    <cfRule type="expression" dxfId="185" priority="232">
      <formula>E1837=0</formula>
    </cfRule>
  </conditionalFormatting>
  <conditionalFormatting sqref="B1941">
    <cfRule type="expression" dxfId="184" priority="231">
      <formula>E1937=0</formula>
    </cfRule>
  </conditionalFormatting>
  <conditionalFormatting sqref="C1941">
    <cfRule type="expression" dxfId="183" priority="230">
      <formula>E1937=0</formula>
    </cfRule>
  </conditionalFormatting>
  <conditionalFormatting sqref="D1941">
    <cfRule type="expression" dxfId="182" priority="229">
      <formula>E1937=0</formula>
    </cfRule>
  </conditionalFormatting>
  <conditionalFormatting sqref="C13">
    <cfRule type="cellIs" dxfId="181" priority="180" operator="equal">
      <formula>""</formula>
    </cfRule>
  </conditionalFormatting>
  <conditionalFormatting sqref="C15">
    <cfRule type="cellIs" dxfId="180" priority="179" operator="equal">
      <formula>""</formula>
    </cfRule>
  </conditionalFormatting>
  <conditionalFormatting sqref="B341">
    <cfRule type="expression" dxfId="179" priority="177">
      <formula>E337=0</formula>
    </cfRule>
  </conditionalFormatting>
  <conditionalFormatting sqref="C341">
    <cfRule type="expression" dxfId="178" priority="176">
      <formula>E337=0</formula>
    </cfRule>
  </conditionalFormatting>
  <conditionalFormatting sqref="D341">
    <cfRule type="expression" dxfId="177" priority="175">
      <formula>E337=0</formula>
    </cfRule>
  </conditionalFormatting>
  <conditionalFormatting sqref="C17">
    <cfRule type="cellIs" dxfId="176" priority="174" operator="equal">
      <formula>""</formula>
    </cfRule>
  </conditionalFormatting>
  <conditionalFormatting sqref="C19">
    <cfRule type="cellIs" dxfId="175" priority="173" operator="equal">
      <formula>""</formula>
    </cfRule>
  </conditionalFormatting>
  <conditionalFormatting sqref="F11">
    <cfRule type="cellIs" dxfId="174" priority="172" operator="equal">
      <formula>""</formula>
    </cfRule>
  </conditionalFormatting>
  <conditionalFormatting sqref="F13">
    <cfRule type="cellIs" dxfId="173" priority="171" operator="equal">
      <formula>""</formula>
    </cfRule>
  </conditionalFormatting>
  <conditionalFormatting sqref="F15">
    <cfRule type="cellIs" dxfId="172" priority="170" operator="equal">
      <formula>""</formula>
    </cfRule>
  </conditionalFormatting>
  <conditionalFormatting sqref="F17">
    <cfRule type="cellIs" dxfId="171" priority="169" operator="equal">
      <formula>""</formula>
    </cfRule>
  </conditionalFormatting>
  <conditionalFormatting sqref="F19">
    <cfRule type="cellIs" dxfId="170" priority="168" operator="equal">
      <formula>""</formula>
    </cfRule>
  </conditionalFormatting>
  <conditionalFormatting sqref="M33">
    <cfRule type="expression" dxfId="169" priority="97" stopIfTrue="1">
      <formula>F3333&gt;1</formula>
    </cfRule>
  </conditionalFormatting>
  <conditionalFormatting sqref="M34">
    <cfRule type="expression" dxfId="168" priority="98" stopIfTrue="1">
      <formula>C33=1</formula>
    </cfRule>
  </conditionalFormatting>
  <conditionalFormatting sqref="M33">
    <cfRule type="expression" dxfId="167" priority="95" stopIfTrue="1">
      <formula>C33=2</formula>
    </cfRule>
    <cfRule type="expression" dxfId="166" priority="96" stopIfTrue="1">
      <formula>F3333&gt;1</formula>
    </cfRule>
  </conditionalFormatting>
  <conditionalFormatting sqref="M34">
    <cfRule type="expression" dxfId="165" priority="93" stopIfTrue="1">
      <formula>C33=2</formula>
    </cfRule>
    <cfRule type="expression" dxfId="164" priority="94" stopIfTrue="1">
      <formula>F3333&gt;1</formula>
    </cfRule>
  </conditionalFormatting>
  <conditionalFormatting sqref="M35">
    <cfRule type="expression" dxfId="163" priority="92" stopIfTrue="1">
      <formula>C33=1</formula>
    </cfRule>
  </conditionalFormatting>
  <conditionalFormatting sqref="M35">
    <cfRule type="expression" dxfId="162" priority="90" stopIfTrue="1">
      <formula>C33=2</formula>
    </cfRule>
    <cfRule type="expression" dxfId="161" priority="91" stopIfTrue="1">
      <formula>F3333&gt;1</formula>
    </cfRule>
  </conditionalFormatting>
  <conditionalFormatting sqref="C3914:F3914 D3916 J3918 M3918">
    <cfRule type="expression" dxfId="160" priority="79">
      <formula>$D$3904&gt;=3</formula>
    </cfRule>
  </conditionalFormatting>
  <conditionalFormatting sqref="C3922:F3922 D3924 J3926 M3926">
    <cfRule type="expression" dxfId="159" priority="78">
      <formula>$D$3904&gt;=4</formula>
    </cfRule>
  </conditionalFormatting>
  <conditionalFormatting sqref="C3906:F3906">
    <cfRule type="expression" dxfId="158" priority="77">
      <formula>D3904&gt;=2</formula>
    </cfRule>
  </conditionalFormatting>
  <conditionalFormatting sqref="D3908">
    <cfRule type="expression" dxfId="157" priority="76">
      <formula>D3904&gt;=2</formula>
    </cfRule>
  </conditionalFormatting>
  <conditionalFormatting sqref="J3910">
    <cfRule type="expression" dxfId="156" priority="75">
      <formula>D3904&gt;=2</formula>
    </cfRule>
  </conditionalFormatting>
  <conditionalFormatting sqref="M3910">
    <cfRule type="expression" dxfId="155" priority="74">
      <formula>D3904&gt;=2</formula>
    </cfRule>
  </conditionalFormatting>
  <conditionalFormatting sqref="H3908">
    <cfRule type="expression" dxfId="154" priority="73">
      <formula>D3904&gt;=2</formula>
    </cfRule>
  </conditionalFormatting>
  <conditionalFormatting sqref="J3906">
    <cfRule type="expression" dxfId="153" priority="72">
      <formula>D3904&gt;=2</formula>
    </cfRule>
  </conditionalFormatting>
  <conditionalFormatting sqref="M3906">
    <cfRule type="expression" dxfId="152" priority="71">
      <formula>D3904&gt;=2</formula>
    </cfRule>
  </conditionalFormatting>
  <conditionalFormatting sqref="M3908">
    <cfRule type="expression" dxfId="151" priority="70">
      <formula>D3904&gt;=2</formula>
    </cfRule>
  </conditionalFormatting>
  <conditionalFormatting sqref="A3912">
    <cfRule type="expression" dxfId="150" priority="69">
      <formula>D3904&gt;=3</formula>
    </cfRule>
  </conditionalFormatting>
  <conditionalFormatting sqref="B3912">
    <cfRule type="expression" dxfId="149" priority="68">
      <formula>D3904&gt;=3</formula>
    </cfRule>
  </conditionalFormatting>
  <conditionalFormatting sqref="C3912">
    <cfRule type="expression" dxfId="148" priority="67">
      <formula>D3904&gt;=3</formula>
    </cfRule>
  </conditionalFormatting>
  <conditionalFormatting sqref="D3912">
    <cfRule type="expression" dxfId="147" priority="66">
      <formula>D3904&gt;=3</formula>
    </cfRule>
  </conditionalFormatting>
  <conditionalFormatting sqref="E3912">
    <cfRule type="expression" dxfId="146" priority="65">
      <formula>D3904&gt;=3</formula>
    </cfRule>
  </conditionalFormatting>
  <conditionalFormatting sqref="F3912">
    <cfRule type="expression" dxfId="145" priority="64">
      <formula>D3904&gt;=3</formula>
    </cfRule>
  </conditionalFormatting>
  <conditionalFormatting sqref="G3912">
    <cfRule type="expression" dxfId="144" priority="63">
      <formula>D3904&gt;=3</formula>
    </cfRule>
  </conditionalFormatting>
  <conditionalFormatting sqref="H3912">
    <cfRule type="expression" dxfId="143" priority="62">
      <formula>D3904&gt;=3</formula>
    </cfRule>
  </conditionalFormatting>
  <conditionalFormatting sqref="I3912">
    <cfRule type="expression" dxfId="142" priority="61">
      <formula>D3904&gt;=3</formula>
    </cfRule>
  </conditionalFormatting>
  <conditionalFormatting sqref="J3912">
    <cfRule type="expression" dxfId="141" priority="60">
      <formula>D3904&gt;=3</formula>
    </cfRule>
  </conditionalFormatting>
  <conditionalFormatting sqref="K3912">
    <cfRule type="expression" dxfId="140" priority="59">
      <formula>D3904&gt;=3</formula>
    </cfRule>
  </conditionalFormatting>
  <conditionalFormatting sqref="L3912">
    <cfRule type="expression" dxfId="139" priority="58">
      <formula>D3904&gt;=3</formula>
    </cfRule>
  </conditionalFormatting>
  <conditionalFormatting sqref="M3912">
    <cfRule type="expression" dxfId="138" priority="57">
      <formula>D3904&gt;=3</formula>
    </cfRule>
  </conditionalFormatting>
  <conditionalFormatting sqref="N3912">
    <cfRule type="expression" dxfId="137" priority="56">
      <formula>D3904&gt;=3</formula>
    </cfRule>
  </conditionalFormatting>
  <conditionalFormatting sqref="J3914">
    <cfRule type="expression" dxfId="136" priority="55">
      <formula>D3904&gt;=3</formula>
    </cfRule>
  </conditionalFormatting>
  <conditionalFormatting sqref="M3914">
    <cfRule type="expression" dxfId="135" priority="54">
      <formula>D3904&gt;=3</formula>
    </cfRule>
  </conditionalFormatting>
  <conditionalFormatting sqref="H3916">
    <cfRule type="expression" dxfId="134" priority="53">
      <formula>D3904&gt;=3</formula>
    </cfRule>
  </conditionalFormatting>
  <conditionalFormatting sqref="M3916">
    <cfRule type="expression" dxfId="133" priority="52">
      <formula>D3904&gt;=3</formula>
    </cfRule>
  </conditionalFormatting>
  <conditionalFormatting sqref="A3920">
    <cfRule type="expression" dxfId="132" priority="51">
      <formula>D3904&gt;=4</formula>
    </cfRule>
  </conditionalFormatting>
  <conditionalFormatting sqref="B3920">
    <cfRule type="expression" dxfId="131" priority="50">
      <formula>D3904&gt;=4</formula>
    </cfRule>
  </conditionalFormatting>
  <conditionalFormatting sqref="C3920">
    <cfRule type="expression" dxfId="130" priority="49">
      <formula>D3904&gt;=4</formula>
    </cfRule>
  </conditionalFormatting>
  <conditionalFormatting sqref="D3920">
    <cfRule type="expression" dxfId="129" priority="48">
      <formula>D3904&gt;=4</formula>
    </cfRule>
  </conditionalFormatting>
  <conditionalFormatting sqref="E3920">
    <cfRule type="expression" dxfId="128" priority="47">
      <formula>D3904&gt;=4</formula>
    </cfRule>
  </conditionalFormatting>
  <conditionalFormatting sqref="F3920">
    <cfRule type="expression" dxfId="127" priority="46">
      <formula>D3904&gt;=4</formula>
    </cfRule>
  </conditionalFormatting>
  <conditionalFormatting sqref="G3920">
    <cfRule type="expression" dxfId="126" priority="45">
      <formula>D3904&gt;=4</formula>
    </cfRule>
  </conditionalFormatting>
  <conditionalFormatting sqref="H3920">
    <cfRule type="expression" dxfId="125" priority="44">
      <formula>D3904&gt;=4</formula>
    </cfRule>
  </conditionalFormatting>
  <conditionalFormatting sqref="I3920">
    <cfRule type="expression" dxfId="124" priority="43">
      <formula>D3904&gt;=4</formula>
    </cfRule>
  </conditionalFormatting>
  <conditionalFormatting sqref="J3920">
    <cfRule type="expression" dxfId="123" priority="42">
      <formula>D3904&gt;=4</formula>
    </cfRule>
  </conditionalFormatting>
  <conditionalFormatting sqref="K3920">
    <cfRule type="expression" dxfId="122" priority="41">
      <formula>D3904&gt;=4</formula>
    </cfRule>
  </conditionalFormatting>
  <conditionalFormatting sqref="L3920">
    <cfRule type="expression" dxfId="121" priority="40">
      <formula>D3904&gt;=4</formula>
    </cfRule>
  </conditionalFormatting>
  <conditionalFormatting sqref="M3920">
    <cfRule type="expression" dxfId="120" priority="39">
      <formula>D3904&gt;=4</formula>
    </cfRule>
  </conditionalFormatting>
  <conditionalFormatting sqref="N3920">
    <cfRule type="expression" dxfId="119" priority="38">
      <formula>D3904&gt;=4</formula>
    </cfRule>
  </conditionalFormatting>
  <conditionalFormatting sqref="J3922">
    <cfRule type="expression" dxfId="118" priority="37">
      <formula>D3904&gt;=4</formula>
    </cfRule>
  </conditionalFormatting>
  <conditionalFormatting sqref="M3922">
    <cfRule type="expression" dxfId="117" priority="36">
      <formula>D3904&gt;=4</formula>
    </cfRule>
  </conditionalFormatting>
  <conditionalFormatting sqref="H3924">
    <cfRule type="expression" dxfId="116" priority="35">
      <formula>D3904&gt;=4</formula>
    </cfRule>
  </conditionalFormatting>
  <conditionalFormatting sqref="M3924">
    <cfRule type="expression" dxfId="115" priority="34">
      <formula>D3904&gt;=4</formula>
    </cfRule>
  </conditionalFormatting>
  <conditionalFormatting sqref="C3930:F3930 D3932 J3934 M3934">
    <cfRule type="expression" dxfId="114" priority="33">
      <formula>$D$3904&gt;=5</formula>
    </cfRule>
  </conditionalFormatting>
  <conditionalFormatting sqref="A3928">
    <cfRule type="expression" dxfId="113" priority="32">
      <formula>D3904&gt;=5</formula>
    </cfRule>
  </conditionalFormatting>
  <conditionalFormatting sqref="B3928">
    <cfRule type="expression" dxfId="112" priority="31">
      <formula>D3904&gt;=5</formula>
    </cfRule>
  </conditionalFormatting>
  <conditionalFormatting sqref="C3928">
    <cfRule type="expression" dxfId="111" priority="30">
      <formula>D3904&gt;=5</formula>
    </cfRule>
  </conditionalFormatting>
  <conditionalFormatting sqref="D3928">
    <cfRule type="expression" dxfId="110" priority="29">
      <formula>D3904&gt;=5</formula>
    </cfRule>
  </conditionalFormatting>
  <conditionalFormatting sqref="E3928">
    <cfRule type="expression" dxfId="109" priority="28">
      <formula>D3904&gt;=5</formula>
    </cfRule>
  </conditionalFormatting>
  <conditionalFormatting sqref="F3928">
    <cfRule type="expression" dxfId="108" priority="27">
      <formula>D3904&gt;=5</formula>
    </cfRule>
  </conditionalFormatting>
  <conditionalFormatting sqref="G3928">
    <cfRule type="expression" dxfId="107" priority="26">
      <formula>D3904&gt;=5</formula>
    </cfRule>
  </conditionalFormatting>
  <conditionalFormatting sqref="H3928">
    <cfRule type="expression" dxfId="106" priority="25">
      <formula>D3904&gt;=5</formula>
    </cfRule>
  </conditionalFormatting>
  <conditionalFormatting sqref="I3928">
    <cfRule type="expression" dxfId="105" priority="24">
      <formula>D3904&gt;=5</formula>
    </cfRule>
  </conditionalFormatting>
  <conditionalFormatting sqref="J3928">
    <cfRule type="expression" dxfId="104" priority="23">
      <formula>D3904&gt;=5</formula>
    </cfRule>
  </conditionalFormatting>
  <conditionalFormatting sqref="K3928">
    <cfRule type="expression" dxfId="103" priority="22">
      <formula>D3904&gt;=5</formula>
    </cfRule>
  </conditionalFormatting>
  <conditionalFormatting sqref="L3928">
    <cfRule type="expression" dxfId="102" priority="21">
      <formula>D3904&gt;=5</formula>
    </cfRule>
  </conditionalFormatting>
  <conditionalFormatting sqref="M3928">
    <cfRule type="expression" dxfId="101" priority="20">
      <formula>D3904&gt;=5</formula>
    </cfRule>
  </conditionalFormatting>
  <conditionalFormatting sqref="N3928">
    <cfRule type="expression" dxfId="100" priority="19">
      <formula>D3904&gt;=5</formula>
    </cfRule>
  </conditionalFormatting>
  <conditionalFormatting sqref="J3930">
    <cfRule type="expression" dxfId="99" priority="18">
      <formula>D3904&gt;=5</formula>
    </cfRule>
  </conditionalFormatting>
  <conditionalFormatting sqref="M3930">
    <cfRule type="expression" dxfId="98" priority="17">
      <formula>D3904&gt;=5</formula>
    </cfRule>
  </conditionalFormatting>
  <conditionalFormatting sqref="H3932">
    <cfRule type="expression" dxfId="97" priority="16">
      <formula>D3904&gt;=5</formula>
    </cfRule>
  </conditionalFormatting>
  <conditionalFormatting sqref="M3932">
    <cfRule type="expression" dxfId="96" priority="15">
      <formula>D3904&gt;=5</formula>
    </cfRule>
  </conditionalFormatting>
  <conditionalFormatting sqref="G3918">
    <cfRule type="expression" dxfId="95" priority="14">
      <formula>$D$3904&gt;=3</formula>
    </cfRule>
  </conditionalFormatting>
  <conditionalFormatting sqref="G3926">
    <cfRule type="expression" dxfId="94" priority="13">
      <formula>$D$3904&gt;=4</formula>
    </cfRule>
  </conditionalFormatting>
  <conditionalFormatting sqref="G3934">
    <cfRule type="expression" dxfId="93" priority="12">
      <formula>$D$3904&gt;=5</formula>
    </cfRule>
  </conditionalFormatting>
  <conditionalFormatting sqref="G3910">
    <cfRule type="expression" dxfId="92" priority="11">
      <formula>D3904&gt;=2</formula>
    </cfRule>
  </conditionalFormatting>
  <conditionalFormatting sqref="C3910:E3910">
    <cfRule type="expression" dxfId="91" priority="10">
      <formula>D3904&gt;=2</formula>
    </cfRule>
  </conditionalFormatting>
  <conditionalFormatting sqref="C3926:E3926">
    <cfRule type="expression" dxfId="90" priority="9">
      <formula>D3904&gt;=4</formula>
    </cfRule>
  </conditionalFormatting>
  <conditionalFormatting sqref="C3934">
    <cfRule type="expression" dxfId="89" priority="8">
      <formula>$D$3904&gt;=5</formula>
    </cfRule>
  </conditionalFormatting>
  <conditionalFormatting sqref="C3918">
    <cfRule type="expression" dxfId="88" priority="7">
      <formula>$D$3904&gt;=3</formula>
    </cfRule>
  </conditionalFormatting>
  <conditionalFormatting sqref="H3937">
    <cfRule type="cellIs" dxfId="87" priority="5" operator="equal">
      <formula>"not acceptable"</formula>
    </cfRule>
    <cfRule type="cellIs" dxfId="86" priority="6" operator="equal">
      <formula>"acceptable"</formula>
    </cfRule>
  </conditionalFormatting>
  <conditionalFormatting sqref="M3938">
    <cfRule type="cellIs" dxfId="85" priority="3" operator="equal">
      <formula>"not acceptable"</formula>
    </cfRule>
    <cfRule type="cellIs" dxfId="84" priority="4" operator="equal">
      <formula>"acceptable"</formula>
    </cfRule>
  </conditionalFormatting>
  <conditionalFormatting sqref="K26">
    <cfRule type="cellIs" dxfId="83" priority="2" operator="equal">
      <formula>""</formula>
    </cfRule>
  </conditionalFormatting>
  <conditionalFormatting sqref="H34">
    <cfRule type="expression" dxfId="82" priority="1">
      <formula>B32&gt;=2</formula>
    </cfRule>
  </conditionalFormatting>
  <dataValidations count="4">
    <dataValidation type="decimal" operator="greaterThanOrEqual" allowBlank="1" showInputMessage="1" showErrorMessage="1" errorTitle="INCORRECT ENTRY" error="ENTER NUMBER ONLY" sqref="F3353:I3358 F3366:I3371 F3379:I3384 F3392:I3397 F3340:I3345" xr:uid="{00000000-0002-0000-0000-000000000000}">
      <formula1>0</formula1>
    </dataValidation>
    <dataValidation type="decimal" allowBlank="1" showInputMessage="1" showErrorMessage="1" errorTitle="ERROR" error="BEE SCORE MUST BE BETWEEN 0 AND 10" sqref="K34:K35" xr:uid="{00000000-0002-0000-0000-000001000000}">
      <formula1>0</formula1>
      <formula2>10</formula2>
    </dataValidation>
    <dataValidation type="whole" allowBlank="1" showInputMessage="1" showErrorMessage="1" errorTitle="ERROR" error="BEE LEVEL CONTRIBUTOR SCORE MUST BE WHOLE NUMBER BETWEEN 1 AND 9 WHERE 9 IS A NON COMPLIANT CONTRIBUTOR" sqref="K33" xr:uid="{00000000-0002-0000-0000-000002000000}">
      <formula1>1</formula1>
      <formula2>9</formula2>
    </dataValidation>
    <dataValidation operator="greaterThanOrEqual" allowBlank="1" showInputMessage="1" showErrorMessage="1" errorTitle="INCORRECT ENTRY" error="ENTER NUMBER ONLY" sqref="F3346:I3346 F3359:I3359 F3372:I3372 F3385:I3385 F3398:I3398" xr:uid="{15D10472-6097-4AD1-B36C-FA6FA23EDCF3}"/>
  </dataValidations>
  <hyperlinks>
    <hyperlink ref="C36" location="A1" display="TO TOP" xr:uid="{00000000-0004-0000-0000-000000000000}"/>
    <hyperlink ref="B103" location="A1" display="TO TOP" xr:uid="{00000000-0004-0000-0000-000001000000}"/>
    <hyperlink ref="C236" location="A1" display="TO TOP" xr:uid="{00000000-0004-0000-0000-000002000000}"/>
    <hyperlink ref="C436" location="A1" display="TO TOP" xr:uid="{00000000-0004-0000-0000-000003000000}"/>
    <hyperlink ref="C536" location="A1" display="TO TOP" xr:uid="{00000000-0004-0000-0000-000004000000}"/>
    <hyperlink ref="C636" location="A1" display="TO TOP" xr:uid="{00000000-0004-0000-0000-000005000000}"/>
    <hyperlink ref="C736" location="A1" display="TO TOP" xr:uid="{00000000-0004-0000-0000-000006000000}"/>
    <hyperlink ref="C836" location="A1" display="TO TOP" xr:uid="{00000000-0004-0000-0000-000007000000}"/>
    <hyperlink ref="C936" location="A1" display="TO TOP" xr:uid="{00000000-0004-0000-0000-000008000000}"/>
    <hyperlink ref="C1036" location="A1" display="TO TOP" xr:uid="{00000000-0004-0000-0000-000009000000}"/>
    <hyperlink ref="C1136" location="A1" display="TO TOP" xr:uid="{00000000-0004-0000-0000-00000A000000}"/>
    <hyperlink ref="C1236" location="A1" display="TO TOP" xr:uid="{00000000-0004-0000-0000-00000B000000}"/>
    <hyperlink ref="C1336" location="A1" display="TO TOP" xr:uid="{00000000-0004-0000-0000-00000C000000}"/>
    <hyperlink ref="C1436" location="A1" display="TO TOP" xr:uid="{00000000-0004-0000-0000-00000D000000}"/>
    <hyperlink ref="C1536" location="A1" display="TO TOP" xr:uid="{00000000-0004-0000-0000-00000E000000}"/>
    <hyperlink ref="C1636" location="A1" display="TO TOP" xr:uid="{00000000-0004-0000-0000-00000F000000}"/>
    <hyperlink ref="C1736" location="A1" display="TO TOP" xr:uid="{00000000-0004-0000-0000-000010000000}"/>
    <hyperlink ref="C1836" location="A1" display="TO TOP" xr:uid="{00000000-0004-0000-0000-000011000000}"/>
    <hyperlink ref="C1936" location="A1" display="TO TOP" xr:uid="{00000000-0004-0000-0000-000012000000}"/>
    <hyperlink ref="C11" location="'TEND 1X'!A65" display="'TEND 1X'!A65" xr:uid="{00000000-0004-0000-0000-000013000000}"/>
    <hyperlink ref="C3336" location="A1" display="TO TOP" xr:uid="{00000000-0004-0000-0000-000014000000}"/>
    <hyperlink ref="B3427" location="A1" display="TO TOP" xr:uid="{00000000-0004-0000-0000-000015000000}"/>
    <hyperlink ref="C3437" location="A1" display="TO TOP" xr:uid="{00000000-0004-0000-0000-000016000000}"/>
    <hyperlink ref="B3565" location="A1" display="TO TOP" xr:uid="{00000000-0004-0000-0000-000017000000}"/>
    <hyperlink ref="C3637" location="A1" display="TO TOP" xr:uid="{00000000-0004-0000-0000-000018000000}"/>
    <hyperlink ref="B3754" location="A1" display="TO TOP" xr:uid="{00000000-0004-0000-0000-000019000000}"/>
    <hyperlink ref="C136" location="'TEND 1X'!A1" display="TO TOP" xr:uid="{00000000-0004-0000-0000-00001A000000}"/>
    <hyperlink ref="C13" location="'TEND 1X'!A165" display="PL 2" xr:uid="{00000000-0004-0000-0000-00001B000000}"/>
    <hyperlink ref="B203" location="A1" display="TO TOP" xr:uid="{00000000-0004-0000-0000-00001C000000}"/>
    <hyperlink ref="C15" location="'TEND 1X'!A265" display="PL 3" xr:uid="{00000000-0004-0000-0000-00001D000000}"/>
    <hyperlink ref="B303" location="A1" display="TO TOP" xr:uid="{00000000-0004-0000-0000-00001E000000}"/>
    <hyperlink ref="C17" location="'TEND 1X'!A365" display="APL1" xr:uid="{00000000-0004-0000-0000-00001F000000}"/>
    <hyperlink ref="B503" location="A1" display="TO TOP" xr:uid="{00000000-0004-0000-0000-000020000000}"/>
    <hyperlink ref="C19" location="'TEND 1X'!A465" display="APL2" xr:uid="{00000000-0004-0000-0000-000021000000}"/>
    <hyperlink ref="C21" location="'TEND 1X'!A565" display="'TEND 1X'!A565" xr:uid="{00000000-0004-0000-0000-000022000000}"/>
    <hyperlink ref="B603" location="A1" display="TO TOP" xr:uid="{00000000-0004-0000-0000-000023000000}"/>
    <hyperlink ref="B703" location="A1" display="TO TOP" xr:uid="{00000000-0004-0000-0000-000024000000}"/>
    <hyperlink ref="C25" location="'TEND 1X'!A765" display="DL 2" xr:uid="{00000000-0004-0000-0000-000025000000}"/>
    <hyperlink ref="C27" location="'TEND 1X'!A865" display="DL 3" xr:uid="{00000000-0004-0000-0000-000026000000}"/>
    <hyperlink ref="C29" location="'TEND 1X'!A965" display="DS 1" xr:uid="{00000000-0004-0000-0000-000027000000}"/>
    <hyperlink ref="B803" location="A1" display="TO TOP" xr:uid="{00000000-0004-0000-0000-000028000000}"/>
    <hyperlink ref="B903" location="A1" display="TO TOP" xr:uid="{00000000-0004-0000-0000-000029000000}"/>
    <hyperlink ref="B1003" location="A1" display="TO TOP" xr:uid="{00000000-0004-0000-0000-00002A000000}"/>
    <hyperlink ref="B1103" location="A1" display="TO TOP" xr:uid="{00000000-0004-0000-0000-00002B000000}"/>
    <hyperlink ref="B1203" location="A1" display="TO TOP" xr:uid="{00000000-0004-0000-0000-00002C000000}"/>
    <hyperlink ref="B1303" location="A1" display="TO TOP" xr:uid="{00000000-0004-0000-0000-00002D000000}"/>
    <hyperlink ref="B1403" location="A1" display="TO TOP" xr:uid="{00000000-0004-0000-0000-00002E000000}"/>
    <hyperlink ref="B1503" location="A1" display="TO TOP" xr:uid="{00000000-0004-0000-0000-00002F000000}"/>
    <hyperlink ref="B1603" location="A1" display="TO TOP" xr:uid="{00000000-0004-0000-0000-000030000000}"/>
    <hyperlink ref="B1703" location="A1" display="TO TOP" xr:uid="{00000000-0004-0000-0000-000031000000}"/>
    <hyperlink ref="B1803" location="A1" display="TO TOP" xr:uid="{00000000-0004-0000-0000-000032000000}"/>
    <hyperlink ref="B1903" location="A1" display="TO TOP" xr:uid="{00000000-0004-0000-0000-000033000000}"/>
    <hyperlink ref="B2003" location="A1" display="TO TOP" xr:uid="{00000000-0004-0000-0000-000034000000}"/>
    <hyperlink ref="CR1" location="A1" display="TO TOP" xr:uid="{00000000-0004-0000-0000-000035000000}"/>
    <hyperlink ref="C23" location="'TEND 1X'!A665" display="DL 1" xr:uid="{00000000-0004-0000-0000-000037000000}"/>
    <hyperlink ref="BB4400" location="A1" display="TO TOP" xr:uid="{00000000-0004-0000-0000-000038000000}"/>
    <hyperlink ref="K11:L12" location="'TEND 1X'!A3365" display="GOTO FORM B3" xr:uid="{00000000-0004-0000-0000-000039000000}"/>
    <hyperlink ref="K15:L16" location="'TEND 1X'!A3471" display="GOTO FORM B4" xr:uid="{00000000-0004-0000-0000-00003A000000}"/>
    <hyperlink ref="K19:L20" location="'TEND 1X'!A3657" display="GOTO FORM B5" xr:uid="{00000000-0004-0000-0000-00003B000000}"/>
    <hyperlink ref="F11" location="'TEND 1X'!A1065" display="'TEND 1X'!A1065" xr:uid="{00000000-0004-0000-0000-00003C000000}"/>
    <hyperlink ref="F13" location="'TEND 1X'!A1165" display="'TEND 1X'!A1165" xr:uid="{00000000-0004-0000-0000-00003D000000}"/>
    <hyperlink ref="F15" location="'TEND 1X'!A1265" display="'TEND 1X'!A1265" xr:uid="{00000000-0004-0000-0000-00003E000000}"/>
    <hyperlink ref="F17" location="'TEND 1X'!A1365" display="'TEND 1X'!A1365" xr:uid="{00000000-0004-0000-0000-00003F000000}"/>
    <hyperlink ref="F19" location="'TEND 1X'!A1465" display="'TEND 1X'!A1465" xr:uid="{00000000-0004-0000-0000-000040000000}"/>
    <hyperlink ref="F21" location="'TEND 1X'!A1565" display="'TEND 1X'!A1565" xr:uid="{00000000-0004-0000-0000-000041000000}"/>
    <hyperlink ref="F23" location="'TEND 1X'!A1665" display="'TEND 1X'!A1665" xr:uid="{00000000-0004-0000-0000-000042000000}"/>
    <hyperlink ref="F25" location="'TEND 1X'!A1765" display="'TEND 1X'!A1765" xr:uid="{00000000-0004-0000-0000-000043000000}"/>
    <hyperlink ref="F27" location="'TEND 1X'!A1865" display="'TEND 1X'!A1865" xr:uid="{00000000-0004-0000-0000-000044000000}"/>
    <hyperlink ref="F29" location="'TEND 1X'!A1965" display="'TEND 1X'!A1965" xr:uid="{00000000-0004-0000-0000-000045000000}"/>
    <hyperlink ref="K23:L24" location="'B6 - Scoring - Past Performance'!A1" display="GOTO FORM B6 - Org. Key Persons" xr:uid="{00000000-0004-0000-0000-000046000000}"/>
    <hyperlink ref="C336" location="A1" display="TO TOP" xr:uid="{00000000-0004-0000-0000-000047000000}"/>
    <hyperlink ref="B403" location="A1" display="TO TOP" xr:uid="{00000000-0004-0000-0000-000048000000}"/>
    <hyperlink ref="C3900" location="A1" display="TO TOP" xr:uid="{00000000-0004-0000-0000-00004A000000}"/>
    <hyperlink ref="B3953" location="A1" display="TO TOP" xr:uid="{00000000-0004-0000-0000-00004B000000}"/>
    <hyperlink ref="K28:L29" location="'TEND 1X'!A3921" display="GOTO FORM B7" xr:uid="{00000000-0004-0000-0000-00004C000000}"/>
    <hyperlink ref="K26:L26" location="'FORM C2.4 TECH'!A1" display="GOTO FORM C2.4 - NORMALISED HOURS" xr:uid="{1154BA1E-FBF1-4EB2-9319-6711AFB01A48}"/>
  </hyperlinks>
  <printOptions horizontalCentered="1"/>
  <pageMargins left="0" right="0" top="0.5" bottom="0" header="0" footer="0"/>
  <pageSetup paperSize="9" scale="51" orientation="landscape" r:id="rId1"/>
  <headerFooter alignWithMargins="0">
    <oddHeader>&amp;L&amp;"Calibri"&amp;10&amp;K000000Sensitivity - General&amp;1#</oddHeader>
  </headerFooter>
  <rowBreaks count="34" manualBreakCount="34">
    <brk id="25" max="16383" man="1"/>
    <brk id="67" max="16383" man="1"/>
    <brk id="166" max="16383" man="1"/>
    <brk id="266" max="16383" man="1"/>
    <brk id="366" max="16383" man="1"/>
    <brk id="466" max="16383" man="1"/>
    <brk id="566" max="16383" man="1"/>
    <brk id="666" max="16383" man="1"/>
    <brk id="766" max="16383" man="1"/>
    <brk id="866" max="16383" man="1"/>
    <brk id="966" max="16383" man="1"/>
    <brk id="1066" max="16383" man="1"/>
    <brk id="1166" max="16383" man="1"/>
    <brk id="1266" max="13" man="1"/>
    <brk id="1366" max="16383" man="1"/>
    <brk id="1466" max="16383" man="1"/>
    <brk id="1566" max="16383" man="1"/>
    <brk id="1666" max="16383" man="1"/>
    <brk id="1766" max="16383" man="1"/>
    <brk id="1866" max="16383" man="1"/>
    <brk id="1966" max="16383" man="1"/>
    <brk id="2066" max="16383" man="1"/>
    <brk id="2166" max="16383" man="1"/>
    <brk id="2266" max="16383" man="1"/>
    <brk id="2366" max="16383" man="1"/>
    <brk id="2466" max="16383" man="1"/>
    <brk id="2566" max="16383" man="1"/>
    <brk id="2666" max="16383" man="1"/>
    <brk id="2766" max="16383" man="1"/>
    <brk id="2866" max="16383" man="1"/>
    <brk id="2966" max="16383" man="1"/>
    <brk id="3066" max="16383" man="1"/>
    <brk id="3166" max="16383" man="1"/>
    <brk id="326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984" r:id="rId4" name="Drop Down 960">
              <controlPr defaultSize="0" autoLine="0" autoPict="0">
                <anchor moveWithCells="1">
                  <from>
                    <xdr:col>1</xdr:col>
                    <xdr:colOff>1630680</xdr:colOff>
                    <xdr:row>32</xdr:row>
                    <xdr:rowOff>190500</xdr:rowOff>
                  </from>
                  <to>
                    <xdr:col>3</xdr:col>
                    <xdr:colOff>655320</xdr:colOff>
                    <xdr:row>32</xdr:row>
                    <xdr:rowOff>441960</xdr:rowOff>
                  </to>
                </anchor>
              </controlPr>
            </control>
          </mc:Choice>
        </mc:AlternateContent>
        <mc:AlternateContent xmlns:mc="http://schemas.openxmlformats.org/markup-compatibility/2006">
          <mc:Choice Requires="x14">
            <control shapeId="1992" r:id="rId5" name="Drop Down 968">
              <controlPr defaultSize="0" autoLine="0" autoPict="0">
                <anchor moveWithCells="1">
                  <from>
                    <xdr:col>5</xdr:col>
                    <xdr:colOff>0</xdr:colOff>
                    <xdr:row>3332</xdr:row>
                    <xdr:rowOff>7620</xdr:rowOff>
                  </from>
                  <to>
                    <xdr:col>6</xdr:col>
                    <xdr:colOff>449580</xdr:colOff>
                    <xdr:row>3333</xdr:row>
                    <xdr:rowOff>7620</xdr:rowOff>
                  </to>
                </anchor>
              </controlPr>
            </control>
          </mc:Choice>
        </mc:AlternateContent>
        <mc:AlternateContent xmlns:mc="http://schemas.openxmlformats.org/markup-compatibility/2006">
          <mc:Choice Requires="x14">
            <control shapeId="1994" r:id="rId6" name="Button 970">
              <controlPr locked="0" defaultSize="0" print="0" autoFill="0" autoPict="0" macro="[0]!PRINTB4">
                <anchor moveWithCells="1" sizeWithCells="1">
                  <from>
                    <xdr:col>10</xdr:col>
                    <xdr:colOff>30480</xdr:colOff>
                    <xdr:row>16</xdr:row>
                    <xdr:rowOff>7620</xdr:rowOff>
                  </from>
                  <to>
                    <xdr:col>12</xdr:col>
                    <xdr:colOff>0</xdr:colOff>
                    <xdr:row>17</xdr:row>
                    <xdr:rowOff>144780</xdr:rowOff>
                  </to>
                </anchor>
              </controlPr>
            </control>
          </mc:Choice>
        </mc:AlternateContent>
        <mc:AlternateContent xmlns:mc="http://schemas.openxmlformats.org/markup-compatibility/2006">
          <mc:Choice Requires="x14">
            <control shapeId="1997" r:id="rId7" name="Button 973">
              <controlPr locked="0" defaultSize="0" print="0" autoFill="0" autoPict="0" macro="[0]!PRINTB3">
                <anchor moveWithCells="1" sizeWithCells="1">
                  <from>
                    <xdr:col>10</xdr:col>
                    <xdr:colOff>38100</xdr:colOff>
                    <xdr:row>12</xdr:row>
                    <xdr:rowOff>7620</xdr:rowOff>
                  </from>
                  <to>
                    <xdr:col>11</xdr:col>
                    <xdr:colOff>1333500</xdr:colOff>
                    <xdr:row>13</xdr:row>
                    <xdr:rowOff>137160</xdr:rowOff>
                  </to>
                </anchor>
              </controlPr>
            </control>
          </mc:Choice>
        </mc:AlternateContent>
        <mc:AlternateContent xmlns:mc="http://schemas.openxmlformats.org/markup-compatibility/2006">
          <mc:Choice Requires="x14">
            <control shapeId="1998" r:id="rId8" name="Drop Down 974">
              <controlPr defaultSize="0" autoLine="0" autoPict="0">
                <anchor moveWithCells="1">
                  <from>
                    <xdr:col>2</xdr:col>
                    <xdr:colOff>7620</xdr:colOff>
                    <xdr:row>3446</xdr:row>
                    <xdr:rowOff>0</xdr:rowOff>
                  </from>
                  <to>
                    <xdr:col>5</xdr:col>
                    <xdr:colOff>0</xdr:colOff>
                    <xdr:row>3448</xdr:row>
                    <xdr:rowOff>7620</xdr:rowOff>
                  </to>
                </anchor>
              </controlPr>
            </control>
          </mc:Choice>
        </mc:AlternateContent>
        <mc:AlternateContent xmlns:mc="http://schemas.openxmlformats.org/markup-compatibility/2006">
          <mc:Choice Requires="x14">
            <control shapeId="2000" r:id="rId9" name="Drop Down 976">
              <controlPr defaultSize="0" autoLine="0" autoPict="0">
                <anchor moveWithCells="1">
                  <from>
                    <xdr:col>4</xdr:col>
                    <xdr:colOff>30480</xdr:colOff>
                    <xdr:row>146</xdr:row>
                    <xdr:rowOff>0</xdr:rowOff>
                  </from>
                  <to>
                    <xdr:col>5</xdr:col>
                    <xdr:colOff>830580</xdr:colOff>
                    <xdr:row>147</xdr:row>
                    <xdr:rowOff>7620</xdr:rowOff>
                  </to>
                </anchor>
              </controlPr>
            </control>
          </mc:Choice>
        </mc:AlternateContent>
        <mc:AlternateContent xmlns:mc="http://schemas.openxmlformats.org/markup-compatibility/2006">
          <mc:Choice Requires="x14">
            <control shapeId="2001" r:id="rId10" name="Drop Down 977">
              <controlPr defaultSize="0" autoLine="0" autoPict="0">
                <anchor moveWithCells="1">
                  <from>
                    <xdr:col>4</xdr:col>
                    <xdr:colOff>7620</xdr:colOff>
                    <xdr:row>147</xdr:row>
                    <xdr:rowOff>0</xdr:rowOff>
                  </from>
                  <to>
                    <xdr:col>5</xdr:col>
                    <xdr:colOff>838200</xdr:colOff>
                    <xdr:row>147</xdr:row>
                    <xdr:rowOff>312420</xdr:rowOff>
                  </to>
                </anchor>
              </controlPr>
            </control>
          </mc:Choice>
        </mc:AlternateContent>
        <mc:AlternateContent xmlns:mc="http://schemas.openxmlformats.org/markup-compatibility/2006">
          <mc:Choice Requires="x14">
            <control shapeId="2002" r:id="rId11" name="Drop Down 978">
              <controlPr defaultSize="0" autoLine="0" autoPict="0">
                <anchor moveWithCells="1">
                  <from>
                    <xdr:col>4</xdr:col>
                    <xdr:colOff>30480</xdr:colOff>
                    <xdr:row>148</xdr:row>
                    <xdr:rowOff>0</xdr:rowOff>
                  </from>
                  <to>
                    <xdr:col>6</xdr:col>
                    <xdr:colOff>0</xdr:colOff>
                    <xdr:row>148</xdr:row>
                    <xdr:rowOff>312420</xdr:rowOff>
                  </to>
                </anchor>
              </controlPr>
            </control>
          </mc:Choice>
        </mc:AlternateContent>
        <mc:AlternateContent xmlns:mc="http://schemas.openxmlformats.org/markup-compatibility/2006">
          <mc:Choice Requires="x14">
            <control shapeId="2005" r:id="rId12" name="Drop Down 981">
              <controlPr defaultSize="0" autoLine="0" autoPict="0">
                <anchor moveWithCells="1">
                  <from>
                    <xdr:col>10</xdr:col>
                    <xdr:colOff>7620</xdr:colOff>
                    <xdr:row>147</xdr:row>
                    <xdr:rowOff>0</xdr:rowOff>
                  </from>
                  <to>
                    <xdr:col>10</xdr:col>
                    <xdr:colOff>1821180</xdr:colOff>
                    <xdr:row>147</xdr:row>
                    <xdr:rowOff>312420</xdr:rowOff>
                  </to>
                </anchor>
              </controlPr>
            </control>
          </mc:Choice>
        </mc:AlternateContent>
        <mc:AlternateContent xmlns:mc="http://schemas.openxmlformats.org/markup-compatibility/2006">
          <mc:Choice Requires="x14">
            <control shapeId="2006" r:id="rId13" name="Drop Down 982">
              <controlPr defaultSize="0" autoLine="0" autoPict="0">
                <anchor moveWithCells="1">
                  <from>
                    <xdr:col>10</xdr:col>
                    <xdr:colOff>7620</xdr:colOff>
                    <xdr:row>148</xdr:row>
                    <xdr:rowOff>0</xdr:rowOff>
                  </from>
                  <to>
                    <xdr:col>10</xdr:col>
                    <xdr:colOff>1821180</xdr:colOff>
                    <xdr:row>148</xdr:row>
                    <xdr:rowOff>312420</xdr:rowOff>
                  </to>
                </anchor>
              </controlPr>
            </control>
          </mc:Choice>
        </mc:AlternateContent>
        <mc:AlternateContent xmlns:mc="http://schemas.openxmlformats.org/markup-compatibility/2006">
          <mc:Choice Requires="x14">
            <control shapeId="2009" r:id="rId14" name="Drop Down 985">
              <controlPr defaultSize="0" autoLine="0" autoPict="0">
                <anchor moveWithCells="1">
                  <from>
                    <xdr:col>10</xdr:col>
                    <xdr:colOff>7620</xdr:colOff>
                    <xdr:row>146</xdr:row>
                    <xdr:rowOff>0</xdr:rowOff>
                  </from>
                  <to>
                    <xdr:col>10</xdr:col>
                    <xdr:colOff>1821180</xdr:colOff>
                    <xdr:row>146</xdr:row>
                    <xdr:rowOff>312420</xdr:rowOff>
                  </to>
                </anchor>
              </controlPr>
            </control>
          </mc:Choice>
        </mc:AlternateContent>
        <mc:AlternateContent xmlns:mc="http://schemas.openxmlformats.org/markup-compatibility/2006">
          <mc:Choice Requires="x14">
            <control shapeId="2010" r:id="rId15" name="Drop Down 986">
              <controlPr defaultSize="0" autoLine="0" autoPict="0">
                <anchor moveWithCells="1">
                  <from>
                    <xdr:col>2</xdr:col>
                    <xdr:colOff>7620</xdr:colOff>
                    <xdr:row>146</xdr:row>
                    <xdr:rowOff>0</xdr:rowOff>
                  </from>
                  <to>
                    <xdr:col>3</xdr:col>
                    <xdr:colOff>876300</xdr:colOff>
                    <xdr:row>146</xdr:row>
                    <xdr:rowOff>297180</xdr:rowOff>
                  </to>
                </anchor>
              </controlPr>
            </control>
          </mc:Choice>
        </mc:AlternateContent>
        <mc:AlternateContent xmlns:mc="http://schemas.openxmlformats.org/markup-compatibility/2006">
          <mc:Choice Requires="x14">
            <control shapeId="2011" r:id="rId16" name="Drop Down 987">
              <controlPr defaultSize="0" autoLine="0" autoPict="0">
                <anchor moveWithCells="1">
                  <from>
                    <xdr:col>2</xdr:col>
                    <xdr:colOff>7620</xdr:colOff>
                    <xdr:row>147</xdr:row>
                    <xdr:rowOff>0</xdr:rowOff>
                  </from>
                  <to>
                    <xdr:col>3</xdr:col>
                    <xdr:colOff>853440</xdr:colOff>
                    <xdr:row>147</xdr:row>
                    <xdr:rowOff>312420</xdr:rowOff>
                  </to>
                </anchor>
              </controlPr>
            </control>
          </mc:Choice>
        </mc:AlternateContent>
        <mc:AlternateContent xmlns:mc="http://schemas.openxmlformats.org/markup-compatibility/2006">
          <mc:Choice Requires="x14">
            <control shapeId="2012" r:id="rId17" name="Drop Down 988">
              <controlPr defaultSize="0" autoLine="0" autoPict="0">
                <anchor moveWithCells="1">
                  <from>
                    <xdr:col>2</xdr:col>
                    <xdr:colOff>7620</xdr:colOff>
                    <xdr:row>148</xdr:row>
                    <xdr:rowOff>0</xdr:rowOff>
                  </from>
                  <to>
                    <xdr:col>4</xdr:col>
                    <xdr:colOff>0</xdr:colOff>
                    <xdr:row>148</xdr:row>
                    <xdr:rowOff>312420</xdr:rowOff>
                  </to>
                </anchor>
              </controlPr>
            </control>
          </mc:Choice>
        </mc:AlternateContent>
        <mc:AlternateContent xmlns:mc="http://schemas.openxmlformats.org/markup-compatibility/2006">
          <mc:Choice Requires="x14">
            <control shapeId="2036" r:id="rId18" name="Drop Down 1012">
              <controlPr defaultSize="0" autoLine="0" autoPict="0">
                <anchor moveWithCells="1">
                  <from>
                    <xdr:col>4</xdr:col>
                    <xdr:colOff>0</xdr:colOff>
                    <xdr:row>246</xdr:row>
                    <xdr:rowOff>0</xdr:rowOff>
                  </from>
                  <to>
                    <xdr:col>5</xdr:col>
                    <xdr:colOff>822960</xdr:colOff>
                    <xdr:row>247</xdr:row>
                    <xdr:rowOff>7620</xdr:rowOff>
                  </to>
                </anchor>
              </controlPr>
            </control>
          </mc:Choice>
        </mc:AlternateContent>
        <mc:AlternateContent xmlns:mc="http://schemas.openxmlformats.org/markup-compatibility/2006">
          <mc:Choice Requires="x14">
            <control shapeId="2037" r:id="rId19" name="Drop Down 1013">
              <controlPr defaultSize="0" autoLine="0" autoPict="0">
                <anchor moveWithCells="1">
                  <from>
                    <xdr:col>4</xdr:col>
                    <xdr:colOff>30480</xdr:colOff>
                    <xdr:row>247</xdr:row>
                    <xdr:rowOff>0</xdr:rowOff>
                  </from>
                  <to>
                    <xdr:col>5</xdr:col>
                    <xdr:colOff>815340</xdr:colOff>
                    <xdr:row>247</xdr:row>
                    <xdr:rowOff>312420</xdr:rowOff>
                  </to>
                </anchor>
              </controlPr>
            </control>
          </mc:Choice>
        </mc:AlternateContent>
        <mc:AlternateContent xmlns:mc="http://schemas.openxmlformats.org/markup-compatibility/2006">
          <mc:Choice Requires="x14">
            <control shapeId="2038" r:id="rId20" name="Drop Down 1014">
              <controlPr defaultSize="0" autoLine="0" autoPict="0">
                <anchor moveWithCells="1">
                  <from>
                    <xdr:col>4</xdr:col>
                    <xdr:colOff>7620</xdr:colOff>
                    <xdr:row>248</xdr:row>
                    <xdr:rowOff>0</xdr:rowOff>
                  </from>
                  <to>
                    <xdr:col>5</xdr:col>
                    <xdr:colOff>822960</xdr:colOff>
                    <xdr:row>249</xdr:row>
                    <xdr:rowOff>0</xdr:rowOff>
                  </to>
                </anchor>
              </controlPr>
            </control>
          </mc:Choice>
        </mc:AlternateContent>
        <mc:AlternateContent xmlns:mc="http://schemas.openxmlformats.org/markup-compatibility/2006">
          <mc:Choice Requires="x14">
            <control shapeId="2041" r:id="rId21" name="Drop Down 1017">
              <controlPr defaultSize="0" autoLine="0" autoPict="0">
                <anchor moveWithCells="1">
                  <from>
                    <xdr:col>10</xdr:col>
                    <xdr:colOff>7620</xdr:colOff>
                    <xdr:row>247</xdr:row>
                    <xdr:rowOff>0</xdr:rowOff>
                  </from>
                  <to>
                    <xdr:col>10</xdr:col>
                    <xdr:colOff>1821180</xdr:colOff>
                    <xdr:row>247</xdr:row>
                    <xdr:rowOff>312420</xdr:rowOff>
                  </to>
                </anchor>
              </controlPr>
            </control>
          </mc:Choice>
        </mc:AlternateContent>
        <mc:AlternateContent xmlns:mc="http://schemas.openxmlformats.org/markup-compatibility/2006">
          <mc:Choice Requires="x14">
            <control shapeId="2042" r:id="rId22" name="Drop Down 1018">
              <controlPr defaultSize="0" autoLine="0" autoPict="0">
                <anchor moveWithCells="1">
                  <from>
                    <xdr:col>10</xdr:col>
                    <xdr:colOff>7620</xdr:colOff>
                    <xdr:row>248</xdr:row>
                    <xdr:rowOff>0</xdr:rowOff>
                  </from>
                  <to>
                    <xdr:col>10</xdr:col>
                    <xdr:colOff>1821180</xdr:colOff>
                    <xdr:row>248</xdr:row>
                    <xdr:rowOff>312420</xdr:rowOff>
                  </to>
                </anchor>
              </controlPr>
            </control>
          </mc:Choice>
        </mc:AlternateContent>
        <mc:AlternateContent xmlns:mc="http://schemas.openxmlformats.org/markup-compatibility/2006">
          <mc:Choice Requires="x14">
            <control shapeId="2045" r:id="rId23" name="Drop Down 1021">
              <controlPr defaultSize="0" autoLine="0" autoPict="0">
                <anchor moveWithCells="1">
                  <from>
                    <xdr:col>10</xdr:col>
                    <xdr:colOff>7620</xdr:colOff>
                    <xdr:row>246</xdr:row>
                    <xdr:rowOff>0</xdr:rowOff>
                  </from>
                  <to>
                    <xdr:col>10</xdr:col>
                    <xdr:colOff>1821180</xdr:colOff>
                    <xdr:row>246</xdr:row>
                    <xdr:rowOff>312420</xdr:rowOff>
                  </to>
                </anchor>
              </controlPr>
            </control>
          </mc:Choice>
        </mc:AlternateContent>
        <mc:AlternateContent xmlns:mc="http://schemas.openxmlformats.org/markup-compatibility/2006">
          <mc:Choice Requires="x14">
            <control shapeId="2046" r:id="rId24" name="Drop Down 1022">
              <controlPr defaultSize="0" autoLine="0" autoPict="0">
                <anchor moveWithCells="1">
                  <from>
                    <xdr:col>2</xdr:col>
                    <xdr:colOff>7620</xdr:colOff>
                    <xdr:row>246</xdr:row>
                    <xdr:rowOff>0</xdr:rowOff>
                  </from>
                  <to>
                    <xdr:col>4</xdr:col>
                    <xdr:colOff>0</xdr:colOff>
                    <xdr:row>246</xdr:row>
                    <xdr:rowOff>312420</xdr:rowOff>
                  </to>
                </anchor>
              </controlPr>
            </control>
          </mc:Choice>
        </mc:AlternateContent>
        <mc:AlternateContent xmlns:mc="http://schemas.openxmlformats.org/markup-compatibility/2006">
          <mc:Choice Requires="x14">
            <control shapeId="2047" r:id="rId25" name="Drop Down 1023">
              <controlPr defaultSize="0" autoLine="0" autoPict="0">
                <anchor moveWithCells="1">
                  <from>
                    <xdr:col>2</xdr:col>
                    <xdr:colOff>7620</xdr:colOff>
                    <xdr:row>247</xdr:row>
                    <xdr:rowOff>0</xdr:rowOff>
                  </from>
                  <to>
                    <xdr:col>3</xdr:col>
                    <xdr:colOff>876300</xdr:colOff>
                    <xdr:row>247</xdr:row>
                    <xdr:rowOff>312420</xdr:rowOff>
                  </to>
                </anchor>
              </controlPr>
            </control>
          </mc:Choice>
        </mc:AlternateContent>
        <mc:AlternateContent xmlns:mc="http://schemas.openxmlformats.org/markup-compatibility/2006">
          <mc:Choice Requires="x14">
            <control shapeId="2048" r:id="rId26" name="Drop Down 1024">
              <controlPr defaultSize="0" autoLine="0" autoPict="0">
                <anchor moveWithCells="1">
                  <from>
                    <xdr:col>2</xdr:col>
                    <xdr:colOff>7620</xdr:colOff>
                    <xdr:row>248</xdr:row>
                    <xdr:rowOff>0</xdr:rowOff>
                  </from>
                  <to>
                    <xdr:col>4</xdr:col>
                    <xdr:colOff>22860</xdr:colOff>
                    <xdr:row>249</xdr:row>
                    <xdr:rowOff>0</xdr:rowOff>
                  </to>
                </anchor>
              </controlPr>
            </control>
          </mc:Choice>
        </mc:AlternateContent>
        <mc:AlternateContent xmlns:mc="http://schemas.openxmlformats.org/markup-compatibility/2006">
          <mc:Choice Requires="x14">
            <control shapeId="2108" r:id="rId27" name="Button 1084">
              <controlPr locked="0" defaultSize="0" print="0" autoFill="0" autoPict="0" macro="[0]!PRINTB5">
                <anchor moveWithCells="1" sizeWithCells="1">
                  <from>
                    <xdr:col>10</xdr:col>
                    <xdr:colOff>0</xdr:colOff>
                    <xdr:row>20</xdr:row>
                    <xdr:rowOff>7620</xdr:rowOff>
                  </from>
                  <to>
                    <xdr:col>11</xdr:col>
                    <xdr:colOff>1333500</xdr:colOff>
                    <xdr:row>21</xdr:row>
                    <xdr:rowOff>137160</xdr:rowOff>
                  </to>
                </anchor>
              </controlPr>
            </control>
          </mc:Choice>
        </mc:AlternateContent>
        <mc:AlternateContent xmlns:mc="http://schemas.openxmlformats.org/markup-compatibility/2006">
          <mc:Choice Requires="x14">
            <control shapeId="2110" r:id="rId28" name="Drop Down 1086">
              <controlPr defaultSize="0" autoLine="0" autoPict="0">
                <anchor moveWithCells="1">
                  <from>
                    <xdr:col>4</xdr:col>
                    <xdr:colOff>7620</xdr:colOff>
                    <xdr:row>446</xdr:row>
                    <xdr:rowOff>0</xdr:rowOff>
                  </from>
                  <to>
                    <xdr:col>5</xdr:col>
                    <xdr:colOff>807720</xdr:colOff>
                    <xdr:row>447</xdr:row>
                    <xdr:rowOff>0</xdr:rowOff>
                  </to>
                </anchor>
              </controlPr>
            </control>
          </mc:Choice>
        </mc:AlternateContent>
        <mc:AlternateContent xmlns:mc="http://schemas.openxmlformats.org/markup-compatibility/2006">
          <mc:Choice Requires="x14">
            <control shapeId="2111" r:id="rId29" name="Drop Down 1087">
              <controlPr defaultSize="0" autoLine="0" autoPict="0">
                <anchor moveWithCells="1">
                  <from>
                    <xdr:col>4</xdr:col>
                    <xdr:colOff>7620</xdr:colOff>
                    <xdr:row>447</xdr:row>
                    <xdr:rowOff>0</xdr:rowOff>
                  </from>
                  <to>
                    <xdr:col>5</xdr:col>
                    <xdr:colOff>807720</xdr:colOff>
                    <xdr:row>448</xdr:row>
                    <xdr:rowOff>7620</xdr:rowOff>
                  </to>
                </anchor>
              </controlPr>
            </control>
          </mc:Choice>
        </mc:AlternateContent>
        <mc:AlternateContent xmlns:mc="http://schemas.openxmlformats.org/markup-compatibility/2006">
          <mc:Choice Requires="x14">
            <control shapeId="2112" r:id="rId30" name="Drop Down 1088">
              <controlPr defaultSize="0" autoLine="0" autoPict="0">
                <anchor moveWithCells="1">
                  <from>
                    <xdr:col>4</xdr:col>
                    <xdr:colOff>30480</xdr:colOff>
                    <xdr:row>448</xdr:row>
                    <xdr:rowOff>0</xdr:rowOff>
                  </from>
                  <to>
                    <xdr:col>5</xdr:col>
                    <xdr:colOff>807720</xdr:colOff>
                    <xdr:row>448</xdr:row>
                    <xdr:rowOff>304800</xdr:rowOff>
                  </to>
                </anchor>
              </controlPr>
            </control>
          </mc:Choice>
        </mc:AlternateContent>
        <mc:AlternateContent xmlns:mc="http://schemas.openxmlformats.org/markup-compatibility/2006">
          <mc:Choice Requires="x14">
            <control shapeId="2115" r:id="rId31" name="Drop Down 1091">
              <controlPr defaultSize="0" autoLine="0" autoPict="0">
                <anchor moveWithCells="1">
                  <from>
                    <xdr:col>10</xdr:col>
                    <xdr:colOff>7620</xdr:colOff>
                    <xdr:row>447</xdr:row>
                    <xdr:rowOff>0</xdr:rowOff>
                  </from>
                  <to>
                    <xdr:col>10</xdr:col>
                    <xdr:colOff>1821180</xdr:colOff>
                    <xdr:row>447</xdr:row>
                    <xdr:rowOff>312420</xdr:rowOff>
                  </to>
                </anchor>
              </controlPr>
            </control>
          </mc:Choice>
        </mc:AlternateContent>
        <mc:AlternateContent xmlns:mc="http://schemas.openxmlformats.org/markup-compatibility/2006">
          <mc:Choice Requires="x14">
            <control shapeId="2116" r:id="rId32" name="Drop Down 1092">
              <controlPr defaultSize="0" autoLine="0" autoPict="0">
                <anchor moveWithCells="1">
                  <from>
                    <xdr:col>10</xdr:col>
                    <xdr:colOff>7620</xdr:colOff>
                    <xdr:row>448</xdr:row>
                    <xdr:rowOff>0</xdr:rowOff>
                  </from>
                  <to>
                    <xdr:col>10</xdr:col>
                    <xdr:colOff>1821180</xdr:colOff>
                    <xdr:row>448</xdr:row>
                    <xdr:rowOff>312420</xdr:rowOff>
                  </to>
                </anchor>
              </controlPr>
            </control>
          </mc:Choice>
        </mc:AlternateContent>
        <mc:AlternateContent xmlns:mc="http://schemas.openxmlformats.org/markup-compatibility/2006">
          <mc:Choice Requires="x14">
            <control shapeId="2119" r:id="rId33" name="Drop Down 1095">
              <controlPr defaultSize="0" autoLine="0" autoPict="0">
                <anchor moveWithCells="1">
                  <from>
                    <xdr:col>10</xdr:col>
                    <xdr:colOff>7620</xdr:colOff>
                    <xdr:row>446</xdr:row>
                    <xdr:rowOff>0</xdr:rowOff>
                  </from>
                  <to>
                    <xdr:col>10</xdr:col>
                    <xdr:colOff>1821180</xdr:colOff>
                    <xdr:row>446</xdr:row>
                    <xdr:rowOff>312420</xdr:rowOff>
                  </to>
                </anchor>
              </controlPr>
            </control>
          </mc:Choice>
        </mc:AlternateContent>
        <mc:AlternateContent xmlns:mc="http://schemas.openxmlformats.org/markup-compatibility/2006">
          <mc:Choice Requires="x14">
            <control shapeId="2120" r:id="rId34" name="Drop Down 1096">
              <controlPr defaultSize="0" autoLine="0" autoPict="0">
                <anchor moveWithCells="1">
                  <from>
                    <xdr:col>2</xdr:col>
                    <xdr:colOff>7620</xdr:colOff>
                    <xdr:row>446</xdr:row>
                    <xdr:rowOff>0</xdr:rowOff>
                  </from>
                  <to>
                    <xdr:col>3</xdr:col>
                    <xdr:colOff>609600</xdr:colOff>
                    <xdr:row>446</xdr:row>
                    <xdr:rowOff>312420</xdr:rowOff>
                  </to>
                </anchor>
              </controlPr>
            </control>
          </mc:Choice>
        </mc:AlternateContent>
        <mc:AlternateContent xmlns:mc="http://schemas.openxmlformats.org/markup-compatibility/2006">
          <mc:Choice Requires="x14">
            <control shapeId="2121" r:id="rId35" name="Drop Down 1097">
              <controlPr defaultSize="0" autoLine="0" autoPict="0">
                <anchor moveWithCells="1">
                  <from>
                    <xdr:col>2</xdr:col>
                    <xdr:colOff>7620</xdr:colOff>
                    <xdr:row>447</xdr:row>
                    <xdr:rowOff>0</xdr:rowOff>
                  </from>
                  <to>
                    <xdr:col>3</xdr:col>
                    <xdr:colOff>601980</xdr:colOff>
                    <xdr:row>447</xdr:row>
                    <xdr:rowOff>312420</xdr:rowOff>
                  </to>
                </anchor>
              </controlPr>
            </control>
          </mc:Choice>
        </mc:AlternateContent>
        <mc:AlternateContent xmlns:mc="http://schemas.openxmlformats.org/markup-compatibility/2006">
          <mc:Choice Requires="x14">
            <control shapeId="2122" r:id="rId36" name="Drop Down 1098">
              <controlPr defaultSize="0" autoLine="0" autoPict="0">
                <anchor moveWithCells="1">
                  <from>
                    <xdr:col>2</xdr:col>
                    <xdr:colOff>7620</xdr:colOff>
                    <xdr:row>448</xdr:row>
                    <xdr:rowOff>0</xdr:rowOff>
                  </from>
                  <to>
                    <xdr:col>3</xdr:col>
                    <xdr:colOff>601980</xdr:colOff>
                    <xdr:row>448</xdr:row>
                    <xdr:rowOff>312420</xdr:rowOff>
                  </to>
                </anchor>
              </controlPr>
            </control>
          </mc:Choice>
        </mc:AlternateContent>
        <mc:AlternateContent xmlns:mc="http://schemas.openxmlformats.org/markup-compatibility/2006">
          <mc:Choice Requires="x14">
            <control shapeId="2146" r:id="rId37" name="Drop Down 1122">
              <controlPr defaultSize="0" autoLine="0" autoPict="0">
                <anchor moveWithCells="1">
                  <from>
                    <xdr:col>4</xdr:col>
                    <xdr:colOff>7620</xdr:colOff>
                    <xdr:row>546</xdr:row>
                    <xdr:rowOff>0</xdr:rowOff>
                  </from>
                  <to>
                    <xdr:col>6</xdr:col>
                    <xdr:colOff>7620</xdr:colOff>
                    <xdr:row>547</xdr:row>
                    <xdr:rowOff>7620</xdr:rowOff>
                  </to>
                </anchor>
              </controlPr>
            </control>
          </mc:Choice>
        </mc:AlternateContent>
        <mc:AlternateContent xmlns:mc="http://schemas.openxmlformats.org/markup-compatibility/2006">
          <mc:Choice Requires="x14">
            <control shapeId="2147" r:id="rId38" name="Drop Down 1123">
              <controlPr defaultSize="0" autoLine="0" autoPict="0">
                <anchor moveWithCells="1">
                  <from>
                    <xdr:col>5</xdr:col>
                    <xdr:colOff>7620</xdr:colOff>
                    <xdr:row>547</xdr:row>
                    <xdr:rowOff>0</xdr:rowOff>
                  </from>
                  <to>
                    <xdr:col>6</xdr:col>
                    <xdr:colOff>0</xdr:colOff>
                    <xdr:row>547</xdr:row>
                    <xdr:rowOff>312420</xdr:rowOff>
                  </to>
                </anchor>
              </controlPr>
            </control>
          </mc:Choice>
        </mc:AlternateContent>
        <mc:AlternateContent xmlns:mc="http://schemas.openxmlformats.org/markup-compatibility/2006">
          <mc:Choice Requires="x14">
            <control shapeId="2148" r:id="rId39" name="Drop Down 1124">
              <controlPr defaultSize="0" autoLine="0" autoPict="0">
                <anchor moveWithCells="1">
                  <from>
                    <xdr:col>5</xdr:col>
                    <xdr:colOff>7620</xdr:colOff>
                    <xdr:row>548</xdr:row>
                    <xdr:rowOff>0</xdr:rowOff>
                  </from>
                  <to>
                    <xdr:col>6</xdr:col>
                    <xdr:colOff>0</xdr:colOff>
                    <xdr:row>548</xdr:row>
                    <xdr:rowOff>312420</xdr:rowOff>
                  </to>
                </anchor>
              </controlPr>
            </control>
          </mc:Choice>
        </mc:AlternateContent>
        <mc:AlternateContent xmlns:mc="http://schemas.openxmlformats.org/markup-compatibility/2006">
          <mc:Choice Requires="x14">
            <control shapeId="2151" r:id="rId40" name="Drop Down 1127">
              <controlPr defaultSize="0" autoLine="0" autoPict="0">
                <anchor moveWithCells="1">
                  <from>
                    <xdr:col>10</xdr:col>
                    <xdr:colOff>7620</xdr:colOff>
                    <xdr:row>547</xdr:row>
                    <xdr:rowOff>0</xdr:rowOff>
                  </from>
                  <to>
                    <xdr:col>10</xdr:col>
                    <xdr:colOff>1821180</xdr:colOff>
                    <xdr:row>547</xdr:row>
                    <xdr:rowOff>312420</xdr:rowOff>
                  </to>
                </anchor>
              </controlPr>
            </control>
          </mc:Choice>
        </mc:AlternateContent>
        <mc:AlternateContent xmlns:mc="http://schemas.openxmlformats.org/markup-compatibility/2006">
          <mc:Choice Requires="x14">
            <control shapeId="2152" r:id="rId41" name="Drop Down 1128">
              <controlPr defaultSize="0" autoLine="0" autoPict="0">
                <anchor moveWithCells="1">
                  <from>
                    <xdr:col>10</xdr:col>
                    <xdr:colOff>7620</xdr:colOff>
                    <xdr:row>548</xdr:row>
                    <xdr:rowOff>0</xdr:rowOff>
                  </from>
                  <to>
                    <xdr:col>10</xdr:col>
                    <xdr:colOff>1821180</xdr:colOff>
                    <xdr:row>548</xdr:row>
                    <xdr:rowOff>312420</xdr:rowOff>
                  </to>
                </anchor>
              </controlPr>
            </control>
          </mc:Choice>
        </mc:AlternateContent>
        <mc:AlternateContent xmlns:mc="http://schemas.openxmlformats.org/markup-compatibility/2006">
          <mc:Choice Requires="x14">
            <control shapeId="2155" r:id="rId42" name="Drop Down 1131">
              <controlPr defaultSize="0" autoLine="0" autoPict="0">
                <anchor moveWithCells="1">
                  <from>
                    <xdr:col>10</xdr:col>
                    <xdr:colOff>7620</xdr:colOff>
                    <xdr:row>546</xdr:row>
                    <xdr:rowOff>0</xdr:rowOff>
                  </from>
                  <to>
                    <xdr:col>10</xdr:col>
                    <xdr:colOff>1821180</xdr:colOff>
                    <xdr:row>546</xdr:row>
                    <xdr:rowOff>312420</xdr:rowOff>
                  </to>
                </anchor>
              </controlPr>
            </control>
          </mc:Choice>
        </mc:AlternateContent>
        <mc:AlternateContent xmlns:mc="http://schemas.openxmlformats.org/markup-compatibility/2006">
          <mc:Choice Requires="x14">
            <control shapeId="2156" r:id="rId43" name="Drop Down 1132">
              <controlPr defaultSize="0" autoLine="0" autoPict="0">
                <anchor moveWithCells="1">
                  <from>
                    <xdr:col>2</xdr:col>
                    <xdr:colOff>7620</xdr:colOff>
                    <xdr:row>546</xdr:row>
                    <xdr:rowOff>0</xdr:rowOff>
                  </from>
                  <to>
                    <xdr:col>4</xdr:col>
                    <xdr:colOff>7620</xdr:colOff>
                    <xdr:row>547</xdr:row>
                    <xdr:rowOff>38100</xdr:rowOff>
                  </to>
                </anchor>
              </controlPr>
            </control>
          </mc:Choice>
        </mc:AlternateContent>
        <mc:AlternateContent xmlns:mc="http://schemas.openxmlformats.org/markup-compatibility/2006">
          <mc:Choice Requires="x14">
            <control shapeId="2157" r:id="rId44" name="Drop Down 1133">
              <controlPr defaultSize="0" autoLine="0" autoPict="0">
                <anchor moveWithCells="1">
                  <from>
                    <xdr:col>2</xdr:col>
                    <xdr:colOff>7620</xdr:colOff>
                    <xdr:row>547</xdr:row>
                    <xdr:rowOff>0</xdr:rowOff>
                  </from>
                  <to>
                    <xdr:col>3</xdr:col>
                    <xdr:colOff>861060</xdr:colOff>
                    <xdr:row>548</xdr:row>
                    <xdr:rowOff>7620</xdr:rowOff>
                  </to>
                </anchor>
              </controlPr>
            </control>
          </mc:Choice>
        </mc:AlternateContent>
        <mc:AlternateContent xmlns:mc="http://schemas.openxmlformats.org/markup-compatibility/2006">
          <mc:Choice Requires="x14">
            <control shapeId="2158" r:id="rId45" name="Drop Down 1134">
              <controlPr defaultSize="0" autoLine="0" autoPict="0">
                <anchor moveWithCells="1">
                  <from>
                    <xdr:col>2</xdr:col>
                    <xdr:colOff>7620</xdr:colOff>
                    <xdr:row>548</xdr:row>
                    <xdr:rowOff>0</xdr:rowOff>
                  </from>
                  <to>
                    <xdr:col>4</xdr:col>
                    <xdr:colOff>7620</xdr:colOff>
                    <xdr:row>549</xdr:row>
                    <xdr:rowOff>0</xdr:rowOff>
                  </to>
                </anchor>
              </controlPr>
            </control>
          </mc:Choice>
        </mc:AlternateContent>
        <mc:AlternateContent xmlns:mc="http://schemas.openxmlformats.org/markup-compatibility/2006">
          <mc:Choice Requires="x14">
            <control shapeId="2182" r:id="rId46" name="Drop Down 1158">
              <controlPr defaultSize="0" autoLine="0" autoPict="0">
                <anchor moveWithCells="1">
                  <from>
                    <xdr:col>4</xdr:col>
                    <xdr:colOff>7620</xdr:colOff>
                    <xdr:row>646</xdr:row>
                    <xdr:rowOff>0</xdr:rowOff>
                  </from>
                  <to>
                    <xdr:col>5</xdr:col>
                    <xdr:colOff>807720</xdr:colOff>
                    <xdr:row>646</xdr:row>
                    <xdr:rowOff>312420</xdr:rowOff>
                  </to>
                </anchor>
              </controlPr>
            </control>
          </mc:Choice>
        </mc:AlternateContent>
        <mc:AlternateContent xmlns:mc="http://schemas.openxmlformats.org/markup-compatibility/2006">
          <mc:Choice Requires="x14">
            <control shapeId="2183" r:id="rId47" name="Drop Down 1159">
              <controlPr defaultSize="0" autoLine="0" autoPict="0">
                <anchor moveWithCells="1">
                  <from>
                    <xdr:col>4</xdr:col>
                    <xdr:colOff>30480</xdr:colOff>
                    <xdr:row>647</xdr:row>
                    <xdr:rowOff>0</xdr:rowOff>
                  </from>
                  <to>
                    <xdr:col>5</xdr:col>
                    <xdr:colOff>807720</xdr:colOff>
                    <xdr:row>647</xdr:row>
                    <xdr:rowOff>312420</xdr:rowOff>
                  </to>
                </anchor>
              </controlPr>
            </control>
          </mc:Choice>
        </mc:AlternateContent>
        <mc:AlternateContent xmlns:mc="http://schemas.openxmlformats.org/markup-compatibility/2006">
          <mc:Choice Requires="x14">
            <control shapeId="2184" r:id="rId48" name="Drop Down 1160">
              <controlPr defaultSize="0" autoLine="0" autoPict="0">
                <anchor moveWithCells="1">
                  <from>
                    <xdr:col>4</xdr:col>
                    <xdr:colOff>7620</xdr:colOff>
                    <xdr:row>648</xdr:row>
                    <xdr:rowOff>0</xdr:rowOff>
                  </from>
                  <to>
                    <xdr:col>5</xdr:col>
                    <xdr:colOff>807720</xdr:colOff>
                    <xdr:row>649</xdr:row>
                    <xdr:rowOff>7620</xdr:rowOff>
                  </to>
                </anchor>
              </controlPr>
            </control>
          </mc:Choice>
        </mc:AlternateContent>
        <mc:AlternateContent xmlns:mc="http://schemas.openxmlformats.org/markup-compatibility/2006">
          <mc:Choice Requires="x14">
            <control shapeId="2187" r:id="rId49" name="Drop Down 1163">
              <controlPr defaultSize="0" autoLine="0" autoPict="0">
                <anchor moveWithCells="1">
                  <from>
                    <xdr:col>10</xdr:col>
                    <xdr:colOff>7620</xdr:colOff>
                    <xdr:row>647</xdr:row>
                    <xdr:rowOff>0</xdr:rowOff>
                  </from>
                  <to>
                    <xdr:col>10</xdr:col>
                    <xdr:colOff>1821180</xdr:colOff>
                    <xdr:row>647</xdr:row>
                    <xdr:rowOff>312420</xdr:rowOff>
                  </to>
                </anchor>
              </controlPr>
            </control>
          </mc:Choice>
        </mc:AlternateContent>
        <mc:AlternateContent xmlns:mc="http://schemas.openxmlformats.org/markup-compatibility/2006">
          <mc:Choice Requires="x14">
            <control shapeId="2188" r:id="rId50" name="Drop Down 1164">
              <controlPr defaultSize="0" autoLine="0" autoPict="0">
                <anchor moveWithCells="1">
                  <from>
                    <xdr:col>10</xdr:col>
                    <xdr:colOff>7620</xdr:colOff>
                    <xdr:row>648</xdr:row>
                    <xdr:rowOff>0</xdr:rowOff>
                  </from>
                  <to>
                    <xdr:col>10</xdr:col>
                    <xdr:colOff>1821180</xdr:colOff>
                    <xdr:row>648</xdr:row>
                    <xdr:rowOff>312420</xdr:rowOff>
                  </to>
                </anchor>
              </controlPr>
            </control>
          </mc:Choice>
        </mc:AlternateContent>
        <mc:AlternateContent xmlns:mc="http://schemas.openxmlformats.org/markup-compatibility/2006">
          <mc:Choice Requires="x14">
            <control shapeId="2191" r:id="rId51" name="Drop Down 1167">
              <controlPr defaultSize="0" autoLine="0" autoPict="0">
                <anchor moveWithCells="1">
                  <from>
                    <xdr:col>10</xdr:col>
                    <xdr:colOff>7620</xdr:colOff>
                    <xdr:row>646</xdr:row>
                    <xdr:rowOff>0</xdr:rowOff>
                  </from>
                  <to>
                    <xdr:col>10</xdr:col>
                    <xdr:colOff>1821180</xdr:colOff>
                    <xdr:row>646</xdr:row>
                    <xdr:rowOff>312420</xdr:rowOff>
                  </to>
                </anchor>
              </controlPr>
            </control>
          </mc:Choice>
        </mc:AlternateContent>
        <mc:AlternateContent xmlns:mc="http://schemas.openxmlformats.org/markup-compatibility/2006">
          <mc:Choice Requires="x14">
            <control shapeId="2192" r:id="rId52" name="Drop Down 1168">
              <controlPr defaultSize="0" autoLine="0" autoPict="0">
                <anchor moveWithCells="1">
                  <from>
                    <xdr:col>2</xdr:col>
                    <xdr:colOff>7620</xdr:colOff>
                    <xdr:row>646</xdr:row>
                    <xdr:rowOff>0</xdr:rowOff>
                  </from>
                  <to>
                    <xdr:col>4</xdr:col>
                    <xdr:colOff>7620</xdr:colOff>
                    <xdr:row>647</xdr:row>
                    <xdr:rowOff>0</xdr:rowOff>
                  </to>
                </anchor>
              </controlPr>
            </control>
          </mc:Choice>
        </mc:AlternateContent>
        <mc:AlternateContent xmlns:mc="http://schemas.openxmlformats.org/markup-compatibility/2006">
          <mc:Choice Requires="x14">
            <control shapeId="2193" r:id="rId53" name="Drop Down 1169">
              <controlPr defaultSize="0" autoLine="0" autoPict="0">
                <anchor moveWithCells="1">
                  <from>
                    <xdr:col>2</xdr:col>
                    <xdr:colOff>7620</xdr:colOff>
                    <xdr:row>647</xdr:row>
                    <xdr:rowOff>0</xdr:rowOff>
                  </from>
                  <to>
                    <xdr:col>4</xdr:col>
                    <xdr:colOff>30480</xdr:colOff>
                    <xdr:row>648</xdr:row>
                    <xdr:rowOff>7620</xdr:rowOff>
                  </to>
                </anchor>
              </controlPr>
            </control>
          </mc:Choice>
        </mc:AlternateContent>
        <mc:AlternateContent xmlns:mc="http://schemas.openxmlformats.org/markup-compatibility/2006">
          <mc:Choice Requires="x14">
            <control shapeId="2194" r:id="rId54" name="Drop Down 1170">
              <controlPr defaultSize="0" autoLine="0" autoPict="0">
                <anchor moveWithCells="1">
                  <from>
                    <xdr:col>2</xdr:col>
                    <xdr:colOff>7620</xdr:colOff>
                    <xdr:row>648</xdr:row>
                    <xdr:rowOff>0</xdr:rowOff>
                  </from>
                  <to>
                    <xdr:col>3</xdr:col>
                    <xdr:colOff>861060</xdr:colOff>
                    <xdr:row>649</xdr:row>
                    <xdr:rowOff>7620</xdr:rowOff>
                  </to>
                </anchor>
              </controlPr>
            </control>
          </mc:Choice>
        </mc:AlternateContent>
        <mc:AlternateContent xmlns:mc="http://schemas.openxmlformats.org/markup-compatibility/2006">
          <mc:Choice Requires="x14">
            <control shapeId="2218" r:id="rId55" name="Drop Down 1194">
              <controlPr defaultSize="0" autoLine="0" autoPict="0">
                <anchor moveWithCells="1">
                  <from>
                    <xdr:col>4</xdr:col>
                    <xdr:colOff>30480</xdr:colOff>
                    <xdr:row>746</xdr:row>
                    <xdr:rowOff>0</xdr:rowOff>
                  </from>
                  <to>
                    <xdr:col>6</xdr:col>
                    <xdr:colOff>0</xdr:colOff>
                    <xdr:row>747</xdr:row>
                    <xdr:rowOff>0</xdr:rowOff>
                  </to>
                </anchor>
              </controlPr>
            </control>
          </mc:Choice>
        </mc:AlternateContent>
        <mc:AlternateContent xmlns:mc="http://schemas.openxmlformats.org/markup-compatibility/2006">
          <mc:Choice Requires="x14">
            <control shapeId="2219" r:id="rId56" name="Drop Down 1195">
              <controlPr defaultSize="0" autoLine="0" autoPict="0">
                <anchor moveWithCells="1">
                  <from>
                    <xdr:col>4</xdr:col>
                    <xdr:colOff>30480</xdr:colOff>
                    <xdr:row>747</xdr:row>
                    <xdr:rowOff>0</xdr:rowOff>
                  </from>
                  <to>
                    <xdr:col>6</xdr:col>
                    <xdr:colOff>0</xdr:colOff>
                    <xdr:row>748</xdr:row>
                    <xdr:rowOff>0</xdr:rowOff>
                  </to>
                </anchor>
              </controlPr>
            </control>
          </mc:Choice>
        </mc:AlternateContent>
        <mc:AlternateContent xmlns:mc="http://schemas.openxmlformats.org/markup-compatibility/2006">
          <mc:Choice Requires="x14">
            <control shapeId="2220" r:id="rId57" name="Drop Down 1196">
              <controlPr defaultSize="0" autoLine="0" autoPict="0">
                <anchor moveWithCells="1">
                  <from>
                    <xdr:col>4</xdr:col>
                    <xdr:colOff>30480</xdr:colOff>
                    <xdr:row>748</xdr:row>
                    <xdr:rowOff>0</xdr:rowOff>
                  </from>
                  <to>
                    <xdr:col>6</xdr:col>
                    <xdr:colOff>0</xdr:colOff>
                    <xdr:row>749</xdr:row>
                    <xdr:rowOff>7620</xdr:rowOff>
                  </to>
                </anchor>
              </controlPr>
            </control>
          </mc:Choice>
        </mc:AlternateContent>
        <mc:AlternateContent xmlns:mc="http://schemas.openxmlformats.org/markup-compatibility/2006">
          <mc:Choice Requires="x14">
            <control shapeId="2223" r:id="rId58" name="Drop Down 1199">
              <controlPr defaultSize="0" autoLine="0" autoPict="0">
                <anchor moveWithCells="1">
                  <from>
                    <xdr:col>10</xdr:col>
                    <xdr:colOff>7620</xdr:colOff>
                    <xdr:row>747</xdr:row>
                    <xdr:rowOff>0</xdr:rowOff>
                  </from>
                  <to>
                    <xdr:col>10</xdr:col>
                    <xdr:colOff>1821180</xdr:colOff>
                    <xdr:row>747</xdr:row>
                    <xdr:rowOff>312420</xdr:rowOff>
                  </to>
                </anchor>
              </controlPr>
            </control>
          </mc:Choice>
        </mc:AlternateContent>
        <mc:AlternateContent xmlns:mc="http://schemas.openxmlformats.org/markup-compatibility/2006">
          <mc:Choice Requires="x14">
            <control shapeId="2224" r:id="rId59" name="Drop Down 1200">
              <controlPr defaultSize="0" autoLine="0" autoPict="0">
                <anchor moveWithCells="1">
                  <from>
                    <xdr:col>10</xdr:col>
                    <xdr:colOff>7620</xdr:colOff>
                    <xdr:row>748</xdr:row>
                    <xdr:rowOff>0</xdr:rowOff>
                  </from>
                  <to>
                    <xdr:col>10</xdr:col>
                    <xdr:colOff>1821180</xdr:colOff>
                    <xdr:row>748</xdr:row>
                    <xdr:rowOff>312420</xdr:rowOff>
                  </to>
                </anchor>
              </controlPr>
            </control>
          </mc:Choice>
        </mc:AlternateContent>
        <mc:AlternateContent xmlns:mc="http://schemas.openxmlformats.org/markup-compatibility/2006">
          <mc:Choice Requires="x14">
            <control shapeId="2227" r:id="rId60" name="Drop Down 1203">
              <controlPr defaultSize="0" autoLine="0" autoPict="0">
                <anchor moveWithCells="1">
                  <from>
                    <xdr:col>10</xdr:col>
                    <xdr:colOff>7620</xdr:colOff>
                    <xdr:row>746</xdr:row>
                    <xdr:rowOff>0</xdr:rowOff>
                  </from>
                  <to>
                    <xdr:col>10</xdr:col>
                    <xdr:colOff>1821180</xdr:colOff>
                    <xdr:row>746</xdr:row>
                    <xdr:rowOff>312420</xdr:rowOff>
                  </to>
                </anchor>
              </controlPr>
            </control>
          </mc:Choice>
        </mc:AlternateContent>
        <mc:AlternateContent xmlns:mc="http://schemas.openxmlformats.org/markup-compatibility/2006">
          <mc:Choice Requires="x14">
            <control shapeId="2228" r:id="rId61" name="Drop Down 1204">
              <controlPr defaultSize="0" autoLine="0" autoPict="0">
                <anchor moveWithCells="1">
                  <from>
                    <xdr:col>2</xdr:col>
                    <xdr:colOff>7620</xdr:colOff>
                    <xdr:row>746</xdr:row>
                    <xdr:rowOff>0</xdr:rowOff>
                  </from>
                  <to>
                    <xdr:col>4</xdr:col>
                    <xdr:colOff>0</xdr:colOff>
                    <xdr:row>746</xdr:row>
                    <xdr:rowOff>312420</xdr:rowOff>
                  </to>
                </anchor>
              </controlPr>
            </control>
          </mc:Choice>
        </mc:AlternateContent>
        <mc:AlternateContent xmlns:mc="http://schemas.openxmlformats.org/markup-compatibility/2006">
          <mc:Choice Requires="x14">
            <control shapeId="2229" r:id="rId62" name="Drop Down 1205">
              <controlPr defaultSize="0" autoLine="0" autoPict="0">
                <anchor moveWithCells="1">
                  <from>
                    <xdr:col>2</xdr:col>
                    <xdr:colOff>7620</xdr:colOff>
                    <xdr:row>747</xdr:row>
                    <xdr:rowOff>0</xdr:rowOff>
                  </from>
                  <to>
                    <xdr:col>3</xdr:col>
                    <xdr:colOff>845820</xdr:colOff>
                    <xdr:row>748</xdr:row>
                    <xdr:rowOff>7620</xdr:rowOff>
                  </to>
                </anchor>
              </controlPr>
            </control>
          </mc:Choice>
        </mc:AlternateContent>
        <mc:AlternateContent xmlns:mc="http://schemas.openxmlformats.org/markup-compatibility/2006">
          <mc:Choice Requires="x14">
            <control shapeId="2230" r:id="rId63" name="Drop Down 1206">
              <controlPr defaultSize="0" autoLine="0" autoPict="0">
                <anchor moveWithCells="1">
                  <from>
                    <xdr:col>2</xdr:col>
                    <xdr:colOff>7620</xdr:colOff>
                    <xdr:row>748</xdr:row>
                    <xdr:rowOff>0</xdr:rowOff>
                  </from>
                  <to>
                    <xdr:col>4</xdr:col>
                    <xdr:colOff>7620</xdr:colOff>
                    <xdr:row>749</xdr:row>
                    <xdr:rowOff>7620</xdr:rowOff>
                  </to>
                </anchor>
              </controlPr>
            </control>
          </mc:Choice>
        </mc:AlternateContent>
        <mc:AlternateContent xmlns:mc="http://schemas.openxmlformats.org/markup-compatibility/2006">
          <mc:Choice Requires="x14">
            <control shapeId="2254" r:id="rId64" name="Drop Down 1230">
              <controlPr defaultSize="0" autoLine="0" autoPict="0">
                <anchor moveWithCells="1">
                  <from>
                    <xdr:col>4</xdr:col>
                    <xdr:colOff>7620</xdr:colOff>
                    <xdr:row>846</xdr:row>
                    <xdr:rowOff>0</xdr:rowOff>
                  </from>
                  <to>
                    <xdr:col>5</xdr:col>
                    <xdr:colOff>807720</xdr:colOff>
                    <xdr:row>847</xdr:row>
                    <xdr:rowOff>0</xdr:rowOff>
                  </to>
                </anchor>
              </controlPr>
            </control>
          </mc:Choice>
        </mc:AlternateContent>
        <mc:AlternateContent xmlns:mc="http://schemas.openxmlformats.org/markup-compatibility/2006">
          <mc:Choice Requires="x14">
            <control shapeId="2255" r:id="rId65" name="Drop Down 1231">
              <controlPr defaultSize="0" autoLine="0" autoPict="0">
                <anchor moveWithCells="1">
                  <from>
                    <xdr:col>4</xdr:col>
                    <xdr:colOff>30480</xdr:colOff>
                    <xdr:row>847</xdr:row>
                    <xdr:rowOff>0</xdr:rowOff>
                  </from>
                  <to>
                    <xdr:col>6</xdr:col>
                    <xdr:colOff>0</xdr:colOff>
                    <xdr:row>848</xdr:row>
                    <xdr:rowOff>0</xdr:rowOff>
                  </to>
                </anchor>
              </controlPr>
            </control>
          </mc:Choice>
        </mc:AlternateContent>
        <mc:AlternateContent xmlns:mc="http://schemas.openxmlformats.org/markup-compatibility/2006">
          <mc:Choice Requires="x14">
            <control shapeId="2256" r:id="rId66" name="Drop Down 1232">
              <controlPr defaultSize="0" autoLine="0" autoPict="0">
                <anchor moveWithCells="1">
                  <from>
                    <xdr:col>4</xdr:col>
                    <xdr:colOff>30480</xdr:colOff>
                    <xdr:row>848</xdr:row>
                    <xdr:rowOff>0</xdr:rowOff>
                  </from>
                  <to>
                    <xdr:col>5</xdr:col>
                    <xdr:colOff>807720</xdr:colOff>
                    <xdr:row>849</xdr:row>
                    <xdr:rowOff>0</xdr:rowOff>
                  </to>
                </anchor>
              </controlPr>
            </control>
          </mc:Choice>
        </mc:AlternateContent>
        <mc:AlternateContent xmlns:mc="http://schemas.openxmlformats.org/markup-compatibility/2006">
          <mc:Choice Requires="x14">
            <control shapeId="2259" r:id="rId67" name="Drop Down 1235">
              <controlPr defaultSize="0" autoLine="0" autoPict="0">
                <anchor moveWithCells="1">
                  <from>
                    <xdr:col>10</xdr:col>
                    <xdr:colOff>7620</xdr:colOff>
                    <xdr:row>847</xdr:row>
                    <xdr:rowOff>0</xdr:rowOff>
                  </from>
                  <to>
                    <xdr:col>10</xdr:col>
                    <xdr:colOff>1821180</xdr:colOff>
                    <xdr:row>847</xdr:row>
                    <xdr:rowOff>312420</xdr:rowOff>
                  </to>
                </anchor>
              </controlPr>
            </control>
          </mc:Choice>
        </mc:AlternateContent>
        <mc:AlternateContent xmlns:mc="http://schemas.openxmlformats.org/markup-compatibility/2006">
          <mc:Choice Requires="x14">
            <control shapeId="2260" r:id="rId68" name="Drop Down 1236">
              <controlPr defaultSize="0" autoLine="0" autoPict="0">
                <anchor moveWithCells="1">
                  <from>
                    <xdr:col>10</xdr:col>
                    <xdr:colOff>7620</xdr:colOff>
                    <xdr:row>848</xdr:row>
                    <xdr:rowOff>0</xdr:rowOff>
                  </from>
                  <to>
                    <xdr:col>10</xdr:col>
                    <xdr:colOff>1821180</xdr:colOff>
                    <xdr:row>848</xdr:row>
                    <xdr:rowOff>312420</xdr:rowOff>
                  </to>
                </anchor>
              </controlPr>
            </control>
          </mc:Choice>
        </mc:AlternateContent>
        <mc:AlternateContent xmlns:mc="http://schemas.openxmlformats.org/markup-compatibility/2006">
          <mc:Choice Requires="x14">
            <control shapeId="2263" r:id="rId69" name="Drop Down 1239">
              <controlPr defaultSize="0" autoLine="0" autoPict="0">
                <anchor moveWithCells="1">
                  <from>
                    <xdr:col>10</xdr:col>
                    <xdr:colOff>7620</xdr:colOff>
                    <xdr:row>846</xdr:row>
                    <xdr:rowOff>0</xdr:rowOff>
                  </from>
                  <to>
                    <xdr:col>10</xdr:col>
                    <xdr:colOff>1821180</xdr:colOff>
                    <xdr:row>846</xdr:row>
                    <xdr:rowOff>312420</xdr:rowOff>
                  </to>
                </anchor>
              </controlPr>
            </control>
          </mc:Choice>
        </mc:AlternateContent>
        <mc:AlternateContent xmlns:mc="http://schemas.openxmlformats.org/markup-compatibility/2006">
          <mc:Choice Requires="x14">
            <control shapeId="2264" r:id="rId70" name="Drop Down 1240">
              <controlPr defaultSize="0" autoLine="0" autoPict="0">
                <anchor moveWithCells="1">
                  <from>
                    <xdr:col>2</xdr:col>
                    <xdr:colOff>7620</xdr:colOff>
                    <xdr:row>846</xdr:row>
                    <xdr:rowOff>0</xdr:rowOff>
                  </from>
                  <to>
                    <xdr:col>3</xdr:col>
                    <xdr:colOff>845820</xdr:colOff>
                    <xdr:row>846</xdr:row>
                    <xdr:rowOff>297180</xdr:rowOff>
                  </to>
                </anchor>
              </controlPr>
            </control>
          </mc:Choice>
        </mc:AlternateContent>
        <mc:AlternateContent xmlns:mc="http://schemas.openxmlformats.org/markup-compatibility/2006">
          <mc:Choice Requires="x14">
            <control shapeId="2265" r:id="rId71" name="Drop Down 1241">
              <controlPr defaultSize="0" autoLine="0" autoPict="0">
                <anchor moveWithCells="1">
                  <from>
                    <xdr:col>2</xdr:col>
                    <xdr:colOff>7620</xdr:colOff>
                    <xdr:row>847</xdr:row>
                    <xdr:rowOff>0</xdr:rowOff>
                  </from>
                  <to>
                    <xdr:col>3</xdr:col>
                    <xdr:colOff>845820</xdr:colOff>
                    <xdr:row>847</xdr:row>
                    <xdr:rowOff>312420</xdr:rowOff>
                  </to>
                </anchor>
              </controlPr>
            </control>
          </mc:Choice>
        </mc:AlternateContent>
        <mc:AlternateContent xmlns:mc="http://schemas.openxmlformats.org/markup-compatibility/2006">
          <mc:Choice Requires="x14">
            <control shapeId="2266" r:id="rId72" name="Drop Down 1242">
              <controlPr defaultSize="0" autoLine="0" autoPict="0">
                <anchor moveWithCells="1">
                  <from>
                    <xdr:col>2</xdr:col>
                    <xdr:colOff>7620</xdr:colOff>
                    <xdr:row>848</xdr:row>
                    <xdr:rowOff>0</xdr:rowOff>
                  </from>
                  <to>
                    <xdr:col>3</xdr:col>
                    <xdr:colOff>861060</xdr:colOff>
                    <xdr:row>849</xdr:row>
                    <xdr:rowOff>7620</xdr:rowOff>
                  </to>
                </anchor>
              </controlPr>
            </control>
          </mc:Choice>
        </mc:AlternateContent>
        <mc:AlternateContent xmlns:mc="http://schemas.openxmlformats.org/markup-compatibility/2006">
          <mc:Choice Requires="x14">
            <control shapeId="2290" r:id="rId73" name="Drop Down 1266">
              <controlPr defaultSize="0" autoLine="0" autoPict="0">
                <anchor moveWithCells="1">
                  <from>
                    <xdr:col>4</xdr:col>
                    <xdr:colOff>7620</xdr:colOff>
                    <xdr:row>946</xdr:row>
                    <xdr:rowOff>0</xdr:rowOff>
                  </from>
                  <to>
                    <xdr:col>5</xdr:col>
                    <xdr:colOff>807720</xdr:colOff>
                    <xdr:row>947</xdr:row>
                    <xdr:rowOff>0</xdr:rowOff>
                  </to>
                </anchor>
              </controlPr>
            </control>
          </mc:Choice>
        </mc:AlternateContent>
        <mc:AlternateContent xmlns:mc="http://schemas.openxmlformats.org/markup-compatibility/2006">
          <mc:Choice Requires="x14">
            <control shapeId="2291" r:id="rId74" name="Drop Down 1267">
              <controlPr defaultSize="0" autoLine="0" autoPict="0">
                <anchor moveWithCells="1">
                  <from>
                    <xdr:col>4</xdr:col>
                    <xdr:colOff>30480</xdr:colOff>
                    <xdr:row>947</xdr:row>
                    <xdr:rowOff>0</xdr:rowOff>
                  </from>
                  <to>
                    <xdr:col>6</xdr:col>
                    <xdr:colOff>0</xdr:colOff>
                    <xdr:row>948</xdr:row>
                    <xdr:rowOff>0</xdr:rowOff>
                  </to>
                </anchor>
              </controlPr>
            </control>
          </mc:Choice>
        </mc:AlternateContent>
        <mc:AlternateContent xmlns:mc="http://schemas.openxmlformats.org/markup-compatibility/2006">
          <mc:Choice Requires="x14">
            <control shapeId="2292" r:id="rId75" name="Drop Down 1268">
              <controlPr defaultSize="0" autoLine="0" autoPict="0">
                <anchor moveWithCells="1">
                  <from>
                    <xdr:col>4</xdr:col>
                    <xdr:colOff>38100</xdr:colOff>
                    <xdr:row>948</xdr:row>
                    <xdr:rowOff>0</xdr:rowOff>
                  </from>
                  <to>
                    <xdr:col>6</xdr:col>
                    <xdr:colOff>0</xdr:colOff>
                    <xdr:row>949</xdr:row>
                    <xdr:rowOff>0</xdr:rowOff>
                  </to>
                </anchor>
              </controlPr>
            </control>
          </mc:Choice>
        </mc:AlternateContent>
        <mc:AlternateContent xmlns:mc="http://schemas.openxmlformats.org/markup-compatibility/2006">
          <mc:Choice Requires="x14">
            <control shapeId="2295" r:id="rId76" name="Drop Down 1271">
              <controlPr defaultSize="0" autoLine="0" autoPict="0">
                <anchor moveWithCells="1">
                  <from>
                    <xdr:col>10</xdr:col>
                    <xdr:colOff>7620</xdr:colOff>
                    <xdr:row>947</xdr:row>
                    <xdr:rowOff>0</xdr:rowOff>
                  </from>
                  <to>
                    <xdr:col>10</xdr:col>
                    <xdr:colOff>1821180</xdr:colOff>
                    <xdr:row>947</xdr:row>
                    <xdr:rowOff>312420</xdr:rowOff>
                  </to>
                </anchor>
              </controlPr>
            </control>
          </mc:Choice>
        </mc:AlternateContent>
        <mc:AlternateContent xmlns:mc="http://schemas.openxmlformats.org/markup-compatibility/2006">
          <mc:Choice Requires="x14">
            <control shapeId="2296" r:id="rId77" name="Drop Down 1272">
              <controlPr defaultSize="0" autoLine="0" autoPict="0">
                <anchor moveWithCells="1">
                  <from>
                    <xdr:col>10</xdr:col>
                    <xdr:colOff>7620</xdr:colOff>
                    <xdr:row>948</xdr:row>
                    <xdr:rowOff>0</xdr:rowOff>
                  </from>
                  <to>
                    <xdr:col>10</xdr:col>
                    <xdr:colOff>1821180</xdr:colOff>
                    <xdr:row>948</xdr:row>
                    <xdr:rowOff>312420</xdr:rowOff>
                  </to>
                </anchor>
              </controlPr>
            </control>
          </mc:Choice>
        </mc:AlternateContent>
        <mc:AlternateContent xmlns:mc="http://schemas.openxmlformats.org/markup-compatibility/2006">
          <mc:Choice Requires="x14">
            <control shapeId="2299" r:id="rId78" name="Drop Down 1275">
              <controlPr defaultSize="0" autoLine="0" autoPict="0">
                <anchor moveWithCells="1">
                  <from>
                    <xdr:col>10</xdr:col>
                    <xdr:colOff>7620</xdr:colOff>
                    <xdr:row>946</xdr:row>
                    <xdr:rowOff>0</xdr:rowOff>
                  </from>
                  <to>
                    <xdr:col>10</xdr:col>
                    <xdr:colOff>1821180</xdr:colOff>
                    <xdr:row>946</xdr:row>
                    <xdr:rowOff>312420</xdr:rowOff>
                  </to>
                </anchor>
              </controlPr>
            </control>
          </mc:Choice>
        </mc:AlternateContent>
        <mc:AlternateContent xmlns:mc="http://schemas.openxmlformats.org/markup-compatibility/2006">
          <mc:Choice Requires="x14">
            <control shapeId="2300" r:id="rId79" name="Drop Down 1276">
              <controlPr defaultSize="0" autoLine="0" autoPict="0">
                <anchor moveWithCells="1">
                  <from>
                    <xdr:col>2</xdr:col>
                    <xdr:colOff>7620</xdr:colOff>
                    <xdr:row>946</xdr:row>
                    <xdr:rowOff>0</xdr:rowOff>
                  </from>
                  <to>
                    <xdr:col>3</xdr:col>
                    <xdr:colOff>845820</xdr:colOff>
                    <xdr:row>946</xdr:row>
                    <xdr:rowOff>312420</xdr:rowOff>
                  </to>
                </anchor>
              </controlPr>
            </control>
          </mc:Choice>
        </mc:AlternateContent>
        <mc:AlternateContent xmlns:mc="http://schemas.openxmlformats.org/markup-compatibility/2006">
          <mc:Choice Requires="x14">
            <control shapeId="2301" r:id="rId80" name="Drop Down 1277">
              <controlPr defaultSize="0" autoLine="0" autoPict="0">
                <anchor moveWithCells="1">
                  <from>
                    <xdr:col>2</xdr:col>
                    <xdr:colOff>7620</xdr:colOff>
                    <xdr:row>947</xdr:row>
                    <xdr:rowOff>0</xdr:rowOff>
                  </from>
                  <to>
                    <xdr:col>3</xdr:col>
                    <xdr:colOff>830580</xdr:colOff>
                    <xdr:row>948</xdr:row>
                    <xdr:rowOff>7620</xdr:rowOff>
                  </to>
                </anchor>
              </controlPr>
            </control>
          </mc:Choice>
        </mc:AlternateContent>
        <mc:AlternateContent xmlns:mc="http://schemas.openxmlformats.org/markup-compatibility/2006">
          <mc:Choice Requires="x14">
            <control shapeId="2302" r:id="rId81" name="Drop Down 1278">
              <controlPr defaultSize="0" autoLine="0" autoPict="0">
                <anchor moveWithCells="1">
                  <from>
                    <xdr:col>2</xdr:col>
                    <xdr:colOff>7620</xdr:colOff>
                    <xdr:row>948</xdr:row>
                    <xdr:rowOff>0</xdr:rowOff>
                  </from>
                  <to>
                    <xdr:col>4</xdr:col>
                    <xdr:colOff>7620</xdr:colOff>
                    <xdr:row>949</xdr:row>
                    <xdr:rowOff>7620</xdr:rowOff>
                  </to>
                </anchor>
              </controlPr>
            </control>
          </mc:Choice>
        </mc:AlternateContent>
        <mc:AlternateContent xmlns:mc="http://schemas.openxmlformats.org/markup-compatibility/2006">
          <mc:Choice Requires="x14">
            <control shapeId="2326" r:id="rId82" name="Drop Down 1302">
              <controlPr defaultSize="0" autoLine="0" autoPict="0">
                <anchor moveWithCells="1">
                  <from>
                    <xdr:col>4</xdr:col>
                    <xdr:colOff>38100</xdr:colOff>
                    <xdr:row>1046</xdr:row>
                    <xdr:rowOff>0</xdr:rowOff>
                  </from>
                  <to>
                    <xdr:col>6</xdr:col>
                    <xdr:colOff>0</xdr:colOff>
                    <xdr:row>1047</xdr:row>
                    <xdr:rowOff>7620</xdr:rowOff>
                  </to>
                </anchor>
              </controlPr>
            </control>
          </mc:Choice>
        </mc:AlternateContent>
        <mc:AlternateContent xmlns:mc="http://schemas.openxmlformats.org/markup-compatibility/2006">
          <mc:Choice Requires="x14">
            <control shapeId="2327" r:id="rId83" name="Drop Down 1303">
              <controlPr defaultSize="0" autoLine="0" autoPict="0">
                <anchor moveWithCells="1">
                  <from>
                    <xdr:col>4</xdr:col>
                    <xdr:colOff>30480</xdr:colOff>
                    <xdr:row>1047</xdr:row>
                    <xdr:rowOff>0</xdr:rowOff>
                  </from>
                  <to>
                    <xdr:col>5</xdr:col>
                    <xdr:colOff>838200</xdr:colOff>
                    <xdr:row>1048</xdr:row>
                    <xdr:rowOff>7620</xdr:rowOff>
                  </to>
                </anchor>
              </controlPr>
            </control>
          </mc:Choice>
        </mc:AlternateContent>
        <mc:AlternateContent xmlns:mc="http://schemas.openxmlformats.org/markup-compatibility/2006">
          <mc:Choice Requires="x14">
            <control shapeId="2328" r:id="rId84" name="Drop Down 1304">
              <controlPr defaultSize="0" autoLine="0" autoPict="0">
                <anchor moveWithCells="1">
                  <from>
                    <xdr:col>4</xdr:col>
                    <xdr:colOff>30480</xdr:colOff>
                    <xdr:row>1048</xdr:row>
                    <xdr:rowOff>0</xdr:rowOff>
                  </from>
                  <to>
                    <xdr:col>6</xdr:col>
                    <xdr:colOff>0</xdr:colOff>
                    <xdr:row>1048</xdr:row>
                    <xdr:rowOff>312420</xdr:rowOff>
                  </to>
                </anchor>
              </controlPr>
            </control>
          </mc:Choice>
        </mc:AlternateContent>
        <mc:AlternateContent xmlns:mc="http://schemas.openxmlformats.org/markup-compatibility/2006">
          <mc:Choice Requires="x14">
            <control shapeId="2331" r:id="rId85" name="Drop Down 1307">
              <controlPr defaultSize="0" autoLine="0" autoPict="0">
                <anchor moveWithCells="1">
                  <from>
                    <xdr:col>10</xdr:col>
                    <xdr:colOff>7620</xdr:colOff>
                    <xdr:row>1047</xdr:row>
                    <xdr:rowOff>0</xdr:rowOff>
                  </from>
                  <to>
                    <xdr:col>10</xdr:col>
                    <xdr:colOff>1821180</xdr:colOff>
                    <xdr:row>1047</xdr:row>
                    <xdr:rowOff>312420</xdr:rowOff>
                  </to>
                </anchor>
              </controlPr>
            </control>
          </mc:Choice>
        </mc:AlternateContent>
        <mc:AlternateContent xmlns:mc="http://schemas.openxmlformats.org/markup-compatibility/2006">
          <mc:Choice Requires="x14">
            <control shapeId="2332" r:id="rId86" name="Drop Down 1308">
              <controlPr defaultSize="0" autoLine="0" autoPict="0">
                <anchor moveWithCells="1">
                  <from>
                    <xdr:col>10</xdr:col>
                    <xdr:colOff>7620</xdr:colOff>
                    <xdr:row>1048</xdr:row>
                    <xdr:rowOff>0</xdr:rowOff>
                  </from>
                  <to>
                    <xdr:col>10</xdr:col>
                    <xdr:colOff>1821180</xdr:colOff>
                    <xdr:row>1048</xdr:row>
                    <xdr:rowOff>312420</xdr:rowOff>
                  </to>
                </anchor>
              </controlPr>
            </control>
          </mc:Choice>
        </mc:AlternateContent>
        <mc:AlternateContent xmlns:mc="http://schemas.openxmlformats.org/markup-compatibility/2006">
          <mc:Choice Requires="x14">
            <control shapeId="2335" r:id="rId87" name="Drop Down 1311">
              <controlPr defaultSize="0" autoLine="0" autoPict="0">
                <anchor moveWithCells="1">
                  <from>
                    <xdr:col>10</xdr:col>
                    <xdr:colOff>7620</xdr:colOff>
                    <xdr:row>1046</xdr:row>
                    <xdr:rowOff>0</xdr:rowOff>
                  </from>
                  <to>
                    <xdr:col>10</xdr:col>
                    <xdr:colOff>1821180</xdr:colOff>
                    <xdr:row>1046</xdr:row>
                    <xdr:rowOff>312420</xdr:rowOff>
                  </to>
                </anchor>
              </controlPr>
            </control>
          </mc:Choice>
        </mc:AlternateContent>
        <mc:AlternateContent xmlns:mc="http://schemas.openxmlformats.org/markup-compatibility/2006">
          <mc:Choice Requires="x14">
            <control shapeId="2336" r:id="rId88" name="Drop Down 1312">
              <controlPr defaultSize="0" autoLine="0" autoPict="0">
                <anchor moveWithCells="1">
                  <from>
                    <xdr:col>2</xdr:col>
                    <xdr:colOff>7620</xdr:colOff>
                    <xdr:row>1046</xdr:row>
                    <xdr:rowOff>0</xdr:rowOff>
                  </from>
                  <to>
                    <xdr:col>4</xdr:col>
                    <xdr:colOff>0</xdr:colOff>
                    <xdr:row>1047</xdr:row>
                    <xdr:rowOff>7620</xdr:rowOff>
                  </to>
                </anchor>
              </controlPr>
            </control>
          </mc:Choice>
        </mc:AlternateContent>
        <mc:AlternateContent xmlns:mc="http://schemas.openxmlformats.org/markup-compatibility/2006">
          <mc:Choice Requires="x14">
            <control shapeId="2337" r:id="rId89" name="Drop Down 1313">
              <controlPr defaultSize="0" autoLine="0" autoPict="0">
                <anchor moveWithCells="1">
                  <from>
                    <xdr:col>2</xdr:col>
                    <xdr:colOff>7620</xdr:colOff>
                    <xdr:row>1047</xdr:row>
                    <xdr:rowOff>0</xdr:rowOff>
                  </from>
                  <to>
                    <xdr:col>3</xdr:col>
                    <xdr:colOff>861060</xdr:colOff>
                    <xdr:row>1048</xdr:row>
                    <xdr:rowOff>30480</xdr:rowOff>
                  </to>
                </anchor>
              </controlPr>
            </control>
          </mc:Choice>
        </mc:AlternateContent>
        <mc:AlternateContent xmlns:mc="http://schemas.openxmlformats.org/markup-compatibility/2006">
          <mc:Choice Requires="x14">
            <control shapeId="2338" r:id="rId90" name="Drop Down 1314">
              <controlPr defaultSize="0" autoLine="0" autoPict="0">
                <anchor moveWithCells="1">
                  <from>
                    <xdr:col>2</xdr:col>
                    <xdr:colOff>7620</xdr:colOff>
                    <xdr:row>1048</xdr:row>
                    <xdr:rowOff>0</xdr:rowOff>
                  </from>
                  <to>
                    <xdr:col>3</xdr:col>
                    <xdr:colOff>861060</xdr:colOff>
                    <xdr:row>1049</xdr:row>
                    <xdr:rowOff>30480</xdr:rowOff>
                  </to>
                </anchor>
              </controlPr>
            </control>
          </mc:Choice>
        </mc:AlternateContent>
        <mc:AlternateContent xmlns:mc="http://schemas.openxmlformats.org/markup-compatibility/2006">
          <mc:Choice Requires="x14">
            <control shapeId="2362" r:id="rId91" name="Drop Down 1338">
              <controlPr defaultSize="0" autoLine="0" autoPict="0">
                <anchor moveWithCells="1">
                  <from>
                    <xdr:col>4</xdr:col>
                    <xdr:colOff>30480</xdr:colOff>
                    <xdr:row>1146</xdr:row>
                    <xdr:rowOff>0</xdr:rowOff>
                  </from>
                  <to>
                    <xdr:col>5</xdr:col>
                    <xdr:colOff>800100</xdr:colOff>
                    <xdr:row>1146</xdr:row>
                    <xdr:rowOff>304800</xdr:rowOff>
                  </to>
                </anchor>
              </controlPr>
            </control>
          </mc:Choice>
        </mc:AlternateContent>
        <mc:AlternateContent xmlns:mc="http://schemas.openxmlformats.org/markup-compatibility/2006">
          <mc:Choice Requires="x14">
            <control shapeId="2363" r:id="rId92" name="Drop Down 1339">
              <controlPr defaultSize="0" autoLine="0" autoPict="0">
                <anchor moveWithCells="1">
                  <from>
                    <xdr:col>4</xdr:col>
                    <xdr:colOff>30480</xdr:colOff>
                    <xdr:row>1147</xdr:row>
                    <xdr:rowOff>0</xdr:rowOff>
                  </from>
                  <to>
                    <xdr:col>5</xdr:col>
                    <xdr:colOff>800100</xdr:colOff>
                    <xdr:row>1147</xdr:row>
                    <xdr:rowOff>312420</xdr:rowOff>
                  </to>
                </anchor>
              </controlPr>
            </control>
          </mc:Choice>
        </mc:AlternateContent>
        <mc:AlternateContent xmlns:mc="http://schemas.openxmlformats.org/markup-compatibility/2006">
          <mc:Choice Requires="x14">
            <control shapeId="2364" r:id="rId93" name="Drop Down 1340">
              <controlPr defaultSize="0" autoLine="0" autoPict="0">
                <anchor moveWithCells="1">
                  <from>
                    <xdr:col>4</xdr:col>
                    <xdr:colOff>30480</xdr:colOff>
                    <xdr:row>1148</xdr:row>
                    <xdr:rowOff>0</xdr:rowOff>
                  </from>
                  <to>
                    <xdr:col>5</xdr:col>
                    <xdr:colOff>807720</xdr:colOff>
                    <xdr:row>1148</xdr:row>
                    <xdr:rowOff>312420</xdr:rowOff>
                  </to>
                </anchor>
              </controlPr>
            </control>
          </mc:Choice>
        </mc:AlternateContent>
        <mc:AlternateContent xmlns:mc="http://schemas.openxmlformats.org/markup-compatibility/2006">
          <mc:Choice Requires="x14">
            <control shapeId="2367" r:id="rId94" name="Drop Down 1343">
              <controlPr defaultSize="0" autoLine="0" autoPict="0">
                <anchor moveWithCells="1">
                  <from>
                    <xdr:col>10</xdr:col>
                    <xdr:colOff>7620</xdr:colOff>
                    <xdr:row>1147</xdr:row>
                    <xdr:rowOff>0</xdr:rowOff>
                  </from>
                  <to>
                    <xdr:col>10</xdr:col>
                    <xdr:colOff>1821180</xdr:colOff>
                    <xdr:row>1147</xdr:row>
                    <xdr:rowOff>312420</xdr:rowOff>
                  </to>
                </anchor>
              </controlPr>
            </control>
          </mc:Choice>
        </mc:AlternateContent>
        <mc:AlternateContent xmlns:mc="http://schemas.openxmlformats.org/markup-compatibility/2006">
          <mc:Choice Requires="x14">
            <control shapeId="2368" r:id="rId95" name="Drop Down 1344">
              <controlPr defaultSize="0" autoLine="0" autoPict="0">
                <anchor moveWithCells="1">
                  <from>
                    <xdr:col>10</xdr:col>
                    <xdr:colOff>7620</xdr:colOff>
                    <xdr:row>1148</xdr:row>
                    <xdr:rowOff>0</xdr:rowOff>
                  </from>
                  <to>
                    <xdr:col>10</xdr:col>
                    <xdr:colOff>1821180</xdr:colOff>
                    <xdr:row>1148</xdr:row>
                    <xdr:rowOff>312420</xdr:rowOff>
                  </to>
                </anchor>
              </controlPr>
            </control>
          </mc:Choice>
        </mc:AlternateContent>
        <mc:AlternateContent xmlns:mc="http://schemas.openxmlformats.org/markup-compatibility/2006">
          <mc:Choice Requires="x14">
            <control shapeId="2371" r:id="rId96" name="Drop Down 1347">
              <controlPr defaultSize="0" autoLine="0" autoPict="0">
                <anchor moveWithCells="1">
                  <from>
                    <xdr:col>10</xdr:col>
                    <xdr:colOff>7620</xdr:colOff>
                    <xdr:row>1146</xdr:row>
                    <xdr:rowOff>0</xdr:rowOff>
                  </from>
                  <to>
                    <xdr:col>10</xdr:col>
                    <xdr:colOff>1821180</xdr:colOff>
                    <xdr:row>1146</xdr:row>
                    <xdr:rowOff>312420</xdr:rowOff>
                  </to>
                </anchor>
              </controlPr>
            </control>
          </mc:Choice>
        </mc:AlternateContent>
        <mc:AlternateContent xmlns:mc="http://schemas.openxmlformats.org/markup-compatibility/2006">
          <mc:Choice Requires="x14">
            <control shapeId="2372" r:id="rId97" name="Drop Down 1348">
              <controlPr defaultSize="0" autoLine="0" autoPict="0">
                <anchor moveWithCells="1">
                  <from>
                    <xdr:col>2</xdr:col>
                    <xdr:colOff>7620</xdr:colOff>
                    <xdr:row>1146</xdr:row>
                    <xdr:rowOff>0</xdr:rowOff>
                  </from>
                  <to>
                    <xdr:col>4</xdr:col>
                    <xdr:colOff>0</xdr:colOff>
                    <xdr:row>1146</xdr:row>
                    <xdr:rowOff>312420</xdr:rowOff>
                  </to>
                </anchor>
              </controlPr>
            </control>
          </mc:Choice>
        </mc:AlternateContent>
        <mc:AlternateContent xmlns:mc="http://schemas.openxmlformats.org/markup-compatibility/2006">
          <mc:Choice Requires="x14">
            <control shapeId="2373" r:id="rId98" name="Drop Down 1349">
              <controlPr defaultSize="0" autoLine="0" autoPict="0">
                <anchor moveWithCells="1">
                  <from>
                    <xdr:col>2</xdr:col>
                    <xdr:colOff>7620</xdr:colOff>
                    <xdr:row>1147</xdr:row>
                    <xdr:rowOff>0</xdr:rowOff>
                  </from>
                  <to>
                    <xdr:col>3</xdr:col>
                    <xdr:colOff>861060</xdr:colOff>
                    <xdr:row>1147</xdr:row>
                    <xdr:rowOff>312420</xdr:rowOff>
                  </to>
                </anchor>
              </controlPr>
            </control>
          </mc:Choice>
        </mc:AlternateContent>
        <mc:AlternateContent xmlns:mc="http://schemas.openxmlformats.org/markup-compatibility/2006">
          <mc:Choice Requires="x14">
            <control shapeId="2374" r:id="rId99" name="Drop Down 1350">
              <controlPr defaultSize="0" autoLine="0" autoPict="0">
                <anchor moveWithCells="1">
                  <from>
                    <xdr:col>2</xdr:col>
                    <xdr:colOff>7620</xdr:colOff>
                    <xdr:row>1148</xdr:row>
                    <xdr:rowOff>0</xdr:rowOff>
                  </from>
                  <to>
                    <xdr:col>3</xdr:col>
                    <xdr:colOff>845820</xdr:colOff>
                    <xdr:row>1148</xdr:row>
                    <xdr:rowOff>312420</xdr:rowOff>
                  </to>
                </anchor>
              </controlPr>
            </control>
          </mc:Choice>
        </mc:AlternateContent>
        <mc:AlternateContent xmlns:mc="http://schemas.openxmlformats.org/markup-compatibility/2006">
          <mc:Choice Requires="x14">
            <control shapeId="2398" r:id="rId100" name="Drop Down 1374">
              <controlPr defaultSize="0" autoLine="0" autoPict="0">
                <anchor moveWithCells="1">
                  <from>
                    <xdr:col>4</xdr:col>
                    <xdr:colOff>30480</xdr:colOff>
                    <xdr:row>1246</xdr:row>
                    <xdr:rowOff>0</xdr:rowOff>
                  </from>
                  <to>
                    <xdr:col>5</xdr:col>
                    <xdr:colOff>807720</xdr:colOff>
                    <xdr:row>1246</xdr:row>
                    <xdr:rowOff>312420</xdr:rowOff>
                  </to>
                </anchor>
              </controlPr>
            </control>
          </mc:Choice>
        </mc:AlternateContent>
        <mc:AlternateContent xmlns:mc="http://schemas.openxmlformats.org/markup-compatibility/2006">
          <mc:Choice Requires="x14">
            <control shapeId="2399" r:id="rId101" name="Drop Down 1375">
              <controlPr defaultSize="0" autoLine="0" autoPict="0">
                <anchor moveWithCells="1">
                  <from>
                    <xdr:col>4</xdr:col>
                    <xdr:colOff>38100</xdr:colOff>
                    <xdr:row>1247</xdr:row>
                    <xdr:rowOff>0</xdr:rowOff>
                  </from>
                  <to>
                    <xdr:col>5</xdr:col>
                    <xdr:colOff>807720</xdr:colOff>
                    <xdr:row>1248</xdr:row>
                    <xdr:rowOff>0</xdr:rowOff>
                  </to>
                </anchor>
              </controlPr>
            </control>
          </mc:Choice>
        </mc:AlternateContent>
        <mc:AlternateContent xmlns:mc="http://schemas.openxmlformats.org/markup-compatibility/2006">
          <mc:Choice Requires="x14">
            <control shapeId="2400" r:id="rId102" name="Drop Down 1376">
              <controlPr defaultSize="0" autoLine="0" autoPict="0">
                <anchor moveWithCells="1">
                  <from>
                    <xdr:col>4</xdr:col>
                    <xdr:colOff>38100</xdr:colOff>
                    <xdr:row>1248</xdr:row>
                    <xdr:rowOff>0</xdr:rowOff>
                  </from>
                  <to>
                    <xdr:col>5</xdr:col>
                    <xdr:colOff>807720</xdr:colOff>
                    <xdr:row>1248</xdr:row>
                    <xdr:rowOff>312420</xdr:rowOff>
                  </to>
                </anchor>
              </controlPr>
            </control>
          </mc:Choice>
        </mc:AlternateContent>
        <mc:AlternateContent xmlns:mc="http://schemas.openxmlformats.org/markup-compatibility/2006">
          <mc:Choice Requires="x14">
            <control shapeId="2403" r:id="rId103" name="Drop Down 1379">
              <controlPr defaultSize="0" autoLine="0" autoPict="0">
                <anchor moveWithCells="1">
                  <from>
                    <xdr:col>10</xdr:col>
                    <xdr:colOff>7620</xdr:colOff>
                    <xdr:row>1247</xdr:row>
                    <xdr:rowOff>0</xdr:rowOff>
                  </from>
                  <to>
                    <xdr:col>10</xdr:col>
                    <xdr:colOff>1821180</xdr:colOff>
                    <xdr:row>1247</xdr:row>
                    <xdr:rowOff>312420</xdr:rowOff>
                  </to>
                </anchor>
              </controlPr>
            </control>
          </mc:Choice>
        </mc:AlternateContent>
        <mc:AlternateContent xmlns:mc="http://schemas.openxmlformats.org/markup-compatibility/2006">
          <mc:Choice Requires="x14">
            <control shapeId="2404" r:id="rId104" name="Drop Down 1380">
              <controlPr defaultSize="0" autoLine="0" autoPict="0">
                <anchor moveWithCells="1">
                  <from>
                    <xdr:col>10</xdr:col>
                    <xdr:colOff>7620</xdr:colOff>
                    <xdr:row>1248</xdr:row>
                    <xdr:rowOff>0</xdr:rowOff>
                  </from>
                  <to>
                    <xdr:col>10</xdr:col>
                    <xdr:colOff>1821180</xdr:colOff>
                    <xdr:row>1248</xdr:row>
                    <xdr:rowOff>312420</xdr:rowOff>
                  </to>
                </anchor>
              </controlPr>
            </control>
          </mc:Choice>
        </mc:AlternateContent>
        <mc:AlternateContent xmlns:mc="http://schemas.openxmlformats.org/markup-compatibility/2006">
          <mc:Choice Requires="x14">
            <control shapeId="2407" r:id="rId105" name="Drop Down 1383">
              <controlPr defaultSize="0" autoLine="0" autoPict="0">
                <anchor moveWithCells="1">
                  <from>
                    <xdr:col>10</xdr:col>
                    <xdr:colOff>7620</xdr:colOff>
                    <xdr:row>1246</xdr:row>
                    <xdr:rowOff>0</xdr:rowOff>
                  </from>
                  <to>
                    <xdr:col>10</xdr:col>
                    <xdr:colOff>1821180</xdr:colOff>
                    <xdr:row>1246</xdr:row>
                    <xdr:rowOff>312420</xdr:rowOff>
                  </to>
                </anchor>
              </controlPr>
            </control>
          </mc:Choice>
        </mc:AlternateContent>
        <mc:AlternateContent xmlns:mc="http://schemas.openxmlformats.org/markup-compatibility/2006">
          <mc:Choice Requires="x14">
            <control shapeId="2408" r:id="rId106" name="Drop Down 1384">
              <controlPr defaultSize="0" autoLine="0" autoPict="0">
                <anchor moveWithCells="1">
                  <from>
                    <xdr:col>2</xdr:col>
                    <xdr:colOff>7620</xdr:colOff>
                    <xdr:row>1246</xdr:row>
                    <xdr:rowOff>0</xdr:rowOff>
                  </from>
                  <to>
                    <xdr:col>3</xdr:col>
                    <xdr:colOff>845820</xdr:colOff>
                    <xdr:row>1247</xdr:row>
                    <xdr:rowOff>0</xdr:rowOff>
                  </to>
                </anchor>
              </controlPr>
            </control>
          </mc:Choice>
        </mc:AlternateContent>
        <mc:AlternateContent xmlns:mc="http://schemas.openxmlformats.org/markup-compatibility/2006">
          <mc:Choice Requires="x14">
            <control shapeId="2409" r:id="rId107" name="Drop Down 1385">
              <controlPr defaultSize="0" autoLine="0" autoPict="0">
                <anchor moveWithCells="1">
                  <from>
                    <xdr:col>2</xdr:col>
                    <xdr:colOff>7620</xdr:colOff>
                    <xdr:row>1247</xdr:row>
                    <xdr:rowOff>0</xdr:rowOff>
                  </from>
                  <to>
                    <xdr:col>3</xdr:col>
                    <xdr:colOff>861060</xdr:colOff>
                    <xdr:row>1248</xdr:row>
                    <xdr:rowOff>0</xdr:rowOff>
                  </to>
                </anchor>
              </controlPr>
            </control>
          </mc:Choice>
        </mc:AlternateContent>
        <mc:AlternateContent xmlns:mc="http://schemas.openxmlformats.org/markup-compatibility/2006">
          <mc:Choice Requires="x14">
            <control shapeId="2410" r:id="rId108" name="Drop Down 1386">
              <controlPr defaultSize="0" autoLine="0" autoPict="0">
                <anchor moveWithCells="1">
                  <from>
                    <xdr:col>2</xdr:col>
                    <xdr:colOff>7620</xdr:colOff>
                    <xdr:row>1248</xdr:row>
                    <xdr:rowOff>0</xdr:rowOff>
                  </from>
                  <to>
                    <xdr:col>3</xdr:col>
                    <xdr:colOff>845820</xdr:colOff>
                    <xdr:row>1248</xdr:row>
                    <xdr:rowOff>312420</xdr:rowOff>
                  </to>
                </anchor>
              </controlPr>
            </control>
          </mc:Choice>
        </mc:AlternateContent>
        <mc:AlternateContent xmlns:mc="http://schemas.openxmlformats.org/markup-compatibility/2006">
          <mc:Choice Requires="x14">
            <control shapeId="2434" r:id="rId109" name="Drop Down 1410">
              <controlPr defaultSize="0" autoLine="0" autoPict="0">
                <anchor moveWithCells="1">
                  <from>
                    <xdr:col>4</xdr:col>
                    <xdr:colOff>30480</xdr:colOff>
                    <xdr:row>1346</xdr:row>
                    <xdr:rowOff>0</xdr:rowOff>
                  </from>
                  <to>
                    <xdr:col>5</xdr:col>
                    <xdr:colOff>807720</xdr:colOff>
                    <xdr:row>1347</xdr:row>
                    <xdr:rowOff>0</xdr:rowOff>
                  </to>
                </anchor>
              </controlPr>
            </control>
          </mc:Choice>
        </mc:AlternateContent>
        <mc:AlternateContent xmlns:mc="http://schemas.openxmlformats.org/markup-compatibility/2006">
          <mc:Choice Requires="x14">
            <control shapeId="2435" r:id="rId110" name="Drop Down 1411">
              <controlPr defaultSize="0" autoLine="0" autoPict="0">
                <anchor moveWithCells="1">
                  <from>
                    <xdr:col>4</xdr:col>
                    <xdr:colOff>30480</xdr:colOff>
                    <xdr:row>1347</xdr:row>
                    <xdr:rowOff>0</xdr:rowOff>
                  </from>
                  <to>
                    <xdr:col>5</xdr:col>
                    <xdr:colOff>807720</xdr:colOff>
                    <xdr:row>1348</xdr:row>
                    <xdr:rowOff>0</xdr:rowOff>
                  </to>
                </anchor>
              </controlPr>
            </control>
          </mc:Choice>
        </mc:AlternateContent>
        <mc:AlternateContent xmlns:mc="http://schemas.openxmlformats.org/markup-compatibility/2006">
          <mc:Choice Requires="x14">
            <control shapeId="2436" r:id="rId111" name="Drop Down 1412">
              <controlPr defaultSize="0" autoLine="0" autoPict="0">
                <anchor moveWithCells="1">
                  <from>
                    <xdr:col>4</xdr:col>
                    <xdr:colOff>30480</xdr:colOff>
                    <xdr:row>1348</xdr:row>
                    <xdr:rowOff>0</xdr:rowOff>
                  </from>
                  <to>
                    <xdr:col>5</xdr:col>
                    <xdr:colOff>807720</xdr:colOff>
                    <xdr:row>1349</xdr:row>
                    <xdr:rowOff>30480</xdr:rowOff>
                  </to>
                </anchor>
              </controlPr>
            </control>
          </mc:Choice>
        </mc:AlternateContent>
        <mc:AlternateContent xmlns:mc="http://schemas.openxmlformats.org/markup-compatibility/2006">
          <mc:Choice Requires="x14">
            <control shapeId="2439" r:id="rId112" name="Drop Down 1415">
              <controlPr defaultSize="0" autoLine="0" autoPict="0">
                <anchor moveWithCells="1">
                  <from>
                    <xdr:col>10</xdr:col>
                    <xdr:colOff>7620</xdr:colOff>
                    <xdr:row>1347</xdr:row>
                    <xdr:rowOff>0</xdr:rowOff>
                  </from>
                  <to>
                    <xdr:col>10</xdr:col>
                    <xdr:colOff>1821180</xdr:colOff>
                    <xdr:row>1347</xdr:row>
                    <xdr:rowOff>312420</xdr:rowOff>
                  </to>
                </anchor>
              </controlPr>
            </control>
          </mc:Choice>
        </mc:AlternateContent>
        <mc:AlternateContent xmlns:mc="http://schemas.openxmlformats.org/markup-compatibility/2006">
          <mc:Choice Requires="x14">
            <control shapeId="2440" r:id="rId113" name="Drop Down 1416">
              <controlPr defaultSize="0" autoLine="0" autoPict="0">
                <anchor moveWithCells="1">
                  <from>
                    <xdr:col>10</xdr:col>
                    <xdr:colOff>7620</xdr:colOff>
                    <xdr:row>1348</xdr:row>
                    <xdr:rowOff>0</xdr:rowOff>
                  </from>
                  <to>
                    <xdr:col>10</xdr:col>
                    <xdr:colOff>1821180</xdr:colOff>
                    <xdr:row>1348</xdr:row>
                    <xdr:rowOff>312420</xdr:rowOff>
                  </to>
                </anchor>
              </controlPr>
            </control>
          </mc:Choice>
        </mc:AlternateContent>
        <mc:AlternateContent xmlns:mc="http://schemas.openxmlformats.org/markup-compatibility/2006">
          <mc:Choice Requires="x14">
            <control shapeId="2443" r:id="rId114" name="Drop Down 1419">
              <controlPr defaultSize="0" autoLine="0" autoPict="0">
                <anchor moveWithCells="1">
                  <from>
                    <xdr:col>10</xdr:col>
                    <xdr:colOff>7620</xdr:colOff>
                    <xdr:row>1346</xdr:row>
                    <xdr:rowOff>0</xdr:rowOff>
                  </from>
                  <to>
                    <xdr:col>10</xdr:col>
                    <xdr:colOff>1821180</xdr:colOff>
                    <xdr:row>1346</xdr:row>
                    <xdr:rowOff>312420</xdr:rowOff>
                  </to>
                </anchor>
              </controlPr>
            </control>
          </mc:Choice>
        </mc:AlternateContent>
        <mc:AlternateContent xmlns:mc="http://schemas.openxmlformats.org/markup-compatibility/2006">
          <mc:Choice Requires="x14">
            <control shapeId="2444" r:id="rId115" name="Drop Down 1420">
              <controlPr defaultSize="0" autoLine="0" autoPict="0">
                <anchor moveWithCells="1">
                  <from>
                    <xdr:col>2</xdr:col>
                    <xdr:colOff>7620</xdr:colOff>
                    <xdr:row>1346</xdr:row>
                    <xdr:rowOff>0</xdr:rowOff>
                  </from>
                  <to>
                    <xdr:col>4</xdr:col>
                    <xdr:colOff>0</xdr:colOff>
                    <xdr:row>1346</xdr:row>
                    <xdr:rowOff>312420</xdr:rowOff>
                  </to>
                </anchor>
              </controlPr>
            </control>
          </mc:Choice>
        </mc:AlternateContent>
        <mc:AlternateContent xmlns:mc="http://schemas.openxmlformats.org/markup-compatibility/2006">
          <mc:Choice Requires="x14">
            <control shapeId="2445" r:id="rId116" name="Drop Down 1421">
              <controlPr defaultSize="0" autoLine="0" autoPict="0">
                <anchor moveWithCells="1">
                  <from>
                    <xdr:col>2</xdr:col>
                    <xdr:colOff>7620</xdr:colOff>
                    <xdr:row>1347</xdr:row>
                    <xdr:rowOff>0</xdr:rowOff>
                  </from>
                  <to>
                    <xdr:col>3</xdr:col>
                    <xdr:colOff>861060</xdr:colOff>
                    <xdr:row>1348</xdr:row>
                    <xdr:rowOff>7620</xdr:rowOff>
                  </to>
                </anchor>
              </controlPr>
            </control>
          </mc:Choice>
        </mc:AlternateContent>
        <mc:AlternateContent xmlns:mc="http://schemas.openxmlformats.org/markup-compatibility/2006">
          <mc:Choice Requires="x14">
            <control shapeId="2446" r:id="rId117" name="Drop Down 1422">
              <controlPr defaultSize="0" autoLine="0" autoPict="0">
                <anchor moveWithCells="1">
                  <from>
                    <xdr:col>2</xdr:col>
                    <xdr:colOff>7620</xdr:colOff>
                    <xdr:row>1348</xdr:row>
                    <xdr:rowOff>0</xdr:rowOff>
                  </from>
                  <to>
                    <xdr:col>3</xdr:col>
                    <xdr:colOff>845820</xdr:colOff>
                    <xdr:row>1349</xdr:row>
                    <xdr:rowOff>0</xdr:rowOff>
                  </to>
                </anchor>
              </controlPr>
            </control>
          </mc:Choice>
        </mc:AlternateContent>
        <mc:AlternateContent xmlns:mc="http://schemas.openxmlformats.org/markup-compatibility/2006">
          <mc:Choice Requires="x14">
            <control shapeId="2470" r:id="rId118" name="Drop Down 1446">
              <controlPr defaultSize="0" autoLine="0" autoPict="0">
                <anchor moveWithCells="1">
                  <from>
                    <xdr:col>4</xdr:col>
                    <xdr:colOff>30480</xdr:colOff>
                    <xdr:row>1446</xdr:row>
                    <xdr:rowOff>0</xdr:rowOff>
                  </from>
                  <to>
                    <xdr:col>6</xdr:col>
                    <xdr:colOff>0</xdr:colOff>
                    <xdr:row>1447</xdr:row>
                    <xdr:rowOff>0</xdr:rowOff>
                  </to>
                </anchor>
              </controlPr>
            </control>
          </mc:Choice>
        </mc:AlternateContent>
        <mc:AlternateContent xmlns:mc="http://schemas.openxmlformats.org/markup-compatibility/2006">
          <mc:Choice Requires="x14">
            <control shapeId="2471" r:id="rId119" name="Drop Down 1447">
              <controlPr defaultSize="0" autoLine="0" autoPict="0">
                <anchor moveWithCells="1">
                  <from>
                    <xdr:col>4</xdr:col>
                    <xdr:colOff>30480</xdr:colOff>
                    <xdr:row>1447</xdr:row>
                    <xdr:rowOff>0</xdr:rowOff>
                  </from>
                  <to>
                    <xdr:col>6</xdr:col>
                    <xdr:colOff>0</xdr:colOff>
                    <xdr:row>1448</xdr:row>
                    <xdr:rowOff>0</xdr:rowOff>
                  </to>
                </anchor>
              </controlPr>
            </control>
          </mc:Choice>
        </mc:AlternateContent>
        <mc:AlternateContent xmlns:mc="http://schemas.openxmlformats.org/markup-compatibility/2006">
          <mc:Choice Requires="x14">
            <control shapeId="2472" r:id="rId120" name="Drop Down 1448">
              <controlPr defaultSize="0" autoLine="0" autoPict="0">
                <anchor moveWithCells="1">
                  <from>
                    <xdr:col>4</xdr:col>
                    <xdr:colOff>38100</xdr:colOff>
                    <xdr:row>1448</xdr:row>
                    <xdr:rowOff>0</xdr:rowOff>
                  </from>
                  <to>
                    <xdr:col>6</xdr:col>
                    <xdr:colOff>0</xdr:colOff>
                    <xdr:row>1449</xdr:row>
                    <xdr:rowOff>0</xdr:rowOff>
                  </to>
                </anchor>
              </controlPr>
            </control>
          </mc:Choice>
        </mc:AlternateContent>
        <mc:AlternateContent xmlns:mc="http://schemas.openxmlformats.org/markup-compatibility/2006">
          <mc:Choice Requires="x14">
            <control shapeId="2475" r:id="rId121" name="Drop Down 1451">
              <controlPr defaultSize="0" autoLine="0" autoPict="0">
                <anchor moveWithCells="1">
                  <from>
                    <xdr:col>10</xdr:col>
                    <xdr:colOff>7620</xdr:colOff>
                    <xdr:row>1447</xdr:row>
                    <xdr:rowOff>0</xdr:rowOff>
                  </from>
                  <to>
                    <xdr:col>10</xdr:col>
                    <xdr:colOff>1821180</xdr:colOff>
                    <xdr:row>1447</xdr:row>
                    <xdr:rowOff>312420</xdr:rowOff>
                  </to>
                </anchor>
              </controlPr>
            </control>
          </mc:Choice>
        </mc:AlternateContent>
        <mc:AlternateContent xmlns:mc="http://schemas.openxmlformats.org/markup-compatibility/2006">
          <mc:Choice Requires="x14">
            <control shapeId="2476" r:id="rId122" name="Drop Down 1452">
              <controlPr defaultSize="0" autoLine="0" autoPict="0">
                <anchor moveWithCells="1">
                  <from>
                    <xdr:col>10</xdr:col>
                    <xdr:colOff>7620</xdr:colOff>
                    <xdr:row>1448</xdr:row>
                    <xdr:rowOff>0</xdr:rowOff>
                  </from>
                  <to>
                    <xdr:col>10</xdr:col>
                    <xdr:colOff>1821180</xdr:colOff>
                    <xdr:row>1448</xdr:row>
                    <xdr:rowOff>312420</xdr:rowOff>
                  </to>
                </anchor>
              </controlPr>
            </control>
          </mc:Choice>
        </mc:AlternateContent>
        <mc:AlternateContent xmlns:mc="http://schemas.openxmlformats.org/markup-compatibility/2006">
          <mc:Choice Requires="x14">
            <control shapeId="2479" r:id="rId123" name="Drop Down 1455">
              <controlPr defaultSize="0" autoLine="0" autoPict="0">
                <anchor moveWithCells="1">
                  <from>
                    <xdr:col>10</xdr:col>
                    <xdr:colOff>7620</xdr:colOff>
                    <xdr:row>1446</xdr:row>
                    <xdr:rowOff>0</xdr:rowOff>
                  </from>
                  <to>
                    <xdr:col>10</xdr:col>
                    <xdr:colOff>1821180</xdr:colOff>
                    <xdr:row>1446</xdr:row>
                    <xdr:rowOff>312420</xdr:rowOff>
                  </to>
                </anchor>
              </controlPr>
            </control>
          </mc:Choice>
        </mc:AlternateContent>
        <mc:AlternateContent xmlns:mc="http://schemas.openxmlformats.org/markup-compatibility/2006">
          <mc:Choice Requires="x14">
            <control shapeId="2480" r:id="rId124" name="Drop Down 1456">
              <controlPr defaultSize="0" autoLine="0" autoPict="0">
                <anchor moveWithCells="1">
                  <from>
                    <xdr:col>2</xdr:col>
                    <xdr:colOff>7620</xdr:colOff>
                    <xdr:row>1446</xdr:row>
                    <xdr:rowOff>0</xdr:rowOff>
                  </from>
                  <to>
                    <xdr:col>4</xdr:col>
                    <xdr:colOff>0</xdr:colOff>
                    <xdr:row>1446</xdr:row>
                    <xdr:rowOff>312420</xdr:rowOff>
                  </to>
                </anchor>
              </controlPr>
            </control>
          </mc:Choice>
        </mc:AlternateContent>
        <mc:AlternateContent xmlns:mc="http://schemas.openxmlformats.org/markup-compatibility/2006">
          <mc:Choice Requires="x14">
            <control shapeId="2481" r:id="rId125" name="Drop Down 1457">
              <controlPr defaultSize="0" autoLine="0" autoPict="0">
                <anchor moveWithCells="1">
                  <from>
                    <xdr:col>2</xdr:col>
                    <xdr:colOff>7620</xdr:colOff>
                    <xdr:row>1447</xdr:row>
                    <xdr:rowOff>0</xdr:rowOff>
                  </from>
                  <to>
                    <xdr:col>3</xdr:col>
                    <xdr:colOff>845820</xdr:colOff>
                    <xdr:row>1448</xdr:row>
                    <xdr:rowOff>0</xdr:rowOff>
                  </to>
                </anchor>
              </controlPr>
            </control>
          </mc:Choice>
        </mc:AlternateContent>
        <mc:AlternateContent xmlns:mc="http://schemas.openxmlformats.org/markup-compatibility/2006">
          <mc:Choice Requires="x14">
            <control shapeId="2482" r:id="rId126" name="Drop Down 1458">
              <controlPr defaultSize="0" autoLine="0" autoPict="0">
                <anchor moveWithCells="1">
                  <from>
                    <xdr:col>2</xdr:col>
                    <xdr:colOff>7620</xdr:colOff>
                    <xdr:row>1448</xdr:row>
                    <xdr:rowOff>0</xdr:rowOff>
                  </from>
                  <to>
                    <xdr:col>3</xdr:col>
                    <xdr:colOff>845820</xdr:colOff>
                    <xdr:row>1449</xdr:row>
                    <xdr:rowOff>0</xdr:rowOff>
                  </to>
                </anchor>
              </controlPr>
            </control>
          </mc:Choice>
        </mc:AlternateContent>
        <mc:AlternateContent xmlns:mc="http://schemas.openxmlformats.org/markup-compatibility/2006">
          <mc:Choice Requires="x14">
            <control shapeId="2506" r:id="rId127" name="Drop Down 1482">
              <controlPr defaultSize="0" autoLine="0" autoPict="0">
                <anchor moveWithCells="1">
                  <from>
                    <xdr:col>3</xdr:col>
                    <xdr:colOff>7620</xdr:colOff>
                    <xdr:row>75</xdr:row>
                    <xdr:rowOff>0</xdr:rowOff>
                  </from>
                  <to>
                    <xdr:col>5</xdr:col>
                    <xdr:colOff>0</xdr:colOff>
                    <xdr:row>75</xdr:row>
                    <xdr:rowOff>220980</xdr:rowOff>
                  </to>
                </anchor>
              </controlPr>
            </control>
          </mc:Choice>
        </mc:AlternateContent>
        <mc:AlternateContent xmlns:mc="http://schemas.openxmlformats.org/markup-compatibility/2006">
          <mc:Choice Requires="x14">
            <control shapeId="2507" r:id="rId128" name="Drop Down 1483">
              <controlPr defaultSize="0" autoLine="0" autoPict="0">
                <anchor moveWithCells="1">
                  <from>
                    <xdr:col>3</xdr:col>
                    <xdr:colOff>7620</xdr:colOff>
                    <xdr:row>175</xdr:row>
                    <xdr:rowOff>0</xdr:rowOff>
                  </from>
                  <to>
                    <xdr:col>5</xdr:col>
                    <xdr:colOff>0</xdr:colOff>
                    <xdr:row>175</xdr:row>
                    <xdr:rowOff>220980</xdr:rowOff>
                  </to>
                </anchor>
              </controlPr>
            </control>
          </mc:Choice>
        </mc:AlternateContent>
        <mc:AlternateContent xmlns:mc="http://schemas.openxmlformats.org/markup-compatibility/2006">
          <mc:Choice Requires="x14">
            <control shapeId="2508" r:id="rId129" name="Drop Down 1484">
              <controlPr defaultSize="0" autoLine="0" autoPict="0">
                <anchor moveWithCells="1">
                  <from>
                    <xdr:col>3</xdr:col>
                    <xdr:colOff>7620</xdr:colOff>
                    <xdr:row>275</xdr:row>
                    <xdr:rowOff>0</xdr:rowOff>
                  </from>
                  <to>
                    <xdr:col>5</xdr:col>
                    <xdr:colOff>0</xdr:colOff>
                    <xdr:row>275</xdr:row>
                    <xdr:rowOff>220980</xdr:rowOff>
                  </to>
                </anchor>
              </controlPr>
            </control>
          </mc:Choice>
        </mc:AlternateContent>
        <mc:AlternateContent xmlns:mc="http://schemas.openxmlformats.org/markup-compatibility/2006">
          <mc:Choice Requires="x14">
            <control shapeId="2510" r:id="rId130" name="Drop Down 1486">
              <controlPr defaultSize="0" autoLine="0" autoPict="0">
                <anchor moveWithCells="1">
                  <from>
                    <xdr:col>3</xdr:col>
                    <xdr:colOff>7620</xdr:colOff>
                    <xdr:row>475</xdr:row>
                    <xdr:rowOff>0</xdr:rowOff>
                  </from>
                  <to>
                    <xdr:col>5</xdr:col>
                    <xdr:colOff>0</xdr:colOff>
                    <xdr:row>475</xdr:row>
                    <xdr:rowOff>220980</xdr:rowOff>
                  </to>
                </anchor>
              </controlPr>
            </control>
          </mc:Choice>
        </mc:AlternateContent>
        <mc:AlternateContent xmlns:mc="http://schemas.openxmlformats.org/markup-compatibility/2006">
          <mc:Choice Requires="x14">
            <control shapeId="2511" r:id="rId131" name="Drop Down 1487">
              <controlPr defaultSize="0" autoLine="0" autoPict="0">
                <anchor moveWithCells="1">
                  <from>
                    <xdr:col>3</xdr:col>
                    <xdr:colOff>7620</xdr:colOff>
                    <xdr:row>575</xdr:row>
                    <xdr:rowOff>0</xdr:rowOff>
                  </from>
                  <to>
                    <xdr:col>5</xdr:col>
                    <xdr:colOff>0</xdr:colOff>
                    <xdr:row>575</xdr:row>
                    <xdr:rowOff>220980</xdr:rowOff>
                  </to>
                </anchor>
              </controlPr>
            </control>
          </mc:Choice>
        </mc:AlternateContent>
        <mc:AlternateContent xmlns:mc="http://schemas.openxmlformats.org/markup-compatibility/2006">
          <mc:Choice Requires="x14">
            <control shapeId="2512" r:id="rId132" name="Drop Down 1488">
              <controlPr defaultSize="0" autoLine="0" autoPict="0">
                <anchor moveWithCells="1">
                  <from>
                    <xdr:col>3</xdr:col>
                    <xdr:colOff>7620</xdr:colOff>
                    <xdr:row>675</xdr:row>
                    <xdr:rowOff>0</xdr:rowOff>
                  </from>
                  <to>
                    <xdr:col>5</xdr:col>
                    <xdr:colOff>0</xdr:colOff>
                    <xdr:row>675</xdr:row>
                    <xdr:rowOff>220980</xdr:rowOff>
                  </to>
                </anchor>
              </controlPr>
            </control>
          </mc:Choice>
        </mc:AlternateContent>
        <mc:AlternateContent xmlns:mc="http://schemas.openxmlformats.org/markup-compatibility/2006">
          <mc:Choice Requires="x14">
            <control shapeId="2513" r:id="rId133" name="Drop Down 1489">
              <controlPr defaultSize="0" autoLine="0" autoPict="0">
                <anchor moveWithCells="1">
                  <from>
                    <xdr:col>3</xdr:col>
                    <xdr:colOff>7620</xdr:colOff>
                    <xdr:row>775</xdr:row>
                    <xdr:rowOff>0</xdr:rowOff>
                  </from>
                  <to>
                    <xdr:col>5</xdr:col>
                    <xdr:colOff>0</xdr:colOff>
                    <xdr:row>775</xdr:row>
                    <xdr:rowOff>220980</xdr:rowOff>
                  </to>
                </anchor>
              </controlPr>
            </control>
          </mc:Choice>
        </mc:AlternateContent>
        <mc:AlternateContent xmlns:mc="http://schemas.openxmlformats.org/markup-compatibility/2006">
          <mc:Choice Requires="x14">
            <control shapeId="2514" r:id="rId134" name="Drop Down 1490">
              <controlPr defaultSize="0" autoLine="0" autoPict="0">
                <anchor moveWithCells="1">
                  <from>
                    <xdr:col>3</xdr:col>
                    <xdr:colOff>7620</xdr:colOff>
                    <xdr:row>875</xdr:row>
                    <xdr:rowOff>0</xdr:rowOff>
                  </from>
                  <to>
                    <xdr:col>5</xdr:col>
                    <xdr:colOff>0</xdr:colOff>
                    <xdr:row>875</xdr:row>
                    <xdr:rowOff>220980</xdr:rowOff>
                  </to>
                </anchor>
              </controlPr>
            </control>
          </mc:Choice>
        </mc:AlternateContent>
        <mc:AlternateContent xmlns:mc="http://schemas.openxmlformats.org/markup-compatibility/2006">
          <mc:Choice Requires="x14">
            <control shapeId="2515" r:id="rId135" name="Drop Down 1491">
              <controlPr defaultSize="0" autoLine="0" autoPict="0">
                <anchor moveWithCells="1">
                  <from>
                    <xdr:col>3</xdr:col>
                    <xdr:colOff>7620</xdr:colOff>
                    <xdr:row>975</xdr:row>
                    <xdr:rowOff>0</xdr:rowOff>
                  </from>
                  <to>
                    <xdr:col>5</xdr:col>
                    <xdr:colOff>0</xdr:colOff>
                    <xdr:row>975</xdr:row>
                    <xdr:rowOff>220980</xdr:rowOff>
                  </to>
                </anchor>
              </controlPr>
            </control>
          </mc:Choice>
        </mc:AlternateContent>
        <mc:AlternateContent xmlns:mc="http://schemas.openxmlformats.org/markup-compatibility/2006">
          <mc:Choice Requires="x14">
            <control shapeId="2516" r:id="rId136" name="Drop Down 1492">
              <controlPr defaultSize="0" autoLine="0" autoPict="0">
                <anchor moveWithCells="1">
                  <from>
                    <xdr:col>3</xdr:col>
                    <xdr:colOff>7620</xdr:colOff>
                    <xdr:row>1075</xdr:row>
                    <xdr:rowOff>0</xdr:rowOff>
                  </from>
                  <to>
                    <xdr:col>5</xdr:col>
                    <xdr:colOff>0</xdr:colOff>
                    <xdr:row>1075</xdr:row>
                    <xdr:rowOff>220980</xdr:rowOff>
                  </to>
                </anchor>
              </controlPr>
            </control>
          </mc:Choice>
        </mc:AlternateContent>
        <mc:AlternateContent xmlns:mc="http://schemas.openxmlformats.org/markup-compatibility/2006">
          <mc:Choice Requires="x14">
            <control shapeId="2517" r:id="rId137" name="Drop Down 1493">
              <controlPr defaultSize="0" autoLine="0" autoPict="0">
                <anchor moveWithCells="1">
                  <from>
                    <xdr:col>3</xdr:col>
                    <xdr:colOff>7620</xdr:colOff>
                    <xdr:row>1175</xdr:row>
                    <xdr:rowOff>0</xdr:rowOff>
                  </from>
                  <to>
                    <xdr:col>5</xdr:col>
                    <xdr:colOff>0</xdr:colOff>
                    <xdr:row>1175</xdr:row>
                    <xdr:rowOff>220980</xdr:rowOff>
                  </to>
                </anchor>
              </controlPr>
            </control>
          </mc:Choice>
        </mc:AlternateContent>
        <mc:AlternateContent xmlns:mc="http://schemas.openxmlformats.org/markup-compatibility/2006">
          <mc:Choice Requires="x14">
            <control shapeId="2518" r:id="rId138" name="Drop Down 1494">
              <controlPr defaultSize="0" autoLine="0" autoPict="0">
                <anchor moveWithCells="1">
                  <from>
                    <xdr:col>3</xdr:col>
                    <xdr:colOff>7620</xdr:colOff>
                    <xdr:row>1275</xdr:row>
                    <xdr:rowOff>0</xdr:rowOff>
                  </from>
                  <to>
                    <xdr:col>5</xdr:col>
                    <xdr:colOff>0</xdr:colOff>
                    <xdr:row>1275</xdr:row>
                    <xdr:rowOff>220980</xdr:rowOff>
                  </to>
                </anchor>
              </controlPr>
            </control>
          </mc:Choice>
        </mc:AlternateContent>
        <mc:AlternateContent xmlns:mc="http://schemas.openxmlformats.org/markup-compatibility/2006">
          <mc:Choice Requires="x14">
            <control shapeId="2519" r:id="rId139" name="Drop Down 1495">
              <controlPr defaultSize="0" autoLine="0" autoPict="0">
                <anchor moveWithCells="1">
                  <from>
                    <xdr:col>3</xdr:col>
                    <xdr:colOff>7620</xdr:colOff>
                    <xdr:row>1375</xdr:row>
                    <xdr:rowOff>0</xdr:rowOff>
                  </from>
                  <to>
                    <xdr:col>5</xdr:col>
                    <xdr:colOff>0</xdr:colOff>
                    <xdr:row>1375</xdr:row>
                    <xdr:rowOff>220980</xdr:rowOff>
                  </to>
                </anchor>
              </controlPr>
            </control>
          </mc:Choice>
        </mc:AlternateContent>
        <mc:AlternateContent xmlns:mc="http://schemas.openxmlformats.org/markup-compatibility/2006">
          <mc:Choice Requires="x14">
            <control shapeId="2520" r:id="rId140" name="Drop Down 1496">
              <controlPr defaultSize="0" autoLine="0" autoPict="0">
                <anchor moveWithCells="1">
                  <from>
                    <xdr:col>3</xdr:col>
                    <xdr:colOff>7620</xdr:colOff>
                    <xdr:row>1475</xdr:row>
                    <xdr:rowOff>0</xdr:rowOff>
                  </from>
                  <to>
                    <xdr:col>5</xdr:col>
                    <xdr:colOff>0</xdr:colOff>
                    <xdr:row>1475</xdr:row>
                    <xdr:rowOff>220980</xdr:rowOff>
                  </to>
                </anchor>
              </controlPr>
            </control>
          </mc:Choice>
        </mc:AlternateContent>
        <mc:AlternateContent xmlns:mc="http://schemas.openxmlformats.org/markup-compatibility/2006">
          <mc:Choice Requires="x14">
            <control shapeId="2521" r:id="rId141" name="Drop Down 1497">
              <controlPr defaultSize="0" autoLine="0" autoPict="0">
                <anchor moveWithCells="1">
                  <from>
                    <xdr:col>4</xdr:col>
                    <xdr:colOff>30480</xdr:colOff>
                    <xdr:row>1546</xdr:row>
                    <xdr:rowOff>0</xdr:rowOff>
                  </from>
                  <to>
                    <xdr:col>6</xdr:col>
                    <xdr:colOff>0</xdr:colOff>
                    <xdr:row>1547</xdr:row>
                    <xdr:rowOff>0</xdr:rowOff>
                  </to>
                </anchor>
              </controlPr>
            </control>
          </mc:Choice>
        </mc:AlternateContent>
        <mc:AlternateContent xmlns:mc="http://schemas.openxmlformats.org/markup-compatibility/2006">
          <mc:Choice Requires="x14">
            <control shapeId="2522" r:id="rId142" name="Drop Down 1498">
              <controlPr defaultSize="0" autoLine="0" autoPict="0">
                <anchor moveWithCells="1">
                  <from>
                    <xdr:col>4</xdr:col>
                    <xdr:colOff>30480</xdr:colOff>
                    <xdr:row>1547</xdr:row>
                    <xdr:rowOff>0</xdr:rowOff>
                  </from>
                  <to>
                    <xdr:col>6</xdr:col>
                    <xdr:colOff>7620</xdr:colOff>
                    <xdr:row>1547</xdr:row>
                    <xdr:rowOff>312420</xdr:rowOff>
                  </to>
                </anchor>
              </controlPr>
            </control>
          </mc:Choice>
        </mc:AlternateContent>
        <mc:AlternateContent xmlns:mc="http://schemas.openxmlformats.org/markup-compatibility/2006">
          <mc:Choice Requires="x14">
            <control shapeId="2523" r:id="rId143" name="Drop Down 1499">
              <controlPr defaultSize="0" autoLine="0" autoPict="0">
                <anchor moveWithCells="1">
                  <from>
                    <xdr:col>4</xdr:col>
                    <xdr:colOff>30480</xdr:colOff>
                    <xdr:row>1548</xdr:row>
                    <xdr:rowOff>0</xdr:rowOff>
                  </from>
                  <to>
                    <xdr:col>6</xdr:col>
                    <xdr:colOff>7620</xdr:colOff>
                    <xdr:row>1548</xdr:row>
                    <xdr:rowOff>312420</xdr:rowOff>
                  </to>
                </anchor>
              </controlPr>
            </control>
          </mc:Choice>
        </mc:AlternateContent>
        <mc:AlternateContent xmlns:mc="http://schemas.openxmlformats.org/markup-compatibility/2006">
          <mc:Choice Requires="x14">
            <control shapeId="2526" r:id="rId144" name="Drop Down 1502">
              <controlPr defaultSize="0" autoLine="0" autoPict="0">
                <anchor moveWithCells="1">
                  <from>
                    <xdr:col>10</xdr:col>
                    <xdr:colOff>7620</xdr:colOff>
                    <xdr:row>1547</xdr:row>
                    <xdr:rowOff>0</xdr:rowOff>
                  </from>
                  <to>
                    <xdr:col>10</xdr:col>
                    <xdr:colOff>1821180</xdr:colOff>
                    <xdr:row>1547</xdr:row>
                    <xdr:rowOff>312420</xdr:rowOff>
                  </to>
                </anchor>
              </controlPr>
            </control>
          </mc:Choice>
        </mc:AlternateContent>
        <mc:AlternateContent xmlns:mc="http://schemas.openxmlformats.org/markup-compatibility/2006">
          <mc:Choice Requires="x14">
            <control shapeId="2527" r:id="rId145" name="Drop Down 1503">
              <controlPr defaultSize="0" autoLine="0" autoPict="0">
                <anchor moveWithCells="1">
                  <from>
                    <xdr:col>10</xdr:col>
                    <xdr:colOff>7620</xdr:colOff>
                    <xdr:row>1548</xdr:row>
                    <xdr:rowOff>0</xdr:rowOff>
                  </from>
                  <to>
                    <xdr:col>10</xdr:col>
                    <xdr:colOff>1821180</xdr:colOff>
                    <xdr:row>1548</xdr:row>
                    <xdr:rowOff>312420</xdr:rowOff>
                  </to>
                </anchor>
              </controlPr>
            </control>
          </mc:Choice>
        </mc:AlternateContent>
        <mc:AlternateContent xmlns:mc="http://schemas.openxmlformats.org/markup-compatibility/2006">
          <mc:Choice Requires="x14">
            <control shapeId="2530" r:id="rId146" name="Drop Down 1506">
              <controlPr defaultSize="0" autoLine="0" autoPict="0">
                <anchor moveWithCells="1">
                  <from>
                    <xdr:col>10</xdr:col>
                    <xdr:colOff>7620</xdr:colOff>
                    <xdr:row>1546</xdr:row>
                    <xdr:rowOff>0</xdr:rowOff>
                  </from>
                  <to>
                    <xdr:col>10</xdr:col>
                    <xdr:colOff>1821180</xdr:colOff>
                    <xdr:row>1546</xdr:row>
                    <xdr:rowOff>312420</xdr:rowOff>
                  </to>
                </anchor>
              </controlPr>
            </control>
          </mc:Choice>
        </mc:AlternateContent>
        <mc:AlternateContent xmlns:mc="http://schemas.openxmlformats.org/markup-compatibility/2006">
          <mc:Choice Requires="x14">
            <control shapeId="2531" r:id="rId147" name="Drop Down 1507">
              <controlPr defaultSize="0" autoLine="0" autoPict="0">
                <anchor moveWithCells="1">
                  <from>
                    <xdr:col>2</xdr:col>
                    <xdr:colOff>7620</xdr:colOff>
                    <xdr:row>1546</xdr:row>
                    <xdr:rowOff>0</xdr:rowOff>
                  </from>
                  <to>
                    <xdr:col>3</xdr:col>
                    <xdr:colOff>830580</xdr:colOff>
                    <xdr:row>1546</xdr:row>
                    <xdr:rowOff>312420</xdr:rowOff>
                  </to>
                </anchor>
              </controlPr>
            </control>
          </mc:Choice>
        </mc:AlternateContent>
        <mc:AlternateContent xmlns:mc="http://schemas.openxmlformats.org/markup-compatibility/2006">
          <mc:Choice Requires="x14">
            <control shapeId="2532" r:id="rId148" name="Drop Down 1508">
              <controlPr defaultSize="0" autoLine="0" autoPict="0">
                <anchor moveWithCells="1">
                  <from>
                    <xdr:col>2</xdr:col>
                    <xdr:colOff>7620</xdr:colOff>
                    <xdr:row>1547</xdr:row>
                    <xdr:rowOff>0</xdr:rowOff>
                  </from>
                  <to>
                    <xdr:col>3</xdr:col>
                    <xdr:colOff>845820</xdr:colOff>
                    <xdr:row>1547</xdr:row>
                    <xdr:rowOff>312420</xdr:rowOff>
                  </to>
                </anchor>
              </controlPr>
            </control>
          </mc:Choice>
        </mc:AlternateContent>
        <mc:AlternateContent xmlns:mc="http://schemas.openxmlformats.org/markup-compatibility/2006">
          <mc:Choice Requires="x14">
            <control shapeId="2533" r:id="rId149" name="Drop Down 1509">
              <controlPr defaultSize="0" autoLine="0" autoPict="0">
                <anchor moveWithCells="1">
                  <from>
                    <xdr:col>2</xdr:col>
                    <xdr:colOff>7620</xdr:colOff>
                    <xdr:row>1548</xdr:row>
                    <xdr:rowOff>0</xdr:rowOff>
                  </from>
                  <to>
                    <xdr:col>3</xdr:col>
                    <xdr:colOff>845820</xdr:colOff>
                    <xdr:row>1549</xdr:row>
                    <xdr:rowOff>0</xdr:rowOff>
                  </to>
                </anchor>
              </controlPr>
            </control>
          </mc:Choice>
        </mc:AlternateContent>
        <mc:AlternateContent xmlns:mc="http://schemas.openxmlformats.org/markup-compatibility/2006">
          <mc:Choice Requires="x14">
            <control shapeId="2557" r:id="rId150" name="Drop Down 1533">
              <controlPr defaultSize="0" autoLine="0" autoPict="0">
                <anchor moveWithCells="1">
                  <from>
                    <xdr:col>3</xdr:col>
                    <xdr:colOff>7620</xdr:colOff>
                    <xdr:row>1575</xdr:row>
                    <xdr:rowOff>0</xdr:rowOff>
                  </from>
                  <to>
                    <xdr:col>5</xdr:col>
                    <xdr:colOff>0</xdr:colOff>
                    <xdr:row>1575</xdr:row>
                    <xdr:rowOff>213360</xdr:rowOff>
                  </to>
                </anchor>
              </controlPr>
            </control>
          </mc:Choice>
        </mc:AlternateContent>
        <mc:AlternateContent xmlns:mc="http://schemas.openxmlformats.org/markup-compatibility/2006">
          <mc:Choice Requires="x14">
            <control shapeId="2558" r:id="rId151" name="Drop Down 1534">
              <controlPr defaultSize="0" autoLine="0" autoPict="0">
                <anchor moveWithCells="1">
                  <from>
                    <xdr:col>4</xdr:col>
                    <xdr:colOff>30480</xdr:colOff>
                    <xdr:row>1646</xdr:row>
                    <xdr:rowOff>0</xdr:rowOff>
                  </from>
                  <to>
                    <xdr:col>6</xdr:col>
                    <xdr:colOff>0</xdr:colOff>
                    <xdr:row>1646</xdr:row>
                    <xdr:rowOff>312420</xdr:rowOff>
                  </to>
                </anchor>
              </controlPr>
            </control>
          </mc:Choice>
        </mc:AlternateContent>
        <mc:AlternateContent xmlns:mc="http://schemas.openxmlformats.org/markup-compatibility/2006">
          <mc:Choice Requires="x14">
            <control shapeId="2559" r:id="rId152" name="Drop Down 1535">
              <controlPr defaultSize="0" autoLine="0" autoPict="0">
                <anchor moveWithCells="1">
                  <from>
                    <xdr:col>4</xdr:col>
                    <xdr:colOff>30480</xdr:colOff>
                    <xdr:row>1647</xdr:row>
                    <xdr:rowOff>0</xdr:rowOff>
                  </from>
                  <to>
                    <xdr:col>6</xdr:col>
                    <xdr:colOff>0</xdr:colOff>
                    <xdr:row>1647</xdr:row>
                    <xdr:rowOff>312420</xdr:rowOff>
                  </to>
                </anchor>
              </controlPr>
            </control>
          </mc:Choice>
        </mc:AlternateContent>
        <mc:AlternateContent xmlns:mc="http://schemas.openxmlformats.org/markup-compatibility/2006">
          <mc:Choice Requires="x14">
            <control shapeId="2560" r:id="rId153" name="Drop Down 1536">
              <controlPr defaultSize="0" autoLine="0" autoPict="0">
                <anchor moveWithCells="1">
                  <from>
                    <xdr:col>4</xdr:col>
                    <xdr:colOff>38100</xdr:colOff>
                    <xdr:row>1648</xdr:row>
                    <xdr:rowOff>0</xdr:rowOff>
                  </from>
                  <to>
                    <xdr:col>6</xdr:col>
                    <xdr:colOff>0</xdr:colOff>
                    <xdr:row>1648</xdr:row>
                    <xdr:rowOff>312420</xdr:rowOff>
                  </to>
                </anchor>
              </controlPr>
            </control>
          </mc:Choice>
        </mc:AlternateContent>
        <mc:AlternateContent xmlns:mc="http://schemas.openxmlformats.org/markup-compatibility/2006">
          <mc:Choice Requires="x14">
            <control shapeId="2563" r:id="rId154" name="Drop Down 1539">
              <controlPr defaultSize="0" autoLine="0" autoPict="0">
                <anchor moveWithCells="1">
                  <from>
                    <xdr:col>10</xdr:col>
                    <xdr:colOff>7620</xdr:colOff>
                    <xdr:row>1647</xdr:row>
                    <xdr:rowOff>0</xdr:rowOff>
                  </from>
                  <to>
                    <xdr:col>10</xdr:col>
                    <xdr:colOff>1821180</xdr:colOff>
                    <xdr:row>1647</xdr:row>
                    <xdr:rowOff>312420</xdr:rowOff>
                  </to>
                </anchor>
              </controlPr>
            </control>
          </mc:Choice>
        </mc:AlternateContent>
        <mc:AlternateContent xmlns:mc="http://schemas.openxmlformats.org/markup-compatibility/2006">
          <mc:Choice Requires="x14">
            <control shapeId="2564" r:id="rId155" name="Drop Down 1540">
              <controlPr defaultSize="0" autoLine="0" autoPict="0">
                <anchor moveWithCells="1">
                  <from>
                    <xdr:col>10</xdr:col>
                    <xdr:colOff>7620</xdr:colOff>
                    <xdr:row>1648</xdr:row>
                    <xdr:rowOff>0</xdr:rowOff>
                  </from>
                  <to>
                    <xdr:col>10</xdr:col>
                    <xdr:colOff>1821180</xdr:colOff>
                    <xdr:row>1648</xdr:row>
                    <xdr:rowOff>312420</xdr:rowOff>
                  </to>
                </anchor>
              </controlPr>
            </control>
          </mc:Choice>
        </mc:AlternateContent>
        <mc:AlternateContent xmlns:mc="http://schemas.openxmlformats.org/markup-compatibility/2006">
          <mc:Choice Requires="x14">
            <control shapeId="2567" r:id="rId156" name="Drop Down 1543">
              <controlPr defaultSize="0" autoLine="0" autoPict="0">
                <anchor moveWithCells="1">
                  <from>
                    <xdr:col>10</xdr:col>
                    <xdr:colOff>7620</xdr:colOff>
                    <xdr:row>1646</xdr:row>
                    <xdr:rowOff>0</xdr:rowOff>
                  </from>
                  <to>
                    <xdr:col>10</xdr:col>
                    <xdr:colOff>1821180</xdr:colOff>
                    <xdr:row>1646</xdr:row>
                    <xdr:rowOff>312420</xdr:rowOff>
                  </to>
                </anchor>
              </controlPr>
            </control>
          </mc:Choice>
        </mc:AlternateContent>
        <mc:AlternateContent xmlns:mc="http://schemas.openxmlformats.org/markup-compatibility/2006">
          <mc:Choice Requires="x14">
            <control shapeId="2568" r:id="rId157" name="Drop Down 1544">
              <controlPr defaultSize="0" autoLine="0" autoPict="0">
                <anchor moveWithCells="1">
                  <from>
                    <xdr:col>2</xdr:col>
                    <xdr:colOff>7620</xdr:colOff>
                    <xdr:row>1646</xdr:row>
                    <xdr:rowOff>0</xdr:rowOff>
                  </from>
                  <to>
                    <xdr:col>3</xdr:col>
                    <xdr:colOff>830580</xdr:colOff>
                    <xdr:row>1646</xdr:row>
                    <xdr:rowOff>312420</xdr:rowOff>
                  </to>
                </anchor>
              </controlPr>
            </control>
          </mc:Choice>
        </mc:AlternateContent>
        <mc:AlternateContent xmlns:mc="http://schemas.openxmlformats.org/markup-compatibility/2006">
          <mc:Choice Requires="x14">
            <control shapeId="2569" r:id="rId158" name="Drop Down 1545">
              <controlPr defaultSize="0" autoLine="0" autoPict="0">
                <anchor moveWithCells="1">
                  <from>
                    <xdr:col>2</xdr:col>
                    <xdr:colOff>7620</xdr:colOff>
                    <xdr:row>1647</xdr:row>
                    <xdr:rowOff>0</xdr:rowOff>
                  </from>
                  <to>
                    <xdr:col>3</xdr:col>
                    <xdr:colOff>830580</xdr:colOff>
                    <xdr:row>1647</xdr:row>
                    <xdr:rowOff>312420</xdr:rowOff>
                  </to>
                </anchor>
              </controlPr>
            </control>
          </mc:Choice>
        </mc:AlternateContent>
        <mc:AlternateContent xmlns:mc="http://schemas.openxmlformats.org/markup-compatibility/2006">
          <mc:Choice Requires="x14">
            <control shapeId="2570" r:id="rId159" name="Drop Down 1546">
              <controlPr defaultSize="0" autoLine="0" autoPict="0">
                <anchor moveWithCells="1">
                  <from>
                    <xdr:col>2</xdr:col>
                    <xdr:colOff>7620</xdr:colOff>
                    <xdr:row>1648</xdr:row>
                    <xdr:rowOff>0</xdr:rowOff>
                  </from>
                  <to>
                    <xdr:col>3</xdr:col>
                    <xdr:colOff>845820</xdr:colOff>
                    <xdr:row>1648</xdr:row>
                    <xdr:rowOff>312420</xdr:rowOff>
                  </to>
                </anchor>
              </controlPr>
            </control>
          </mc:Choice>
        </mc:AlternateContent>
        <mc:AlternateContent xmlns:mc="http://schemas.openxmlformats.org/markup-compatibility/2006">
          <mc:Choice Requires="x14">
            <control shapeId="2594" r:id="rId160" name="Drop Down 1570">
              <controlPr defaultSize="0" autoLine="0" autoPict="0">
                <anchor moveWithCells="1">
                  <from>
                    <xdr:col>3</xdr:col>
                    <xdr:colOff>7620</xdr:colOff>
                    <xdr:row>1675</xdr:row>
                    <xdr:rowOff>0</xdr:rowOff>
                  </from>
                  <to>
                    <xdr:col>5</xdr:col>
                    <xdr:colOff>0</xdr:colOff>
                    <xdr:row>1675</xdr:row>
                    <xdr:rowOff>213360</xdr:rowOff>
                  </to>
                </anchor>
              </controlPr>
            </control>
          </mc:Choice>
        </mc:AlternateContent>
        <mc:AlternateContent xmlns:mc="http://schemas.openxmlformats.org/markup-compatibility/2006">
          <mc:Choice Requires="x14">
            <control shapeId="2595" r:id="rId161" name="Drop Down 1571">
              <controlPr defaultSize="0" autoLine="0" autoPict="0">
                <anchor moveWithCells="1">
                  <from>
                    <xdr:col>4</xdr:col>
                    <xdr:colOff>7620</xdr:colOff>
                    <xdr:row>1746</xdr:row>
                    <xdr:rowOff>0</xdr:rowOff>
                  </from>
                  <to>
                    <xdr:col>5</xdr:col>
                    <xdr:colOff>807720</xdr:colOff>
                    <xdr:row>1746</xdr:row>
                    <xdr:rowOff>312420</xdr:rowOff>
                  </to>
                </anchor>
              </controlPr>
            </control>
          </mc:Choice>
        </mc:AlternateContent>
        <mc:AlternateContent xmlns:mc="http://schemas.openxmlformats.org/markup-compatibility/2006">
          <mc:Choice Requires="x14">
            <control shapeId="2596" r:id="rId162" name="Drop Down 1572">
              <controlPr defaultSize="0" autoLine="0" autoPict="0">
                <anchor moveWithCells="1">
                  <from>
                    <xdr:col>4</xdr:col>
                    <xdr:colOff>30480</xdr:colOff>
                    <xdr:row>1747</xdr:row>
                    <xdr:rowOff>0</xdr:rowOff>
                  </from>
                  <to>
                    <xdr:col>5</xdr:col>
                    <xdr:colOff>807720</xdr:colOff>
                    <xdr:row>1747</xdr:row>
                    <xdr:rowOff>312420</xdr:rowOff>
                  </to>
                </anchor>
              </controlPr>
            </control>
          </mc:Choice>
        </mc:AlternateContent>
        <mc:AlternateContent xmlns:mc="http://schemas.openxmlformats.org/markup-compatibility/2006">
          <mc:Choice Requires="x14">
            <control shapeId="2597" r:id="rId163" name="Drop Down 1573">
              <controlPr defaultSize="0" autoLine="0" autoPict="0">
                <anchor moveWithCells="1">
                  <from>
                    <xdr:col>4</xdr:col>
                    <xdr:colOff>38100</xdr:colOff>
                    <xdr:row>1748</xdr:row>
                    <xdr:rowOff>0</xdr:rowOff>
                  </from>
                  <to>
                    <xdr:col>5</xdr:col>
                    <xdr:colOff>807720</xdr:colOff>
                    <xdr:row>1748</xdr:row>
                    <xdr:rowOff>312420</xdr:rowOff>
                  </to>
                </anchor>
              </controlPr>
            </control>
          </mc:Choice>
        </mc:AlternateContent>
        <mc:AlternateContent xmlns:mc="http://schemas.openxmlformats.org/markup-compatibility/2006">
          <mc:Choice Requires="x14">
            <control shapeId="2600" r:id="rId164" name="Drop Down 1576">
              <controlPr defaultSize="0" autoLine="0" autoPict="0">
                <anchor moveWithCells="1">
                  <from>
                    <xdr:col>10</xdr:col>
                    <xdr:colOff>7620</xdr:colOff>
                    <xdr:row>1747</xdr:row>
                    <xdr:rowOff>0</xdr:rowOff>
                  </from>
                  <to>
                    <xdr:col>10</xdr:col>
                    <xdr:colOff>1821180</xdr:colOff>
                    <xdr:row>1747</xdr:row>
                    <xdr:rowOff>312420</xdr:rowOff>
                  </to>
                </anchor>
              </controlPr>
            </control>
          </mc:Choice>
        </mc:AlternateContent>
        <mc:AlternateContent xmlns:mc="http://schemas.openxmlformats.org/markup-compatibility/2006">
          <mc:Choice Requires="x14">
            <control shapeId="2601" r:id="rId165" name="Drop Down 1577">
              <controlPr defaultSize="0" autoLine="0" autoPict="0">
                <anchor moveWithCells="1">
                  <from>
                    <xdr:col>10</xdr:col>
                    <xdr:colOff>7620</xdr:colOff>
                    <xdr:row>1748</xdr:row>
                    <xdr:rowOff>0</xdr:rowOff>
                  </from>
                  <to>
                    <xdr:col>10</xdr:col>
                    <xdr:colOff>1821180</xdr:colOff>
                    <xdr:row>1748</xdr:row>
                    <xdr:rowOff>312420</xdr:rowOff>
                  </to>
                </anchor>
              </controlPr>
            </control>
          </mc:Choice>
        </mc:AlternateContent>
        <mc:AlternateContent xmlns:mc="http://schemas.openxmlformats.org/markup-compatibility/2006">
          <mc:Choice Requires="x14">
            <control shapeId="2604" r:id="rId166" name="Drop Down 1580">
              <controlPr defaultSize="0" autoLine="0" autoPict="0">
                <anchor moveWithCells="1">
                  <from>
                    <xdr:col>10</xdr:col>
                    <xdr:colOff>7620</xdr:colOff>
                    <xdr:row>1746</xdr:row>
                    <xdr:rowOff>0</xdr:rowOff>
                  </from>
                  <to>
                    <xdr:col>10</xdr:col>
                    <xdr:colOff>1821180</xdr:colOff>
                    <xdr:row>1746</xdr:row>
                    <xdr:rowOff>312420</xdr:rowOff>
                  </to>
                </anchor>
              </controlPr>
            </control>
          </mc:Choice>
        </mc:AlternateContent>
        <mc:AlternateContent xmlns:mc="http://schemas.openxmlformats.org/markup-compatibility/2006">
          <mc:Choice Requires="x14">
            <control shapeId="2605" r:id="rId167" name="Drop Down 1581">
              <controlPr defaultSize="0" autoLine="0" autoPict="0">
                <anchor moveWithCells="1">
                  <from>
                    <xdr:col>2</xdr:col>
                    <xdr:colOff>7620</xdr:colOff>
                    <xdr:row>1746</xdr:row>
                    <xdr:rowOff>0</xdr:rowOff>
                  </from>
                  <to>
                    <xdr:col>3</xdr:col>
                    <xdr:colOff>845820</xdr:colOff>
                    <xdr:row>1746</xdr:row>
                    <xdr:rowOff>297180</xdr:rowOff>
                  </to>
                </anchor>
              </controlPr>
            </control>
          </mc:Choice>
        </mc:AlternateContent>
        <mc:AlternateContent xmlns:mc="http://schemas.openxmlformats.org/markup-compatibility/2006">
          <mc:Choice Requires="x14">
            <control shapeId="2606" r:id="rId168" name="Drop Down 1582">
              <controlPr defaultSize="0" autoLine="0" autoPict="0">
                <anchor moveWithCells="1">
                  <from>
                    <xdr:col>2</xdr:col>
                    <xdr:colOff>7620</xdr:colOff>
                    <xdr:row>1747</xdr:row>
                    <xdr:rowOff>0</xdr:rowOff>
                  </from>
                  <to>
                    <xdr:col>3</xdr:col>
                    <xdr:colOff>845820</xdr:colOff>
                    <xdr:row>1748</xdr:row>
                    <xdr:rowOff>0</xdr:rowOff>
                  </to>
                </anchor>
              </controlPr>
            </control>
          </mc:Choice>
        </mc:AlternateContent>
        <mc:AlternateContent xmlns:mc="http://schemas.openxmlformats.org/markup-compatibility/2006">
          <mc:Choice Requires="x14">
            <control shapeId="2607" r:id="rId169" name="Drop Down 1583">
              <controlPr defaultSize="0" autoLine="0" autoPict="0">
                <anchor moveWithCells="1">
                  <from>
                    <xdr:col>2</xdr:col>
                    <xdr:colOff>7620</xdr:colOff>
                    <xdr:row>1748</xdr:row>
                    <xdr:rowOff>0</xdr:rowOff>
                  </from>
                  <to>
                    <xdr:col>3</xdr:col>
                    <xdr:colOff>830580</xdr:colOff>
                    <xdr:row>1749</xdr:row>
                    <xdr:rowOff>7620</xdr:rowOff>
                  </to>
                </anchor>
              </controlPr>
            </control>
          </mc:Choice>
        </mc:AlternateContent>
        <mc:AlternateContent xmlns:mc="http://schemas.openxmlformats.org/markup-compatibility/2006">
          <mc:Choice Requires="x14">
            <control shapeId="2631" r:id="rId170" name="Drop Down 1607">
              <controlPr defaultSize="0" autoLine="0" autoPict="0">
                <anchor moveWithCells="1">
                  <from>
                    <xdr:col>3</xdr:col>
                    <xdr:colOff>7620</xdr:colOff>
                    <xdr:row>1775</xdr:row>
                    <xdr:rowOff>0</xdr:rowOff>
                  </from>
                  <to>
                    <xdr:col>5</xdr:col>
                    <xdr:colOff>0</xdr:colOff>
                    <xdr:row>1775</xdr:row>
                    <xdr:rowOff>213360</xdr:rowOff>
                  </to>
                </anchor>
              </controlPr>
            </control>
          </mc:Choice>
        </mc:AlternateContent>
        <mc:AlternateContent xmlns:mc="http://schemas.openxmlformats.org/markup-compatibility/2006">
          <mc:Choice Requires="x14">
            <control shapeId="2632" r:id="rId171" name="Drop Down 1608">
              <controlPr defaultSize="0" autoLine="0" autoPict="0">
                <anchor moveWithCells="1">
                  <from>
                    <xdr:col>4</xdr:col>
                    <xdr:colOff>0</xdr:colOff>
                    <xdr:row>1846</xdr:row>
                    <xdr:rowOff>0</xdr:rowOff>
                  </from>
                  <to>
                    <xdr:col>5</xdr:col>
                    <xdr:colOff>807720</xdr:colOff>
                    <xdr:row>1846</xdr:row>
                    <xdr:rowOff>312420</xdr:rowOff>
                  </to>
                </anchor>
              </controlPr>
            </control>
          </mc:Choice>
        </mc:AlternateContent>
        <mc:AlternateContent xmlns:mc="http://schemas.openxmlformats.org/markup-compatibility/2006">
          <mc:Choice Requires="x14">
            <control shapeId="2633" r:id="rId172" name="Drop Down 1609">
              <controlPr defaultSize="0" autoLine="0" autoPict="0">
                <anchor moveWithCells="1">
                  <from>
                    <xdr:col>4</xdr:col>
                    <xdr:colOff>38100</xdr:colOff>
                    <xdr:row>1847</xdr:row>
                    <xdr:rowOff>0</xdr:rowOff>
                  </from>
                  <to>
                    <xdr:col>5</xdr:col>
                    <xdr:colOff>807720</xdr:colOff>
                    <xdr:row>1847</xdr:row>
                    <xdr:rowOff>312420</xdr:rowOff>
                  </to>
                </anchor>
              </controlPr>
            </control>
          </mc:Choice>
        </mc:AlternateContent>
        <mc:AlternateContent xmlns:mc="http://schemas.openxmlformats.org/markup-compatibility/2006">
          <mc:Choice Requires="x14">
            <control shapeId="2634" r:id="rId173" name="Drop Down 1610">
              <controlPr defaultSize="0" autoLine="0" autoPict="0">
                <anchor moveWithCells="1">
                  <from>
                    <xdr:col>4</xdr:col>
                    <xdr:colOff>38100</xdr:colOff>
                    <xdr:row>1848</xdr:row>
                    <xdr:rowOff>0</xdr:rowOff>
                  </from>
                  <to>
                    <xdr:col>6</xdr:col>
                    <xdr:colOff>0</xdr:colOff>
                    <xdr:row>1848</xdr:row>
                    <xdr:rowOff>312420</xdr:rowOff>
                  </to>
                </anchor>
              </controlPr>
            </control>
          </mc:Choice>
        </mc:AlternateContent>
        <mc:AlternateContent xmlns:mc="http://schemas.openxmlformats.org/markup-compatibility/2006">
          <mc:Choice Requires="x14">
            <control shapeId="2637" r:id="rId174" name="Drop Down 1613">
              <controlPr defaultSize="0" autoLine="0" autoPict="0">
                <anchor moveWithCells="1">
                  <from>
                    <xdr:col>10</xdr:col>
                    <xdr:colOff>7620</xdr:colOff>
                    <xdr:row>1847</xdr:row>
                    <xdr:rowOff>0</xdr:rowOff>
                  </from>
                  <to>
                    <xdr:col>10</xdr:col>
                    <xdr:colOff>1821180</xdr:colOff>
                    <xdr:row>1847</xdr:row>
                    <xdr:rowOff>312420</xdr:rowOff>
                  </to>
                </anchor>
              </controlPr>
            </control>
          </mc:Choice>
        </mc:AlternateContent>
        <mc:AlternateContent xmlns:mc="http://schemas.openxmlformats.org/markup-compatibility/2006">
          <mc:Choice Requires="x14">
            <control shapeId="2638" r:id="rId175" name="Drop Down 1614">
              <controlPr defaultSize="0" autoLine="0" autoPict="0">
                <anchor moveWithCells="1">
                  <from>
                    <xdr:col>10</xdr:col>
                    <xdr:colOff>7620</xdr:colOff>
                    <xdr:row>1848</xdr:row>
                    <xdr:rowOff>0</xdr:rowOff>
                  </from>
                  <to>
                    <xdr:col>10</xdr:col>
                    <xdr:colOff>1821180</xdr:colOff>
                    <xdr:row>1848</xdr:row>
                    <xdr:rowOff>312420</xdr:rowOff>
                  </to>
                </anchor>
              </controlPr>
            </control>
          </mc:Choice>
        </mc:AlternateContent>
        <mc:AlternateContent xmlns:mc="http://schemas.openxmlformats.org/markup-compatibility/2006">
          <mc:Choice Requires="x14">
            <control shapeId="2641" r:id="rId176" name="Drop Down 1617">
              <controlPr defaultSize="0" autoLine="0" autoPict="0">
                <anchor moveWithCells="1">
                  <from>
                    <xdr:col>10</xdr:col>
                    <xdr:colOff>7620</xdr:colOff>
                    <xdr:row>1846</xdr:row>
                    <xdr:rowOff>0</xdr:rowOff>
                  </from>
                  <to>
                    <xdr:col>10</xdr:col>
                    <xdr:colOff>1821180</xdr:colOff>
                    <xdr:row>1846</xdr:row>
                    <xdr:rowOff>312420</xdr:rowOff>
                  </to>
                </anchor>
              </controlPr>
            </control>
          </mc:Choice>
        </mc:AlternateContent>
        <mc:AlternateContent xmlns:mc="http://schemas.openxmlformats.org/markup-compatibility/2006">
          <mc:Choice Requires="x14">
            <control shapeId="2642" r:id="rId177" name="Drop Down 1618">
              <controlPr defaultSize="0" autoLine="0" autoPict="0">
                <anchor moveWithCells="1">
                  <from>
                    <xdr:col>2</xdr:col>
                    <xdr:colOff>7620</xdr:colOff>
                    <xdr:row>1846</xdr:row>
                    <xdr:rowOff>0</xdr:rowOff>
                  </from>
                  <to>
                    <xdr:col>3</xdr:col>
                    <xdr:colOff>845820</xdr:colOff>
                    <xdr:row>1846</xdr:row>
                    <xdr:rowOff>312420</xdr:rowOff>
                  </to>
                </anchor>
              </controlPr>
            </control>
          </mc:Choice>
        </mc:AlternateContent>
        <mc:AlternateContent xmlns:mc="http://schemas.openxmlformats.org/markup-compatibility/2006">
          <mc:Choice Requires="x14">
            <control shapeId="2643" r:id="rId178" name="Drop Down 1619">
              <controlPr defaultSize="0" autoLine="0" autoPict="0">
                <anchor moveWithCells="1">
                  <from>
                    <xdr:col>2</xdr:col>
                    <xdr:colOff>7620</xdr:colOff>
                    <xdr:row>1847</xdr:row>
                    <xdr:rowOff>0</xdr:rowOff>
                  </from>
                  <to>
                    <xdr:col>3</xdr:col>
                    <xdr:colOff>822960</xdr:colOff>
                    <xdr:row>1848</xdr:row>
                    <xdr:rowOff>0</xdr:rowOff>
                  </to>
                </anchor>
              </controlPr>
            </control>
          </mc:Choice>
        </mc:AlternateContent>
        <mc:AlternateContent xmlns:mc="http://schemas.openxmlformats.org/markup-compatibility/2006">
          <mc:Choice Requires="x14">
            <control shapeId="2644" r:id="rId179" name="Drop Down 1620">
              <controlPr defaultSize="0" autoLine="0" autoPict="0">
                <anchor moveWithCells="1">
                  <from>
                    <xdr:col>2</xdr:col>
                    <xdr:colOff>7620</xdr:colOff>
                    <xdr:row>1848</xdr:row>
                    <xdr:rowOff>0</xdr:rowOff>
                  </from>
                  <to>
                    <xdr:col>3</xdr:col>
                    <xdr:colOff>845820</xdr:colOff>
                    <xdr:row>1848</xdr:row>
                    <xdr:rowOff>312420</xdr:rowOff>
                  </to>
                </anchor>
              </controlPr>
            </control>
          </mc:Choice>
        </mc:AlternateContent>
        <mc:AlternateContent xmlns:mc="http://schemas.openxmlformats.org/markup-compatibility/2006">
          <mc:Choice Requires="x14">
            <control shapeId="2668" r:id="rId180" name="Drop Down 1644">
              <controlPr defaultSize="0" autoLine="0" autoPict="0">
                <anchor moveWithCells="1">
                  <from>
                    <xdr:col>3</xdr:col>
                    <xdr:colOff>7620</xdr:colOff>
                    <xdr:row>1875</xdr:row>
                    <xdr:rowOff>0</xdr:rowOff>
                  </from>
                  <to>
                    <xdr:col>5</xdr:col>
                    <xdr:colOff>0</xdr:colOff>
                    <xdr:row>1875</xdr:row>
                    <xdr:rowOff>213360</xdr:rowOff>
                  </to>
                </anchor>
              </controlPr>
            </control>
          </mc:Choice>
        </mc:AlternateContent>
        <mc:AlternateContent xmlns:mc="http://schemas.openxmlformats.org/markup-compatibility/2006">
          <mc:Choice Requires="x14">
            <control shapeId="2669" r:id="rId181" name="Drop Down 1645">
              <controlPr defaultSize="0" autoLine="0" autoPict="0">
                <anchor moveWithCells="1">
                  <from>
                    <xdr:col>4</xdr:col>
                    <xdr:colOff>7620</xdr:colOff>
                    <xdr:row>1946</xdr:row>
                    <xdr:rowOff>0</xdr:rowOff>
                  </from>
                  <to>
                    <xdr:col>5</xdr:col>
                    <xdr:colOff>807720</xdr:colOff>
                    <xdr:row>1946</xdr:row>
                    <xdr:rowOff>312420</xdr:rowOff>
                  </to>
                </anchor>
              </controlPr>
            </control>
          </mc:Choice>
        </mc:AlternateContent>
        <mc:AlternateContent xmlns:mc="http://schemas.openxmlformats.org/markup-compatibility/2006">
          <mc:Choice Requires="x14">
            <control shapeId="2670" r:id="rId182" name="Drop Down 1646">
              <controlPr defaultSize="0" autoLine="0" autoPict="0">
                <anchor moveWithCells="1">
                  <from>
                    <xdr:col>4</xdr:col>
                    <xdr:colOff>30480</xdr:colOff>
                    <xdr:row>1947</xdr:row>
                    <xdr:rowOff>0</xdr:rowOff>
                  </from>
                  <to>
                    <xdr:col>5</xdr:col>
                    <xdr:colOff>807720</xdr:colOff>
                    <xdr:row>1947</xdr:row>
                    <xdr:rowOff>312420</xdr:rowOff>
                  </to>
                </anchor>
              </controlPr>
            </control>
          </mc:Choice>
        </mc:AlternateContent>
        <mc:AlternateContent xmlns:mc="http://schemas.openxmlformats.org/markup-compatibility/2006">
          <mc:Choice Requires="x14">
            <control shapeId="2671" r:id="rId183" name="Drop Down 1647">
              <controlPr defaultSize="0" autoLine="0" autoPict="0">
                <anchor moveWithCells="1">
                  <from>
                    <xdr:col>4</xdr:col>
                    <xdr:colOff>7620</xdr:colOff>
                    <xdr:row>1948</xdr:row>
                    <xdr:rowOff>0</xdr:rowOff>
                  </from>
                  <to>
                    <xdr:col>5</xdr:col>
                    <xdr:colOff>807720</xdr:colOff>
                    <xdr:row>1948</xdr:row>
                    <xdr:rowOff>312420</xdr:rowOff>
                  </to>
                </anchor>
              </controlPr>
            </control>
          </mc:Choice>
        </mc:AlternateContent>
        <mc:AlternateContent xmlns:mc="http://schemas.openxmlformats.org/markup-compatibility/2006">
          <mc:Choice Requires="x14">
            <control shapeId="2674" r:id="rId184" name="Drop Down 1650">
              <controlPr defaultSize="0" autoLine="0" autoPict="0">
                <anchor moveWithCells="1">
                  <from>
                    <xdr:col>10</xdr:col>
                    <xdr:colOff>7620</xdr:colOff>
                    <xdr:row>1947</xdr:row>
                    <xdr:rowOff>0</xdr:rowOff>
                  </from>
                  <to>
                    <xdr:col>10</xdr:col>
                    <xdr:colOff>1821180</xdr:colOff>
                    <xdr:row>1947</xdr:row>
                    <xdr:rowOff>312420</xdr:rowOff>
                  </to>
                </anchor>
              </controlPr>
            </control>
          </mc:Choice>
        </mc:AlternateContent>
        <mc:AlternateContent xmlns:mc="http://schemas.openxmlformats.org/markup-compatibility/2006">
          <mc:Choice Requires="x14">
            <control shapeId="2675" r:id="rId185" name="Drop Down 1651">
              <controlPr defaultSize="0" autoLine="0" autoPict="0">
                <anchor moveWithCells="1">
                  <from>
                    <xdr:col>10</xdr:col>
                    <xdr:colOff>7620</xdr:colOff>
                    <xdr:row>1948</xdr:row>
                    <xdr:rowOff>0</xdr:rowOff>
                  </from>
                  <to>
                    <xdr:col>10</xdr:col>
                    <xdr:colOff>1821180</xdr:colOff>
                    <xdr:row>1948</xdr:row>
                    <xdr:rowOff>312420</xdr:rowOff>
                  </to>
                </anchor>
              </controlPr>
            </control>
          </mc:Choice>
        </mc:AlternateContent>
        <mc:AlternateContent xmlns:mc="http://schemas.openxmlformats.org/markup-compatibility/2006">
          <mc:Choice Requires="x14">
            <control shapeId="2678" r:id="rId186" name="Drop Down 1654">
              <controlPr defaultSize="0" autoLine="0" autoPict="0">
                <anchor moveWithCells="1">
                  <from>
                    <xdr:col>10</xdr:col>
                    <xdr:colOff>7620</xdr:colOff>
                    <xdr:row>1946</xdr:row>
                    <xdr:rowOff>0</xdr:rowOff>
                  </from>
                  <to>
                    <xdr:col>10</xdr:col>
                    <xdr:colOff>1821180</xdr:colOff>
                    <xdr:row>1946</xdr:row>
                    <xdr:rowOff>312420</xdr:rowOff>
                  </to>
                </anchor>
              </controlPr>
            </control>
          </mc:Choice>
        </mc:AlternateContent>
        <mc:AlternateContent xmlns:mc="http://schemas.openxmlformats.org/markup-compatibility/2006">
          <mc:Choice Requires="x14">
            <control shapeId="2679" r:id="rId187" name="Drop Down 1655">
              <controlPr defaultSize="0" autoLine="0" autoPict="0">
                <anchor moveWithCells="1">
                  <from>
                    <xdr:col>2</xdr:col>
                    <xdr:colOff>7620</xdr:colOff>
                    <xdr:row>1946</xdr:row>
                    <xdr:rowOff>0</xdr:rowOff>
                  </from>
                  <to>
                    <xdr:col>4</xdr:col>
                    <xdr:colOff>0</xdr:colOff>
                    <xdr:row>1946</xdr:row>
                    <xdr:rowOff>297180</xdr:rowOff>
                  </to>
                </anchor>
              </controlPr>
            </control>
          </mc:Choice>
        </mc:AlternateContent>
        <mc:AlternateContent xmlns:mc="http://schemas.openxmlformats.org/markup-compatibility/2006">
          <mc:Choice Requires="x14">
            <control shapeId="2680" r:id="rId188" name="Drop Down 1656">
              <controlPr defaultSize="0" autoLine="0" autoPict="0">
                <anchor moveWithCells="1">
                  <from>
                    <xdr:col>2</xdr:col>
                    <xdr:colOff>7620</xdr:colOff>
                    <xdr:row>1947</xdr:row>
                    <xdr:rowOff>0</xdr:rowOff>
                  </from>
                  <to>
                    <xdr:col>3</xdr:col>
                    <xdr:colOff>845820</xdr:colOff>
                    <xdr:row>1947</xdr:row>
                    <xdr:rowOff>312420</xdr:rowOff>
                  </to>
                </anchor>
              </controlPr>
            </control>
          </mc:Choice>
        </mc:AlternateContent>
        <mc:AlternateContent xmlns:mc="http://schemas.openxmlformats.org/markup-compatibility/2006">
          <mc:Choice Requires="x14">
            <control shapeId="2681" r:id="rId189" name="Drop Down 1657">
              <controlPr defaultSize="0" autoLine="0" autoPict="0">
                <anchor moveWithCells="1">
                  <from>
                    <xdr:col>2</xdr:col>
                    <xdr:colOff>7620</xdr:colOff>
                    <xdr:row>1948</xdr:row>
                    <xdr:rowOff>0</xdr:rowOff>
                  </from>
                  <to>
                    <xdr:col>3</xdr:col>
                    <xdr:colOff>830580</xdr:colOff>
                    <xdr:row>1949</xdr:row>
                    <xdr:rowOff>0</xdr:rowOff>
                  </to>
                </anchor>
              </controlPr>
            </control>
          </mc:Choice>
        </mc:AlternateContent>
        <mc:AlternateContent xmlns:mc="http://schemas.openxmlformats.org/markup-compatibility/2006">
          <mc:Choice Requires="x14">
            <control shapeId="2705" r:id="rId190" name="Drop Down 1681">
              <controlPr defaultSize="0" autoLine="0" autoPict="0">
                <anchor moveWithCells="1">
                  <from>
                    <xdr:col>3</xdr:col>
                    <xdr:colOff>7620</xdr:colOff>
                    <xdr:row>1975</xdr:row>
                    <xdr:rowOff>0</xdr:rowOff>
                  </from>
                  <to>
                    <xdr:col>5</xdr:col>
                    <xdr:colOff>0</xdr:colOff>
                    <xdr:row>1975</xdr:row>
                    <xdr:rowOff>213360</xdr:rowOff>
                  </to>
                </anchor>
              </controlPr>
            </control>
          </mc:Choice>
        </mc:AlternateContent>
        <mc:AlternateContent xmlns:mc="http://schemas.openxmlformats.org/markup-compatibility/2006">
          <mc:Choice Requires="x14">
            <control shapeId="3187" r:id="rId191" name="Button 2163">
              <controlPr locked="0" defaultSize="0" print="0" autoFill="0" autoPict="0" macro="[0]!gotonotes">
                <anchor moveWithCells="1" sizeWithCells="1">
                  <from>
                    <xdr:col>10</xdr:col>
                    <xdr:colOff>0</xdr:colOff>
                    <xdr:row>0</xdr:row>
                    <xdr:rowOff>7620</xdr:rowOff>
                  </from>
                  <to>
                    <xdr:col>11</xdr:col>
                    <xdr:colOff>1341120</xdr:colOff>
                    <xdr:row>1</xdr:row>
                    <xdr:rowOff>30480</xdr:rowOff>
                  </to>
                </anchor>
              </controlPr>
            </control>
          </mc:Choice>
        </mc:AlternateContent>
        <mc:AlternateContent xmlns:mc="http://schemas.openxmlformats.org/markup-compatibility/2006">
          <mc:Choice Requires="x14">
            <control shapeId="3188" r:id="rId192" name="Button 2164">
              <controlPr locked="0" defaultSize="0" print="0" autoFill="0" autoPict="0" macro="[0]!printposition1">
                <anchor moveWithCells="1" sizeWithCells="1">
                  <from>
                    <xdr:col>3</xdr:col>
                    <xdr:colOff>30480</xdr:colOff>
                    <xdr:row>9</xdr:row>
                    <xdr:rowOff>152400</xdr:rowOff>
                  </from>
                  <to>
                    <xdr:col>4</xdr:col>
                    <xdr:colOff>0</xdr:colOff>
                    <xdr:row>11</xdr:row>
                    <xdr:rowOff>0</xdr:rowOff>
                  </to>
                </anchor>
              </controlPr>
            </control>
          </mc:Choice>
        </mc:AlternateContent>
        <mc:AlternateContent xmlns:mc="http://schemas.openxmlformats.org/markup-compatibility/2006">
          <mc:Choice Requires="x14">
            <control shapeId="3198" r:id="rId193" name="Button 2174">
              <controlPr locked="0" defaultSize="0" print="0" autoFill="0" autoPict="0" macro="[0]!printtenderernotes">
                <anchor moveWithCells="1" sizeWithCells="1">
                  <from>
                    <xdr:col>108</xdr:col>
                    <xdr:colOff>0</xdr:colOff>
                    <xdr:row>0</xdr:row>
                    <xdr:rowOff>0</xdr:rowOff>
                  </from>
                  <to>
                    <xdr:col>111</xdr:col>
                    <xdr:colOff>457200</xdr:colOff>
                    <xdr:row>0</xdr:row>
                    <xdr:rowOff>411480</xdr:rowOff>
                  </to>
                </anchor>
              </controlPr>
            </control>
          </mc:Choice>
        </mc:AlternateContent>
        <mc:AlternateContent xmlns:mc="http://schemas.openxmlformats.org/markup-compatibility/2006">
          <mc:Choice Requires="x14">
            <control shapeId="3258" r:id="rId194" name="Drop Down 2234">
              <controlPr defaultSize="0" autoLine="0" autoPict="0">
                <anchor moveWithCells="1">
                  <from>
                    <xdr:col>12</xdr:col>
                    <xdr:colOff>0</xdr:colOff>
                    <xdr:row>75</xdr:row>
                    <xdr:rowOff>0</xdr:rowOff>
                  </from>
                  <to>
                    <xdr:col>12</xdr:col>
                    <xdr:colOff>716280</xdr:colOff>
                    <xdr:row>75</xdr:row>
                    <xdr:rowOff>220980</xdr:rowOff>
                  </to>
                </anchor>
              </controlPr>
            </control>
          </mc:Choice>
        </mc:AlternateContent>
        <mc:AlternateContent xmlns:mc="http://schemas.openxmlformats.org/markup-compatibility/2006">
          <mc:Choice Requires="x14">
            <control shapeId="3259" r:id="rId195" name="Drop Down 2235">
              <controlPr defaultSize="0" autoLine="0" autoPict="0">
                <anchor moveWithCells="1">
                  <from>
                    <xdr:col>12</xdr:col>
                    <xdr:colOff>716280</xdr:colOff>
                    <xdr:row>75</xdr:row>
                    <xdr:rowOff>7620</xdr:rowOff>
                  </from>
                  <to>
                    <xdr:col>12</xdr:col>
                    <xdr:colOff>1325880</xdr:colOff>
                    <xdr:row>75</xdr:row>
                    <xdr:rowOff>220980</xdr:rowOff>
                  </to>
                </anchor>
              </controlPr>
            </control>
          </mc:Choice>
        </mc:AlternateContent>
        <mc:AlternateContent xmlns:mc="http://schemas.openxmlformats.org/markup-compatibility/2006">
          <mc:Choice Requires="x14">
            <control shapeId="3260" r:id="rId196" name="Drop Down 2236">
              <controlPr defaultSize="0" autoLine="0" autoPict="0">
                <anchor moveWithCells="1">
                  <from>
                    <xdr:col>12</xdr:col>
                    <xdr:colOff>1325880</xdr:colOff>
                    <xdr:row>75</xdr:row>
                    <xdr:rowOff>0</xdr:rowOff>
                  </from>
                  <to>
                    <xdr:col>13</xdr:col>
                    <xdr:colOff>0</xdr:colOff>
                    <xdr:row>75</xdr:row>
                    <xdr:rowOff>213360</xdr:rowOff>
                  </to>
                </anchor>
              </controlPr>
            </control>
          </mc:Choice>
        </mc:AlternateContent>
        <mc:AlternateContent xmlns:mc="http://schemas.openxmlformats.org/markup-compatibility/2006">
          <mc:Choice Requires="x14">
            <control shapeId="3261" r:id="rId197" name="Drop Down 2237">
              <controlPr defaultSize="0" autoLine="0" autoPict="0">
                <anchor moveWithCells="1">
                  <from>
                    <xdr:col>12</xdr:col>
                    <xdr:colOff>0</xdr:colOff>
                    <xdr:row>77</xdr:row>
                    <xdr:rowOff>0</xdr:rowOff>
                  </from>
                  <to>
                    <xdr:col>12</xdr:col>
                    <xdr:colOff>693420</xdr:colOff>
                    <xdr:row>77</xdr:row>
                    <xdr:rowOff>220980</xdr:rowOff>
                  </to>
                </anchor>
              </controlPr>
            </control>
          </mc:Choice>
        </mc:AlternateContent>
        <mc:AlternateContent xmlns:mc="http://schemas.openxmlformats.org/markup-compatibility/2006">
          <mc:Choice Requires="x14">
            <control shapeId="3262" r:id="rId198" name="Drop Down 2238">
              <controlPr defaultSize="0" autoLine="0" autoPict="0">
                <anchor moveWithCells="1">
                  <from>
                    <xdr:col>12</xdr:col>
                    <xdr:colOff>685800</xdr:colOff>
                    <xdr:row>77</xdr:row>
                    <xdr:rowOff>7620</xdr:rowOff>
                  </from>
                  <to>
                    <xdr:col>12</xdr:col>
                    <xdr:colOff>1303020</xdr:colOff>
                    <xdr:row>77</xdr:row>
                    <xdr:rowOff>220980</xdr:rowOff>
                  </to>
                </anchor>
              </controlPr>
            </control>
          </mc:Choice>
        </mc:AlternateContent>
        <mc:AlternateContent xmlns:mc="http://schemas.openxmlformats.org/markup-compatibility/2006">
          <mc:Choice Requires="x14">
            <control shapeId="3263" r:id="rId199" name="Drop Down 2239">
              <controlPr defaultSize="0" autoLine="0" autoPict="0">
                <anchor moveWithCells="1">
                  <from>
                    <xdr:col>12</xdr:col>
                    <xdr:colOff>1325880</xdr:colOff>
                    <xdr:row>76</xdr:row>
                    <xdr:rowOff>220980</xdr:rowOff>
                  </from>
                  <to>
                    <xdr:col>13</xdr:col>
                    <xdr:colOff>0</xdr:colOff>
                    <xdr:row>77</xdr:row>
                    <xdr:rowOff>220980</xdr:rowOff>
                  </to>
                </anchor>
              </controlPr>
            </control>
          </mc:Choice>
        </mc:AlternateContent>
        <mc:AlternateContent xmlns:mc="http://schemas.openxmlformats.org/markup-compatibility/2006">
          <mc:Choice Requires="x14">
            <control shapeId="3264" r:id="rId200" name="Drop Down 2240">
              <controlPr defaultSize="0" autoLine="0" autoPict="0">
                <anchor moveWithCells="1">
                  <from>
                    <xdr:col>3</xdr:col>
                    <xdr:colOff>0</xdr:colOff>
                    <xdr:row>77</xdr:row>
                    <xdr:rowOff>7620</xdr:rowOff>
                  </from>
                  <to>
                    <xdr:col>4</xdr:col>
                    <xdr:colOff>198120</xdr:colOff>
                    <xdr:row>77</xdr:row>
                    <xdr:rowOff>220980</xdr:rowOff>
                  </to>
                </anchor>
              </controlPr>
            </control>
          </mc:Choice>
        </mc:AlternateContent>
        <mc:AlternateContent xmlns:mc="http://schemas.openxmlformats.org/markup-compatibility/2006">
          <mc:Choice Requires="x14">
            <control shapeId="3265" r:id="rId201" name="Drop Down 2241">
              <controlPr defaultSize="0" autoLine="0" autoPict="0">
                <anchor moveWithCells="1">
                  <from>
                    <xdr:col>4</xdr:col>
                    <xdr:colOff>220980</xdr:colOff>
                    <xdr:row>77</xdr:row>
                    <xdr:rowOff>7620</xdr:rowOff>
                  </from>
                  <to>
                    <xdr:col>4</xdr:col>
                    <xdr:colOff>1021080</xdr:colOff>
                    <xdr:row>77</xdr:row>
                    <xdr:rowOff>220980</xdr:rowOff>
                  </to>
                </anchor>
              </controlPr>
            </control>
          </mc:Choice>
        </mc:AlternateContent>
        <mc:AlternateContent xmlns:mc="http://schemas.openxmlformats.org/markup-compatibility/2006">
          <mc:Choice Requires="x14">
            <control shapeId="3266" r:id="rId202" name="Drop Down 2242">
              <controlPr defaultSize="0" autoLine="0" autoPict="0">
                <anchor moveWithCells="1">
                  <from>
                    <xdr:col>4</xdr:col>
                    <xdr:colOff>1028700</xdr:colOff>
                    <xdr:row>77</xdr:row>
                    <xdr:rowOff>22860</xdr:rowOff>
                  </from>
                  <to>
                    <xdr:col>4</xdr:col>
                    <xdr:colOff>1714500</xdr:colOff>
                    <xdr:row>77</xdr:row>
                    <xdr:rowOff>220980</xdr:rowOff>
                  </to>
                </anchor>
              </controlPr>
            </control>
          </mc:Choice>
        </mc:AlternateContent>
        <mc:AlternateContent xmlns:mc="http://schemas.openxmlformats.org/markup-compatibility/2006">
          <mc:Choice Requires="x14">
            <control shapeId="3267" r:id="rId203" name="Drop Down 2243">
              <controlPr defaultSize="0" autoLine="0" autoPict="0">
                <anchor moveWithCells="1">
                  <from>
                    <xdr:col>5</xdr:col>
                    <xdr:colOff>0</xdr:colOff>
                    <xdr:row>77</xdr:row>
                    <xdr:rowOff>7620</xdr:rowOff>
                  </from>
                  <to>
                    <xdr:col>6</xdr:col>
                    <xdr:colOff>259080</xdr:colOff>
                    <xdr:row>77</xdr:row>
                    <xdr:rowOff>220980</xdr:rowOff>
                  </to>
                </anchor>
              </controlPr>
            </control>
          </mc:Choice>
        </mc:AlternateContent>
        <mc:AlternateContent xmlns:mc="http://schemas.openxmlformats.org/markup-compatibility/2006">
          <mc:Choice Requires="x14">
            <control shapeId="3268" r:id="rId204" name="Drop Down 2244">
              <controlPr defaultSize="0" autoLine="0" autoPict="0">
                <anchor moveWithCells="1">
                  <from>
                    <xdr:col>6</xdr:col>
                    <xdr:colOff>266700</xdr:colOff>
                    <xdr:row>77</xdr:row>
                    <xdr:rowOff>7620</xdr:rowOff>
                  </from>
                  <to>
                    <xdr:col>6</xdr:col>
                    <xdr:colOff>1112520</xdr:colOff>
                    <xdr:row>77</xdr:row>
                    <xdr:rowOff>220980</xdr:rowOff>
                  </to>
                </anchor>
              </controlPr>
            </control>
          </mc:Choice>
        </mc:AlternateContent>
        <mc:AlternateContent xmlns:mc="http://schemas.openxmlformats.org/markup-compatibility/2006">
          <mc:Choice Requires="x14">
            <control shapeId="3269" r:id="rId205" name="Drop Down 2245">
              <controlPr defaultSize="0" autoLine="0" autoPict="0">
                <anchor moveWithCells="1">
                  <from>
                    <xdr:col>6</xdr:col>
                    <xdr:colOff>1135380</xdr:colOff>
                    <xdr:row>77</xdr:row>
                    <xdr:rowOff>0</xdr:rowOff>
                  </from>
                  <to>
                    <xdr:col>6</xdr:col>
                    <xdr:colOff>1798320</xdr:colOff>
                    <xdr:row>77</xdr:row>
                    <xdr:rowOff>213360</xdr:rowOff>
                  </to>
                </anchor>
              </controlPr>
            </control>
          </mc:Choice>
        </mc:AlternateContent>
        <mc:AlternateContent xmlns:mc="http://schemas.openxmlformats.org/markup-compatibility/2006">
          <mc:Choice Requires="x14">
            <control shapeId="3327" r:id="rId206" name="Drop Down 2303">
              <controlPr defaultSize="0" autoLine="0" autoPict="0">
                <anchor moveWithCells="1">
                  <from>
                    <xdr:col>7</xdr:col>
                    <xdr:colOff>0</xdr:colOff>
                    <xdr:row>146</xdr:row>
                    <xdr:rowOff>0</xdr:rowOff>
                  </from>
                  <to>
                    <xdr:col>7</xdr:col>
                    <xdr:colOff>617220</xdr:colOff>
                    <xdr:row>147</xdr:row>
                    <xdr:rowOff>0</xdr:rowOff>
                  </to>
                </anchor>
              </controlPr>
            </control>
          </mc:Choice>
        </mc:AlternateContent>
        <mc:AlternateContent xmlns:mc="http://schemas.openxmlformats.org/markup-compatibility/2006">
          <mc:Choice Requires="x14">
            <control shapeId="3328" r:id="rId207" name="Drop Down 2304">
              <controlPr defaultSize="0" autoLine="0" autoPict="0">
                <anchor moveWithCells="1">
                  <from>
                    <xdr:col>7</xdr:col>
                    <xdr:colOff>601980</xdr:colOff>
                    <xdr:row>146</xdr:row>
                    <xdr:rowOff>7620</xdr:rowOff>
                  </from>
                  <to>
                    <xdr:col>7</xdr:col>
                    <xdr:colOff>1264920</xdr:colOff>
                    <xdr:row>147</xdr:row>
                    <xdr:rowOff>0</xdr:rowOff>
                  </to>
                </anchor>
              </controlPr>
            </control>
          </mc:Choice>
        </mc:AlternateContent>
        <mc:AlternateContent xmlns:mc="http://schemas.openxmlformats.org/markup-compatibility/2006">
          <mc:Choice Requires="x14">
            <control shapeId="3329" r:id="rId208" name="Drop Down 2305">
              <controlPr defaultSize="0" autoLine="0" autoPict="0">
                <anchor moveWithCells="1">
                  <from>
                    <xdr:col>7</xdr:col>
                    <xdr:colOff>1264920</xdr:colOff>
                    <xdr:row>146</xdr:row>
                    <xdr:rowOff>7620</xdr:rowOff>
                  </from>
                  <to>
                    <xdr:col>7</xdr:col>
                    <xdr:colOff>1844040</xdr:colOff>
                    <xdr:row>146</xdr:row>
                    <xdr:rowOff>312420</xdr:rowOff>
                  </to>
                </anchor>
              </controlPr>
            </control>
          </mc:Choice>
        </mc:AlternateContent>
        <mc:AlternateContent xmlns:mc="http://schemas.openxmlformats.org/markup-compatibility/2006">
          <mc:Choice Requires="x14">
            <control shapeId="3330" r:id="rId209" name="Drop Down 2306">
              <controlPr defaultSize="0" autoLine="0" autoPict="0">
                <anchor moveWithCells="1">
                  <from>
                    <xdr:col>7</xdr:col>
                    <xdr:colOff>0</xdr:colOff>
                    <xdr:row>147</xdr:row>
                    <xdr:rowOff>0</xdr:rowOff>
                  </from>
                  <to>
                    <xdr:col>7</xdr:col>
                    <xdr:colOff>617220</xdr:colOff>
                    <xdr:row>148</xdr:row>
                    <xdr:rowOff>0</xdr:rowOff>
                  </to>
                </anchor>
              </controlPr>
            </control>
          </mc:Choice>
        </mc:AlternateContent>
        <mc:AlternateContent xmlns:mc="http://schemas.openxmlformats.org/markup-compatibility/2006">
          <mc:Choice Requires="x14">
            <control shapeId="3331" r:id="rId210" name="Drop Down 2307">
              <controlPr defaultSize="0" autoLine="0" autoPict="0">
                <anchor moveWithCells="1">
                  <from>
                    <xdr:col>7</xdr:col>
                    <xdr:colOff>601980</xdr:colOff>
                    <xdr:row>147</xdr:row>
                    <xdr:rowOff>7620</xdr:rowOff>
                  </from>
                  <to>
                    <xdr:col>7</xdr:col>
                    <xdr:colOff>1264920</xdr:colOff>
                    <xdr:row>148</xdr:row>
                    <xdr:rowOff>0</xdr:rowOff>
                  </to>
                </anchor>
              </controlPr>
            </control>
          </mc:Choice>
        </mc:AlternateContent>
        <mc:AlternateContent xmlns:mc="http://schemas.openxmlformats.org/markup-compatibility/2006">
          <mc:Choice Requires="x14">
            <control shapeId="3332" r:id="rId211" name="Drop Down 2308">
              <controlPr defaultSize="0" autoLine="0" autoPict="0">
                <anchor moveWithCells="1">
                  <from>
                    <xdr:col>7</xdr:col>
                    <xdr:colOff>1264920</xdr:colOff>
                    <xdr:row>147</xdr:row>
                    <xdr:rowOff>7620</xdr:rowOff>
                  </from>
                  <to>
                    <xdr:col>7</xdr:col>
                    <xdr:colOff>1836420</xdr:colOff>
                    <xdr:row>147</xdr:row>
                    <xdr:rowOff>312420</xdr:rowOff>
                  </to>
                </anchor>
              </controlPr>
            </control>
          </mc:Choice>
        </mc:AlternateContent>
        <mc:AlternateContent xmlns:mc="http://schemas.openxmlformats.org/markup-compatibility/2006">
          <mc:Choice Requires="x14">
            <control shapeId="3333" r:id="rId212" name="Drop Down 2309">
              <controlPr defaultSize="0" autoLine="0" autoPict="0">
                <anchor moveWithCells="1">
                  <from>
                    <xdr:col>7</xdr:col>
                    <xdr:colOff>0</xdr:colOff>
                    <xdr:row>148</xdr:row>
                    <xdr:rowOff>0</xdr:rowOff>
                  </from>
                  <to>
                    <xdr:col>7</xdr:col>
                    <xdr:colOff>617220</xdr:colOff>
                    <xdr:row>149</xdr:row>
                    <xdr:rowOff>0</xdr:rowOff>
                  </to>
                </anchor>
              </controlPr>
            </control>
          </mc:Choice>
        </mc:AlternateContent>
        <mc:AlternateContent xmlns:mc="http://schemas.openxmlformats.org/markup-compatibility/2006">
          <mc:Choice Requires="x14">
            <control shapeId="3334" r:id="rId213" name="Drop Down 2310">
              <controlPr defaultSize="0" autoLine="0" autoPict="0">
                <anchor moveWithCells="1">
                  <from>
                    <xdr:col>7</xdr:col>
                    <xdr:colOff>601980</xdr:colOff>
                    <xdr:row>148</xdr:row>
                    <xdr:rowOff>7620</xdr:rowOff>
                  </from>
                  <to>
                    <xdr:col>7</xdr:col>
                    <xdr:colOff>1264920</xdr:colOff>
                    <xdr:row>149</xdr:row>
                    <xdr:rowOff>0</xdr:rowOff>
                  </to>
                </anchor>
              </controlPr>
            </control>
          </mc:Choice>
        </mc:AlternateContent>
        <mc:AlternateContent xmlns:mc="http://schemas.openxmlformats.org/markup-compatibility/2006">
          <mc:Choice Requires="x14">
            <control shapeId="3335" r:id="rId214" name="Drop Down 2311">
              <controlPr defaultSize="0" autoLine="0" autoPict="0">
                <anchor moveWithCells="1">
                  <from>
                    <xdr:col>7</xdr:col>
                    <xdr:colOff>1264920</xdr:colOff>
                    <xdr:row>148</xdr:row>
                    <xdr:rowOff>7620</xdr:rowOff>
                  </from>
                  <to>
                    <xdr:col>7</xdr:col>
                    <xdr:colOff>1844040</xdr:colOff>
                    <xdr:row>148</xdr:row>
                    <xdr:rowOff>312420</xdr:rowOff>
                  </to>
                </anchor>
              </controlPr>
            </control>
          </mc:Choice>
        </mc:AlternateContent>
        <mc:AlternateContent xmlns:mc="http://schemas.openxmlformats.org/markup-compatibility/2006">
          <mc:Choice Requires="x14">
            <control shapeId="3342" r:id="rId215" name="Drop Down 2318">
              <controlPr defaultSize="0" autoLine="0" autoPict="0">
                <anchor moveWithCells="1">
                  <from>
                    <xdr:col>3</xdr:col>
                    <xdr:colOff>0</xdr:colOff>
                    <xdr:row>177</xdr:row>
                    <xdr:rowOff>7620</xdr:rowOff>
                  </from>
                  <to>
                    <xdr:col>4</xdr:col>
                    <xdr:colOff>198120</xdr:colOff>
                    <xdr:row>177</xdr:row>
                    <xdr:rowOff>220980</xdr:rowOff>
                  </to>
                </anchor>
              </controlPr>
            </control>
          </mc:Choice>
        </mc:AlternateContent>
        <mc:AlternateContent xmlns:mc="http://schemas.openxmlformats.org/markup-compatibility/2006">
          <mc:Choice Requires="x14">
            <control shapeId="3343" r:id="rId216" name="Drop Down 2319">
              <controlPr defaultSize="0" autoLine="0" autoPict="0">
                <anchor moveWithCells="1">
                  <from>
                    <xdr:col>4</xdr:col>
                    <xdr:colOff>220980</xdr:colOff>
                    <xdr:row>177</xdr:row>
                    <xdr:rowOff>7620</xdr:rowOff>
                  </from>
                  <to>
                    <xdr:col>4</xdr:col>
                    <xdr:colOff>1021080</xdr:colOff>
                    <xdr:row>177</xdr:row>
                    <xdr:rowOff>220980</xdr:rowOff>
                  </to>
                </anchor>
              </controlPr>
            </control>
          </mc:Choice>
        </mc:AlternateContent>
        <mc:AlternateContent xmlns:mc="http://schemas.openxmlformats.org/markup-compatibility/2006">
          <mc:Choice Requires="x14">
            <control shapeId="3344" r:id="rId217" name="Drop Down 2320">
              <controlPr defaultSize="0" autoLine="0" autoPict="0">
                <anchor moveWithCells="1">
                  <from>
                    <xdr:col>4</xdr:col>
                    <xdr:colOff>1021080</xdr:colOff>
                    <xdr:row>177</xdr:row>
                    <xdr:rowOff>0</xdr:rowOff>
                  </from>
                  <to>
                    <xdr:col>4</xdr:col>
                    <xdr:colOff>1752600</xdr:colOff>
                    <xdr:row>178</xdr:row>
                    <xdr:rowOff>30480</xdr:rowOff>
                  </to>
                </anchor>
              </controlPr>
            </control>
          </mc:Choice>
        </mc:AlternateContent>
        <mc:AlternateContent xmlns:mc="http://schemas.openxmlformats.org/markup-compatibility/2006">
          <mc:Choice Requires="x14">
            <control shapeId="3345" r:id="rId218" name="Drop Down 2321">
              <controlPr defaultSize="0" autoLine="0" autoPict="0">
                <anchor moveWithCells="1">
                  <from>
                    <xdr:col>5</xdr:col>
                    <xdr:colOff>0</xdr:colOff>
                    <xdr:row>177</xdr:row>
                    <xdr:rowOff>7620</xdr:rowOff>
                  </from>
                  <to>
                    <xdr:col>6</xdr:col>
                    <xdr:colOff>259080</xdr:colOff>
                    <xdr:row>177</xdr:row>
                    <xdr:rowOff>220980</xdr:rowOff>
                  </to>
                </anchor>
              </controlPr>
            </control>
          </mc:Choice>
        </mc:AlternateContent>
        <mc:AlternateContent xmlns:mc="http://schemas.openxmlformats.org/markup-compatibility/2006">
          <mc:Choice Requires="x14">
            <control shapeId="3346" r:id="rId219" name="Drop Down 2322">
              <controlPr defaultSize="0" autoLine="0" autoPict="0">
                <anchor moveWithCells="1">
                  <from>
                    <xdr:col>6</xdr:col>
                    <xdr:colOff>266700</xdr:colOff>
                    <xdr:row>177</xdr:row>
                    <xdr:rowOff>7620</xdr:rowOff>
                  </from>
                  <to>
                    <xdr:col>6</xdr:col>
                    <xdr:colOff>1112520</xdr:colOff>
                    <xdr:row>177</xdr:row>
                    <xdr:rowOff>220980</xdr:rowOff>
                  </to>
                </anchor>
              </controlPr>
            </control>
          </mc:Choice>
        </mc:AlternateContent>
        <mc:AlternateContent xmlns:mc="http://schemas.openxmlformats.org/markup-compatibility/2006">
          <mc:Choice Requires="x14">
            <control shapeId="3347" r:id="rId220" name="Drop Down 2323">
              <controlPr defaultSize="0" autoLine="0" autoPict="0">
                <anchor moveWithCells="1">
                  <from>
                    <xdr:col>6</xdr:col>
                    <xdr:colOff>1135380</xdr:colOff>
                    <xdr:row>177</xdr:row>
                    <xdr:rowOff>0</xdr:rowOff>
                  </from>
                  <to>
                    <xdr:col>6</xdr:col>
                    <xdr:colOff>1798320</xdr:colOff>
                    <xdr:row>177</xdr:row>
                    <xdr:rowOff>220980</xdr:rowOff>
                  </to>
                </anchor>
              </controlPr>
            </control>
          </mc:Choice>
        </mc:AlternateContent>
        <mc:AlternateContent xmlns:mc="http://schemas.openxmlformats.org/markup-compatibility/2006">
          <mc:Choice Requires="x14">
            <control shapeId="3351" r:id="rId221" name="Drop Down 2327">
              <controlPr defaultSize="0" autoLine="0" autoPict="0">
                <anchor moveWithCells="1">
                  <from>
                    <xdr:col>12</xdr:col>
                    <xdr:colOff>0</xdr:colOff>
                    <xdr:row>175</xdr:row>
                    <xdr:rowOff>0</xdr:rowOff>
                  </from>
                  <to>
                    <xdr:col>12</xdr:col>
                    <xdr:colOff>716280</xdr:colOff>
                    <xdr:row>175</xdr:row>
                    <xdr:rowOff>220980</xdr:rowOff>
                  </to>
                </anchor>
              </controlPr>
            </control>
          </mc:Choice>
        </mc:AlternateContent>
        <mc:AlternateContent xmlns:mc="http://schemas.openxmlformats.org/markup-compatibility/2006">
          <mc:Choice Requires="x14">
            <control shapeId="3352" r:id="rId222" name="Drop Down 2328">
              <controlPr defaultSize="0" autoLine="0" autoPict="0">
                <anchor moveWithCells="1">
                  <from>
                    <xdr:col>12</xdr:col>
                    <xdr:colOff>716280</xdr:colOff>
                    <xdr:row>175</xdr:row>
                    <xdr:rowOff>7620</xdr:rowOff>
                  </from>
                  <to>
                    <xdr:col>12</xdr:col>
                    <xdr:colOff>1325880</xdr:colOff>
                    <xdr:row>175</xdr:row>
                    <xdr:rowOff>220980</xdr:rowOff>
                  </to>
                </anchor>
              </controlPr>
            </control>
          </mc:Choice>
        </mc:AlternateContent>
        <mc:AlternateContent xmlns:mc="http://schemas.openxmlformats.org/markup-compatibility/2006">
          <mc:Choice Requires="x14">
            <control shapeId="3353" r:id="rId223" name="Drop Down 2329">
              <controlPr defaultSize="0" autoLine="0" autoPict="0">
                <anchor moveWithCells="1">
                  <from>
                    <xdr:col>12</xdr:col>
                    <xdr:colOff>1325880</xdr:colOff>
                    <xdr:row>175</xdr:row>
                    <xdr:rowOff>0</xdr:rowOff>
                  </from>
                  <to>
                    <xdr:col>13</xdr:col>
                    <xdr:colOff>0</xdr:colOff>
                    <xdr:row>175</xdr:row>
                    <xdr:rowOff>220980</xdr:rowOff>
                  </to>
                </anchor>
              </controlPr>
            </control>
          </mc:Choice>
        </mc:AlternateContent>
        <mc:AlternateContent xmlns:mc="http://schemas.openxmlformats.org/markup-compatibility/2006">
          <mc:Choice Requires="x14">
            <control shapeId="3354" r:id="rId224" name="Drop Down 2330">
              <controlPr defaultSize="0" autoLine="0" autoPict="0">
                <anchor moveWithCells="1">
                  <from>
                    <xdr:col>12</xdr:col>
                    <xdr:colOff>0</xdr:colOff>
                    <xdr:row>177</xdr:row>
                    <xdr:rowOff>0</xdr:rowOff>
                  </from>
                  <to>
                    <xdr:col>12</xdr:col>
                    <xdr:colOff>693420</xdr:colOff>
                    <xdr:row>177</xdr:row>
                    <xdr:rowOff>220980</xdr:rowOff>
                  </to>
                </anchor>
              </controlPr>
            </control>
          </mc:Choice>
        </mc:AlternateContent>
        <mc:AlternateContent xmlns:mc="http://schemas.openxmlformats.org/markup-compatibility/2006">
          <mc:Choice Requires="x14">
            <control shapeId="3355" r:id="rId225" name="Drop Down 2331">
              <controlPr defaultSize="0" autoLine="0" autoPict="0">
                <anchor moveWithCells="1">
                  <from>
                    <xdr:col>12</xdr:col>
                    <xdr:colOff>685800</xdr:colOff>
                    <xdr:row>177</xdr:row>
                    <xdr:rowOff>7620</xdr:rowOff>
                  </from>
                  <to>
                    <xdr:col>12</xdr:col>
                    <xdr:colOff>1303020</xdr:colOff>
                    <xdr:row>177</xdr:row>
                    <xdr:rowOff>220980</xdr:rowOff>
                  </to>
                </anchor>
              </controlPr>
            </control>
          </mc:Choice>
        </mc:AlternateContent>
        <mc:AlternateContent xmlns:mc="http://schemas.openxmlformats.org/markup-compatibility/2006">
          <mc:Choice Requires="x14">
            <control shapeId="3356" r:id="rId226" name="Drop Down 2332">
              <controlPr defaultSize="0" autoLine="0" autoPict="0">
                <anchor moveWithCells="1">
                  <from>
                    <xdr:col>12</xdr:col>
                    <xdr:colOff>1325880</xdr:colOff>
                    <xdr:row>176</xdr:row>
                    <xdr:rowOff>220980</xdr:rowOff>
                  </from>
                  <to>
                    <xdr:col>13</xdr:col>
                    <xdr:colOff>0</xdr:colOff>
                    <xdr:row>177</xdr:row>
                    <xdr:rowOff>220980</xdr:rowOff>
                  </to>
                </anchor>
              </controlPr>
            </control>
          </mc:Choice>
        </mc:AlternateContent>
        <mc:AlternateContent xmlns:mc="http://schemas.openxmlformats.org/markup-compatibility/2006">
          <mc:Choice Requires="x14">
            <control shapeId="3375" r:id="rId227" name="Drop Down 2351">
              <controlPr defaultSize="0" autoLine="0" autoPict="0">
                <anchor moveWithCells="1">
                  <from>
                    <xdr:col>7</xdr:col>
                    <xdr:colOff>0</xdr:colOff>
                    <xdr:row>246</xdr:row>
                    <xdr:rowOff>0</xdr:rowOff>
                  </from>
                  <to>
                    <xdr:col>7</xdr:col>
                    <xdr:colOff>617220</xdr:colOff>
                    <xdr:row>247</xdr:row>
                    <xdr:rowOff>0</xdr:rowOff>
                  </to>
                </anchor>
              </controlPr>
            </control>
          </mc:Choice>
        </mc:AlternateContent>
        <mc:AlternateContent xmlns:mc="http://schemas.openxmlformats.org/markup-compatibility/2006">
          <mc:Choice Requires="x14">
            <control shapeId="3376" r:id="rId228" name="Drop Down 2352">
              <controlPr defaultSize="0" autoLine="0" autoPict="0">
                <anchor moveWithCells="1">
                  <from>
                    <xdr:col>7</xdr:col>
                    <xdr:colOff>601980</xdr:colOff>
                    <xdr:row>246</xdr:row>
                    <xdr:rowOff>7620</xdr:rowOff>
                  </from>
                  <to>
                    <xdr:col>7</xdr:col>
                    <xdr:colOff>1264920</xdr:colOff>
                    <xdr:row>247</xdr:row>
                    <xdr:rowOff>0</xdr:rowOff>
                  </to>
                </anchor>
              </controlPr>
            </control>
          </mc:Choice>
        </mc:AlternateContent>
        <mc:AlternateContent xmlns:mc="http://schemas.openxmlformats.org/markup-compatibility/2006">
          <mc:Choice Requires="x14">
            <control shapeId="3377" r:id="rId229" name="Drop Down 2353">
              <controlPr defaultSize="0" autoLine="0" autoPict="0">
                <anchor moveWithCells="1">
                  <from>
                    <xdr:col>7</xdr:col>
                    <xdr:colOff>1264920</xdr:colOff>
                    <xdr:row>246</xdr:row>
                    <xdr:rowOff>7620</xdr:rowOff>
                  </from>
                  <to>
                    <xdr:col>7</xdr:col>
                    <xdr:colOff>1844040</xdr:colOff>
                    <xdr:row>246</xdr:row>
                    <xdr:rowOff>312420</xdr:rowOff>
                  </to>
                </anchor>
              </controlPr>
            </control>
          </mc:Choice>
        </mc:AlternateContent>
        <mc:AlternateContent xmlns:mc="http://schemas.openxmlformats.org/markup-compatibility/2006">
          <mc:Choice Requires="x14">
            <control shapeId="3378" r:id="rId230" name="Drop Down 2354">
              <controlPr defaultSize="0" autoLine="0" autoPict="0">
                <anchor moveWithCells="1">
                  <from>
                    <xdr:col>7</xdr:col>
                    <xdr:colOff>0</xdr:colOff>
                    <xdr:row>247</xdr:row>
                    <xdr:rowOff>0</xdr:rowOff>
                  </from>
                  <to>
                    <xdr:col>7</xdr:col>
                    <xdr:colOff>617220</xdr:colOff>
                    <xdr:row>248</xdr:row>
                    <xdr:rowOff>0</xdr:rowOff>
                  </to>
                </anchor>
              </controlPr>
            </control>
          </mc:Choice>
        </mc:AlternateContent>
        <mc:AlternateContent xmlns:mc="http://schemas.openxmlformats.org/markup-compatibility/2006">
          <mc:Choice Requires="x14">
            <control shapeId="3379" r:id="rId231" name="Drop Down 2355">
              <controlPr defaultSize="0" autoLine="0" autoPict="0">
                <anchor moveWithCells="1">
                  <from>
                    <xdr:col>7</xdr:col>
                    <xdr:colOff>601980</xdr:colOff>
                    <xdr:row>247</xdr:row>
                    <xdr:rowOff>7620</xdr:rowOff>
                  </from>
                  <to>
                    <xdr:col>7</xdr:col>
                    <xdr:colOff>1264920</xdr:colOff>
                    <xdr:row>248</xdr:row>
                    <xdr:rowOff>0</xdr:rowOff>
                  </to>
                </anchor>
              </controlPr>
            </control>
          </mc:Choice>
        </mc:AlternateContent>
        <mc:AlternateContent xmlns:mc="http://schemas.openxmlformats.org/markup-compatibility/2006">
          <mc:Choice Requires="x14">
            <control shapeId="3380" r:id="rId232" name="Drop Down 2356">
              <controlPr defaultSize="0" autoLine="0" autoPict="0">
                <anchor moveWithCells="1">
                  <from>
                    <xdr:col>7</xdr:col>
                    <xdr:colOff>1264920</xdr:colOff>
                    <xdr:row>247</xdr:row>
                    <xdr:rowOff>7620</xdr:rowOff>
                  </from>
                  <to>
                    <xdr:col>7</xdr:col>
                    <xdr:colOff>1851660</xdr:colOff>
                    <xdr:row>247</xdr:row>
                    <xdr:rowOff>312420</xdr:rowOff>
                  </to>
                </anchor>
              </controlPr>
            </control>
          </mc:Choice>
        </mc:AlternateContent>
        <mc:AlternateContent xmlns:mc="http://schemas.openxmlformats.org/markup-compatibility/2006">
          <mc:Choice Requires="x14">
            <control shapeId="3381" r:id="rId233" name="Drop Down 2357">
              <controlPr defaultSize="0" autoLine="0" autoPict="0">
                <anchor moveWithCells="1">
                  <from>
                    <xdr:col>7</xdr:col>
                    <xdr:colOff>0</xdr:colOff>
                    <xdr:row>248</xdr:row>
                    <xdr:rowOff>0</xdr:rowOff>
                  </from>
                  <to>
                    <xdr:col>7</xdr:col>
                    <xdr:colOff>617220</xdr:colOff>
                    <xdr:row>249</xdr:row>
                    <xdr:rowOff>0</xdr:rowOff>
                  </to>
                </anchor>
              </controlPr>
            </control>
          </mc:Choice>
        </mc:AlternateContent>
        <mc:AlternateContent xmlns:mc="http://schemas.openxmlformats.org/markup-compatibility/2006">
          <mc:Choice Requires="x14">
            <control shapeId="3382" r:id="rId234" name="Drop Down 2358">
              <controlPr defaultSize="0" autoLine="0" autoPict="0">
                <anchor moveWithCells="1">
                  <from>
                    <xdr:col>7</xdr:col>
                    <xdr:colOff>601980</xdr:colOff>
                    <xdr:row>248</xdr:row>
                    <xdr:rowOff>7620</xdr:rowOff>
                  </from>
                  <to>
                    <xdr:col>7</xdr:col>
                    <xdr:colOff>1264920</xdr:colOff>
                    <xdr:row>249</xdr:row>
                    <xdr:rowOff>0</xdr:rowOff>
                  </to>
                </anchor>
              </controlPr>
            </control>
          </mc:Choice>
        </mc:AlternateContent>
        <mc:AlternateContent xmlns:mc="http://schemas.openxmlformats.org/markup-compatibility/2006">
          <mc:Choice Requires="x14">
            <control shapeId="3383" r:id="rId235" name="Drop Down 2359">
              <controlPr defaultSize="0" autoLine="0" autoPict="0">
                <anchor moveWithCells="1">
                  <from>
                    <xdr:col>7</xdr:col>
                    <xdr:colOff>1264920</xdr:colOff>
                    <xdr:row>248</xdr:row>
                    <xdr:rowOff>7620</xdr:rowOff>
                  </from>
                  <to>
                    <xdr:col>7</xdr:col>
                    <xdr:colOff>1844040</xdr:colOff>
                    <xdr:row>248</xdr:row>
                    <xdr:rowOff>312420</xdr:rowOff>
                  </to>
                </anchor>
              </controlPr>
            </control>
          </mc:Choice>
        </mc:AlternateContent>
        <mc:AlternateContent xmlns:mc="http://schemas.openxmlformats.org/markup-compatibility/2006">
          <mc:Choice Requires="x14">
            <control shapeId="3390" r:id="rId236" name="Drop Down 2366">
              <controlPr defaultSize="0" autoLine="0" autoPict="0">
                <anchor moveWithCells="1">
                  <from>
                    <xdr:col>3</xdr:col>
                    <xdr:colOff>0</xdr:colOff>
                    <xdr:row>277</xdr:row>
                    <xdr:rowOff>7620</xdr:rowOff>
                  </from>
                  <to>
                    <xdr:col>4</xdr:col>
                    <xdr:colOff>198120</xdr:colOff>
                    <xdr:row>277</xdr:row>
                    <xdr:rowOff>220980</xdr:rowOff>
                  </to>
                </anchor>
              </controlPr>
            </control>
          </mc:Choice>
        </mc:AlternateContent>
        <mc:AlternateContent xmlns:mc="http://schemas.openxmlformats.org/markup-compatibility/2006">
          <mc:Choice Requires="x14">
            <control shapeId="3391" r:id="rId237" name="Drop Down 2367">
              <controlPr defaultSize="0" autoLine="0" autoPict="0">
                <anchor moveWithCells="1">
                  <from>
                    <xdr:col>4</xdr:col>
                    <xdr:colOff>220980</xdr:colOff>
                    <xdr:row>277</xdr:row>
                    <xdr:rowOff>7620</xdr:rowOff>
                  </from>
                  <to>
                    <xdr:col>4</xdr:col>
                    <xdr:colOff>1021080</xdr:colOff>
                    <xdr:row>277</xdr:row>
                    <xdr:rowOff>220980</xdr:rowOff>
                  </to>
                </anchor>
              </controlPr>
            </control>
          </mc:Choice>
        </mc:AlternateContent>
        <mc:AlternateContent xmlns:mc="http://schemas.openxmlformats.org/markup-compatibility/2006">
          <mc:Choice Requires="x14">
            <control shapeId="3392" r:id="rId238" name="Drop Down 2368">
              <controlPr defaultSize="0" autoLine="0" autoPict="0">
                <anchor moveWithCells="1">
                  <from>
                    <xdr:col>4</xdr:col>
                    <xdr:colOff>1021080</xdr:colOff>
                    <xdr:row>276</xdr:row>
                    <xdr:rowOff>228600</xdr:rowOff>
                  </from>
                  <to>
                    <xdr:col>4</xdr:col>
                    <xdr:colOff>1760220</xdr:colOff>
                    <xdr:row>277</xdr:row>
                    <xdr:rowOff>228600</xdr:rowOff>
                  </to>
                </anchor>
              </controlPr>
            </control>
          </mc:Choice>
        </mc:AlternateContent>
        <mc:AlternateContent xmlns:mc="http://schemas.openxmlformats.org/markup-compatibility/2006">
          <mc:Choice Requires="x14">
            <control shapeId="3393" r:id="rId239" name="Drop Down 2369">
              <controlPr defaultSize="0" autoLine="0" autoPict="0">
                <anchor moveWithCells="1">
                  <from>
                    <xdr:col>5</xdr:col>
                    <xdr:colOff>0</xdr:colOff>
                    <xdr:row>277</xdr:row>
                    <xdr:rowOff>7620</xdr:rowOff>
                  </from>
                  <to>
                    <xdr:col>6</xdr:col>
                    <xdr:colOff>259080</xdr:colOff>
                    <xdr:row>277</xdr:row>
                    <xdr:rowOff>220980</xdr:rowOff>
                  </to>
                </anchor>
              </controlPr>
            </control>
          </mc:Choice>
        </mc:AlternateContent>
        <mc:AlternateContent xmlns:mc="http://schemas.openxmlformats.org/markup-compatibility/2006">
          <mc:Choice Requires="x14">
            <control shapeId="3394" r:id="rId240" name="Drop Down 2370">
              <controlPr defaultSize="0" autoLine="0" autoPict="0">
                <anchor moveWithCells="1">
                  <from>
                    <xdr:col>6</xdr:col>
                    <xdr:colOff>266700</xdr:colOff>
                    <xdr:row>277</xdr:row>
                    <xdr:rowOff>7620</xdr:rowOff>
                  </from>
                  <to>
                    <xdr:col>6</xdr:col>
                    <xdr:colOff>1112520</xdr:colOff>
                    <xdr:row>277</xdr:row>
                    <xdr:rowOff>220980</xdr:rowOff>
                  </to>
                </anchor>
              </controlPr>
            </control>
          </mc:Choice>
        </mc:AlternateContent>
        <mc:AlternateContent xmlns:mc="http://schemas.openxmlformats.org/markup-compatibility/2006">
          <mc:Choice Requires="x14">
            <control shapeId="3395" r:id="rId241" name="Drop Down 2371">
              <controlPr defaultSize="0" autoLine="0" autoPict="0">
                <anchor moveWithCells="1">
                  <from>
                    <xdr:col>6</xdr:col>
                    <xdr:colOff>1135380</xdr:colOff>
                    <xdr:row>277</xdr:row>
                    <xdr:rowOff>0</xdr:rowOff>
                  </from>
                  <to>
                    <xdr:col>6</xdr:col>
                    <xdr:colOff>1798320</xdr:colOff>
                    <xdr:row>277</xdr:row>
                    <xdr:rowOff>220980</xdr:rowOff>
                  </to>
                </anchor>
              </controlPr>
            </control>
          </mc:Choice>
        </mc:AlternateContent>
        <mc:AlternateContent xmlns:mc="http://schemas.openxmlformats.org/markup-compatibility/2006">
          <mc:Choice Requires="x14">
            <control shapeId="3399" r:id="rId242" name="Drop Down 2375">
              <controlPr defaultSize="0" autoLine="0" autoPict="0">
                <anchor moveWithCells="1">
                  <from>
                    <xdr:col>12</xdr:col>
                    <xdr:colOff>0</xdr:colOff>
                    <xdr:row>275</xdr:row>
                    <xdr:rowOff>0</xdr:rowOff>
                  </from>
                  <to>
                    <xdr:col>12</xdr:col>
                    <xdr:colOff>716280</xdr:colOff>
                    <xdr:row>275</xdr:row>
                    <xdr:rowOff>220980</xdr:rowOff>
                  </to>
                </anchor>
              </controlPr>
            </control>
          </mc:Choice>
        </mc:AlternateContent>
        <mc:AlternateContent xmlns:mc="http://schemas.openxmlformats.org/markup-compatibility/2006">
          <mc:Choice Requires="x14">
            <control shapeId="3400" r:id="rId243" name="Drop Down 2376">
              <controlPr defaultSize="0" autoLine="0" autoPict="0">
                <anchor moveWithCells="1">
                  <from>
                    <xdr:col>12</xdr:col>
                    <xdr:colOff>716280</xdr:colOff>
                    <xdr:row>275</xdr:row>
                    <xdr:rowOff>7620</xdr:rowOff>
                  </from>
                  <to>
                    <xdr:col>12</xdr:col>
                    <xdr:colOff>1325880</xdr:colOff>
                    <xdr:row>275</xdr:row>
                    <xdr:rowOff>220980</xdr:rowOff>
                  </to>
                </anchor>
              </controlPr>
            </control>
          </mc:Choice>
        </mc:AlternateContent>
        <mc:AlternateContent xmlns:mc="http://schemas.openxmlformats.org/markup-compatibility/2006">
          <mc:Choice Requires="x14">
            <control shapeId="3401" r:id="rId244" name="Drop Down 2377">
              <controlPr defaultSize="0" autoLine="0" autoPict="0">
                <anchor moveWithCells="1">
                  <from>
                    <xdr:col>12</xdr:col>
                    <xdr:colOff>1325880</xdr:colOff>
                    <xdr:row>275</xdr:row>
                    <xdr:rowOff>0</xdr:rowOff>
                  </from>
                  <to>
                    <xdr:col>13</xdr:col>
                    <xdr:colOff>0</xdr:colOff>
                    <xdr:row>275</xdr:row>
                    <xdr:rowOff>220980</xdr:rowOff>
                  </to>
                </anchor>
              </controlPr>
            </control>
          </mc:Choice>
        </mc:AlternateContent>
        <mc:AlternateContent xmlns:mc="http://schemas.openxmlformats.org/markup-compatibility/2006">
          <mc:Choice Requires="x14">
            <control shapeId="3402" r:id="rId245" name="Drop Down 2378">
              <controlPr defaultSize="0" autoLine="0" autoPict="0">
                <anchor moveWithCells="1">
                  <from>
                    <xdr:col>12</xdr:col>
                    <xdr:colOff>0</xdr:colOff>
                    <xdr:row>277</xdr:row>
                    <xdr:rowOff>0</xdr:rowOff>
                  </from>
                  <to>
                    <xdr:col>12</xdr:col>
                    <xdr:colOff>693420</xdr:colOff>
                    <xdr:row>277</xdr:row>
                    <xdr:rowOff>220980</xdr:rowOff>
                  </to>
                </anchor>
              </controlPr>
            </control>
          </mc:Choice>
        </mc:AlternateContent>
        <mc:AlternateContent xmlns:mc="http://schemas.openxmlformats.org/markup-compatibility/2006">
          <mc:Choice Requires="x14">
            <control shapeId="3403" r:id="rId246" name="Drop Down 2379">
              <controlPr defaultSize="0" autoLine="0" autoPict="0">
                <anchor moveWithCells="1">
                  <from>
                    <xdr:col>12</xdr:col>
                    <xdr:colOff>685800</xdr:colOff>
                    <xdr:row>277</xdr:row>
                    <xdr:rowOff>7620</xdr:rowOff>
                  </from>
                  <to>
                    <xdr:col>12</xdr:col>
                    <xdr:colOff>1303020</xdr:colOff>
                    <xdr:row>277</xdr:row>
                    <xdr:rowOff>220980</xdr:rowOff>
                  </to>
                </anchor>
              </controlPr>
            </control>
          </mc:Choice>
        </mc:AlternateContent>
        <mc:AlternateContent xmlns:mc="http://schemas.openxmlformats.org/markup-compatibility/2006">
          <mc:Choice Requires="x14">
            <control shapeId="3404" r:id="rId247" name="Drop Down 2380">
              <controlPr defaultSize="0" autoLine="0" autoPict="0">
                <anchor moveWithCells="1">
                  <from>
                    <xdr:col>12</xdr:col>
                    <xdr:colOff>1325880</xdr:colOff>
                    <xdr:row>276</xdr:row>
                    <xdr:rowOff>220980</xdr:rowOff>
                  </from>
                  <to>
                    <xdr:col>13</xdr:col>
                    <xdr:colOff>0</xdr:colOff>
                    <xdr:row>277</xdr:row>
                    <xdr:rowOff>220980</xdr:rowOff>
                  </to>
                </anchor>
              </controlPr>
            </control>
          </mc:Choice>
        </mc:AlternateContent>
        <mc:AlternateContent xmlns:mc="http://schemas.openxmlformats.org/markup-compatibility/2006">
          <mc:Choice Requires="x14">
            <control shapeId="3471" r:id="rId248" name="Drop Down 2447">
              <controlPr defaultSize="0" autoLine="0" autoPict="0">
                <anchor moveWithCells="1">
                  <from>
                    <xdr:col>7</xdr:col>
                    <xdr:colOff>0</xdr:colOff>
                    <xdr:row>446</xdr:row>
                    <xdr:rowOff>0</xdr:rowOff>
                  </from>
                  <to>
                    <xdr:col>7</xdr:col>
                    <xdr:colOff>617220</xdr:colOff>
                    <xdr:row>447</xdr:row>
                    <xdr:rowOff>0</xdr:rowOff>
                  </to>
                </anchor>
              </controlPr>
            </control>
          </mc:Choice>
        </mc:AlternateContent>
        <mc:AlternateContent xmlns:mc="http://schemas.openxmlformats.org/markup-compatibility/2006">
          <mc:Choice Requires="x14">
            <control shapeId="3472" r:id="rId249" name="Drop Down 2448">
              <controlPr defaultSize="0" autoLine="0" autoPict="0">
                <anchor moveWithCells="1">
                  <from>
                    <xdr:col>7</xdr:col>
                    <xdr:colOff>601980</xdr:colOff>
                    <xdr:row>446</xdr:row>
                    <xdr:rowOff>7620</xdr:rowOff>
                  </from>
                  <to>
                    <xdr:col>7</xdr:col>
                    <xdr:colOff>1264920</xdr:colOff>
                    <xdr:row>447</xdr:row>
                    <xdr:rowOff>0</xdr:rowOff>
                  </to>
                </anchor>
              </controlPr>
            </control>
          </mc:Choice>
        </mc:AlternateContent>
        <mc:AlternateContent xmlns:mc="http://schemas.openxmlformats.org/markup-compatibility/2006">
          <mc:Choice Requires="x14">
            <control shapeId="3473" r:id="rId250" name="Drop Down 2449">
              <controlPr defaultSize="0" autoLine="0" autoPict="0">
                <anchor moveWithCells="1">
                  <from>
                    <xdr:col>7</xdr:col>
                    <xdr:colOff>1264920</xdr:colOff>
                    <xdr:row>446</xdr:row>
                    <xdr:rowOff>7620</xdr:rowOff>
                  </from>
                  <to>
                    <xdr:col>7</xdr:col>
                    <xdr:colOff>1798320</xdr:colOff>
                    <xdr:row>446</xdr:row>
                    <xdr:rowOff>312420</xdr:rowOff>
                  </to>
                </anchor>
              </controlPr>
            </control>
          </mc:Choice>
        </mc:AlternateContent>
        <mc:AlternateContent xmlns:mc="http://schemas.openxmlformats.org/markup-compatibility/2006">
          <mc:Choice Requires="x14">
            <control shapeId="3474" r:id="rId251" name="Drop Down 2450">
              <controlPr defaultSize="0" autoLine="0" autoPict="0">
                <anchor moveWithCells="1">
                  <from>
                    <xdr:col>7</xdr:col>
                    <xdr:colOff>0</xdr:colOff>
                    <xdr:row>447</xdr:row>
                    <xdr:rowOff>0</xdr:rowOff>
                  </from>
                  <to>
                    <xdr:col>7</xdr:col>
                    <xdr:colOff>617220</xdr:colOff>
                    <xdr:row>448</xdr:row>
                    <xdr:rowOff>0</xdr:rowOff>
                  </to>
                </anchor>
              </controlPr>
            </control>
          </mc:Choice>
        </mc:AlternateContent>
        <mc:AlternateContent xmlns:mc="http://schemas.openxmlformats.org/markup-compatibility/2006">
          <mc:Choice Requires="x14">
            <control shapeId="3475" r:id="rId252" name="Drop Down 2451">
              <controlPr defaultSize="0" autoLine="0" autoPict="0">
                <anchor moveWithCells="1">
                  <from>
                    <xdr:col>7</xdr:col>
                    <xdr:colOff>601980</xdr:colOff>
                    <xdr:row>447</xdr:row>
                    <xdr:rowOff>7620</xdr:rowOff>
                  </from>
                  <to>
                    <xdr:col>7</xdr:col>
                    <xdr:colOff>1264920</xdr:colOff>
                    <xdr:row>448</xdr:row>
                    <xdr:rowOff>0</xdr:rowOff>
                  </to>
                </anchor>
              </controlPr>
            </control>
          </mc:Choice>
        </mc:AlternateContent>
        <mc:AlternateContent xmlns:mc="http://schemas.openxmlformats.org/markup-compatibility/2006">
          <mc:Choice Requires="x14">
            <control shapeId="3476" r:id="rId253" name="Drop Down 2452">
              <controlPr defaultSize="0" autoLine="0" autoPict="0">
                <anchor moveWithCells="1">
                  <from>
                    <xdr:col>7</xdr:col>
                    <xdr:colOff>1264920</xdr:colOff>
                    <xdr:row>447</xdr:row>
                    <xdr:rowOff>7620</xdr:rowOff>
                  </from>
                  <to>
                    <xdr:col>7</xdr:col>
                    <xdr:colOff>1798320</xdr:colOff>
                    <xdr:row>447</xdr:row>
                    <xdr:rowOff>312420</xdr:rowOff>
                  </to>
                </anchor>
              </controlPr>
            </control>
          </mc:Choice>
        </mc:AlternateContent>
        <mc:AlternateContent xmlns:mc="http://schemas.openxmlformats.org/markup-compatibility/2006">
          <mc:Choice Requires="x14">
            <control shapeId="3477" r:id="rId254" name="Drop Down 2453">
              <controlPr defaultSize="0" autoLine="0" autoPict="0">
                <anchor moveWithCells="1">
                  <from>
                    <xdr:col>7</xdr:col>
                    <xdr:colOff>0</xdr:colOff>
                    <xdr:row>448</xdr:row>
                    <xdr:rowOff>0</xdr:rowOff>
                  </from>
                  <to>
                    <xdr:col>7</xdr:col>
                    <xdr:colOff>617220</xdr:colOff>
                    <xdr:row>449</xdr:row>
                    <xdr:rowOff>0</xdr:rowOff>
                  </to>
                </anchor>
              </controlPr>
            </control>
          </mc:Choice>
        </mc:AlternateContent>
        <mc:AlternateContent xmlns:mc="http://schemas.openxmlformats.org/markup-compatibility/2006">
          <mc:Choice Requires="x14">
            <control shapeId="3478" r:id="rId255" name="Drop Down 2454">
              <controlPr defaultSize="0" autoLine="0" autoPict="0">
                <anchor moveWithCells="1">
                  <from>
                    <xdr:col>7</xdr:col>
                    <xdr:colOff>601980</xdr:colOff>
                    <xdr:row>448</xdr:row>
                    <xdr:rowOff>7620</xdr:rowOff>
                  </from>
                  <to>
                    <xdr:col>7</xdr:col>
                    <xdr:colOff>1264920</xdr:colOff>
                    <xdr:row>449</xdr:row>
                    <xdr:rowOff>0</xdr:rowOff>
                  </to>
                </anchor>
              </controlPr>
            </control>
          </mc:Choice>
        </mc:AlternateContent>
        <mc:AlternateContent xmlns:mc="http://schemas.openxmlformats.org/markup-compatibility/2006">
          <mc:Choice Requires="x14">
            <control shapeId="3479" r:id="rId256" name="Drop Down 2455">
              <controlPr defaultSize="0" autoLine="0" autoPict="0">
                <anchor moveWithCells="1">
                  <from>
                    <xdr:col>7</xdr:col>
                    <xdr:colOff>1264920</xdr:colOff>
                    <xdr:row>448</xdr:row>
                    <xdr:rowOff>7620</xdr:rowOff>
                  </from>
                  <to>
                    <xdr:col>7</xdr:col>
                    <xdr:colOff>1798320</xdr:colOff>
                    <xdr:row>448</xdr:row>
                    <xdr:rowOff>312420</xdr:rowOff>
                  </to>
                </anchor>
              </controlPr>
            </control>
          </mc:Choice>
        </mc:AlternateContent>
        <mc:AlternateContent xmlns:mc="http://schemas.openxmlformats.org/markup-compatibility/2006">
          <mc:Choice Requires="x14">
            <control shapeId="3486" r:id="rId257" name="Drop Down 2462">
              <controlPr defaultSize="0" autoLine="0" autoPict="0">
                <anchor moveWithCells="1">
                  <from>
                    <xdr:col>3</xdr:col>
                    <xdr:colOff>0</xdr:colOff>
                    <xdr:row>477</xdr:row>
                    <xdr:rowOff>7620</xdr:rowOff>
                  </from>
                  <to>
                    <xdr:col>4</xdr:col>
                    <xdr:colOff>198120</xdr:colOff>
                    <xdr:row>477</xdr:row>
                    <xdr:rowOff>220980</xdr:rowOff>
                  </to>
                </anchor>
              </controlPr>
            </control>
          </mc:Choice>
        </mc:AlternateContent>
        <mc:AlternateContent xmlns:mc="http://schemas.openxmlformats.org/markup-compatibility/2006">
          <mc:Choice Requires="x14">
            <control shapeId="3487" r:id="rId258" name="Drop Down 2463">
              <controlPr defaultSize="0" autoLine="0" autoPict="0">
                <anchor moveWithCells="1">
                  <from>
                    <xdr:col>4</xdr:col>
                    <xdr:colOff>220980</xdr:colOff>
                    <xdr:row>477</xdr:row>
                    <xdr:rowOff>7620</xdr:rowOff>
                  </from>
                  <to>
                    <xdr:col>4</xdr:col>
                    <xdr:colOff>1021080</xdr:colOff>
                    <xdr:row>477</xdr:row>
                    <xdr:rowOff>220980</xdr:rowOff>
                  </to>
                </anchor>
              </controlPr>
            </control>
          </mc:Choice>
        </mc:AlternateContent>
        <mc:AlternateContent xmlns:mc="http://schemas.openxmlformats.org/markup-compatibility/2006">
          <mc:Choice Requires="x14">
            <control shapeId="3488" r:id="rId259" name="Drop Down 2464">
              <controlPr defaultSize="0" autoLine="0" autoPict="0">
                <anchor moveWithCells="1">
                  <from>
                    <xdr:col>4</xdr:col>
                    <xdr:colOff>1021080</xdr:colOff>
                    <xdr:row>477</xdr:row>
                    <xdr:rowOff>0</xdr:rowOff>
                  </from>
                  <to>
                    <xdr:col>4</xdr:col>
                    <xdr:colOff>1706880</xdr:colOff>
                    <xdr:row>477</xdr:row>
                    <xdr:rowOff>220980</xdr:rowOff>
                  </to>
                </anchor>
              </controlPr>
            </control>
          </mc:Choice>
        </mc:AlternateContent>
        <mc:AlternateContent xmlns:mc="http://schemas.openxmlformats.org/markup-compatibility/2006">
          <mc:Choice Requires="x14">
            <control shapeId="3489" r:id="rId260" name="Drop Down 2465">
              <controlPr defaultSize="0" autoLine="0" autoPict="0">
                <anchor moveWithCells="1">
                  <from>
                    <xdr:col>5</xdr:col>
                    <xdr:colOff>0</xdr:colOff>
                    <xdr:row>477</xdr:row>
                    <xdr:rowOff>7620</xdr:rowOff>
                  </from>
                  <to>
                    <xdr:col>6</xdr:col>
                    <xdr:colOff>259080</xdr:colOff>
                    <xdr:row>477</xdr:row>
                    <xdr:rowOff>220980</xdr:rowOff>
                  </to>
                </anchor>
              </controlPr>
            </control>
          </mc:Choice>
        </mc:AlternateContent>
        <mc:AlternateContent xmlns:mc="http://schemas.openxmlformats.org/markup-compatibility/2006">
          <mc:Choice Requires="x14">
            <control shapeId="3490" r:id="rId261" name="Drop Down 2466">
              <controlPr defaultSize="0" autoLine="0" autoPict="0">
                <anchor moveWithCells="1">
                  <from>
                    <xdr:col>6</xdr:col>
                    <xdr:colOff>266700</xdr:colOff>
                    <xdr:row>477</xdr:row>
                    <xdr:rowOff>7620</xdr:rowOff>
                  </from>
                  <to>
                    <xdr:col>6</xdr:col>
                    <xdr:colOff>1112520</xdr:colOff>
                    <xdr:row>477</xdr:row>
                    <xdr:rowOff>220980</xdr:rowOff>
                  </to>
                </anchor>
              </controlPr>
            </control>
          </mc:Choice>
        </mc:AlternateContent>
        <mc:AlternateContent xmlns:mc="http://schemas.openxmlformats.org/markup-compatibility/2006">
          <mc:Choice Requires="x14">
            <control shapeId="3491" r:id="rId262" name="Drop Down 2467">
              <controlPr defaultSize="0" autoLine="0" autoPict="0">
                <anchor moveWithCells="1">
                  <from>
                    <xdr:col>6</xdr:col>
                    <xdr:colOff>1135380</xdr:colOff>
                    <xdr:row>477</xdr:row>
                    <xdr:rowOff>0</xdr:rowOff>
                  </from>
                  <to>
                    <xdr:col>6</xdr:col>
                    <xdr:colOff>1798320</xdr:colOff>
                    <xdr:row>477</xdr:row>
                    <xdr:rowOff>220980</xdr:rowOff>
                  </to>
                </anchor>
              </controlPr>
            </control>
          </mc:Choice>
        </mc:AlternateContent>
        <mc:AlternateContent xmlns:mc="http://schemas.openxmlformats.org/markup-compatibility/2006">
          <mc:Choice Requires="x14">
            <control shapeId="3495" r:id="rId263" name="Drop Down 2471">
              <controlPr defaultSize="0" autoLine="0" autoPict="0">
                <anchor moveWithCells="1">
                  <from>
                    <xdr:col>12</xdr:col>
                    <xdr:colOff>0</xdr:colOff>
                    <xdr:row>475</xdr:row>
                    <xdr:rowOff>0</xdr:rowOff>
                  </from>
                  <to>
                    <xdr:col>12</xdr:col>
                    <xdr:colOff>716280</xdr:colOff>
                    <xdr:row>475</xdr:row>
                    <xdr:rowOff>220980</xdr:rowOff>
                  </to>
                </anchor>
              </controlPr>
            </control>
          </mc:Choice>
        </mc:AlternateContent>
        <mc:AlternateContent xmlns:mc="http://schemas.openxmlformats.org/markup-compatibility/2006">
          <mc:Choice Requires="x14">
            <control shapeId="3496" r:id="rId264" name="Drop Down 2472">
              <controlPr defaultSize="0" autoLine="0" autoPict="0">
                <anchor moveWithCells="1">
                  <from>
                    <xdr:col>12</xdr:col>
                    <xdr:colOff>716280</xdr:colOff>
                    <xdr:row>475</xdr:row>
                    <xdr:rowOff>7620</xdr:rowOff>
                  </from>
                  <to>
                    <xdr:col>12</xdr:col>
                    <xdr:colOff>1325880</xdr:colOff>
                    <xdr:row>475</xdr:row>
                    <xdr:rowOff>220980</xdr:rowOff>
                  </to>
                </anchor>
              </controlPr>
            </control>
          </mc:Choice>
        </mc:AlternateContent>
        <mc:AlternateContent xmlns:mc="http://schemas.openxmlformats.org/markup-compatibility/2006">
          <mc:Choice Requires="x14">
            <control shapeId="3497" r:id="rId265" name="Drop Down 2473">
              <controlPr defaultSize="0" autoLine="0" autoPict="0">
                <anchor moveWithCells="1">
                  <from>
                    <xdr:col>12</xdr:col>
                    <xdr:colOff>1325880</xdr:colOff>
                    <xdr:row>475</xdr:row>
                    <xdr:rowOff>0</xdr:rowOff>
                  </from>
                  <to>
                    <xdr:col>13</xdr:col>
                    <xdr:colOff>0</xdr:colOff>
                    <xdr:row>475</xdr:row>
                    <xdr:rowOff>220980</xdr:rowOff>
                  </to>
                </anchor>
              </controlPr>
            </control>
          </mc:Choice>
        </mc:AlternateContent>
        <mc:AlternateContent xmlns:mc="http://schemas.openxmlformats.org/markup-compatibility/2006">
          <mc:Choice Requires="x14">
            <control shapeId="3498" r:id="rId266" name="Drop Down 2474">
              <controlPr defaultSize="0" autoLine="0" autoPict="0">
                <anchor moveWithCells="1">
                  <from>
                    <xdr:col>12</xdr:col>
                    <xdr:colOff>0</xdr:colOff>
                    <xdr:row>477</xdr:row>
                    <xdr:rowOff>0</xdr:rowOff>
                  </from>
                  <to>
                    <xdr:col>12</xdr:col>
                    <xdr:colOff>693420</xdr:colOff>
                    <xdr:row>477</xdr:row>
                    <xdr:rowOff>220980</xdr:rowOff>
                  </to>
                </anchor>
              </controlPr>
            </control>
          </mc:Choice>
        </mc:AlternateContent>
        <mc:AlternateContent xmlns:mc="http://schemas.openxmlformats.org/markup-compatibility/2006">
          <mc:Choice Requires="x14">
            <control shapeId="3499" r:id="rId267" name="Drop Down 2475">
              <controlPr defaultSize="0" autoLine="0" autoPict="0">
                <anchor moveWithCells="1">
                  <from>
                    <xdr:col>12</xdr:col>
                    <xdr:colOff>685800</xdr:colOff>
                    <xdr:row>477</xdr:row>
                    <xdr:rowOff>7620</xdr:rowOff>
                  </from>
                  <to>
                    <xdr:col>12</xdr:col>
                    <xdr:colOff>1303020</xdr:colOff>
                    <xdr:row>477</xdr:row>
                    <xdr:rowOff>220980</xdr:rowOff>
                  </to>
                </anchor>
              </controlPr>
            </control>
          </mc:Choice>
        </mc:AlternateContent>
        <mc:AlternateContent xmlns:mc="http://schemas.openxmlformats.org/markup-compatibility/2006">
          <mc:Choice Requires="x14">
            <control shapeId="3500" r:id="rId268" name="Drop Down 2476">
              <controlPr defaultSize="0" autoLine="0" autoPict="0">
                <anchor moveWithCells="1">
                  <from>
                    <xdr:col>12</xdr:col>
                    <xdr:colOff>1325880</xdr:colOff>
                    <xdr:row>476</xdr:row>
                    <xdr:rowOff>220980</xdr:rowOff>
                  </from>
                  <to>
                    <xdr:col>13</xdr:col>
                    <xdr:colOff>0</xdr:colOff>
                    <xdr:row>477</xdr:row>
                    <xdr:rowOff>220980</xdr:rowOff>
                  </to>
                </anchor>
              </controlPr>
            </control>
          </mc:Choice>
        </mc:AlternateContent>
        <mc:AlternateContent xmlns:mc="http://schemas.openxmlformats.org/markup-compatibility/2006">
          <mc:Choice Requires="x14">
            <control shapeId="3519" r:id="rId269" name="Drop Down 2495">
              <controlPr defaultSize="0" autoLine="0" autoPict="0">
                <anchor moveWithCells="1">
                  <from>
                    <xdr:col>7</xdr:col>
                    <xdr:colOff>0</xdr:colOff>
                    <xdr:row>546</xdr:row>
                    <xdr:rowOff>0</xdr:rowOff>
                  </from>
                  <to>
                    <xdr:col>7</xdr:col>
                    <xdr:colOff>617220</xdr:colOff>
                    <xdr:row>547</xdr:row>
                    <xdr:rowOff>0</xdr:rowOff>
                  </to>
                </anchor>
              </controlPr>
            </control>
          </mc:Choice>
        </mc:AlternateContent>
        <mc:AlternateContent xmlns:mc="http://schemas.openxmlformats.org/markup-compatibility/2006">
          <mc:Choice Requires="x14">
            <control shapeId="3520" r:id="rId270" name="Drop Down 2496">
              <controlPr defaultSize="0" autoLine="0" autoPict="0">
                <anchor moveWithCells="1">
                  <from>
                    <xdr:col>7</xdr:col>
                    <xdr:colOff>601980</xdr:colOff>
                    <xdr:row>546</xdr:row>
                    <xdr:rowOff>7620</xdr:rowOff>
                  </from>
                  <to>
                    <xdr:col>7</xdr:col>
                    <xdr:colOff>1264920</xdr:colOff>
                    <xdr:row>547</xdr:row>
                    <xdr:rowOff>0</xdr:rowOff>
                  </to>
                </anchor>
              </controlPr>
            </control>
          </mc:Choice>
        </mc:AlternateContent>
        <mc:AlternateContent xmlns:mc="http://schemas.openxmlformats.org/markup-compatibility/2006">
          <mc:Choice Requires="x14">
            <control shapeId="3521" r:id="rId271" name="Drop Down 2497">
              <controlPr defaultSize="0" autoLine="0" autoPict="0">
                <anchor moveWithCells="1">
                  <from>
                    <xdr:col>7</xdr:col>
                    <xdr:colOff>1264920</xdr:colOff>
                    <xdr:row>546</xdr:row>
                    <xdr:rowOff>7620</xdr:rowOff>
                  </from>
                  <to>
                    <xdr:col>7</xdr:col>
                    <xdr:colOff>1798320</xdr:colOff>
                    <xdr:row>546</xdr:row>
                    <xdr:rowOff>312420</xdr:rowOff>
                  </to>
                </anchor>
              </controlPr>
            </control>
          </mc:Choice>
        </mc:AlternateContent>
        <mc:AlternateContent xmlns:mc="http://schemas.openxmlformats.org/markup-compatibility/2006">
          <mc:Choice Requires="x14">
            <control shapeId="3522" r:id="rId272" name="Drop Down 2498">
              <controlPr defaultSize="0" autoLine="0" autoPict="0">
                <anchor moveWithCells="1">
                  <from>
                    <xdr:col>7</xdr:col>
                    <xdr:colOff>0</xdr:colOff>
                    <xdr:row>547</xdr:row>
                    <xdr:rowOff>0</xdr:rowOff>
                  </from>
                  <to>
                    <xdr:col>7</xdr:col>
                    <xdr:colOff>617220</xdr:colOff>
                    <xdr:row>548</xdr:row>
                    <xdr:rowOff>0</xdr:rowOff>
                  </to>
                </anchor>
              </controlPr>
            </control>
          </mc:Choice>
        </mc:AlternateContent>
        <mc:AlternateContent xmlns:mc="http://schemas.openxmlformats.org/markup-compatibility/2006">
          <mc:Choice Requires="x14">
            <control shapeId="3523" r:id="rId273" name="Drop Down 2499">
              <controlPr defaultSize="0" autoLine="0" autoPict="0">
                <anchor moveWithCells="1">
                  <from>
                    <xdr:col>7</xdr:col>
                    <xdr:colOff>601980</xdr:colOff>
                    <xdr:row>547</xdr:row>
                    <xdr:rowOff>7620</xdr:rowOff>
                  </from>
                  <to>
                    <xdr:col>7</xdr:col>
                    <xdr:colOff>1264920</xdr:colOff>
                    <xdr:row>548</xdr:row>
                    <xdr:rowOff>0</xdr:rowOff>
                  </to>
                </anchor>
              </controlPr>
            </control>
          </mc:Choice>
        </mc:AlternateContent>
        <mc:AlternateContent xmlns:mc="http://schemas.openxmlformats.org/markup-compatibility/2006">
          <mc:Choice Requires="x14">
            <control shapeId="3524" r:id="rId274" name="Drop Down 2500">
              <controlPr defaultSize="0" autoLine="0" autoPict="0">
                <anchor moveWithCells="1">
                  <from>
                    <xdr:col>7</xdr:col>
                    <xdr:colOff>1264920</xdr:colOff>
                    <xdr:row>547</xdr:row>
                    <xdr:rowOff>7620</xdr:rowOff>
                  </from>
                  <to>
                    <xdr:col>7</xdr:col>
                    <xdr:colOff>1798320</xdr:colOff>
                    <xdr:row>547</xdr:row>
                    <xdr:rowOff>312420</xdr:rowOff>
                  </to>
                </anchor>
              </controlPr>
            </control>
          </mc:Choice>
        </mc:AlternateContent>
        <mc:AlternateContent xmlns:mc="http://schemas.openxmlformats.org/markup-compatibility/2006">
          <mc:Choice Requires="x14">
            <control shapeId="3525" r:id="rId275" name="Drop Down 2501">
              <controlPr defaultSize="0" autoLine="0" autoPict="0">
                <anchor moveWithCells="1">
                  <from>
                    <xdr:col>7</xdr:col>
                    <xdr:colOff>0</xdr:colOff>
                    <xdr:row>548</xdr:row>
                    <xdr:rowOff>0</xdr:rowOff>
                  </from>
                  <to>
                    <xdr:col>7</xdr:col>
                    <xdr:colOff>617220</xdr:colOff>
                    <xdr:row>549</xdr:row>
                    <xdr:rowOff>0</xdr:rowOff>
                  </to>
                </anchor>
              </controlPr>
            </control>
          </mc:Choice>
        </mc:AlternateContent>
        <mc:AlternateContent xmlns:mc="http://schemas.openxmlformats.org/markup-compatibility/2006">
          <mc:Choice Requires="x14">
            <control shapeId="3526" r:id="rId276" name="Drop Down 2502">
              <controlPr defaultSize="0" autoLine="0" autoPict="0">
                <anchor moveWithCells="1">
                  <from>
                    <xdr:col>7</xdr:col>
                    <xdr:colOff>601980</xdr:colOff>
                    <xdr:row>548</xdr:row>
                    <xdr:rowOff>7620</xdr:rowOff>
                  </from>
                  <to>
                    <xdr:col>7</xdr:col>
                    <xdr:colOff>1264920</xdr:colOff>
                    <xdr:row>549</xdr:row>
                    <xdr:rowOff>0</xdr:rowOff>
                  </to>
                </anchor>
              </controlPr>
            </control>
          </mc:Choice>
        </mc:AlternateContent>
        <mc:AlternateContent xmlns:mc="http://schemas.openxmlformats.org/markup-compatibility/2006">
          <mc:Choice Requires="x14">
            <control shapeId="3527" r:id="rId277" name="Drop Down 2503">
              <controlPr defaultSize="0" autoLine="0" autoPict="0">
                <anchor moveWithCells="1">
                  <from>
                    <xdr:col>7</xdr:col>
                    <xdr:colOff>1264920</xdr:colOff>
                    <xdr:row>548</xdr:row>
                    <xdr:rowOff>7620</xdr:rowOff>
                  </from>
                  <to>
                    <xdr:col>7</xdr:col>
                    <xdr:colOff>1798320</xdr:colOff>
                    <xdr:row>548</xdr:row>
                    <xdr:rowOff>312420</xdr:rowOff>
                  </to>
                </anchor>
              </controlPr>
            </control>
          </mc:Choice>
        </mc:AlternateContent>
        <mc:AlternateContent xmlns:mc="http://schemas.openxmlformats.org/markup-compatibility/2006">
          <mc:Choice Requires="x14">
            <control shapeId="3534" r:id="rId278" name="Drop Down 2510">
              <controlPr defaultSize="0" autoLine="0" autoPict="0">
                <anchor moveWithCells="1">
                  <from>
                    <xdr:col>3</xdr:col>
                    <xdr:colOff>0</xdr:colOff>
                    <xdr:row>577</xdr:row>
                    <xdr:rowOff>7620</xdr:rowOff>
                  </from>
                  <to>
                    <xdr:col>4</xdr:col>
                    <xdr:colOff>198120</xdr:colOff>
                    <xdr:row>577</xdr:row>
                    <xdr:rowOff>220980</xdr:rowOff>
                  </to>
                </anchor>
              </controlPr>
            </control>
          </mc:Choice>
        </mc:AlternateContent>
        <mc:AlternateContent xmlns:mc="http://schemas.openxmlformats.org/markup-compatibility/2006">
          <mc:Choice Requires="x14">
            <control shapeId="3535" r:id="rId279" name="Drop Down 2511">
              <controlPr defaultSize="0" autoLine="0" autoPict="0">
                <anchor moveWithCells="1">
                  <from>
                    <xdr:col>4</xdr:col>
                    <xdr:colOff>220980</xdr:colOff>
                    <xdr:row>577</xdr:row>
                    <xdr:rowOff>7620</xdr:rowOff>
                  </from>
                  <to>
                    <xdr:col>4</xdr:col>
                    <xdr:colOff>1021080</xdr:colOff>
                    <xdr:row>577</xdr:row>
                    <xdr:rowOff>220980</xdr:rowOff>
                  </to>
                </anchor>
              </controlPr>
            </control>
          </mc:Choice>
        </mc:AlternateContent>
        <mc:AlternateContent xmlns:mc="http://schemas.openxmlformats.org/markup-compatibility/2006">
          <mc:Choice Requires="x14">
            <control shapeId="3536" r:id="rId280" name="Drop Down 2512">
              <controlPr defaultSize="0" autoLine="0" autoPict="0">
                <anchor moveWithCells="1">
                  <from>
                    <xdr:col>4</xdr:col>
                    <xdr:colOff>1021080</xdr:colOff>
                    <xdr:row>577</xdr:row>
                    <xdr:rowOff>0</xdr:rowOff>
                  </from>
                  <to>
                    <xdr:col>4</xdr:col>
                    <xdr:colOff>1706880</xdr:colOff>
                    <xdr:row>577</xdr:row>
                    <xdr:rowOff>220980</xdr:rowOff>
                  </to>
                </anchor>
              </controlPr>
            </control>
          </mc:Choice>
        </mc:AlternateContent>
        <mc:AlternateContent xmlns:mc="http://schemas.openxmlformats.org/markup-compatibility/2006">
          <mc:Choice Requires="x14">
            <control shapeId="3537" r:id="rId281" name="Drop Down 2513">
              <controlPr defaultSize="0" autoLine="0" autoPict="0">
                <anchor moveWithCells="1">
                  <from>
                    <xdr:col>5</xdr:col>
                    <xdr:colOff>0</xdr:colOff>
                    <xdr:row>577</xdr:row>
                    <xdr:rowOff>7620</xdr:rowOff>
                  </from>
                  <to>
                    <xdr:col>6</xdr:col>
                    <xdr:colOff>259080</xdr:colOff>
                    <xdr:row>577</xdr:row>
                    <xdr:rowOff>220980</xdr:rowOff>
                  </to>
                </anchor>
              </controlPr>
            </control>
          </mc:Choice>
        </mc:AlternateContent>
        <mc:AlternateContent xmlns:mc="http://schemas.openxmlformats.org/markup-compatibility/2006">
          <mc:Choice Requires="x14">
            <control shapeId="3538" r:id="rId282" name="Drop Down 2514">
              <controlPr defaultSize="0" autoLine="0" autoPict="0">
                <anchor moveWithCells="1">
                  <from>
                    <xdr:col>6</xdr:col>
                    <xdr:colOff>266700</xdr:colOff>
                    <xdr:row>577</xdr:row>
                    <xdr:rowOff>7620</xdr:rowOff>
                  </from>
                  <to>
                    <xdr:col>6</xdr:col>
                    <xdr:colOff>1112520</xdr:colOff>
                    <xdr:row>577</xdr:row>
                    <xdr:rowOff>220980</xdr:rowOff>
                  </to>
                </anchor>
              </controlPr>
            </control>
          </mc:Choice>
        </mc:AlternateContent>
        <mc:AlternateContent xmlns:mc="http://schemas.openxmlformats.org/markup-compatibility/2006">
          <mc:Choice Requires="x14">
            <control shapeId="3539" r:id="rId283" name="Drop Down 2515">
              <controlPr defaultSize="0" autoLine="0" autoPict="0">
                <anchor moveWithCells="1">
                  <from>
                    <xdr:col>6</xdr:col>
                    <xdr:colOff>1135380</xdr:colOff>
                    <xdr:row>577</xdr:row>
                    <xdr:rowOff>0</xdr:rowOff>
                  </from>
                  <to>
                    <xdr:col>6</xdr:col>
                    <xdr:colOff>1798320</xdr:colOff>
                    <xdr:row>577</xdr:row>
                    <xdr:rowOff>220980</xdr:rowOff>
                  </to>
                </anchor>
              </controlPr>
            </control>
          </mc:Choice>
        </mc:AlternateContent>
        <mc:AlternateContent xmlns:mc="http://schemas.openxmlformats.org/markup-compatibility/2006">
          <mc:Choice Requires="x14">
            <control shapeId="3543" r:id="rId284" name="Drop Down 2519">
              <controlPr defaultSize="0" autoLine="0" autoPict="0">
                <anchor moveWithCells="1">
                  <from>
                    <xdr:col>12</xdr:col>
                    <xdr:colOff>0</xdr:colOff>
                    <xdr:row>575</xdr:row>
                    <xdr:rowOff>0</xdr:rowOff>
                  </from>
                  <to>
                    <xdr:col>12</xdr:col>
                    <xdr:colOff>716280</xdr:colOff>
                    <xdr:row>575</xdr:row>
                    <xdr:rowOff>220980</xdr:rowOff>
                  </to>
                </anchor>
              </controlPr>
            </control>
          </mc:Choice>
        </mc:AlternateContent>
        <mc:AlternateContent xmlns:mc="http://schemas.openxmlformats.org/markup-compatibility/2006">
          <mc:Choice Requires="x14">
            <control shapeId="3544" r:id="rId285" name="Drop Down 2520">
              <controlPr defaultSize="0" autoLine="0" autoPict="0">
                <anchor moveWithCells="1">
                  <from>
                    <xdr:col>12</xdr:col>
                    <xdr:colOff>716280</xdr:colOff>
                    <xdr:row>575</xdr:row>
                    <xdr:rowOff>7620</xdr:rowOff>
                  </from>
                  <to>
                    <xdr:col>12</xdr:col>
                    <xdr:colOff>1325880</xdr:colOff>
                    <xdr:row>575</xdr:row>
                    <xdr:rowOff>220980</xdr:rowOff>
                  </to>
                </anchor>
              </controlPr>
            </control>
          </mc:Choice>
        </mc:AlternateContent>
        <mc:AlternateContent xmlns:mc="http://schemas.openxmlformats.org/markup-compatibility/2006">
          <mc:Choice Requires="x14">
            <control shapeId="3545" r:id="rId286" name="Drop Down 2521">
              <controlPr defaultSize="0" autoLine="0" autoPict="0">
                <anchor moveWithCells="1">
                  <from>
                    <xdr:col>12</xdr:col>
                    <xdr:colOff>1325880</xdr:colOff>
                    <xdr:row>575</xdr:row>
                    <xdr:rowOff>0</xdr:rowOff>
                  </from>
                  <to>
                    <xdr:col>13</xdr:col>
                    <xdr:colOff>0</xdr:colOff>
                    <xdr:row>575</xdr:row>
                    <xdr:rowOff>220980</xdr:rowOff>
                  </to>
                </anchor>
              </controlPr>
            </control>
          </mc:Choice>
        </mc:AlternateContent>
        <mc:AlternateContent xmlns:mc="http://schemas.openxmlformats.org/markup-compatibility/2006">
          <mc:Choice Requires="x14">
            <control shapeId="3546" r:id="rId287" name="Drop Down 2522">
              <controlPr defaultSize="0" autoLine="0" autoPict="0">
                <anchor moveWithCells="1">
                  <from>
                    <xdr:col>12</xdr:col>
                    <xdr:colOff>0</xdr:colOff>
                    <xdr:row>577</xdr:row>
                    <xdr:rowOff>0</xdr:rowOff>
                  </from>
                  <to>
                    <xdr:col>12</xdr:col>
                    <xdr:colOff>693420</xdr:colOff>
                    <xdr:row>577</xdr:row>
                    <xdr:rowOff>220980</xdr:rowOff>
                  </to>
                </anchor>
              </controlPr>
            </control>
          </mc:Choice>
        </mc:AlternateContent>
        <mc:AlternateContent xmlns:mc="http://schemas.openxmlformats.org/markup-compatibility/2006">
          <mc:Choice Requires="x14">
            <control shapeId="3547" r:id="rId288" name="Drop Down 2523">
              <controlPr defaultSize="0" autoLine="0" autoPict="0">
                <anchor moveWithCells="1">
                  <from>
                    <xdr:col>12</xdr:col>
                    <xdr:colOff>685800</xdr:colOff>
                    <xdr:row>577</xdr:row>
                    <xdr:rowOff>7620</xdr:rowOff>
                  </from>
                  <to>
                    <xdr:col>12</xdr:col>
                    <xdr:colOff>1303020</xdr:colOff>
                    <xdr:row>577</xdr:row>
                    <xdr:rowOff>220980</xdr:rowOff>
                  </to>
                </anchor>
              </controlPr>
            </control>
          </mc:Choice>
        </mc:AlternateContent>
        <mc:AlternateContent xmlns:mc="http://schemas.openxmlformats.org/markup-compatibility/2006">
          <mc:Choice Requires="x14">
            <control shapeId="3548" r:id="rId289" name="Drop Down 2524">
              <controlPr defaultSize="0" autoLine="0" autoPict="0">
                <anchor moveWithCells="1">
                  <from>
                    <xdr:col>12</xdr:col>
                    <xdr:colOff>1325880</xdr:colOff>
                    <xdr:row>576</xdr:row>
                    <xdr:rowOff>220980</xdr:rowOff>
                  </from>
                  <to>
                    <xdr:col>13</xdr:col>
                    <xdr:colOff>0</xdr:colOff>
                    <xdr:row>577</xdr:row>
                    <xdr:rowOff>220980</xdr:rowOff>
                  </to>
                </anchor>
              </controlPr>
            </control>
          </mc:Choice>
        </mc:AlternateContent>
        <mc:AlternateContent xmlns:mc="http://schemas.openxmlformats.org/markup-compatibility/2006">
          <mc:Choice Requires="x14">
            <control shapeId="3567" r:id="rId290" name="Drop Down 2543">
              <controlPr defaultSize="0" autoLine="0" autoPict="0">
                <anchor moveWithCells="1">
                  <from>
                    <xdr:col>7</xdr:col>
                    <xdr:colOff>0</xdr:colOff>
                    <xdr:row>646</xdr:row>
                    <xdr:rowOff>0</xdr:rowOff>
                  </from>
                  <to>
                    <xdr:col>7</xdr:col>
                    <xdr:colOff>617220</xdr:colOff>
                    <xdr:row>647</xdr:row>
                    <xdr:rowOff>0</xdr:rowOff>
                  </to>
                </anchor>
              </controlPr>
            </control>
          </mc:Choice>
        </mc:AlternateContent>
        <mc:AlternateContent xmlns:mc="http://schemas.openxmlformats.org/markup-compatibility/2006">
          <mc:Choice Requires="x14">
            <control shapeId="3568" r:id="rId291" name="Drop Down 2544">
              <controlPr defaultSize="0" autoLine="0" autoPict="0">
                <anchor moveWithCells="1">
                  <from>
                    <xdr:col>7</xdr:col>
                    <xdr:colOff>601980</xdr:colOff>
                    <xdr:row>646</xdr:row>
                    <xdr:rowOff>7620</xdr:rowOff>
                  </from>
                  <to>
                    <xdr:col>7</xdr:col>
                    <xdr:colOff>1264920</xdr:colOff>
                    <xdr:row>647</xdr:row>
                    <xdr:rowOff>0</xdr:rowOff>
                  </to>
                </anchor>
              </controlPr>
            </control>
          </mc:Choice>
        </mc:AlternateContent>
        <mc:AlternateContent xmlns:mc="http://schemas.openxmlformats.org/markup-compatibility/2006">
          <mc:Choice Requires="x14">
            <control shapeId="3569" r:id="rId292" name="Drop Down 2545">
              <controlPr defaultSize="0" autoLine="0" autoPict="0">
                <anchor moveWithCells="1">
                  <from>
                    <xdr:col>7</xdr:col>
                    <xdr:colOff>1264920</xdr:colOff>
                    <xdr:row>646</xdr:row>
                    <xdr:rowOff>7620</xdr:rowOff>
                  </from>
                  <to>
                    <xdr:col>7</xdr:col>
                    <xdr:colOff>1798320</xdr:colOff>
                    <xdr:row>646</xdr:row>
                    <xdr:rowOff>312420</xdr:rowOff>
                  </to>
                </anchor>
              </controlPr>
            </control>
          </mc:Choice>
        </mc:AlternateContent>
        <mc:AlternateContent xmlns:mc="http://schemas.openxmlformats.org/markup-compatibility/2006">
          <mc:Choice Requires="x14">
            <control shapeId="3570" r:id="rId293" name="Drop Down 2546">
              <controlPr defaultSize="0" autoLine="0" autoPict="0">
                <anchor moveWithCells="1">
                  <from>
                    <xdr:col>7</xdr:col>
                    <xdr:colOff>0</xdr:colOff>
                    <xdr:row>647</xdr:row>
                    <xdr:rowOff>0</xdr:rowOff>
                  </from>
                  <to>
                    <xdr:col>7</xdr:col>
                    <xdr:colOff>617220</xdr:colOff>
                    <xdr:row>648</xdr:row>
                    <xdr:rowOff>0</xdr:rowOff>
                  </to>
                </anchor>
              </controlPr>
            </control>
          </mc:Choice>
        </mc:AlternateContent>
        <mc:AlternateContent xmlns:mc="http://schemas.openxmlformats.org/markup-compatibility/2006">
          <mc:Choice Requires="x14">
            <control shapeId="3571" r:id="rId294" name="Drop Down 2547">
              <controlPr defaultSize="0" autoLine="0" autoPict="0">
                <anchor moveWithCells="1">
                  <from>
                    <xdr:col>7</xdr:col>
                    <xdr:colOff>601980</xdr:colOff>
                    <xdr:row>647</xdr:row>
                    <xdr:rowOff>7620</xdr:rowOff>
                  </from>
                  <to>
                    <xdr:col>7</xdr:col>
                    <xdr:colOff>1264920</xdr:colOff>
                    <xdr:row>648</xdr:row>
                    <xdr:rowOff>0</xdr:rowOff>
                  </to>
                </anchor>
              </controlPr>
            </control>
          </mc:Choice>
        </mc:AlternateContent>
        <mc:AlternateContent xmlns:mc="http://schemas.openxmlformats.org/markup-compatibility/2006">
          <mc:Choice Requires="x14">
            <control shapeId="3572" r:id="rId295" name="Drop Down 2548">
              <controlPr defaultSize="0" autoLine="0" autoPict="0">
                <anchor moveWithCells="1">
                  <from>
                    <xdr:col>7</xdr:col>
                    <xdr:colOff>1264920</xdr:colOff>
                    <xdr:row>647</xdr:row>
                    <xdr:rowOff>7620</xdr:rowOff>
                  </from>
                  <to>
                    <xdr:col>7</xdr:col>
                    <xdr:colOff>1798320</xdr:colOff>
                    <xdr:row>647</xdr:row>
                    <xdr:rowOff>312420</xdr:rowOff>
                  </to>
                </anchor>
              </controlPr>
            </control>
          </mc:Choice>
        </mc:AlternateContent>
        <mc:AlternateContent xmlns:mc="http://schemas.openxmlformats.org/markup-compatibility/2006">
          <mc:Choice Requires="x14">
            <control shapeId="3573" r:id="rId296" name="Drop Down 2549">
              <controlPr defaultSize="0" autoLine="0" autoPict="0">
                <anchor moveWithCells="1">
                  <from>
                    <xdr:col>7</xdr:col>
                    <xdr:colOff>0</xdr:colOff>
                    <xdr:row>648</xdr:row>
                    <xdr:rowOff>0</xdr:rowOff>
                  </from>
                  <to>
                    <xdr:col>7</xdr:col>
                    <xdr:colOff>617220</xdr:colOff>
                    <xdr:row>649</xdr:row>
                    <xdr:rowOff>0</xdr:rowOff>
                  </to>
                </anchor>
              </controlPr>
            </control>
          </mc:Choice>
        </mc:AlternateContent>
        <mc:AlternateContent xmlns:mc="http://schemas.openxmlformats.org/markup-compatibility/2006">
          <mc:Choice Requires="x14">
            <control shapeId="3574" r:id="rId297" name="Drop Down 2550">
              <controlPr defaultSize="0" autoLine="0" autoPict="0">
                <anchor moveWithCells="1">
                  <from>
                    <xdr:col>7</xdr:col>
                    <xdr:colOff>601980</xdr:colOff>
                    <xdr:row>648</xdr:row>
                    <xdr:rowOff>7620</xdr:rowOff>
                  </from>
                  <to>
                    <xdr:col>7</xdr:col>
                    <xdr:colOff>1264920</xdr:colOff>
                    <xdr:row>649</xdr:row>
                    <xdr:rowOff>0</xdr:rowOff>
                  </to>
                </anchor>
              </controlPr>
            </control>
          </mc:Choice>
        </mc:AlternateContent>
        <mc:AlternateContent xmlns:mc="http://schemas.openxmlformats.org/markup-compatibility/2006">
          <mc:Choice Requires="x14">
            <control shapeId="3575" r:id="rId298" name="Drop Down 2551">
              <controlPr defaultSize="0" autoLine="0" autoPict="0">
                <anchor moveWithCells="1">
                  <from>
                    <xdr:col>7</xdr:col>
                    <xdr:colOff>1264920</xdr:colOff>
                    <xdr:row>648</xdr:row>
                    <xdr:rowOff>7620</xdr:rowOff>
                  </from>
                  <to>
                    <xdr:col>7</xdr:col>
                    <xdr:colOff>1798320</xdr:colOff>
                    <xdr:row>648</xdr:row>
                    <xdr:rowOff>312420</xdr:rowOff>
                  </to>
                </anchor>
              </controlPr>
            </control>
          </mc:Choice>
        </mc:AlternateContent>
        <mc:AlternateContent xmlns:mc="http://schemas.openxmlformats.org/markup-compatibility/2006">
          <mc:Choice Requires="x14">
            <control shapeId="3582" r:id="rId299" name="Drop Down 2558">
              <controlPr defaultSize="0" autoLine="0" autoPict="0">
                <anchor moveWithCells="1">
                  <from>
                    <xdr:col>3</xdr:col>
                    <xdr:colOff>0</xdr:colOff>
                    <xdr:row>677</xdr:row>
                    <xdr:rowOff>7620</xdr:rowOff>
                  </from>
                  <to>
                    <xdr:col>4</xdr:col>
                    <xdr:colOff>198120</xdr:colOff>
                    <xdr:row>677</xdr:row>
                    <xdr:rowOff>220980</xdr:rowOff>
                  </to>
                </anchor>
              </controlPr>
            </control>
          </mc:Choice>
        </mc:AlternateContent>
        <mc:AlternateContent xmlns:mc="http://schemas.openxmlformats.org/markup-compatibility/2006">
          <mc:Choice Requires="x14">
            <control shapeId="3583" r:id="rId300" name="Drop Down 2559">
              <controlPr defaultSize="0" autoLine="0" autoPict="0">
                <anchor moveWithCells="1">
                  <from>
                    <xdr:col>4</xdr:col>
                    <xdr:colOff>220980</xdr:colOff>
                    <xdr:row>677</xdr:row>
                    <xdr:rowOff>7620</xdr:rowOff>
                  </from>
                  <to>
                    <xdr:col>4</xdr:col>
                    <xdr:colOff>1021080</xdr:colOff>
                    <xdr:row>677</xdr:row>
                    <xdr:rowOff>220980</xdr:rowOff>
                  </to>
                </anchor>
              </controlPr>
            </control>
          </mc:Choice>
        </mc:AlternateContent>
        <mc:AlternateContent xmlns:mc="http://schemas.openxmlformats.org/markup-compatibility/2006">
          <mc:Choice Requires="x14">
            <control shapeId="3584" r:id="rId301" name="Drop Down 2560">
              <controlPr defaultSize="0" autoLine="0" autoPict="0">
                <anchor moveWithCells="1">
                  <from>
                    <xdr:col>4</xdr:col>
                    <xdr:colOff>1021080</xdr:colOff>
                    <xdr:row>677</xdr:row>
                    <xdr:rowOff>0</xdr:rowOff>
                  </from>
                  <to>
                    <xdr:col>4</xdr:col>
                    <xdr:colOff>1706880</xdr:colOff>
                    <xdr:row>677</xdr:row>
                    <xdr:rowOff>220980</xdr:rowOff>
                  </to>
                </anchor>
              </controlPr>
            </control>
          </mc:Choice>
        </mc:AlternateContent>
        <mc:AlternateContent xmlns:mc="http://schemas.openxmlformats.org/markup-compatibility/2006">
          <mc:Choice Requires="x14">
            <control shapeId="3585" r:id="rId302" name="Drop Down 2561">
              <controlPr defaultSize="0" autoLine="0" autoPict="0">
                <anchor moveWithCells="1">
                  <from>
                    <xdr:col>5</xdr:col>
                    <xdr:colOff>0</xdr:colOff>
                    <xdr:row>677</xdr:row>
                    <xdr:rowOff>7620</xdr:rowOff>
                  </from>
                  <to>
                    <xdr:col>6</xdr:col>
                    <xdr:colOff>259080</xdr:colOff>
                    <xdr:row>677</xdr:row>
                    <xdr:rowOff>220980</xdr:rowOff>
                  </to>
                </anchor>
              </controlPr>
            </control>
          </mc:Choice>
        </mc:AlternateContent>
        <mc:AlternateContent xmlns:mc="http://schemas.openxmlformats.org/markup-compatibility/2006">
          <mc:Choice Requires="x14">
            <control shapeId="3586" r:id="rId303" name="Drop Down 2562">
              <controlPr defaultSize="0" autoLine="0" autoPict="0">
                <anchor moveWithCells="1">
                  <from>
                    <xdr:col>6</xdr:col>
                    <xdr:colOff>266700</xdr:colOff>
                    <xdr:row>677</xdr:row>
                    <xdr:rowOff>7620</xdr:rowOff>
                  </from>
                  <to>
                    <xdr:col>6</xdr:col>
                    <xdr:colOff>1112520</xdr:colOff>
                    <xdr:row>677</xdr:row>
                    <xdr:rowOff>220980</xdr:rowOff>
                  </to>
                </anchor>
              </controlPr>
            </control>
          </mc:Choice>
        </mc:AlternateContent>
        <mc:AlternateContent xmlns:mc="http://schemas.openxmlformats.org/markup-compatibility/2006">
          <mc:Choice Requires="x14">
            <control shapeId="3587" r:id="rId304" name="Drop Down 2563">
              <controlPr defaultSize="0" autoLine="0" autoPict="0">
                <anchor moveWithCells="1">
                  <from>
                    <xdr:col>6</xdr:col>
                    <xdr:colOff>1135380</xdr:colOff>
                    <xdr:row>677</xdr:row>
                    <xdr:rowOff>0</xdr:rowOff>
                  </from>
                  <to>
                    <xdr:col>6</xdr:col>
                    <xdr:colOff>1798320</xdr:colOff>
                    <xdr:row>677</xdr:row>
                    <xdr:rowOff>220980</xdr:rowOff>
                  </to>
                </anchor>
              </controlPr>
            </control>
          </mc:Choice>
        </mc:AlternateContent>
        <mc:AlternateContent xmlns:mc="http://schemas.openxmlformats.org/markup-compatibility/2006">
          <mc:Choice Requires="x14">
            <control shapeId="3591" r:id="rId305" name="Drop Down 2567">
              <controlPr defaultSize="0" autoLine="0" autoPict="0">
                <anchor moveWithCells="1">
                  <from>
                    <xdr:col>12</xdr:col>
                    <xdr:colOff>0</xdr:colOff>
                    <xdr:row>675</xdr:row>
                    <xdr:rowOff>0</xdr:rowOff>
                  </from>
                  <to>
                    <xdr:col>12</xdr:col>
                    <xdr:colOff>716280</xdr:colOff>
                    <xdr:row>675</xdr:row>
                    <xdr:rowOff>220980</xdr:rowOff>
                  </to>
                </anchor>
              </controlPr>
            </control>
          </mc:Choice>
        </mc:AlternateContent>
        <mc:AlternateContent xmlns:mc="http://schemas.openxmlformats.org/markup-compatibility/2006">
          <mc:Choice Requires="x14">
            <control shapeId="3592" r:id="rId306" name="Drop Down 2568">
              <controlPr defaultSize="0" autoLine="0" autoPict="0">
                <anchor moveWithCells="1">
                  <from>
                    <xdr:col>12</xdr:col>
                    <xdr:colOff>716280</xdr:colOff>
                    <xdr:row>675</xdr:row>
                    <xdr:rowOff>7620</xdr:rowOff>
                  </from>
                  <to>
                    <xdr:col>12</xdr:col>
                    <xdr:colOff>1325880</xdr:colOff>
                    <xdr:row>675</xdr:row>
                    <xdr:rowOff>220980</xdr:rowOff>
                  </to>
                </anchor>
              </controlPr>
            </control>
          </mc:Choice>
        </mc:AlternateContent>
        <mc:AlternateContent xmlns:mc="http://schemas.openxmlformats.org/markup-compatibility/2006">
          <mc:Choice Requires="x14">
            <control shapeId="3593" r:id="rId307" name="Drop Down 2569">
              <controlPr defaultSize="0" autoLine="0" autoPict="0">
                <anchor moveWithCells="1">
                  <from>
                    <xdr:col>12</xdr:col>
                    <xdr:colOff>1325880</xdr:colOff>
                    <xdr:row>675</xdr:row>
                    <xdr:rowOff>0</xdr:rowOff>
                  </from>
                  <to>
                    <xdr:col>13</xdr:col>
                    <xdr:colOff>0</xdr:colOff>
                    <xdr:row>675</xdr:row>
                    <xdr:rowOff>220980</xdr:rowOff>
                  </to>
                </anchor>
              </controlPr>
            </control>
          </mc:Choice>
        </mc:AlternateContent>
        <mc:AlternateContent xmlns:mc="http://schemas.openxmlformats.org/markup-compatibility/2006">
          <mc:Choice Requires="x14">
            <control shapeId="3594" r:id="rId308" name="Drop Down 2570">
              <controlPr defaultSize="0" autoLine="0" autoPict="0">
                <anchor moveWithCells="1">
                  <from>
                    <xdr:col>12</xdr:col>
                    <xdr:colOff>0</xdr:colOff>
                    <xdr:row>677</xdr:row>
                    <xdr:rowOff>0</xdr:rowOff>
                  </from>
                  <to>
                    <xdr:col>12</xdr:col>
                    <xdr:colOff>693420</xdr:colOff>
                    <xdr:row>677</xdr:row>
                    <xdr:rowOff>220980</xdr:rowOff>
                  </to>
                </anchor>
              </controlPr>
            </control>
          </mc:Choice>
        </mc:AlternateContent>
        <mc:AlternateContent xmlns:mc="http://schemas.openxmlformats.org/markup-compatibility/2006">
          <mc:Choice Requires="x14">
            <control shapeId="3595" r:id="rId309" name="Drop Down 2571">
              <controlPr defaultSize="0" autoLine="0" autoPict="0">
                <anchor moveWithCells="1">
                  <from>
                    <xdr:col>12</xdr:col>
                    <xdr:colOff>685800</xdr:colOff>
                    <xdr:row>677</xdr:row>
                    <xdr:rowOff>7620</xdr:rowOff>
                  </from>
                  <to>
                    <xdr:col>12</xdr:col>
                    <xdr:colOff>1303020</xdr:colOff>
                    <xdr:row>677</xdr:row>
                    <xdr:rowOff>220980</xdr:rowOff>
                  </to>
                </anchor>
              </controlPr>
            </control>
          </mc:Choice>
        </mc:AlternateContent>
        <mc:AlternateContent xmlns:mc="http://schemas.openxmlformats.org/markup-compatibility/2006">
          <mc:Choice Requires="x14">
            <control shapeId="3596" r:id="rId310" name="Drop Down 2572">
              <controlPr defaultSize="0" autoLine="0" autoPict="0">
                <anchor moveWithCells="1">
                  <from>
                    <xdr:col>12</xdr:col>
                    <xdr:colOff>1325880</xdr:colOff>
                    <xdr:row>676</xdr:row>
                    <xdr:rowOff>220980</xdr:rowOff>
                  </from>
                  <to>
                    <xdr:col>13</xdr:col>
                    <xdr:colOff>0</xdr:colOff>
                    <xdr:row>677</xdr:row>
                    <xdr:rowOff>220980</xdr:rowOff>
                  </to>
                </anchor>
              </controlPr>
            </control>
          </mc:Choice>
        </mc:AlternateContent>
        <mc:AlternateContent xmlns:mc="http://schemas.openxmlformats.org/markup-compatibility/2006">
          <mc:Choice Requires="x14">
            <control shapeId="3615" r:id="rId311" name="Drop Down 2591">
              <controlPr defaultSize="0" autoLine="0" autoPict="0">
                <anchor moveWithCells="1">
                  <from>
                    <xdr:col>7</xdr:col>
                    <xdr:colOff>0</xdr:colOff>
                    <xdr:row>746</xdr:row>
                    <xdr:rowOff>0</xdr:rowOff>
                  </from>
                  <to>
                    <xdr:col>7</xdr:col>
                    <xdr:colOff>617220</xdr:colOff>
                    <xdr:row>747</xdr:row>
                    <xdr:rowOff>0</xdr:rowOff>
                  </to>
                </anchor>
              </controlPr>
            </control>
          </mc:Choice>
        </mc:AlternateContent>
        <mc:AlternateContent xmlns:mc="http://schemas.openxmlformats.org/markup-compatibility/2006">
          <mc:Choice Requires="x14">
            <control shapeId="3616" r:id="rId312" name="Drop Down 2592">
              <controlPr defaultSize="0" autoLine="0" autoPict="0">
                <anchor moveWithCells="1">
                  <from>
                    <xdr:col>7</xdr:col>
                    <xdr:colOff>601980</xdr:colOff>
                    <xdr:row>746</xdr:row>
                    <xdr:rowOff>7620</xdr:rowOff>
                  </from>
                  <to>
                    <xdr:col>7</xdr:col>
                    <xdr:colOff>1264920</xdr:colOff>
                    <xdr:row>747</xdr:row>
                    <xdr:rowOff>0</xdr:rowOff>
                  </to>
                </anchor>
              </controlPr>
            </control>
          </mc:Choice>
        </mc:AlternateContent>
        <mc:AlternateContent xmlns:mc="http://schemas.openxmlformats.org/markup-compatibility/2006">
          <mc:Choice Requires="x14">
            <control shapeId="3617" r:id="rId313" name="Drop Down 2593">
              <controlPr defaultSize="0" autoLine="0" autoPict="0">
                <anchor moveWithCells="1">
                  <from>
                    <xdr:col>7</xdr:col>
                    <xdr:colOff>1264920</xdr:colOff>
                    <xdr:row>746</xdr:row>
                    <xdr:rowOff>7620</xdr:rowOff>
                  </from>
                  <to>
                    <xdr:col>7</xdr:col>
                    <xdr:colOff>1798320</xdr:colOff>
                    <xdr:row>746</xdr:row>
                    <xdr:rowOff>312420</xdr:rowOff>
                  </to>
                </anchor>
              </controlPr>
            </control>
          </mc:Choice>
        </mc:AlternateContent>
        <mc:AlternateContent xmlns:mc="http://schemas.openxmlformats.org/markup-compatibility/2006">
          <mc:Choice Requires="x14">
            <control shapeId="3618" r:id="rId314" name="Drop Down 2594">
              <controlPr defaultSize="0" autoLine="0" autoPict="0">
                <anchor moveWithCells="1">
                  <from>
                    <xdr:col>7</xdr:col>
                    <xdr:colOff>0</xdr:colOff>
                    <xdr:row>747</xdr:row>
                    <xdr:rowOff>0</xdr:rowOff>
                  </from>
                  <to>
                    <xdr:col>7</xdr:col>
                    <xdr:colOff>617220</xdr:colOff>
                    <xdr:row>748</xdr:row>
                    <xdr:rowOff>0</xdr:rowOff>
                  </to>
                </anchor>
              </controlPr>
            </control>
          </mc:Choice>
        </mc:AlternateContent>
        <mc:AlternateContent xmlns:mc="http://schemas.openxmlformats.org/markup-compatibility/2006">
          <mc:Choice Requires="x14">
            <control shapeId="3619" r:id="rId315" name="Drop Down 2595">
              <controlPr defaultSize="0" autoLine="0" autoPict="0">
                <anchor moveWithCells="1">
                  <from>
                    <xdr:col>7</xdr:col>
                    <xdr:colOff>601980</xdr:colOff>
                    <xdr:row>747</xdr:row>
                    <xdr:rowOff>7620</xdr:rowOff>
                  </from>
                  <to>
                    <xdr:col>7</xdr:col>
                    <xdr:colOff>1264920</xdr:colOff>
                    <xdr:row>748</xdr:row>
                    <xdr:rowOff>0</xdr:rowOff>
                  </to>
                </anchor>
              </controlPr>
            </control>
          </mc:Choice>
        </mc:AlternateContent>
        <mc:AlternateContent xmlns:mc="http://schemas.openxmlformats.org/markup-compatibility/2006">
          <mc:Choice Requires="x14">
            <control shapeId="3620" r:id="rId316" name="Drop Down 2596">
              <controlPr defaultSize="0" autoLine="0" autoPict="0">
                <anchor moveWithCells="1">
                  <from>
                    <xdr:col>7</xdr:col>
                    <xdr:colOff>1264920</xdr:colOff>
                    <xdr:row>747</xdr:row>
                    <xdr:rowOff>7620</xdr:rowOff>
                  </from>
                  <to>
                    <xdr:col>7</xdr:col>
                    <xdr:colOff>1798320</xdr:colOff>
                    <xdr:row>747</xdr:row>
                    <xdr:rowOff>312420</xdr:rowOff>
                  </to>
                </anchor>
              </controlPr>
            </control>
          </mc:Choice>
        </mc:AlternateContent>
        <mc:AlternateContent xmlns:mc="http://schemas.openxmlformats.org/markup-compatibility/2006">
          <mc:Choice Requires="x14">
            <control shapeId="3621" r:id="rId317" name="Drop Down 2597">
              <controlPr defaultSize="0" autoLine="0" autoPict="0">
                <anchor moveWithCells="1">
                  <from>
                    <xdr:col>7</xdr:col>
                    <xdr:colOff>0</xdr:colOff>
                    <xdr:row>748</xdr:row>
                    <xdr:rowOff>0</xdr:rowOff>
                  </from>
                  <to>
                    <xdr:col>7</xdr:col>
                    <xdr:colOff>617220</xdr:colOff>
                    <xdr:row>749</xdr:row>
                    <xdr:rowOff>0</xdr:rowOff>
                  </to>
                </anchor>
              </controlPr>
            </control>
          </mc:Choice>
        </mc:AlternateContent>
        <mc:AlternateContent xmlns:mc="http://schemas.openxmlformats.org/markup-compatibility/2006">
          <mc:Choice Requires="x14">
            <control shapeId="3622" r:id="rId318" name="Drop Down 2598">
              <controlPr defaultSize="0" autoLine="0" autoPict="0">
                <anchor moveWithCells="1">
                  <from>
                    <xdr:col>7</xdr:col>
                    <xdr:colOff>601980</xdr:colOff>
                    <xdr:row>748</xdr:row>
                    <xdr:rowOff>7620</xdr:rowOff>
                  </from>
                  <to>
                    <xdr:col>7</xdr:col>
                    <xdr:colOff>1264920</xdr:colOff>
                    <xdr:row>749</xdr:row>
                    <xdr:rowOff>0</xdr:rowOff>
                  </to>
                </anchor>
              </controlPr>
            </control>
          </mc:Choice>
        </mc:AlternateContent>
        <mc:AlternateContent xmlns:mc="http://schemas.openxmlformats.org/markup-compatibility/2006">
          <mc:Choice Requires="x14">
            <control shapeId="3623" r:id="rId319" name="Drop Down 2599">
              <controlPr defaultSize="0" autoLine="0" autoPict="0">
                <anchor moveWithCells="1">
                  <from>
                    <xdr:col>7</xdr:col>
                    <xdr:colOff>1264920</xdr:colOff>
                    <xdr:row>748</xdr:row>
                    <xdr:rowOff>7620</xdr:rowOff>
                  </from>
                  <to>
                    <xdr:col>7</xdr:col>
                    <xdr:colOff>1798320</xdr:colOff>
                    <xdr:row>748</xdr:row>
                    <xdr:rowOff>312420</xdr:rowOff>
                  </to>
                </anchor>
              </controlPr>
            </control>
          </mc:Choice>
        </mc:AlternateContent>
        <mc:AlternateContent xmlns:mc="http://schemas.openxmlformats.org/markup-compatibility/2006">
          <mc:Choice Requires="x14">
            <control shapeId="3636" r:id="rId320" name="Drop Down 2612">
              <controlPr defaultSize="0" autoLine="0" autoPict="0">
                <anchor moveWithCells="1">
                  <from>
                    <xdr:col>3</xdr:col>
                    <xdr:colOff>0</xdr:colOff>
                    <xdr:row>777</xdr:row>
                    <xdr:rowOff>7620</xdr:rowOff>
                  </from>
                  <to>
                    <xdr:col>4</xdr:col>
                    <xdr:colOff>198120</xdr:colOff>
                    <xdr:row>777</xdr:row>
                    <xdr:rowOff>220980</xdr:rowOff>
                  </to>
                </anchor>
              </controlPr>
            </control>
          </mc:Choice>
        </mc:AlternateContent>
        <mc:AlternateContent xmlns:mc="http://schemas.openxmlformats.org/markup-compatibility/2006">
          <mc:Choice Requires="x14">
            <control shapeId="3637" r:id="rId321" name="Drop Down 2613">
              <controlPr defaultSize="0" autoLine="0" autoPict="0">
                <anchor moveWithCells="1">
                  <from>
                    <xdr:col>4</xdr:col>
                    <xdr:colOff>220980</xdr:colOff>
                    <xdr:row>777</xdr:row>
                    <xdr:rowOff>7620</xdr:rowOff>
                  </from>
                  <to>
                    <xdr:col>4</xdr:col>
                    <xdr:colOff>1021080</xdr:colOff>
                    <xdr:row>777</xdr:row>
                    <xdr:rowOff>220980</xdr:rowOff>
                  </to>
                </anchor>
              </controlPr>
            </control>
          </mc:Choice>
        </mc:AlternateContent>
        <mc:AlternateContent xmlns:mc="http://schemas.openxmlformats.org/markup-compatibility/2006">
          <mc:Choice Requires="x14">
            <control shapeId="3638" r:id="rId322" name="Drop Down 2614">
              <controlPr defaultSize="0" autoLine="0" autoPict="0">
                <anchor moveWithCells="1">
                  <from>
                    <xdr:col>4</xdr:col>
                    <xdr:colOff>1021080</xdr:colOff>
                    <xdr:row>777</xdr:row>
                    <xdr:rowOff>0</xdr:rowOff>
                  </from>
                  <to>
                    <xdr:col>4</xdr:col>
                    <xdr:colOff>1706880</xdr:colOff>
                    <xdr:row>777</xdr:row>
                    <xdr:rowOff>220980</xdr:rowOff>
                  </to>
                </anchor>
              </controlPr>
            </control>
          </mc:Choice>
        </mc:AlternateContent>
        <mc:AlternateContent xmlns:mc="http://schemas.openxmlformats.org/markup-compatibility/2006">
          <mc:Choice Requires="x14">
            <control shapeId="3639" r:id="rId323" name="Drop Down 2615">
              <controlPr defaultSize="0" autoLine="0" autoPict="0">
                <anchor moveWithCells="1">
                  <from>
                    <xdr:col>5</xdr:col>
                    <xdr:colOff>0</xdr:colOff>
                    <xdr:row>777</xdr:row>
                    <xdr:rowOff>7620</xdr:rowOff>
                  </from>
                  <to>
                    <xdr:col>6</xdr:col>
                    <xdr:colOff>259080</xdr:colOff>
                    <xdr:row>777</xdr:row>
                    <xdr:rowOff>220980</xdr:rowOff>
                  </to>
                </anchor>
              </controlPr>
            </control>
          </mc:Choice>
        </mc:AlternateContent>
        <mc:AlternateContent xmlns:mc="http://schemas.openxmlformats.org/markup-compatibility/2006">
          <mc:Choice Requires="x14">
            <control shapeId="3640" r:id="rId324" name="Drop Down 2616">
              <controlPr defaultSize="0" autoLine="0" autoPict="0">
                <anchor moveWithCells="1">
                  <from>
                    <xdr:col>6</xdr:col>
                    <xdr:colOff>266700</xdr:colOff>
                    <xdr:row>777</xdr:row>
                    <xdr:rowOff>7620</xdr:rowOff>
                  </from>
                  <to>
                    <xdr:col>6</xdr:col>
                    <xdr:colOff>1112520</xdr:colOff>
                    <xdr:row>777</xdr:row>
                    <xdr:rowOff>220980</xdr:rowOff>
                  </to>
                </anchor>
              </controlPr>
            </control>
          </mc:Choice>
        </mc:AlternateContent>
        <mc:AlternateContent xmlns:mc="http://schemas.openxmlformats.org/markup-compatibility/2006">
          <mc:Choice Requires="x14">
            <control shapeId="3641" r:id="rId325" name="Drop Down 2617">
              <controlPr defaultSize="0" autoLine="0" autoPict="0">
                <anchor moveWithCells="1">
                  <from>
                    <xdr:col>6</xdr:col>
                    <xdr:colOff>1135380</xdr:colOff>
                    <xdr:row>777</xdr:row>
                    <xdr:rowOff>0</xdr:rowOff>
                  </from>
                  <to>
                    <xdr:col>6</xdr:col>
                    <xdr:colOff>1798320</xdr:colOff>
                    <xdr:row>777</xdr:row>
                    <xdr:rowOff>220980</xdr:rowOff>
                  </to>
                </anchor>
              </controlPr>
            </control>
          </mc:Choice>
        </mc:AlternateContent>
        <mc:AlternateContent xmlns:mc="http://schemas.openxmlformats.org/markup-compatibility/2006">
          <mc:Choice Requires="x14">
            <control shapeId="3645" r:id="rId326" name="Drop Down 2621">
              <controlPr defaultSize="0" autoLine="0" autoPict="0">
                <anchor moveWithCells="1">
                  <from>
                    <xdr:col>12</xdr:col>
                    <xdr:colOff>0</xdr:colOff>
                    <xdr:row>775</xdr:row>
                    <xdr:rowOff>0</xdr:rowOff>
                  </from>
                  <to>
                    <xdr:col>12</xdr:col>
                    <xdr:colOff>716280</xdr:colOff>
                    <xdr:row>775</xdr:row>
                    <xdr:rowOff>220980</xdr:rowOff>
                  </to>
                </anchor>
              </controlPr>
            </control>
          </mc:Choice>
        </mc:AlternateContent>
        <mc:AlternateContent xmlns:mc="http://schemas.openxmlformats.org/markup-compatibility/2006">
          <mc:Choice Requires="x14">
            <control shapeId="3646" r:id="rId327" name="Drop Down 2622">
              <controlPr defaultSize="0" autoLine="0" autoPict="0">
                <anchor moveWithCells="1">
                  <from>
                    <xdr:col>12</xdr:col>
                    <xdr:colOff>716280</xdr:colOff>
                    <xdr:row>775</xdr:row>
                    <xdr:rowOff>7620</xdr:rowOff>
                  </from>
                  <to>
                    <xdr:col>12</xdr:col>
                    <xdr:colOff>1325880</xdr:colOff>
                    <xdr:row>775</xdr:row>
                    <xdr:rowOff>220980</xdr:rowOff>
                  </to>
                </anchor>
              </controlPr>
            </control>
          </mc:Choice>
        </mc:AlternateContent>
        <mc:AlternateContent xmlns:mc="http://schemas.openxmlformats.org/markup-compatibility/2006">
          <mc:Choice Requires="x14">
            <control shapeId="3647" r:id="rId328" name="Drop Down 2623">
              <controlPr defaultSize="0" autoLine="0" autoPict="0">
                <anchor moveWithCells="1">
                  <from>
                    <xdr:col>12</xdr:col>
                    <xdr:colOff>1325880</xdr:colOff>
                    <xdr:row>775</xdr:row>
                    <xdr:rowOff>0</xdr:rowOff>
                  </from>
                  <to>
                    <xdr:col>13</xdr:col>
                    <xdr:colOff>0</xdr:colOff>
                    <xdr:row>775</xdr:row>
                    <xdr:rowOff>220980</xdr:rowOff>
                  </to>
                </anchor>
              </controlPr>
            </control>
          </mc:Choice>
        </mc:AlternateContent>
        <mc:AlternateContent xmlns:mc="http://schemas.openxmlformats.org/markup-compatibility/2006">
          <mc:Choice Requires="x14">
            <control shapeId="3648" r:id="rId329" name="Drop Down 2624">
              <controlPr defaultSize="0" autoLine="0" autoPict="0">
                <anchor moveWithCells="1">
                  <from>
                    <xdr:col>12</xdr:col>
                    <xdr:colOff>0</xdr:colOff>
                    <xdr:row>777</xdr:row>
                    <xdr:rowOff>0</xdr:rowOff>
                  </from>
                  <to>
                    <xdr:col>12</xdr:col>
                    <xdr:colOff>693420</xdr:colOff>
                    <xdr:row>777</xdr:row>
                    <xdr:rowOff>220980</xdr:rowOff>
                  </to>
                </anchor>
              </controlPr>
            </control>
          </mc:Choice>
        </mc:AlternateContent>
        <mc:AlternateContent xmlns:mc="http://schemas.openxmlformats.org/markup-compatibility/2006">
          <mc:Choice Requires="x14">
            <control shapeId="3649" r:id="rId330" name="Drop Down 2625">
              <controlPr defaultSize="0" autoLine="0" autoPict="0">
                <anchor moveWithCells="1">
                  <from>
                    <xdr:col>12</xdr:col>
                    <xdr:colOff>685800</xdr:colOff>
                    <xdr:row>777</xdr:row>
                    <xdr:rowOff>7620</xdr:rowOff>
                  </from>
                  <to>
                    <xdr:col>12</xdr:col>
                    <xdr:colOff>1303020</xdr:colOff>
                    <xdr:row>777</xdr:row>
                    <xdr:rowOff>220980</xdr:rowOff>
                  </to>
                </anchor>
              </controlPr>
            </control>
          </mc:Choice>
        </mc:AlternateContent>
        <mc:AlternateContent xmlns:mc="http://schemas.openxmlformats.org/markup-compatibility/2006">
          <mc:Choice Requires="x14">
            <control shapeId="3650" r:id="rId331" name="Drop Down 2626">
              <controlPr defaultSize="0" autoLine="0" autoPict="0">
                <anchor moveWithCells="1">
                  <from>
                    <xdr:col>12</xdr:col>
                    <xdr:colOff>1325880</xdr:colOff>
                    <xdr:row>776</xdr:row>
                    <xdr:rowOff>220980</xdr:rowOff>
                  </from>
                  <to>
                    <xdr:col>13</xdr:col>
                    <xdr:colOff>0</xdr:colOff>
                    <xdr:row>777</xdr:row>
                    <xdr:rowOff>220980</xdr:rowOff>
                  </to>
                </anchor>
              </controlPr>
            </control>
          </mc:Choice>
        </mc:AlternateContent>
        <mc:AlternateContent xmlns:mc="http://schemas.openxmlformats.org/markup-compatibility/2006">
          <mc:Choice Requires="x14">
            <control shapeId="3669" r:id="rId332" name="Drop Down 2645">
              <controlPr defaultSize="0" autoLine="0" autoPict="0">
                <anchor moveWithCells="1">
                  <from>
                    <xdr:col>7</xdr:col>
                    <xdr:colOff>0</xdr:colOff>
                    <xdr:row>846</xdr:row>
                    <xdr:rowOff>0</xdr:rowOff>
                  </from>
                  <to>
                    <xdr:col>7</xdr:col>
                    <xdr:colOff>617220</xdr:colOff>
                    <xdr:row>847</xdr:row>
                    <xdr:rowOff>0</xdr:rowOff>
                  </to>
                </anchor>
              </controlPr>
            </control>
          </mc:Choice>
        </mc:AlternateContent>
        <mc:AlternateContent xmlns:mc="http://schemas.openxmlformats.org/markup-compatibility/2006">
          <mc:Choice Requires="x14">
            <control shapeId="3670" r:id="rId333" name="Drop Down 2646">
              <controlPr defaultSize="0" autoLine="0" autoPict="0">
                <anchor moveWithCells="1">
                  <from>
                    <xdr:col>7</xdr:col>
                    <xdr:colOff>601980</xdr:colOff>
                    <xdr:row>846</xdr:row>
                    <xdr:rowOff>7620</xdr:rowOff>
                  </from>
                  <to>
                    <xdr:col>7</xdr:col>
                    <xdr:colOff>1264920</xdr:colOff>
                    <xdr:row>847</xdr:row>
                    <xdr:rowOff>0</xdr:rowOff>
                  </to>
                </anchor>
              </controlPr>
            </control>
          </mc:Choice>
        </mc:AlternateContent>
        <mc:AlternateContent xmlns:mc="http://schemas.openxmlformats.org/markup-compatibility/2006">
          <mc:Choice Requires="x14">
            <control shapeId="3671" r:id="rId334" name="Drop Down 2647">
              <controlPr defaultSize="0" autoLine="0" autoPict="0">
                <anchor moveWithCells="1">
                  <from>
                    <xdr:col>7</xdr:col>
                    <xdr:colOff>1264920</xdr:colOff>
                    <xdr:row>846</xdr:row>
                    <xdr:rowOff>7620</xdr:rowOff>
                  </from>
                  <to>
                    <xdr:col>7</xdr:col>
                    <xdr:colOff>1798320</xdr:colOff>
                    <xdr:row>846</xdr:row>
                    <xdr:rowOff>312420</xdr:rowOff>
                  </to>
                </anchor>
              </controlPr>
            </control>
          </mc:Choice>
        </mc:AlternateContent>
        <mc:AlternateContent xmlns:mc="http://schemas.openxmlformats.org/markup-compatibility/2006">
          <mc:Choice Requires="x14">
            <control shapeId="3672" r:id="rId335" name="Drop Down 2648">
              <controlPr defaultSize="0" autoLine="0" autoPict="0">
                <anchor moveWithCells="1">
                  <from>
                    <xdr:col>7</xdr:col>
                    <xdr:colOff>0</xdr:colOff>
                    <xdr:row>847</xdr:row>
                    <xdr:rowOff>0</xdr:rowOff>
                  </from>
                  <to>
                    <xdr:col>7</xdr:col>
                    <xdr:colOff>617220</xdr:colOff>
                    <xdr:row>848</xdr:row>
                    <xdr:rowOff>0</xdr:rowOff>
                  </to>
                </anchor>
              </controlPr>
            </control>
          </mc:Choice>
        </mc:AlternateContent>
        <mc:AlternateContent xmlns:mc="http://schemas.openxmlformats.org/markup-compatibility/2006">
          <mc:Choice Requires="x14">
            <control shapeId="3673" r:id="rId336" name="Drop Down 2649">
              <controlPr defaultSize="0" autoLine="0" autoPict="0">
                <anchor moveWithCells="1">
                  <from>
                    <xdr:col>7</xdr:col>
                    <xdr:colOff>601980</xdr:colOff>
                    <xdr:row>847</xdr:row>
                    <xdr:rowOff>7620</xdr:rowOff>
                  </from>
                  <to>
                    <xdr:col>7</xdr:col>
                    <xdr:colOff>1264920</xdr:colOff>
                    <xdr:row>848</xdr:row>
                    <xdr:rowOff>0</xdr:rowOff>
                  </to>
                </anchor>
              </controlPr>
            </control>
          </mc:Choice>
        </mc:AlternateContent>
        <mc:AlternateContent xmlns:mc="http://schemas.openxmlformats.org/markup-compatibility/2006">
          <mc:Choice Requires="x14">
            <control shapeId="3674" r:id="rId337" name="Drop Down 2650">
              <controlPr defaultSize="0" autoLine="0" autoPict="0">
                <anchor moveWithCells="1">
                  <from>
                    <xdr:col>7</xdr:col>
                    <xdr:colOff>1264920</xdr:colOff>
                    <xdr:row>847</xdr:row>
                    <xdr:rowOff>7620</xdr:rowOff>
                  </from>
                  <to>
                    <xdr:col>7</xdr:col>
                    <xdr:colOff>1798320</xdr:colOff>
                    <xdr:row>847</xdr:row>
                    <xdr:rowOff>312420</xdr:rowOff>
                  </to>
                </anchor>
              </controlPr>
            </control>
          </mc:Choice>
        </mc:AlternateContent>
        <mc:AlternateContent xmlns:mc="http://schemas.openxmlformats.org/markup-compatibility/2006">
          <mc:Choice Requires="x14">
            <control shapeId="3675" r:id="rId338" name="Drop Down 2651">
              <controlPr defaultSize="0" autoLine="0" autoPict="0">
                <anchor moveWithCells="1">
                  <from>
                    <xdr:col>7</xdr:col>
                    <xdr:colOff>0</xdr:colOff>
                    <xdr:row>848</xdr:row>
                    <xdr:rowOff>0</xdr:rowOff>
                  </from>
                  <to>
                    <xdr:col>7</xdr:col>
                    <xdr:colOff>617220</xdr:colOff>
                    <xdr:row>849</xdr:row>
                    <xdr:rowOff>0</xdr:rowOff>
                  </to>
                </anchor>
              </controlPr>
            </control>
          </mc:Choice>
        </mc:AlternateContent>
        <mc:AlternateContent xmlns:mc="http://schemas.openxmlformats.org/markup-compatibility/2006">
          <mc:Choice Requires="x14">
            <control shapeId="3676" r:id="rId339" name="Drop Down 2652">
              <controlPr defaultSize="0" autoLine="0" autoPict="0">
                <anchor moveWithCells="1">
                  <from>
                    <xdr:col>7</xdr:col>
                    <xdr:colOff>601980</xdr:colOff>
                    <xdr:row>848</xdr:row>
                    <xdr:rowOff>7620</xdr:rowOff>
                  </from>
                  <to>
                    <xdr:col>7</xdr:col>
                    <xdr:colOff>1264920</xdr:colOff>
                    <xdr:row>849</xdr:row>
                    <xdr:rowOff>0</xdr:rowOff>
                  </to>
                </anchor>
              </controlPr>
            </control>
          </mc:Choice>
        </mc:AlternateContent>
        <mc:AlternateContent xmlns:mc="http://schemas.openxmlformats.org/markup-compatibility/2006">
          <mc:Choice Requires="x14">
            <control shapeId="3677" r:id="rId340" name="Drop Down 2653">
              <controlPr defaultSize="0" autoLine="0" autoPict="0">
                <anchor moveWithCells="1">
                  <from>
                    <xdr:col>7</xdr:col>
                    <xdr:colOff>1264920</xdr:colOff>
                    <xdr:row>848</xdr:row>
                    <xdr:rowOff>7620</xdr:rowOff>
                  </from>
                  <to>
                    <xdr:col>7</xdr:col>
                    <xdr:colOff>1798320</xdr:colOff>
                    <xdr:row>848</xdr:row>
                    <xdr:rowOff>312420</xdr:rowOff>
                  </to>
                </anchor>
              </controlPr>
            </control>
          </mc:Choice>
        </mc:AlternateContent>
        <mc:AlternateContent xmlns:mc="http://schemas.openxmlformats.org/markup-compatibility/2006">
          <mc:Choice Requires="x14">
            <control shapeId="3684" r:id="rId341" name="Drop Down 2660">
              <controlPr defaultSize="0" autoLine="0" autoPict="0">
                <anchor moveWithCells="1">
                  <from>
                    <xdr:col>3</xdr:col>
                    <xdr:colOff>0</xdr:colOff>
                    <xdr:row>877</xdr:row>
                    <xdr:rowOff>7620</xdr:rowOff>
                  </from>
                  <to>
                    <xdr:col>4</xdr:col>
                    <xdr:colOff>198120</xdr:colOff>
                    <xdr:row>877</xdr:row>
                    <xdr:rowOff>220980</xdr:rowOff>
                  </to>
                </anchor>
              </controlPr>
            </control>
          </mc:Choice>
        </mc:AlternateContent>
        <mc:AlternateContent xmlns:mc="http://schemas.openxmlformats.org/markup-compatibility/2006">
          <mc:Choice Requires="x14">
            <control shapeId="3685" r:id="rId342" name="Drop Down 2661">
              <controlPr defaultSize="0" autoLine="0" autoPict="0">
                <anchor moveWithCells="1">
                  <from>
                    <xdr:col>4</xdr:col>
                    <xdr:colOff>220980</xdr:colOff>
                    <xdr:row>877</xdr:row>
                    <xdr:rowOff>7620</xdr:rowOff>
                  </from>
                  <to>
                    <xdr:col>4</xdr:col>
                    <xdr:colOff>1021080</xdr:colOff>
                    <xdr:row>877</xdr:row>
                    <xdr:rowOff>220980</xdr:rowOff>
                  </to>
                </anchor>
              </controlPr>
            </control>
          </mc:Choice>
        </mc:AlternateContent>
        <mc:AlternateContent xmlns:mc="http://schemas.openxmlformats.org/markup-compatibility/2006">
          <mc:Choice Requires="x14">
            <control shapeId="3686" r:id="rId343" name="Drop Down 2662">
              <controlPr defaultSize="0" autoLine="0" autoPict="0">
                <anchor moveWithCells="1">
                  <from>
                    <xdr:col>4</xdr:col>
                    <xdr:colOff>1021080</xdr:colOff>
                    <xdr:row>877</xdr:row>
                    <xdr:rowOff>0</xdr:rowOff>
                  </from>
                  <to>
                    <xdr:col>4</xdr:col>
                    <xdr:colOff>1706880</xdr:colOff>
                    <xdr:row>877</xdr:row>
                    <xdr:rowOff>220980</xdr:rowOff>
                  </to>
                </anchor>
              </controlPr>
            </control>
          </mc:Choice>
        </mc:AlternateContent>
        <mc:AlternateContent xmlns:mc="http://schemas.openxmlformats.org/markup-compatibility/2006">
          <mc:Choice Requires="x14">
            <control shapeId="3687" r:id="rId344" name="Drop Down 2663">
              <controlPr defaultSize="0" autoLine="0" autoPict="0">
                <anchor moveWithCells="1">
                  <from>
                    <xdr:col>5</xdr:col>
                    <xdr:colOff>0</xdr:colOff>
                    <xdr:row>877</xdr:row>
                    <xdr:rowOff>7620</xdr:rowOff>
                  </from>
                  <to>
                    <xdr:col>6</xdr:col>
                    <xdr:colOff>259080</xdr:colOff>
                    <xdr:row>877</xdr:row>
                    <xdr:rowOff>220980</xdr:rowOff>
                  </to>
                </anchor>
              </controlPr>
            </control>
          </mc:Choice>
        </mc:AlternateContent>
        <mc:AlternateContent xmlns:mc="http://schemas.openxmlformats.org/markup-compatibility/2006">
          <mc:Choice Requires="x14">
            <control shapeId="3688" r:id="rId345" name="Drop Down 2664">
              <controlPr defaultSize="0" autoLine="0" autoPict="0">
                <anchor moveWithCells="1">
                  <from>
                    <xdr:col>6</xdr:col>
                    <xdr:colOff>266700</xdr:colOff>
                    <xdr:row>877</xdr:row>
                    <xdr:rowOff>7620</xdr:rowOff>
                  </from>
                  <to>
                    <xdr:col>6</xdr:col>
                    <xdr:colOff>1112520</xdr:colOff>
                    <xdr:row>877</xdr:row>
                    <xdr:rowOff>220980</xdr:rowOff>
                  </to>
                </anchor>
              </controlPr>
            </control>
          </mc:Choice>
        </mc:AlternateContent>
        <mc:AlternateContent xmlns:mc="http://schemas.openxmlformats.org/markup-compatibility/2006">
          <mc:Choice Requires="x14">
            <control shapeId="3689" r:id="rId346" name="Drop Down 2665">
              <controlPr defaultSize="0" autoLine="0" autoPict="0">
                <anchor moveWithCells="1">
                  <from>
                    <xdr:col>6</xdr:col>
                    <xdr:colOff>1135380</xdr:colOff>
                    <xdr:row>877</xdr:row>
                    <xdr:rowOff>0</xdr:rowOff>
                  </from>
                  <to>
                    <xdr:col>6</xdr:col>
                    <xdr:colOff>1798320</xdr:colOff>
                    <xdr:row>877</xdr:row>
                    <xdr:rowOff>220980</xdr:rowOff>
                  </to>
                </anchor>
              </controlPr>
            </control>
          </mc:Choice>
        </mc:AlternateContent>
        <mc:AlternateContent xmlns:mc="http://schemas.openxmlformats.org/markup-compatibility/2006">
          <mc:Choice Requires="x14">
            <control shapeId="3693" r:id="rId347" name="Drop Down 2669">
              <controlPr defaultSize="0" autoLine="0" autoPict="0">
                <anchor moveWithCells="1">
                  <from>
                    <xdr:col>12</xdr:col>
                    <xdr:colOff>0</xdr:colOff>
                    <xdr:row>875</xdr:row>
                    <xdr:rowOff>0</xdr:rowOff>
                  </from>
                  <to>
                    <xdr:col>12</xdr:col>
                    <xdr:colOff>716280</xdr:colOff>
                    <xdr:row>875</xdr:row>
                    <xdr:rowOff>220980</xdr:rowOff>
                  </to>
                </anchor>
              </controlPr>
            </control>
          </mc:Choice>
        </mc:AlternateContent>
        <mc:AlternateContent xmlns:mc="http://schemas.openxmlformats.org/markup-compatibility/2006">
          <mc:Choice Requires="x14">
            <control shapeId="3694" r:id="rId348" name="Drop Down 2670">
              <controlPr defaultSize="0" autoLine="0" autoPict="0">
                <anchor moveWithCells="1">
                  <from>
                    <xdr:col>12</xdr:col>
                    <xdr:colOff>716280</xdr:colOff>
                    <xdr:row>875</xdr:row>
                    <xdr:rowOff>7620</xdr:rowOff>
                  </from>
                  <to>
                    <xdr:col>12</xdr:col>
                    <xdr:colOff>1325880</xdr:colOff>
                    <xdr:row>875</xdr:row>
                    <xdr:rowOff>220980</xdr:rowOff>
                  </to>
                </anchor>
              </controlPr>
            </control>
          </mc:Choice>
        </mc:AlternateContent>
        <mc:AlternateContent xmlns:mc="http://schemas.openxmlformats.org/markup-compatibility/2006">
          <mc:Choice Requires="x14">
            <control shapeId="3695" r:id="rId349" name="Drop Down 2671">
              <controlPr defaultSize="0" autoLine="0" autoPict="0">
                <anchor moveWithCells="1">
                  <from>
                    <xdr:col>12</xdr:col>
                    <xdr:colOff>1325880</xdr:colOff>
                    <xdr:row>875</xdr:row>
                    <xdr:rowOff>0</xdr:rowOff>
                  </from>
                  <to>
                    <xdr:col>13</xdr:col>
                    <xdr:colOff>0</xdr:colOff>
                    <xdr:row>875</xdr:row>
                    <xdr:rowOff>220980</xdr:rowOff>
                  </to>
                </anchor>
              </controlPr>
            </control>
          </mc:Choice>
        </mc:AlternateContent>
        <mc:AlternateContent xmlns:mc="http://schemas.openxmlformats.org/markup-compatibility/2006">
          <mc:Choice Requires="x14">
            <control shapeId="3696" r:id="rId350" name="Drop Down 2672">
              <controlPr defaultSize="0" autoLine="0" autoPict="0">
                <anchor moveWithCells="1">
                  <from>
                    <xdr:col>12</xdr:col>
                    <xdr:colOff>0</xdr:colOff>
                    <xdr:row>877</xdr:row>
                    <xdr:rowOff>0</xdr:rowOff>
                  </from>
                  <to>
                    <xdr:col>12</xdr:col>
                    <xdr:colOff>693420</xdr:colOff>
                    <xdr:row>877</xdr:row>
                    <xdr:rowOff>220980</xdr:rowOff>
                  </to>
                </anchor>
              </controlPr>
            </control>
          </mc:Choice>
        </mc:AlternateContent>
        <mc:AlternateContent xmlns:mc="http://schemas.openxmlformats.org/markup-compatibility/2006">
          <mc:Choice Requires="x14">
            <control shapeId="3697" r:id="rId351" name="Drop Down 2673">
              <controlPr defaultSize="0" autoLine="0" autoPict="0">
                <anchor moveWithCells="1">
                  <from>
                    <xdr:col>12</xdr:col>
                    <xdr:colOff>685800</xdr:colOff>
                    <xdr:row>877</xdr:row>
                    <xdr:rowOff>7620</xdr:rowOff>
                  </from>
                  <to>
                    <xdr:col>12</xdr:col>
                    <xdr:colOff>1303020</xdr:colOff>
                    <xdr:row>877</xdr:row>
                    <xdr:rowOff>220980</xdr:rowOff>
                  </to>
                </anchor>
              </controlPr>
            </control>
          </mc:Choice>
        </mc:AlternateContent>
        <mc:AlternateContent xmlns:mc="http://schemas.openxmlformats.org/markup-compatibility/2006">
          <mc:Choice Requires="x14">
            <control shapeId="3698" r:id="rId352" name="Drop Down 2674">
              <controlPr defaultSize="0" autoLine="0" autoPict="0">
                <anchor moveWithCells="1">
                  <from>
                    <xdr:col>12</xdr:col>
                    <xdr:colOff>1325880</xdr:colOff>
                    <xdr:row>876</xdr:row>
                    <xdr:rowOff>220980</xdr:rowOff>
                  </from>
                  <to>
                    <xdr:col>13</xdr:col>
                    <xdr:colOff>0</xdr:colOff>
                    <xdr:row>877</xdr:row>
                    <xdr:rowOff>220980</xdr:rowOff>
                  </to>
                </anchor>
              </controlPr>
            </control>
          </mc:Choice>
        </mc:AlternateContent>
        <mc:AlternateContent xmlns:mc="http://schemas.openxmlformats.org/markup-compatibility/2006">
          <mc:Choice Requires="x14">
            <control shapeId="3717" r:id="rId353" name="Drop Down 2693">
              <controlPr defaultSize="0" autoLine="0" autoPict="0">
                <anchor moveWithCells="1">
                  <from>
                    <xdr:col>7</xdr:col>
                    <xdr:colOff>0</xdr:colOff>
                    <xdr:row>946</xdr:row>
                    <xdr:rowOff>0</xdr:rowOff>
                  </from>
                  <to>
                    <xdr:col>7</xdr:col>
                    <xdr:colOff>617220</xdr:colOff>
                    <xdr:row>947</xdr:row>
                    <xdr:rowOff>0</xdr:rowOff>
                  </to>
                </anchor>
              </controlPr>
            </control>
          </mc:Choice>
        </mc:AlternateContent>
        <mc:AlternateContent xmlns:mc="http://schemas.openxmlformats.org/markup-compatibility/2006">
          <mc:Choice Requires="x14">
            <control shapeId="3718" r:id="rId354" name="Drop Down 2694">
              <controlPr defaultSize="0" autoLine="0" autoPict="0">
                <anchor moveWithCells="1">
                  <from>
                    <xdr:col>7</xdr:col>
                    <xdr:colOff>601980</xdr:colOff>
                    <xdr:row>946</xdr:row>
                    <xdr:rowOff>7620</xdr:rowOff>
                  </from>
                  <to>
                    <xdr:col>7</xdr:col>
                    <xdr:colOff>1264920</xdr:colOff>
                    <xdr:row>947</xdr:row>
                    <xdr:rowOff>0</xdr:rowOff>
                  </to>
                </anchor>
              </controlPr>
            </control>
          </mc:Choice>
        </mc:AlternateContent>
        <mc:AlternateContent xmlns:mc="http://schemas.openxmlformats.org/markup-compatibility/2006">
          <mc:Choice Requires="x14">
            <control shapeId="3719" r:id="rId355" name="Drop Down 2695">
              <controlPr defaultSize="0" autoLine="0" autoPict="0">
                <anchor moveWithCells="1">
                  <from>
                    <xdr:col>7</xdr:col>
                    <xdr:colOff>1264920</xdr:colOff>
                    <xdr:row>946</xdr:row>
                    <xdr:rowOff>7620</xdr:rowOff>
                  </from>
                  <to>
                    <xdr:col>7</xdr:col>
                    <xdr:colOff>1798320</xdr:colOff>
                    <xdr:row>946</xdr:row>
                    <xdr:rowOff>312420</xdr:rowOff>
                  </to>
                </anchor>
              </controlPr>
            </control>
          </mc:Choice>
        </mc:AlternateContent>
        <mc:AlternateContent xmlns:mc="http://schemas.openxmlformats.org/markup-compatibility/2006">
          <mc:Choice Requires="x14">
            <control shapeId="3720" r:id="rId356" name="Drop Down 2696">
              <controlPr defaultSize="0" autoLine="0" autoPict="0">
                <anchor moveWithCells="1">
                  <from>
                    <xdr:col>7</xdr:col>
                    <xdr:colOff>0</xdr:colOff>
                    <xdr:row>947</xdr:row>
                    <xdr:rowOff>0</xdr:rowOff>
                  </from>
                  <to>
                    <xdr:col>7</xdr:col>
                    <xdr:colOff>617220</xdr:colOff>
                    <xdr:row>948</xdr:row>
                    <xdr:rowOff>0</xdr:rowOff>
                  </to>
                </anchor>
              </controlPr>
            </control>
          </mc:Choice>
        </mc:AlternateContent>
        <mc:AlternateContent xmlns:mc="http://schemas.openxmlformats.org/markup-compatibility/2006">
          <mc:Choice Requires="x14">
            <control shapeId="3721" r:id="rId357" name="Drop Down 2697">
              <controlPr defaultSize="0" autoLine="0" autoPict="0">
                <anchor moveWithCells="1">
                  <from>
                    <xdr:col>7</xdr:col>
                    <xdr:colOff>601980</xdr:colOff>
                    <xdr:row>947</xdr:row>
                    <xdr:rowOff>7620</xdr:rowOff>
                  </from>
                  <to>
                    <xdr:col>7</xdr:col>
                    <xdr:colOff>1264920</xdr:colOff>
                    <xdr:row>948</xdr:row>
                    <xdr:rowOff>0</xdr:rowOff>
                  </to>
                </anchor>
              </controlPr>
            </control>
          </mc:Choice>
        </mc:AlternateContent>
        <mc:AlternateContent xmlns:mc="http://schemas.openxmlformats.org/markup-compatibility/2006">
          <mc:Choice Requires="x14">
            <control shapeId="3722" r:id="rId358" name="Drop Down 2698">
              <controlPr defaultSize="0" autoLine="0" autoPict="0">
                <anchor moveWithCells="1">
                  <from>
                    <xdr:col>7</xdr:col>
                    <xdr:colOff>1264920</xdr:colOff>
                    <xdr:row>947</xdr:row>
                    <xdr:rowOff>7620</xdr:rowOff>
                  </from>
                  <to>
                    <xdr:col>7</xdr:col>
                    <xdr:colOff>1798320</xdr:colOff>
                    <xdr:row>947</xdr:row>
                    <xdr:rowOff>312420</xdr:rowOff>
                  </to>
                </anchor>
              </controlPr>
            </control>
          </mc:Choice>
        </mc:AlternateContent>
        <mc:AlternateContent xmlns:mc="http://schemas.openxmlformats.org/markup-compatibility/2006">
          <mc:Choice Requires="x14">
            <control shapeId="3723" r:id="rId359" name="Drop Down 2699">
              <controlPr defaultSize="0" autoLine="0" autoPict="0">
                <anchor moveWithCells="1">
                  <from>
                    <xdr:col>7</xdr:col>
                    <xdr:colOff>0</xdr:colOff>
                    <xdr:row>948</xdr:row>
                    <xdr:rowOff>0</xdr:rowOff>
                  </from>
                  <to>
                    <xdr:col>7</xdr:col>
                    <xdr:colOff>617220</xdr:colOff>
                    <xdr:row>949</xdr:row>
                    <xdr:rowOff>0</xdr:rowOff>
                  </to>
                </anchor>
              </controlPr>
            </control>
          </mc:Choice>
        </mc:AlternateContent>
        <mc:AlternateContent xmlns:mc="http://schemas.openxmlformats.org/markup-compatibility/2006">
          <mc:Choice Requires="x14">
            <control shapeId="3724" r:id="rId360" name="Drop Down 2700">
              <controlPr defaultSize="0" autoLine="0" autoPict="0">
                <anchor moveWithCells="1">
                  <from>
                    <xdr:col>7</xdr:col>
                    <xdr:colOff>601980</xdr:colOff>
                    <xdr:row>948</xdr:row>
                    <xdr:rowOff>7620</xdr:rowOff>
                  </from>
                  <to>
                    <xdr:col>7</xdr:col>
                    <xdr:colOff>1264920</xdr:colOff>
                    <xdr:row>949</xdr:row>
                    <xdr:rowOff>0</xdr:rowOff>
                  </to>
                </anchor>
              </controlPr>
            </control>
          </mc:Choice>
        </mc:AlternateContent>
        <mc:AlternateContent xmlns:mc="http://schemas.openxmlformats.org/markup-compatibility/2006">
          <mc:Choice Requires="x14">
            <control shapeId="3725" r:id="rId361" name="Drop Down 2701">
              <controlPr defaultSize="0" autoLine="0" autoPict="0">
                <anchor moveWithCells="1">
                  <from>
                    <xdr:col>7</xdr:col>
                    <xdr:colOff>1264920</xdr:colOff>
                    <xdr:row>948</xdr:row>
                    <xdr:rowOff>7620</xdr:rowOff>
                  </from>
                  <to>
                    <xdr:col>7</xdr:col>
                    <xdr:colOff>1798320</xdr:colOff>
                    <xdr:row>948</xdr:row>
                    <xdr:rowOff>312420</xdr:rowOff>
                  </to>
                </anchor>
              </controlPr>
            </control>
          </mc:Choice>
        </mc:AlternateContent>
        <mc:AlternateContent xmlns:mc="http://schemas.openxmlformats.org/markup-compatibility/2006">
          <mc:Choice Requires="x14">
            <control shapeId="3732" r:id="rId362" name="Drop Down 2708">
              <controlPr defaultSize="0" autoLine="0" autoPict="0">
                <anchor moveWithCells="1">
                  <from>
                    <xdr:col>3</xdr:col>
                    <xdr:colOff>0</xdr:colOff>
                    <xdr:row>977</xdr:row>
                    <xdr:rowOff>7620</xdr:rowOff>
                  </from>
                  <to>
                    <xdr:col>4</xdr:col>
                    <xdr:colOff>198120</xdr:colOff>
                    <xdr:row>977</xdr:row>
                    <xdr:rowOff>220980</xdr:rowOff>
                  </to>
                </anchor>
              </controlPr>
            </control>
          </mc:Choice>
        </mc:AlternateContent>
        <mc:AlternateContent xmlns:mc="http://schemas.openxmlformats.org/markup-compatibility/2006">
          <mc:Choice Requires="x14">
            <control shapeId="3733" r:id="rId363" name="Drop Down 2709">
              <controlPr defaultSize="0" autoLine="0" autoPict="0">
                <anchor moveWithCells="1">
                  <from>
                    <xdr:col>4</xdr:col>
                    <xdr:colOff>220980</xdr:colOff>
                    <xdr:row>977</xdr:row>
                    <xdr:rowOff>7620</xdr:rowOff>
                  </from>
                  <to>
                    <xdr:col>4</xdr:col>
                    <xdr:colOff>1021080</xdr:colOff>
                    <xdr:row>977</xdr:row>
                    <xdr:rowOff>220980</xdr:rowOff>
                  </to>
                </anchor>
              </controlPr>
            </control>
          </mc:Choice>
        </mc:AlternateContent>
        <mc:AlternateContent xmlns:mc="http://schemas.openxmlformats.org/markup-compatibility/2006">
          <mc:Choice Requires="x14">
            <control shapeId="3734" r:id="rId364" name="Drop Down 2710">
              <controlPr defaultSize="0" autoLine="0" autoPict="0">
                <anchor moveWithCells="1">
                  <from>
                    <xdr:col>4</xdr:col>
                    <xdr:colOff>1021080</xdr:colOff>
                    <xdr:row>977</xdr:row>
                    <xdr:rowOff>0</xdr:rowOff>
                  </from>
                  <to>
                    <xdr:col>4</xdr:col>
                    <xdr:colOff>1706880</xdr:colOff>
                    <xdr:row>977</xdr:row>
                    <xdr:rowOff>220980</xdr:rowOff>
                  </to>
                </anchor>
              </controlPr>
            </control>
          </mc:Choice>
        </mc:AlternateContent>
        <mc:AlternateContent xmlns:mc="http://schemas.openxmlformats.org/markup-compatibility/2006">
          <mc:Choice Requires="x14">
            <control shapeId="3735" r:id="rId365" name="Drop Down 2711">
              <controlPr defaultSize="0" autoLine="0" autoPict="0">
                <anchor moveWithCells="1">
                  <from>
                    <xdr:col>5</xdr:col>
                    <xdr:colOff>0</xdr:colOff>
                    <xdr:row>977</xdr:row>
                    <xdr:rowOff>7620</xdr:rowOff>
                  </from>
                  <to>
                    <xdr:col>6</xdr:col>
                    <xdr:colOff>259080</xdr:colOff>
                    <xdr:row>977</xdr:row>
                    <xdr:rowOff>220980</xdr:rowOff>
                  </to>
                </anchor>
              </controlPr>
            </control>
          </mc:Choice>
        </mc:AlternateContent>
        <mc:AlternateContent xmlns:mc="http://schemas.openxmlformats.org/markup-compatibility/2006">
          <mc:Choice Requires="x14">
            <control shapeId="3736" r:id="rId366" name="Drop Down 2712">
              <controlPr defaultSize="0" autoLine="0" autoPict="0">
                <anchor moveWithCells="1">
                  <from>
                    <xdr:col>6</xdr:col>
                    <xdr:colOff>266700</xdr:colOff>
                    <xdr:row>977</xdr:row>
                    <xdr:rowOff>7620</xdr:rowOff>
                  </from>
                  <to>
                    <xdr:col>6</xdr:col>
                    <xdr:colOff>1112520</xdr:colOff>
                    <xdr:row>977</xdr:row>
                    <xdr:rowOff>220980</xdr:rowOff>
                  </to>
                </anchor>
              </controlPr>
            </control>
          </mc:Choice>
        </mc:AlternateContent>
        <mc:AlternateContent xmlns:mc="http://schemas.openxmlformats.org/markup-compatibility/2006">
          <mc:Choice Requires="x14">
            <control shapeId="3737" r:id="rId367" name="Drop Down 2713">
              <controlPr defaultSize="0" autoLine="0" autoPict="0">
                <anchor moveWithCells="1">
                  <from>
                    <xdr:col>6</xdr:col>
                    <xdr:colOff>1135380</xdr:colOff>
                    <xdr:row>977</xdr:row>
                    <xdr:rowOff>0</xdr:rowOff>
                  </from>
                  <to>
                    <xdr:col>6</xdr:col>
                    <xdr:colOff>1798320</xdr:colOff>
                    <xdr:row>977</xdr:row>
                    <xdr:rowOff>220980</xdr:rowOff>
                  </to>
                </anchor>
              </controlPr>
            </control>
          </mc:Choice>
        </mc:AlternateContent>
        <mc:AlternateContent xmlns:mc="http://schemas.openxmlformats.org/markup-compatibility/2006">
          <mc:Choice Requires="x14">
            <control shapeId="3741" r:id="rId368" name="Drop Down 2717">
              <controlPr defaultSize="0" autoLine="0" autoPict="0">
                <anchor moveWithCells="1">
                  <from>
                    <xdr:col>12</xdr:col>
                    <xdr:colOff>0</xdr:colOff>
                    <xdr:row>975</xdr:row>
                    <xdr:rowOff>0</xdr:rowOff>
                  </from>
                  <to>
                    <xdr:col>12</xdr:col>
                    <xdr:colOff>716280</xdr:colOff>
                    <xdr:row>975</xdr:row>
                    <xdr:rowOff>220980</xdr:rowOff>
                  </to>
                </anchor>
              </controlPr>
            </control>
          </mc:Choice>
        </mc:AlternateContent>
        <mc:AlternateContent xmlns:mc="http://schemas.openxmlformats.org/markup-compatibility/2006">
          <mc:Choice Requires="x14">
            <control shapeId="3742" r:id="rId369" name="Drop Down 2718">
              <controlPr defaultSize="0" autoLine="0" autoPict="0">
                <anchor moveWithCells="1">
                  <from>
                    <xdr:col>12</xdr:col>
                    <xdr:colOff>716280</xdr:colOff>
                    <xdr:row>975</xdr:row>
                    <xdr:rowOff>7620</xdr:rowOff>
                  </from>
                  <to>
                    <xdr:col>12</xdr:col>
                    <xdr:colOff>1325880</xdr:colOff>
                    <xdr:row>975</xdr:row>
                    <xdr:rowOff>220980</xdr:rowOff>
                  </to>
                </anchor>
              </controlPr>
            </control>
          </mc:Choice>
        </mc:AlternateContent>
        <mc:AlternateContent xmlns:mc="http://schemas.openxmlformats.org/markup-compatibility/2006">
          <mc:Choice Requires="x14">
            <control shapeId="3743" r:id="rId370" name="Drop Down 2719">
              <controlPr defaultSize="0" autoLine="0" autoPict="0">
                <anchor moveWithCells="1">
                  <from>
                    <xdr:col>12</xdr:col>
                    <xdr:colOff>1325880</xdr:colOff>
                    <xdr:row>975</xdr:row>
                    <xdr:rowOff>0</xdr:rowOff>
                  </from>
                  <to>
                    <xdr:col>13</xdr:col>
                    <xdr:colOff>0</xdr:colOff>
                    <xdr:row>975</xdr:row>
                    <xdr:rowOff>220980</xdr:rowOff>
                  </to>
                </anchor>
              </controlPr>
            </control>
          </mc:Choice>
        </mc:AlternateContent>
        <mc:AlternateContent xmlns:mc="http://schemas.openxmlformats.org/markup-compatibility/2006">
          <mc:Choice Requires="x14">
            <control shapeId="3744" r:id="rId371" name="Drop Down 2720">
              <controlPr defaultSize="0" autoLine="0" autoPict="0">
                <anchor moveWithCells="1">
                  <from>
                    <xdr:col>12</xdr:col>
                    <xdr:colOff>0</xdr:colOff>
                    <xdr:row>977</xdr:row>
                    <xdr:rowOff>0</xdr:rowOff>
                  </from>
                  <to>
                    <xdr:col>12</xdr:col>
                    <xdr:colOff>693420</xdr:colOff>
                    <xdr:row>977</xdr:row>
                    <xdr:rowOff>220980</xdr:rowOff>
                  </to>
                </anchor>
              </controlPr>
            </control>
          </mc:Choice>
        </mc:AlternateContent>
        <mc:AlternateContent xmlns:mc="http://schemas.openxmlformats.org/markup-compatibility/2006">
          <mc:Choice Requires="x14">
            <control shapeId="3745" r:id="rId372" name="Drop Down 2721">
              <controlPr defaultSize="0" autoLine="0" autoPict="0">
                <anchor moveWithCells="1">
                  <from>
                    <xdr:col>12</xdr:col>
                    <xdr:colOff>685800</xdr:colOff>
                    <xdr:row>977</xdr:row>
                    <xdr:rowOff>7620</xdr:rowOff>
                  </from>
                  <to>
                    <xdr:col>12</xdr:col>
                    <xdr:colOff>1303020</xdr:colOff>
                    <xdr:row>977</xdr:row>
                    <xdr:rowOff>220980</xdr:rowOff>
                  </to>
                </anchor>
              </controlPr>
            </control>
          </mc:Choice>
        </mc:AlternateContent>
        <mc:AlternateContent xmlns:mc="http://schemas.openxmlformats.org/markup-compatibility/2006">
          <mc:Choice Requires="x14">
            <control shapeId="3746" r:id="rId373" name="Drop Down 2722">
              <controlPr defaultSize="0" autoLine="0" autoPict="0">
                <anchor moveWithCells="1">
                  <from>
                    <xdr:col>12</xdr:col>
                    <xdr:colOff>1325880</xdr:colOff>
                    <xdr:row>976</xdr:row>
                    <xdr:rowOff>220980</xdr:rowOff>
                  </from>
                  <to>
                    <xdr:col>13</xdr:col>
                    <xdr:colOff>0</xdr:colOff>
                    <xdr:row>977</xdr:row>
                    <xdr:rowOff>220980</xdr:rowOff>
                  </to>
                </anchor>
              </controlPr>
            </control>
          </mc:Choice>
        </mc:AlternateContent>
        <mc:AlternateContent xmlns:mc="http://schemas.openxmlformats.org/markup-compatibility/2006">
          <mc:Choice Requires="x14">
            <control shapeId="3765" r:id="rId374" name="Drop Down 2741">
              <controlPr defaultSize="0" autoLine="0" autoPict="0">
                <anchor moveWithCells="1">
                  <from>
                    <xdr:col>7</xdr:col>
                    <xdr:colOff>0</xdr:colOff>
                    <xdr:row>1046</xdr:row>
                    <xdr:rowOff>0</xdr:rowOff>
                  </from>
                  <to>
                    <xdr:col>7</xdr:col>
                    <xdr:colOff>617220</xdr:colOff>
                    <xdr:row>1047</xdr:row>
                    <xdr:rowOff>0</xdr:rowOff>
                  </to>
                </anchor>
              </controlPr>
            </control>
          </mc:Choice>
        </mc:AlternateContent>
        <mc:AlternateContent xmlns:mc="http://schemas.openxmlformats.org/markup-compatibility/2006">
          <mc:Choice Requires="x14">
            <control shapeId="3766" r:id="rId375" name="Drop Down 2742">
              <controlPr defaultSize="0" autoLine="0" autoPict="0">
                <anchor moveWithCells="1">
                  <from>
                    <xdr:col>7</xdr:col>
                    <xdr:colOff>601980</xdr:colOff>
                    <xdr:row>1046</xdr:row>
                    <xdr:rowOff>7620</xdr:rowOff>
                  </from>
                  <to>
                    <xdr:col>7</xdr:col>
                    <xdr:colOff>1264920</xdr:colOff>
                    <xdr:row>1047</xdr:row>
                    <xdr:rowOff>0</xdr:rowOff>
                  </to>
                </anchor>
              </controlPr>
            </control>
          </mc:Choice>
        </mc:AlternateContent>
        <mc:AlternateContent xmlns:mc="http://schemas.openxmlformats.org/markup-compatibility/2006">
          <mc:Choice Requires="x14">
            <control shapeId="3767" r:id="rId376" name="Drop Down 2743">
              <controlPr defaultSize="0" autoLine="0" autoPict="0">
                <anchor moveWithCells="1">
                  <from>
                    <xdr:col>7</xdr:col>
                    <xdr:colOff>1264920</xdr:colOff>
                    <xdr:row>1046</xdr:row>
                    <xdr:rowOff>7620</xdr:rowOff>
                  </from>
                  <to>
                    <xdr:col>7</xdr:col>
                    <xdr:colOff>1798320</xdr:colOff>
                    <xdr:row>1046</xdr:row>
                    <xdr:rowOff>312420</xdr:rowOff>
                  </to>
                </anchor>
              </controlPr>
            </control>
          </mc:Choice>
        </mc:AlternateContent>
        <mc:AlternateContent xmlns:mc="http://schemas.openxmlformats.org/markup-compatibility/2006">
          <mc:Choice Requires="x14">
            <control shapeId="3768" r:id="rId377" name="Drop Down 2744">
              <controlPr defaultSize="0" autoLine="0" autoPict="0">
                <anchor moveWithCells="1">
                  <from>
                    <xdr:col>7</xdr:col>
                    <xdr:colOff>0</xdr:colOff>
                    <xdr:row>1047</xdr:row>
                    <xdr:rowOff>0</xdr:rowOff>
                  </from>
                  <to>
                    <xdr:col>7</xdr:col>
                    <xdr:colOff>617220</xdr:colOff>
                    <xdr:row>1048</xdr:row>
                    <xdr:rowOff>0</xdr:rowOff>
                  </to>
                </anchor>
              </controlPr>
            </control>
          </mc:Choice>
        </mc:AlternateContent>
        <mc:AlternateContent xmlns:mc="http://schemas.openxmlformats.org/markup-compatibility/2006">
          <mc:Choice Requires="x14">
            <control shapeId="3769" r:id="rId378" name="Drop Down 2745">
              <controlPr defaultSize="0" autoLine="0" autoPict="0">
                <anchor moveWithCells="1">
                  <from>
                    <xdr:col>7</xdr:col>
                    <xdr:colOff>601980</xdr:colOff>
                    <xdr:row>1047</xdr:row>
                    <xdr:rowOff>7620</xdr:rowOff>
                  </from>
                  <to>
                    <xdr:col>7</xdr:col>
                    <xdr:colOff>1264920</xdr:colOff>
                    <xdr:row>1048</xdr:row>
                    <xdr:rowOff>0</xdr:rowOff>
                  </to>
                </anchor>
              </controlPr>
            </control>
          </mc:Choice>
        </mc:AlternateContent>
        <mc:AlternateContent xmlns:mc="http://schemas.openxmlformats.org/markup-compatibility/2006">
          <mc:Choice Requires="x14">
            <control shapeId="3770" r:id="rId379" name="Drop Down 2746">
              <controlPr defaultSize="0" autoLine="0" autoPict="0">
                <anchor moveWithCells="1">
                  <from>
                    <xdr:col>7</xdr:col>
                    <xdr:colOff>1264920</xdr:colOff>
                    <xdr:row>1047</xdr:row>
                    <xdr:rowOff>7620</xdr:rowOff>
                  </from>
                  <to>
                    <xdr:col>7</xdr:col>
                    <xdr:colOff>1798320</xdr:colOff>
                    <xdr:row>1047</xdr:row>
                    <xdr:rowOff>312420</xdr:rowOff>
                  </to>
                </anchor>
              </controlPr>
            </control>
          </mc:Choice>
        </mc:AlternateContent>
        <mc:AlternateContent xmlns:mc="http://schemas.openxmlformats.org/markup-compatibility/2006">
          <mc:Choice Requires="x14">
            <control shapeId="3771" r:id="rId380" name="Drop Down 2747">
              <controlPr defaultSize="0" autoLine="0" autoPict="0">
                <anchor moveWithCells="1">
                  <from>
                    <xdr:col>7</xdr:col>
                    <xdr:colOff>0</xdr:colOff>
                    <xdr:row>1048</xdr:row>
                    <xdr:rowOff>0</xdr:rowOff>
                  </from>
                  <to>
                    <xdr:col>7</xdr:col>
                    <xdr:colOff>617220</xdr:colOff>
                    <xdr:row>1049</xdr:row>
                    <xdr:rowOff>0</xdr:rowOff>
                  </to>
                </anchor>
              </controlPr>
            </control>
          </mc:Choice>
        </mc:AlternateContent>
        <mc:AlternateContent xmlns:mc="http://schemas.openxmlformats.org/markup-compatibility/2006">
          <mc:Choice Requires="x14">
            <control shapeId="3772" r:id="rId381" name="Drop Down 2748">
              <controlPr defaultSize="0" autoLine="0" autoPict="0">
                <anchor moveWithCells="1">
                  <from>
                    <xdr:col>7</xdr:col>
                    <xdr:colOff>601980</xdr:colOff>
                    <xdr:row>1048</xdr:row>
                    <xdr:rowOff>7620</xdr:rowOff>
                  </from>
                  <to>
                    <xdr:col>7</xdr:col>
                    <xdr:colOff>1264920</xdr:colOff>
                    <xdr:row>1049</xdr:row>
                    <xdr:rowOff>0</xdr:rowOff>
                  </to>
                </anchor>
              </controlPr>
            </control>
          </mc:Choice>
        </mc:AlternateContent>
        <mc:AlternateContent xmlns:mc="http://schemas.openxmlformats.org/markup-compatibility/2006">
          <mc:Choice Requires="x14">
            <control shapeId="3773" r:id="rId382" name="Drop Down 2749">
              <controlPr defaultSize="0" autoLine="0" autoPict="0">
                <anchor moveWithCells="1">
                  <from>
                    <xdr:col>7</xdr:col>
                    <xdr:colOff>1264920</xdr:colOff>
                    <xdr:row>1048</xdr:row>
                    <xdr:rowOff>7620</xdr:rowOff>
                  </from>
                  <to>
                    <xdr:col>7</xdr:col>
                    <xdr:colOff>1798320</xdr:colOff>
                    <xdr:row>1048</xdr:row>
                    <xdr:rowOff>312420</xdr:rowOff>
                  </to>
                </anchor>
              </controlPr>
            </control>
          </mc:Choice>
        </mc:AlternateContent>
        <mc:AlternateContent xmlns:mc="http://schemas.openxmlformats.org/markup-compatibility/2006">
          <mc:Choice Requires="x14">
            <control shapeId="3780" r:id="rId383" name="Drop Down 2756">
              <controlPr defaultSize="0" autoLine="0" autoPict="0">
                <anchor moveWithCells="1">
                  <from>
                    <xdr:col>3</xdr:col>
                    <xdr:colOff>0</xdr:colOff>
                    <xdr:row>1077</xdr:row>
                    <xdr:rowOff>7620</xdr:rowOff>
                  </from>
                  <to>
                    <xdr:col>4</xdr:col>
                    <xdr:colOff>198120</xdr:colOff>
                    <xdr:row>1077</xdr:row>
                    <xdr:rowOff>220980</xdr:rowOff>
                  </to>
                </anchor>
              </controlPr>
            </control>
          </mc:Choice>
        </mc:AlternateContent>
        <mc:AlternateContent xmlns:mc="http://schemas.openxmlformats.org/markup-compatibility/2006">
          <mc:Choice Requires="x14">
            <control shapeId="3781" r:id="rId384" name="Drop Down 2757">
              <controlPr defaultSize="0" autoLine="0" autoPict="0">
                <anchor moveWithCells="1">
                  <from>
                    <xdr:col>4</xdr:col>
                    <xdr:colOff>220980</xdr:colOff>
                    <xdr:row>1077</xdr:row>
                    <xdr:rowOff>7620</xdr:rowOff>
                  </from>
                  <to>
                    <xdr:col>4</xdr:col>
                    <xdr:colOff>1021080</xdr:colOff>
                    <xdr:row>1077</xdr:row>
                    <xdr:rowOff>220980</xdr:rowOff>
                  </to>
                </anchor>
              </controlPr>
            </control>
          </mc:Choice>
        </mc:AlternateContent>
        <mc:AlternateContent xmlns:mc="http://schemas.openxmlformats.org/markup-compatibility/2006">
          <mc:Choice Requires="x14">
            <control shapeId="3782" r:id="rId385" name="Drop Down 2758">
              <controlPr defaultSize="0" autoLine="0" autoPict="0">
                <anchor moveWithCells="1">
                  <from>
                    <xdr:col>4</xdr:col>
                    <xdr:colOff>1021080</xdr:colOff>
                    <xdr:row>1077</xdr:row>
                    <xdr:rowOff>0</xdr:rowOff>
                  </from>
                  <to>
                    <xdr:col>4</xdr:col>
                    <xdr:colOff>1706880</xdr:colOff>
                    <xdr:row>1077</xdr:row>
                    <xdr:rowOff>220980</xdr:rowOff>
                  </to>
                </anchor>
              </controlPr>
            </control>
          </mc:Choice>
        </mc:AlternateContent>
        <mc:AlternateContent xmlns:mc="http://schemas.openxmlformats.org/markup-compatibility/2006">
          <mc:Choice Requires="x14">
            <control shapeId="3783" r:id="rId386" name="Drop Down 2759">
              <controlPr defaultSize="0" autoLine="0" autoPict="0">
                <anchor moveWithCells="1">
                  <from>
                    <xdr:col>5</xdr:col>
                    <xdr:colOff>0</xdr:colOff>
                    <xdr:row>1077</xdr:row>
                    <xdr:rowOff>7620</xdr:rowOff>
                  </from>
                  <to>
                    <xdr:col>6</xdr:col>
                    <xdr:colOff>259080</xdr:colOff>
                    <xdr:row>1077</xdr:row>
                    <xdr:rowOff>220980</xdr:rowOff>
                  </to>
                </anchor>
              </controlPr>
            </control>
          </mc:Choice>
        </mc:AlternateContent>
        <mc:AlternateContent xmlns:mc="http://schemas.openxmlformats.org/markup-compatibility/2006">
          <mc:Choice Requires="x14">
            <control shapeId="3784" r:id="rId387" name="Drop Down 2760">
              <controlPr defaultSize="0" autoLine="0" autoPict="0">
                <anchor moveWithCells="1">
                  <from>
                    <xdr:col>6</xdr:col>
                    <xdr:colOff>266700</xdr:colOff>
                    <xdr:row>1077</xdr:row>
                    <xdr:rowOff>7620</xdr:rowOff>
                  </from>
                  <to>
                    <xdr:col>6</xdr:col>
                    <xdr:colOff>1112520</xdr:colOff>
                    <xdr:row>1077</xdr:row>
                    <xdr:rowOff>220980</xdr:rowOff>
                  </to>
                </anchor>
              </controlPr>
            </control>
          </mc:Choice>
        </mc:AlternateContent>
        <mc:AlternateContent xmlns:mc="http://schemas.openxmlformats.org/markup-compatibility/2006">
          <mc:Choice Requires="x14">
            <control shapeId="3785" r:id="rId388" name="Drop Down 2761">
              <controlPr defaultSize="0" autoLine="0" autoPict="0">
                <anchor moveWithCells="1">
                  <from>
                    <xdr:col>6</xdr:col>
                    <xdr:colOff>1135380</xdr:colOff>
                    <xdr:row>1077</xdr:row>
                    <xdr:rowOff>0</xdr:rowOff>
                  </from>
                  <to>
                    <xdr:col>6</xdr:col>
                    <xdr:colOff>1798320</xdr:colOff>
                    <xdr:row>1077</xdr:row>
                    <xdr:rowOff>220980</xdr:rowOff>
                  </to>
                </anchor>
              </controlPr>
            </control>
          </mc:Choice>
        </mc:AlternateContent>
        <mc:AlternateContent xmlns:mc="http://schemas.openxmlformats.org/markup-compatibility/2006">
          <mc:Choice Requires="x14">
            <control shapeId="3789" r:id="rId389" name="Drop Down 2765">
              <controlPr defaultSize="0" autoLine="0" autoPict="0">
                <anchor moveWithCells="1">
                  <from>
                    <xdr:col>12</xdr:col>
                    <xdr:colOff>0</xdr:colOff>
                    <xdr:row>1075</xdr:row>
                    <xdr:rowOff>0</xdr:rowOff>
                  </from>
                  <to>
                    <xdr:col>12</xdr:col>
                    <xdr:colOff>716280</xdr:colOff>
                    <xdr:row>1075</xdr:row>
                    <xdr:rowOff>220980</xdr:rowOff>
                  </to>
                </anchor>
              </controlPr>
            </control>
          </mc:Choice>
        </mc:AlternateContent>
        <mc:AlternateContent xmlns:mc="http://schemas.openxmlformats.org/markup-compatibility/2006">
          <mc:Choice Requires="x14">
            <control shapeId="3790" r:id="rId390" name="Drop Down 2766">
              <controlPr defaultSize="0" autoLine="0" autoPict="0">
                <anchor moveWithCells="1">
                  <from>
                    <xdr:col>12</xdr:col>
                    <xdr:colOff>716280</xdr:colOff>
                    <xdr:row>1075</xdr:row>
                    <xdr:rowOff>7620</xdr:rowOff>
                  </from>
                  <to>
                    <xdr:col>12</xdr:col>
                    <xdr:colOff>1325880</xdr:colOff>
                    <xdr:row>1075</xdr:row>
                    <xdr:rowOff>220980</xdr:rowOff>
                  </to>
                </anchor>
              </controlPr>
            </control>
          </mc:Choice>
        </mc:AlternateContent>
        <mc:AlternateContent xmlns:mc="http://schemas.openxmlformats.org/markup-compatibility/2006">
          <mc:Choice Requires="x14">
            <control shapeId="3791" r:id="rId391" name="Drop Down 2767">
              <controlPr defaultSize="0" autoLine="0" autoPict="0">
                <anchor moveWithCells="1">
                  <from>
                    <xdr:col>12</xdr:col>
                    <xdr:colOff>1325880</xdr:colOff>
                    <xdr:row>1075</xdr:row>
                    <xdr:rowOff>0</xdr:rowOff>
                  </from>
                  <to>
                    <xdr:col>13</xdr:col>
                    <xdr:colOff>0</xdr:colOff>
                    <xdr:row>1075</xdr:row>
                    <xdr:rowOff>220980</xdr:rowOff>
                  </to>
                </anchor>
              </controlPr>
            </control>
          </mc:Choice>
        </mc:AlternateContent>
        <mc:AlternateContent xmlns:mc="http://schemas.openxmlformats.org/markup-compatibility/2006">
          <mc:Choice Requires="x14">
            <control shapeId="3792" r:id="rId392" name="Drop Down 2768">
              <controlPr defaultSize="0" autoLine="0" autoPict="0">
                <anchor moveWithCells="1">
                  <from>
                    <xdr:col>12</xdr:col>
                    <xdr:colOff>0</xdr:colOff>
                    <xdr:row>1077</xdr:row>
                    <xdr:rowOff>0</xdr:rowOff>
                  </from>
                  <to>
                    <xdr:col>12</xdr:col>
                    <xdr:colOff>693420</xdr:colOff>
                    <xdr:row>1077</xdr:row>
                    <xdr:rowOff>220980</xdr:rowOff>
                  </to>
                </anchor>
              </controlPr>
            </control>
          </mc:Choice>
        </mc:AlternateContent>
        <mc:AlternateContent xmlns:mc="http://schemas.openxmlformats.org/markup-compatibility/2006">
          <mc:Choice Requires="x14">
            <control shapeId="3793" r:id="rId393" name="Drop Down 2769">
              <controlPr defaultSize="0" autoLine="0" autoPict="0">
                <anchor moveWithCells="1">
                  <from>
                    <xdr:col>12</xdr:col>
                    <xdr:colOff>685800</xdr:colOff>
                    <xdr:row>1077</xdr:row>
                    <xdr:rowOff>7620</xdr:rowOff>
                  </from>
                  <to>
                    <xdr:col>12</xdr:col>
                    <xdr:colOff>1303020</xdr:colOff>
                    <xdr:row>1077</xdr:row>
                    <xdr:rowOff>220980</xdr:rowOff>
                  </to>
                </anchor>
              </controlPr>
            </control>
          </mc:Choice>
        </mc:AlternateContent>
        <mc:AlternateContent xmlns:mc="http://schemas.openxmlformats.org/markup-compatibility/2006">
          <mc:Choice Requires="x14">
            <control shapeId="3794" r:id="rId394" name="Drop Down 2770">
              <controlPr defaultSize="0" autoLine="0" autoPict="0">
                <anchor moveWithCells="1">
                  <from>
                    <xdr:col>12</xdr:col>
                    <xdr:colOff>1325880</xdr:colOff>
                    <xdr:row>1076</xdr:row>
                    <xdr:rowOff>220980</xdr:rowOff>
                  </from>
                  <to>
                    <xdr:col>13</xdr:col>
                    <xdr:colOff>0</xdr:colOff>
                    <xdr:row>1077</xdr:row>
                    <xdr:rowOff>220980</xdr:rowOff>
                  </to>
                </anchor>
              </controlPr>
            </control>
          </mc:Choice>
        </mc:AlternateContent>
        <mc:AlternateContent xmlns:mc="http://schemas.openxmlformats.org/markup-compatibility/2006">
          <mc:Choice Requires="x14">
            <control shapeId="3813" r:id="rId395" name="Drop Down 2789">
              <controlPr defaultSize="0" autoLine="0" autoPict="0">
                <anchor moveWithCells="1">
                  <from>
                    <xdr:col>7</xdr:col>
                    <xdr:colOff>0</xdr:colOff>
                    <xdr:row>1146</xdr:row>
                    <xdr:rowOff>0</xdr:rowOff>
                  </from>
                  <to>
                    <xdr:col>7</xdr:col>
                    <xdr:colOff>617220</xdr:colOff>
                    <xdr:row>1147</xdr:row>
                    <xdr:rowOff>0</xdr:rowOff>
                  </to>
                </anchor>
              </controlPr>
            </control>
          </mc:Choice>
        </mc:AlternateContent>
        <mc:AlternateContent xmlns:mc="http://schemas.openxmlformats.org/markup-compatibility/2006">
          <mc:Choice Requires="x14">
            <control shapeId="3814" r:id="rId396" name="Drop Down 2790">
              <controlPr defaultSize="0" autoLine="0" autoPict="0">
                <anchor moveWithCells="1">
                  <from>
                    <xdr:col>7</xdr:col>
                    <xdr:colOff>601980</xdr:colOff>
                    <xdr:row>1146</xdr:row>
                    <xdr:rowOff>7620</xdr:rowOff>
                  </from>
                  <to>
                    <xdr:col>7</xdr:col>
                    <xdr:colOff>1264920</xdr:colOff>
                    <xdr:row>1147</xdr:row>
                    <xdr:rowOff>0</xdr:rowOff>
                  </to>
                </anchor>
              </controlPr>
            </control>
          </mc:Choice>
        </mc:AlternateContent>
        <mc:AlternateContent xmlns:mc="http://schemas.openxmlformats.org/markup-compatibility/2006">
          <mc:Choice Requires="x14">
            <control shapeId="3815" r:id="rId397" name="Drop Down 2791">
              <controlPr defaultSize="0" autoLine="0" autoPict="0">
                <anchor moveWithCells="1">
                  <from>
                    <xdr:col>7</xdr:col>
                    <xdr:colOff>1264920</xdr:colOff>
                    <xdr:row>1146</xdr:row>
                    <xdr:rowOff>7620</xdr:rowOff>
                  </from>
                  <to>
                    <xdr:col>7</xdr:col>
                    <xdr:colOff>1798320</xdr:colOff>
                    <xdr:row>1146</xdr:row>
                    <xdr:rowOff>312420</xdr:rowOff>
                  </to>
                </anchor>
              </controlPr>
            </control>
          </mc:Choice>
        </mc:AlternateContent>
        <mc:AlternateContent xmlns:mc="http://schemas.openxmlformats.org/markup-compatibility/2006">
          <mc:Choice Requires="x14">
            <control shapeId="3816" r:id="rId398" name="Drop Down 2792">
              <controlPr defaultSize="0" autoLine="0" autoPict="0">
                <anchor moveWithCells="1">
                  <from>
                    <xdr:col>7</xdr:col>
                    <xdr:colOff>0</xdr:colOff>
                    <xdr:row>1147</xdr:row>
                    <xdr:rowOff>0</xdr:rowOff>
                  </from>
                  <to>
                    <xdr:col>7</xdr:col>
                    <xdr:colOff>617220</xdr:colOff>
                    <xdr:row>1148</xdr:row>
                    <xdr:rowOff>0</xdr:rowOff>
                  </to>
                </anchor>
              </controlPr>
            </control>
          </mc:Choice>
        </mc:AlternateContent>
        <mc:AlternateContent xmlns:mc="http://schemas.openxmlformats.org/markup-compatibility/2006">
          <mc:Choice Requires="x14">
            <control shapeId="3817" r:id="rId399" name="Drop Down 2793">
              <controlPr defaultSize="0" autoLine="0" autoPict="0">
                <anchor moveWithCells="1">
                  <from>
                    <xdr:col>7</xdr:col>
                    <xdr:colOff>601980</xdr:colOff>
                    <xdr:row>1147</xdr:row>
                    <xdr:rowOff>7620</xdr:rowOff>
                  </from>
                  <to>
                    <xdr:col>7</xdr:col>
                    <xdr:colOff>1264920</xdr:colOff>
                    <xdr:row>1148</xdr:row>
                    <xdr:rowOff>0</xdr:rowOff>
                  </to>
                </anchor>
              </controlPr>
            </control>
          </mc:Choice>
        </mc:AlternateContent>
        <mc:AlternateContent xmlns:mc="http://schemas.openxmlformats.org/markup-compatibility/2006">
          <mc:Choice Requires="x14">
            <control shapeId="3818" r:id="rId400" name="Drop Down 2794">
              <controlPr defaultSize="0" autoLine="0" autoPict="0">
                <anchor moveWithCells="1">
                  <from>
                    <xdr:col>7</xdr:col>
                    <xdr:colOff>1264920</xdr:colOff>
                    <xdr:row>1147</xdr:row>
                    <xdr:rowOff>7620</xdr:rowOff>
                  </from>
                  <to>
                    <xdr:col>7</xdr:col>
                    <xdr:colOff>1798320</xdr:colOff>
                    <xdr:row>1147</xdr:row>
                    <xdr:rowOff>312420</xdr:rowOff>
                  </to>
                </anchor>
              </controlPr>
            </control>
          </mc:Choice>
        </mc:AlternateContent>
        <mc:AlternateContent xmlns:mc="http://schemas.openxmlformats.org/markup-compatibility/2006">
          <mc:Choice Requires="x14">
            <control shapeId="3819" r:id="rId401" name="Drop Down 2795">
              <controlPr defaultSize="0" autoLine="0" autoPict="0">
                <anchor moveWithCells="1">
                  <from>
                    <xdr:col>7</xdr:col>
                    <xdr:colOff>0</xdr:colOff>
                    <xdr:row>1148</xdr:row>
                    <xdr:rowOff>0</xdr:rowOff>
                  </from>
                  <to>
                    <xdr:col>7</xdr:col>
                    <xdr:colOff>617220</xdr:colOff>
                    <xdr:row>1149</xdr:row>
                    <xdr:rowOff>0</xdr:rowOff>
                  </to>
                </anchor>
              </controlPr>
            </control>
          </mc:Choice>
        </mc:AlternateContent>
        <mc:AlternateContent xmlns:mc="http://schemas.openxmlformats.org/markup-compatibility/2006">
          <mc:Choice Requires="x14">
            <control shapeId="3820" r:id="rId402" name="Drop Down 2796">
              <controlPr defaultSize="0" autoLine="0" autoPict="0">
                <anchor moveWithCells="1">
                  <from>
                    <xdr:col>7</xdr:col>
                    <xdr:colOff>601980</xdr:colOff>
                    <xdr:row>1148</xdr:row>
                    <xdr:rowOff>7620</xdr:rowOff>
                  </from>
                  <to>
                    <xdr:col>7</xdr:col>
                    <xdr:colOff>1264920</xdr:colOff>
                    <xdr:row>1149</xdr:row>
                    <xdr:rowOff>0</xdr:rowOff>
                  </to>
                </anchor>
              </controlPr>
            </control>
          </mc:Choice>
        </mc:AlternateContent>
        <mc:AlternateContent xmlns:mc="http://schemas.openxmlformats.org/markup-compatibility/2006">
          <mc:Choice Requires="x14">
            <control shapeId="3821" r:id="rId403" name="Drop Down 2797">
              <controlPr defaultSize="0" autoLine="0" autoPict="0">
                <anchor moveWithCells="1">
                  <from>
                    <xdr:col>7</xdr:col>
                    <xdr:colOff>1264920</xdr:colOff>
                    <xdr:row>1148</xdr:row>
                    <xdr:rowOff>7620</xdr:rowOff>
                  </from>
                  <to>
                    <xdr:col>7</xdr:col>
                    <xdr:colOff>1798320</xdr:colOff>
                    <xdr:row>1148</xdr:row>
                    <xdr:rowOff>312420</xdr:rowOff>
                  </to>
                </anchor>
              </controlPr>
            </control>
          </mc:Choice>
        </mc:AlternateContent>
        <mc:AlternateContent xmlns:mc="http://schemas.openxmlformats.org/markup-compatibility/2006">
          <mc:Choice Requires="x14">
            <control shapeId="3828" r:id="rId404" name="Drop Down 2804">
              <controlPr defaultSize="0" autoLine="0" autoPict="0">
                <anchor moveWithCells="1">
                  <from>
                    <xdr:col>3</xdr:col>
                    <xdr:colOff>0</xdr:colOff>
                    <xdr:row>1177</xdr:row>
                    <xdr:rowOff>7620</xdr:rowOff>
                  </from>
                  <to>
                    <xdr:col>4</xdr:col>
                    <xdr:colOff>198120</xdr:colOff>
                    <xdr:row>1177</xdr:row>
                    <xdr:rowOff>220980</xdr:rowOff>
                  </to>
                </anchor>
              </controlPr>
            </control>
          </mc:Choice>
        </mc:AlternateContent>
        <mc:AlternateContent xmlns:mc="http://schemas.openxmlformats.org/markup-compatibility/2006">
          <mc:Choice Requires="x14">
            <control shapeId="3829" r:id="rId405" name="Drop Down 2805">
              <controlPr defaultSize="0" autoLine="0" autoPict="0">
                <anchor moveWithCells="1">
                  <from>
                    <xdr:col>4</xdr:col>
                    <xdr:colOff>220980</xdr:colOff>
                    <xdr:row>1177</xdr:row>
                    <xdr:rowOff>7620</xdr:rowOff>
                  </from>
                  <to>
                    <xdr:col>4</xdr:col>
                    <xdr:colOff>1021080</xdr:colOff>
                    <xdr:row>1177</xdr:row>
                    <xdr:rowOff>220980</xdr:rowOff>
                  </to>
                </anchor>
              </controlPr>
            </control>
          </mc:Choice>
        </mc:AlternateContent>
        <mc:AlternateContent xmlns:mc="http://schemas.openxmlformats.org/markup-compatibility/2006">
          <mc:Choice Requires="x14">
            <control shapeId="3830" r:id="rId406" name="Drop Down 2806">
              <controlPr defaultSize="0" autoLine="0" autoPict="0">
                <anchor moveWithCells="1">
                  <from>
                    <xdr:col>4</xdr:col>
                    <xdr:colOff>1021080</xdr:colOff>
                    <xdr:row>1177</xdr:row>
                    <xdr:rowOff>0</xdr:rowOff>
                  </from>
                  <to>
                    <xdr:col>4</xdr:col>
                    <xdr:colOff>1706880</xdr:colOff>
                    <xdr:row>1177</xdr:row>
                    <xdr:rowOff>220980</xdr:rowOff>
                  </to>
                </anchor>
              </controlPr>
            </control>
          </mc:Choice>
        </mc:AlternateContent>
        <mc:AlternateContent xmlns:mc="http://schemas.openxmlformats.org/markup-compatibility/2006">
          <mc:Choice Requires="x14">
            <control shapeId="3831" r:id="rId407" name="Drop Down 2807">
              <controlPr defaultSize="0" autoLine="0" autoPict="0">
                <anchor moveWithCells="1">
                  <from>
                    <xdr:col>5</xdr:col>
                    <xdr:colOff>0</xdr:colOff>
                    <xdr:row>1177</xdr:row>
                    <xdr:rowOff>7620</xdr:rowOff>
                  </from>
                  <to>
                    <xdr:col>6</xdr:col>
                    <xdr:colOff>259080</xdr:colOff>
                    <xdr:row>1177</xdr:row>
                    <xdr:rowOff>220980</xdr:rowOff>
                  </to>
                </anchor>
              </controlPr>
            </control>
          </mc:Choice>
        </mc:AlternateContent>
        <mc:AlternateContent xmlns:mc="http://schemas.openxmlformats.org/markup-compatibility/2006">
          <mc:Choice Requires="x14">
            <control shapeId="3832" r:id="rId408" name="Drop Down 2808">
              <controlPr defaultSize="0" autoLine="0" autoPict="0">
                <anchor moveWithCells="1">
                  <from>
                    <xdr:col>6</xdr:col>
                    <xdr:colOff>266700</xdr:colOff>
                    <xdr:row>1177</xdr:row>
                    <xdr:rowOff>7620</xdr:rowOff>
                  </from>
                  <to>
                    <xdr:col>6</xdr:col>
                    <xdr:colOff>1112520</xdr:colOff>
                    <xdr:row>1177</xdr:row>
                    <xdr:rowOff>220980</xdr:rowOff>
                  </to>
                </anchor>
              </controlPr>
            </control>
          </mc:Choice>
        </mc:AlternateContent>
        <mc:AlternateContent xmlns:mc="http://schemas.openxmlformats.org/markup-compatibility/2006">
          <mc:Choice Requires="x14">
            <control shapeId="3833" r:id="rId409" name="Drop Down 2809">
              <controlPr defaultSize="0" autoLine="0" autoPict="0">
                <anchor moveWithCells="1">
                  <from>
                    <xdr:col>6</xdr:col>
                    <xdr:colOff>1135380</xdr:colOff>
                    <xdr:row>1177</xdr:row>
                    <xdr:rowOff>0</xdr:rowOff>
                  </from>
                  <to>
                    <xdr:col>6</xdr:col>
                    <xdr:colOff>1798320</xdr:colOff>
                    <xdr:row>1177</xdr:row>
                    <xdr:rowOff>220980</xdr:rowOff>
                  </to>
                </anchor>
              </controlPr>
            </control>
          </mc:Choice>
        </mc:AlternateContent>
        <mc:AlternateContent xmlns:mc="http://schemas.openxmlformats.org/markup-compatibility/2006">
          <mc:Choice Requires="x14">
            <control shapeId="3837" r:id="rId410" name="Drop Down 2813">
              <controlPr defaultSize="0" autoLine="0" autoPict="0">
                <anchor moveWithCells="1">
                  <from>
                    <xdr:col>12</xdr:col>
                    <xdr:colOff>0</xdr:colOff>
                    <xdr:row>1175</xdr:row>
                    <xdr:rowOff>0</xdr:rowOff>
                  </from>
                  <to>
                    <xdr:col>12</xdr:col>
                    <xdr:colOff>716280</xdr:colOff>
                    <xdr:row>1175</xdr:row>
                    <xdr:rowOff>220980</xdr:rowOff>
                  </to>
                </anchor>
              </controlPr>
            </control>
          </mc:Choice>
        </mc:AlternateContent>
        <mc:AlternateContent xmlns:mc="http://schemas.openxmlformats.org/markup-compatibility/2006">
          <mc:Choice Requires="x14">
            <control shapeId="3838" r:id="rId411" name="Drop Down 2814">
              <controlPr defaultSize="0" autoLine="0" autoPict="0">
                <anchor moveWithCells="1">
                  <from>
                    <xdr:col>12</xdr:col>
                    <xdr:colOff>716280</xdr:colOff>
                    <xdr:row>1175</xdr:row>
                    <xdr:rowOff>7620</xdr:rowOff>
                  </from>
                  <to>
                    <xdr:col>12</xdr:col>
                    <xdr:colOff>1325880</xdr:colOff>
                    <xdr:row>1175</xdr:row>
                    <xdr:rowOff>220980</xdr:rowOff>
                  </to>
                </anchor>
              </controlPr>
            </control>
          </mc:Choice>
        </mc:AlternateContent>
        <mc:AlternateContent xmlns:mc="http://schemas.openxmlformats.org/markup-compatibility/2006">
          <mc:Choice Requires="x14">
            <control shapeId="3839" r:id="rId412" name="Drop Down 2815">
              <controlPr defaultSize="0" autoLine="0" autoPict="0">
                <anchor moveWithCells="1">
                  <from>
                    <xdr:col>12</xdr:col>
                    <xdr:colOff>1325880</xdr:colOff>
                    <xdr:row>1175</xdr:row>
                    <xdr:rowOff>0</xdr:rowOff>
                  </from>
                  <to>
                    <xdr:col>13</xdr:col>
                    <xdr:colOff>0</xdr:colOff>
                    <xdr:row>1175</xdr:row>
                    <xdr:rowOff>220980</xdr:rowOff>
                  </to>
                </anchor>
              </controlPr>
            </control>
          </mc:Choice>
        </mc:AlternateContent>
        <mc:AlternateContent xmlns:mc="http://schemas.openxmlformats.org/markup-compatibility/2006">
          <mc:Choice Requires="x14">
            <control shapeId="3840" r:id="rId413" name="Drop Down 2816">
              <controlPr defaultSize="0" autoLine="0" autoPict="0">
                <anchor moveWithCells="1">
                  <from>
                    <xdr:col>12</xdr:col>
                    <xdr:colOff>0</xdr:colOff>
                    <xdr:row>1177</xdr:row>
                    <xdr:rowOff>0</xdr:rowOff>
                  </from>
                  <to>
                    <xdr:col>12</xdr:col>
                    <xdr:colOff>693420</xdr:colOff>
                    <xdr:row>1177</xdr:row>
                    <xdr:rowOff>220980</xdr:rowOff>
                  </to>
                </anchor>
              </controlPr>
            </control>
          </mc:Choice>
        </mc:AlternateContent>
        <mc:AlternateContent xmlns:mc="http://schemas.openxmlformats.org/markup-compatibility/2006">
          <mc:Choice Requires="x14">
            <control shapeId="3841" r:id="rId414" name="Drop Down 2817">
              <controlPr defaultSize="0" autoLine="0" autoPict="0">
                <anchor moveWithCells="1">
                  <from>
                    <xdr:col>12</xdr:col>
                    <xdr:colOff>685800</xdr:colOff>
                    <xdr:row>1177</xdr:row>
                    <xdr:rowOff>7620</xdr:rowOff>
                  </from>
                  <to>
                    <xdr:col>12</xdr:col>
                    <xdr:colOff>1303020</xdr:colOff>
                    <xdr:row>1177</xdr:row>
                    <xdr:rowOff>220980</xdr:rowOff>
                  </to>
                </anchor>
              </controlPr>
            </control>
          </mc:Choice>
        </mc:AlternateContent>
        <mc:AlternateContent xmlns:mc="http://schemas.openxmlformats.org/markup-compatibility/2006">
          <mc:Choice Requires="x14">
            <control shapeId="3842" r:id="rId415" name="Drop Down 2818">
              <controlPr defaultSize="0" autoLine="0" autoPict="0">
                <anchor moveWithCells="1">
                  <from>
                    <xdr:col>12</xdr:col>
                    <xdr:colOff>1325880</xdr:colOff>
                    <xdr:row>1176</xdr:row>
                    <xdr:rowOff>220980</xdr:rowOff>
                  </from>
                  <to>
                    <xdr:col>13</xdr:col>
                    <xdr:colOff>0</xdr:colOff>
                    <xdr:row>1177</xdr:row>
                    <xdr:rowOff>220980</xdr:rowOff>
                  </to>
                </anchor>
              </controlPr>
            </control>
          </mc:Choice>
        </mc:AlternateContent>
        <mc:AlternateContent xmlns:mc="http://schemas.openxmlformats.org/markup-compatibility/2006">
          <mc:Choice Requires="x14">
            <control shapeId="3861" r:id="rId416" name="Drop Down 2837">
              <controlPr defaultSize="0" autoLine="0" autoPict="0">
                <anchor moveWithCells="1">
                  <from>
                    <xdr:col>7</xdr:col>
                    <xdr:colOff>0</xdr:colOff>
                    <xdr:row>1246</xdr:row>
                    <xdr:rowOff>0</xdr:rowOff>
                  </from>
                  <to>
                    <xdr:col>7</xdr:col>
                    <xdr:colOff>617220</xdr:colOff>
                    <xdr:row>1247</xdr:row>
                    <xdr:rowOff>0</xdr:rowOff>
                  </to>
                </anchor>
              </controlPr>
            </control>
          </mc:Choice>
        </mc:AlternateContent>
        <mc:AlternateContent xmlns:mc="http://schemas.openxmlformats.org/markup-compatibility/2006">
          <mc:Choice Requires="x14">
            <control shapeId="3862" r:id="rId417" name="Drop Down 2838">
              <controlPr defaultSize="0" autoLine="0" autoPict="0">
                <anchor moveWithCells="1">
                  <from>
                    <xdr:col>7</xdr:col>
                    <xdr:colOff>601980</xdr:colOff>
                    <xdr:row>1246</xdr:row>
                    <xdr:rowOff>7620</xdr:rowOff>
                  </from>
                  <to>
                    <xdr:col>7</xdr:col>
                    <xdr:colOff>1264920</xdr:colOff>
                    <xdr:row>1247</xdr:row>
                    <xdr:rowOff>0</xdr:rowOff>
                  </to>
                </anchor>
              </controlPr>
            </control>
          </mc:Choice>
        </mc:AlternateContent>
        <mc:AlternateContent xmlns:mc="http://schemas.openxmlformats.org/markup-compatibility/2006">
          <mc:Choice Requires="x14">
            <control shapeId="3863" r:id="rId418" name="Drop Down 2839">
              <controlPr defaultSize="0" autoLine="0" autoPict="0">
                <anchor moveWithCells="1">
                  <from>
                    <xdr:col>7</xdr:col>
                    <xdr:colOff>1264920</xdr:colOff>
                    <xdr:row>1246</xdr:row>
                    <xdr:rowOff>7620</xdr:rowOff>
                  </from>
                  <to>
                    <xdr:col>7</xdr:col>
                    <xdr:colOff>1798320</xdr:colOff>
                    <xdr:row>1246</xdr:row>
                    <xdr:rowOff>312420</xdr:rowOff>
                  </to>
                </anchor>
              </controlPr>
            </control>
          </mc:Choice>
        </mc:AlternateContent>
        <mc:AlternateContent xmlns:mc="http://schemas.openxmlformats.org/markup-compatibility/2006">
          <mc:Choice Requires="x14">
            <control shapeId="3864" r:id="rId419" name="Drop Down 2840">
              <controlPr defaultSize="0" autoLine="0" autoPict="0">
                <anchor moveWithCells="1">
                  <from>
                    <xdr:col>7</xdr:col>
                    <xdr:colOff>0</xdr:colOff>
                    <xdr:row>1247</xdr:row>
                    <xdr:rowOff>0</xdr:rowOff>
                  </from>
                  <to>
                    <xdr:col>7</xdr:col>
                    <xdr:colOff>617220</xdr:colOff>
                    <xdr:row>1248</xdr:row>
                    <xdr:rowOff>0</xdr:rowOff>
                  </to>
                </anchor>
              </controlPr>
            </control>
          </mc:Choice>
        </mc:AlternateContent>
        <mc:AlternateContent xmlns:mc="http://schemas.openxmlformats.org/markup-compatibility/2006">
          <mc:Choice Requires="x14">
            <control shapeId="3865" r:id="rId420" name="Drop Down 2841">
              <controlPr defaultSize="0" autoLine="0" autoPict="0">
                <anchor moveWithCells="1">
                  <from>
                    <xdr:col>7</xdr:col>
                    <xdr:colOff>601980</xdr:colOff>
                    <xdr:row>1247</xdr:row>
                    <xdr:rowOff>7620</xdr:rowOff>
                  </from>
                  <to>
                    <xdr:col>7</xdr:col>
                    <xdr:colOff>1264920</xdr:colOff>
                    <xdr:row>1248</xdr:row>
                    <xdr:rowOff>0</xdr:rowOff>
                  </to>
                </anchor>
              </controlPr>
            </control>
          </mc:Choice>
        </mc:AlternateContent>
        <mc:AlternateContent xmlns:mc="http://schemas.openxmlformats.org/markup-compatibility/2006">
          <mc:Choice Requires="x14">
            <control shapeId="3866" r:id="rId421" name="Drop Down 2842">
              <controlPr defaultSize="0" autoLine="0" autoPict="0">
                <anchor moveWithCells="1">
                  <from>
                    <xdr:col>7</xdr:col>
                    <xdr:colOff>1264920</xdr:colOff>
                    <xdr:row>1247</xdr:row>
                    <xdr:rowOff>7620</xdr:rowOff>
                  </from>
                  <to>
                    <xdr:col>7</xdr:col>
                    <xdr:colOff>1798320</xdr:colOff>
                    <xdr:row>1247</xdr:row>
                    <xdr:rowOff>312420</xdr:rowOff>
                  </to>
                </anchor>
              </controlPr>
            </control>
          </mc:Choice>
        </mc:AlternateContent>
        <mc:AlternateContent xmlns:mc="http://schemas.openxmlformats.org/markup-compatibility/2006">
          <mc:Choice Requires="x14">
            <control shapeId="3867" r:id="rId422" name="Drop Down 2843">
              <controlPr defaultSize="0" autoLine="0" autoPict="0">
                <anchor moveWithCells="1">
                  <from>
                    <xdr:col>7</xdr:col>
                    <xdr:colOff>0</xdr:colOff>
                    <xdr:row>1248</xdr:row>
                    <xdr:rowOff>0</xdr:rowOff>
                  </from>
                  <to>
                    <xdr:col>7</xdr:col>
                    <xdr:colOff>617220</xdr:colOff>
                    <xdr:row>1249</xdr:row>
                    <xdr:rowOff>0</xdr:rowOff>
                  </to>
                </anchor>
              </controlPr>
            </control>
          </mc:Choice>
        </mc:AlternateContent>
        <mc:AlternateContent xmlns:mc="http://schemas.openxmlformats.org/markup-compatibility/2006">
          <mc:Choice Requires="x14">
            <control shapeId="3868" r:id="rId423" name="Drop Down 2844">
              <controlPr defaultSize="0" autoLine="0" autoPict="0">
                <anchor moveWithCells="1">
                  <from>
                    <xdr:col>7</xdr:col>
                    <xdr:colOff>601980</xdr:colOff>
                    <xdr:row>1248</xdr:row>
                    <xdr:rowOff>7620</xdr:rowOff>
                  </from>
                  <to>
                    <xdr:col>7</xdr:col>
                    <xdr:colOff>1264920</xdr:colOff>
                    <xdr:row>1249</xdr:row>
                    <xdr:rowOff>0</xdr:rowOff>
                  </to>
                </anchor>
              </controlPr>
            </control>
          </mc:Choice>
        </mc:AlternateContent>
        <mc:AlternateContent xmlns:mc="http://schemas.openxmlformats.org/markup-compatibility/2006">
          <mc:Choice Requires="x14">
            <control shapeId="3869" r:id="rId424" name="Drop Down 2845">
              <controlPr defaultSize="0" autoLine="0" autoPict="0">
                <anchor moveWithCells="1">
                  <from>
                    <xdr:col>7</xdr:col>
                    <xdr:colOff>1264920</xdr:colOff>
                    <xdr:row>1248</xdr:row>
                    <xdr:rowOff>7620</xdr:rowOff>
                  </from>
                  <to>
                    <xdr:col>7</xdr:col>
                    <xdr:colOff>1798320</xdr:colOff>
                    <xdr:row>1248</xdr:row>
                    <xdr:rowOff>312420</xdr:rowOff>
                  </to>
                </anchor>
              </controlPr>
            </control>
          </mc:Choice>
        </mc:AlternateContent>
        <mc:AlternateContent xmlns:mc="http://schemas.openxmlformats.org/markup-compatibility/2006">
          <mc:Choice Requires="x14">
            <control shapeId="3876" r:id="rId425" name="Drop Down 2852">
              <controlPr defaultSize="0" autoLine="0" autoPict="0">
                <anchor moveWithCells="1">
                  <from>
                    <xdr:col>3</xdr:col>
                    <xdr:colOff>0</xdr:colOff>
                    <xdr:row>1277</xdr:row>
                    <xdr:rowOff>7620</xdr:rowOff>
                  </from>
                  <to>
                    <xdr:col>4</xdr:col>
                    <xdr:colOff>198120</xdr:colOff>
                    <xdr:row>1277</xdr:row>
                    <xdr:rowOff>220980</xdr:rowOff>
                  </to>
                </anchor>
              </controlPr>
            </control>
          </mc:Choice>
        </mc:AlternateContent>
        <mc:AlternateContent xmlns:mc="http://schemas.openxmlformats.org/markup-compatibility/2006">
          <mc:Choice Requires="x14">
            <control shapeId="3877" r:id="rId426" name="Drop Down 2853">
              <controlPr defaultSize="0" autoLine="0" autoPict="0">
                <anchor moveWithCells="1">
                  <from>
                    <xdr:col>4</xdr:col>
                    <xdr:colOff>220980</xdr:colOff>
                    <xdr:row>1277</xdr:row>
                    <xdr:rowOff>7620</xdr:rowOff>
                  </from>
                  <to>
                    <xdr:col>4</xdr:col>
                    <xdr:colOff>1021080</xdr:colOff>
                    <xdr:row>1277</xdr:row>
                    <xdr:rowOff>220980</xdr:rowOff>
                  </to>
                </anchor>
              </controlPr>
            </control>
          </mc:Choice>
        </mc:AlternateContent>
        <mc:AlternateContent xmlns:mc="http://schemas.openxmlformats.org/markup-compatibility/2006">
          <mc:Choice Requires="x14">
            <control shapeId="3878" r:id="rId427" name="Drop Down 2854">
              <controlPr defaultSize="0" autoLine="0" autoPict="0">
                <anchor moveWithCells="1">
                  <from>
                    <xdr:col>4</xdr:col>
                    <xdr:colOff>1021080</xdr:colOff>
                    <xdr:row>1277</xdr:row>
                    <xdr:rowOff>0</xdr:rowOff>
                  </from>
                  <to>
                    <xdr:col>4</xdr:col>
                    <xdr:colOff>1706880</xdr:colOff>
                    <xdr:row>1277</xdr:row>
                    <xdr:rowOff>220980</xdr:rowOff>
                  </to>
                </anchor>
              </controlPr>
            </control>
          </mc:Choice>
        </mc:AlternateContent>
        <mc:AlternateContent xmlns:mc="http://schemas.openxmlformats.org/markup-compatibility/2006">
          <mc:Choice Requires="x14">
            <control shapeId="3879" r:id="rId428" name="Drop Down 2855">
              <controlPr defaultSize="0" autoLine="0" autoPict="0">
                <anchor moveWithCells="1">
                  <from>
                    <xdr:col>5</xdr:col>
                    <xdr:colOff>0</xdr:colOff>
                    <xdr:row>1277</xdr:row>
                    <xdr:rowOff>7620</xdr:rowOff>
                  </from>
                  <to>
                    <xdr:col>6</xdr:col>
                    <xdr:colOff>259080</xdr:colOff>
                    <xdr:row>1277</xdr:row>
                    <xdr:rowOff>220980</xdr:rowOff>
                  </to>
                </anchor>
              </controlPr>
            </control>
          </mc:Choice>
        </mc:AlternateContent>
        <mc:AlternateContent xmlns:mc="http://schemas.openxmlformats.org/markup-compatibility/2006">
          <mc:Choice Requires="x14">
            <control shapeId="3880" r:id="rId429" name="Drop Down 2856">
              <controlPr defaultSize="0" autoLine="0" autoPict="0">
                <anchor moveWithCells="1">
                  <from>
                    <xdr:col>6</xdr:col>
                    <xdr:colOff>266700</xdr:colOff>
                    <xdr:row>1277</xdr:row>
                    <xdr:rowOff>7620</xdr:rowOff>
                  </from>
                  <to>
                    <xdr:col>6</xdr:col>
                    <xdr:colOff>1112520</xdr:colOff>
                    <xdr:row>1277</xdr:row>
                    <xdr:rowOff>220980</xdr:rowOff>
                  </to>
                </anchor>
              </controlPr>
            </control>
          </mc:Choice>
        </mc:AlternateContent>
        <mc:AlternateContent xmlns:mc="http://schemas.openxmlformats.org/markup-compatibility/2006">
          <mc:Choice Requires="x14">
            <control shapeId="3881" r:id="rId430" name="Drop Down 2857">
              <controlPr defaultSize="0" autoLine="0" autoPict="0">
                <anchor moveWithCells="1">
                  <from>
                    <xdr:col>6</xdr:col>
                    <xdr:colOff>1135380</xdr:colOff>
                    <xdr:row>1277</xdr:row>
                    <xdr:rowOff>0</xdr:rowOff>
                  </from>
                  <to>
                    <xdr:col>6</xdr:col>
                    <xdr:colOff>1798320</xdr:colOff>
                    <xdr:row>1277</xdr:row>
                    <xdr:rowOff>220980</xdr:rowOff>
                  </to>
                </anchor>
              </controlPr>
            </control>
          </mc:Choice>
        </mc:AlternateContent>
        <mc:AlternateContent xmlns:mc="http://schemas.openxmlformats.org/markup-compatibility/2006">
          <mc:Choice Requires="x14">
            <control shapeId="3885" r:id="rId431" name="Drop Down 2861">
              <controlPr defaultSize="0" autoLine="0" autoPict="0">
                <anchor moveWithCells="1">
                  <from>
                    <xdr:col>12</xdr:col>
                    <xdr:colOff>0</xdr:colOff>
                    <xdr:row>1275</xdr:row>
                    <xdr:rowOff>0</xdr:rowOff>
                  </from>
                  <to>
                    <xdr:col>12</xdr:col>
                    <xdr:colOff>716280</xdr:colOff>
                    <xdr:row>1275</xdr:row>
                    <xdr:rowOff>220980</xdr:rowOff>
                  </to>
                </anchor>
              </controlPr>
            </control>
          </mc:Choice>
        </mc:AlternateContent>
        <mc:AlternateContent xmlns:mc="http://schemas.openxmlformats.org/markup-compatibility/2006">
          <mc:Choice Requires="x14">
            <control shapeId="3886" r:id="rId432" name="Drop Down 2862">
              <controlPr defaultSize="0" autoLine="0" autoPict="0">
                <anchor moveWithCells="1">
                  <from>
                    <xdr:col>12</xdr:col>
                    <xdr:colOff>716280</xdr:colOff>
                    <xdr:row>1275</xdr:row>
                    <xdr:rowOff>7620</xdr:rowOff>
                  </from>
                  <to>
                    <xdr:col>12</xdr:col>
                    <xdr:colOff>1325880</xdr:colOff>
                    <xdr:row>1275</xdr:row>
                    <xdr:rowOff>220980</xdr:rowOff>
                  </to>
                </anchor>
              </controlPr>
            </control>
          </mc:Choice>
        </mc:AlternateContent>
        <mc:AlternateContent xmlns:mc="http://schemas.openxmlformats.org/markup-compatibility/2006">
          <mc:Choice Requires="x14">
            <control shapeId="3887" r:id="rId433" name="Drop Down 2863">
              <controlPr defaultSize="0" autoLine="0" autoPict="0">
                <anchor moveWithCells="1">
                  <from>
                    <xdr:col>12</xdr:col>
                    <xdr:colOff>1325880</xdr:colOff>
                    <xdr:row>1275</xdr:row>
                    <xdr:rowOff>0</xdr:rowOff>
                  </from>
                  <to>
                    <xdr:col>13</xdr:col>
                    <xdr:colOff>0</xdr:colOff>
                    <xdr:row>1275</xdr:row>
                    <xdr:rowOff>220980</xdr:rowOff>
                  </to>
                </anchor>
              </controlPr>
            </control>
          </mc:Choice>
        </mc:AlternateContent>
        <mc:AlternateContent xmlns:mc="http://schemas.openxmlformats.org/markup-compatibility/2006">
          <mc:Choice Requires="x14">
            <control shapeId="3888" r:id="rId434" name="Drop Down 2864">
              <controlPr defaultSize="0" autoLine="0" autoPict="0">
                <anchor moveWithCells="1">
                  <from>
                    <xdr:col>12</xdr:col>
                    <xdr:colOff>0</xdr:colOff>
                    <xdr:row>1277</xdr:row>
                    <xdr:rowOff>0</xdr:rowOff>
                  </from>
                  <to>
                    <xdr:col>12</xdr:col>
                    <xdr:colOff>693420</xdr:colOff>
                    <xdr:row>1277</xdr:row>
                    <xdr:rowOff>220980</xdr:rowOff>
                  </to>
                </anchor>
              </controlPr>
            </control>
          </mc:Choice>
        </mc:AlternateContent>
        <mc:AlternateContent xmlns:mc="http://schemas.openxmlformats.org/markup-compatibility/2006">
          <mc:Choice Requires="x14">
            <control shapeId="3889" r:id="rId435" name="Drop Down 2865">
              <controlPr defaultSize="0" autoLine="0" autoPict="0">
                <anchor moveWithCells="1">
                  <from>
                    <xdr:col>12</xdr:col>
                    <xdr:colOff>685800</xdr:colOff>
                    <xdr:row>1277</xdr:row>
                    <xdr:rowOff>7620</xdr:rowOff>
                  </from>
                  <to>
                    <xdr:col>12</xdr:col>
                    <xdr:colOff>1303020</xdr:colOff>
                    <xdr:row>1277</xdr:row>
                    <xdr:rowOff>220980</xdr:rowOff>
                  </to>
                </anchor>
              </controlPr>
            </control>
          </mc:Choice>
        </mc:AlternateContent>
        <mc:AlternateContent xmlns:mc="http://schemas.openxmlformats.org/markup-compatibility/2006">
          <mc:Choice Requires="x14">
            <control shapeId="3890" r:id="rId436" name="Drop Down 2866">
              <controlPr defaultSize="0" autoLine="0" autoPict="0">
                <anchor moveWithCells="1">
                  <from>
                    <xdr:col>12</xdr:col>
                    <xdr:colOff>1325880</xdr:colOff>
                    <xdr:row>1276</xdr:row>
                    <xdr:rowOff>220980</xdr:rowOff>
                  </from>
                  <to>
                    <xdr:col>13</xdr:col>
                    <xdr:colOff>0</xdr:colOff>
                    <xdr:row>1277</xdr:row>
                    <xdr:rowOff>220980</xdr:rowOff>
                  </to>
                </anchor>
              </controlPr>
            </control>
          </mc:Choice>
        </mc:AlternateContent>
        <mc:AlternateContent xmlns:mc="http://schemas.openxmlformats.org/markup-compatibility/2006">
          <mc:Choice Requires="x14">
            <control shapeId="3909" r:id="rId437" name="Drop Down 2885">
              <controlPr defaultSize="0" autoLine="0" autoPict="0">
                <anchor moveWithCells="1">
                  <from>
                    <xdr:col>7</xdr:col>
                    <xdr:colOff>0</xdr:colOff>
                    <xdr:row>1346</xdr:row>
                    <xdr:rowOff>0</xdr:rowOff>
                  </from>
                  <to>
                    <xdr:col>7</xdr:col>
                    <xdr:colOff>617220</xdr:colOff>
                    <xdr:row>1347</xdr:row>
                    <xdr:rowOff>0</xdr:rowOff>
                  </to>
                </anchor>
              </controlPr>
            </control>
          </mc:Choice>
        </mc:AlternateContent>
        <mc:AlternateContent xmlns:mc="http://schemas.openxmlformats.org/markup-compatibility/2006">
          <mc:Choice Requires="x14">
            <control shapeId="3910" r:id="rId438" name="Drop Down 2886">
              <controlPr defaultSize="0" autoLine="0" autoPict="0">
                <anchor moveWithCells="1">
                  <from>
                    <xdr:col>7</xdr:col>
                    <xdr:colOff>601980</xdr:colOff>
                    <xdr:row>1346</xdr:row>
                    <xdr:rowOff>7620</xdr:rowOff>
                  </from>
                  <to>
                    <xdr:col>7</xdr:col>
                    <xdr:colOff>1264920</xdr:colOff>
                    <xdr:row>1347</xdr:row>
                    <xdr:rowOff>0</xdr:rowOff>
                  </to>
                </anchor>
              </controlPr>
            </control>
          </mc:Choice>
        </mc:AlternateContent>
        <mc:AlternateContent xmlns:mc="http://schemas.openxmlformats.org/markup-compatibility/2006">
          <mc:Choice Requires="x14">
            <control shapeId="3911" r:id="rId439" name="Drop Down 2887">
              <controlPr defaultSize="0" autoLine="0" autoPict="0">
                <anchor moveWithCells="1">
                  <from>
                    <xdr:col>7</xdr:col>
                    <xdr:colOff>1264920</xdr:colOff>
                    <xdr:row>1346</xdr:row>
                    <xdr:rowOff>7620</xdr:rowOff>
                  </from>
                  <to>
                    <xdr:col>7</xdr:col>
                    <xdr:colOff>1798320</xdr:colOff>
                    <xdr:row>1346</xdr:row>
                    <xdr:rowOff>312420</xdr:rowOff>
                  </to>
                </anchor>
              </controlPr>
            </control>
          </mc:Choice>
        </mc:AlternateContent>
        <mc:AlternateContent xmlns:mc="http://schemas.openxmlformats.org/markup-compatibility/2006">
          <mc:Choice Requires="x14">
            <control shapeId="3912" r:id="rId440" name="Drop Down 2888">
              <controlPr defaultSize="0" autoLine="0" autoPict="0">
                <anchor moveWithCells="1">
                  <from>
                    <xdr:col>7</xdr:col>
                    <xdr:colOff>0</xdr:colOff>
                    <xdr:row>1347</xdr:row>
                    <xdr:rowOff>0</xdr:rowOff>
                  </from>
                  <to>
                    <xdr:col>7</xdr:col>
                    <xdr:colOff>617220</xdr:colOff>
                    <xdr:row>1348</xdr:row>
                    <xdr:rowOff>0</xdr:rowOff>
                  </to>
                </anchor>
              </controlPr>
            </control>
          </mc:Choice>
        </mc:AlternateContent>
        <mc:AlternateContent xmlns:mc="http://schemas.openxmlformats.org/markup-compatibility/2006">
          <mc:Choice Requires="x14">
            <control shapeId="3913" r:id="rId441" name="Drop Down 2889">
              <controlPr defaultSize="0" autoLine="0" autoPict="0">
                <anchor moveWithCells="1">
                  <from>
                    <xdr:col>7</xdr:col>
                    <xdr:colOff>601980</xdr:colOff>
                    <xdr:row>1347</xdr:row>
                    <xdr:rowOff>7620</xdr:rowOff>
                  </from>
                  <to>
                    <xdr:col>7</xdr:col>
                    <xdr:colOff>1264920</xdr:colOff>
                    <xdr:row>1348</xdr:row>
                    <xdr:rowOff>0</xdr:rowOff>
                  </to>
                </anchor>
              </controlPr>
            </control>
          </mc:Choice>
        </mc:AlternateContent>
        <mc:AlternateContent xmlns:mc="http://schemas.openxmlformats.org/markup-compatibility/2006">
          <mc:Choice Requires="x14">
            <control shapeId="3914" r:id="rId442" name="Drop Down 2890">
              <controlPr defaultSize="0" autoLine="0" autoPict="0">
                <anchor moveWithCells="1">
                  <from>
                    <xdr:col>7</xdr:col>
                    <xdr:colOff>1264920</xdr:colOff>
                    <xdr:row>1347</xdr:row>
                    <xdr:rowOff>7620</xdr:rowOff>
                  </from>
                  <to>
                    <xdr:col>7</xdr:col>
                    <xdr:colOff>1798320</xdr:colOff>
                    <xdr:row>1347</xdr:row>
                    <xdr:rowOff>312420</xdr:rowOff>
                  </to>
                </anchor>
              </controlPr>
            </control>
          </mc:Choice>
        </mc:AlternateContent>
        <mc:AlternateContent xmlns:mc="http://schemas.openxmlformats.org/markup-compatibility/2006">
          <mc:Choice Requires="x14">
            <control shapeId="3915" r:id="rId443" name="Drop Down 2891">
              <controlPr defaultSize="0" autoLine="0" autoPict="0">
                <anchor moveWithCells="1">
                  <from>
                    <xdr:col>7</xdr:col>
                    <xdr:colOff>0</xdr:colOff>
                    <xdr:row>1348</xdr:row>
                    <xdr:rowOff>0</xdr:rowOff>
                  </from>
                  <to>
                    <xdr:col>7</xdr:col>
                    <xdr:colOff>617220</xdr:colOff>
                    <xdr:row>1349</xdr:row>
                    <xdr:rowOff>0</xdr:rowOff>
                  </to>
                </anchor>
              </controlPr>
            </control>
          </mc:Choice>
        </mc:AlternateContent>
        <mc:AlternateContent xmlns:mc="http://schemas.openxmlformats.org/markup-compatibility/2006">
          <mc:Choice Requires="x14">
            <control shapeId="3916" r:id="rId444" name="Drop Down 2892">
              <controlPr defaultSize="0" autoLine="0" autoPict="0">
                <anchor moveWithCells="1">
                  <from>
                    <xdr:col>7</xdr:col>
                    <xdr:colOff>601980</xdr:colOff>
                    <xdr:row>1348</xdr:row>
                    <xdr:rowOff>7620</xdr:rowOff>
                  </from>
                  <to>
                    <xdr:col>7</xdr:col>
                    <xdr:colOff>1264920</xdr:colOff>
                    <xdr:row>1349</xdr:row>
                    <xdr:rowOff>0</xdr:rowOff>
                  </to>
                </anchor>
              </controlPr>
            </control>
          </mc:Choice>
        </mc:AlternateContent>
        <mc:AlternateContent xmlns:mc="http://schemas.openxmlformats.org/markup-compatibility/2006">
          <mc:Choice Requires="x14">
            <control shapeId="3917" r:id="rId445" name="Drop Down 2893">
              <controlPr defaultSize="0" autoLine="0" autoPict="0">
                <anchor moveWithCells="1">
                  <from>
                    <xdr:col>7</xdr:col>
                    <xdr:colOff>1264920</xdr:colOff>
                    <xdr:row>1348</xdr:row>
                    <xdr:rowOff>7620</xdr:rowOff>
                  </from>
                  <to>
                    <xdr:col>7</xdr:col>
                    <xdr:colOff>1798320</xdr:colOff>
                    <xdr:row>1348</xdr:row>
                    <xdr:rowOff>312420</xdr:rowOff>
                  </to>
                </anchor>
              </controlPr>
            </control>
          </mc:Choice>
        </mc:AlternateContent>
        <mc:AlternateContent xmlns:mc="http://schemas.openxmlformats.org/markup-compatibility/2006">
          <mc:Choice Requires="x14">
            <control shapeId="3924" r:id="rId446" name="Drop Down 2900">
              <controlPr defaultSize="0" autoLine="0" autoPict="0">
                <anchor moveWithCells="1">
                  <from>
                    <xdr:col>3</xdr:col>
                    <xdr:colOff>0</xdr:colOff>
                    <xdr:row>1377</xdr:row>
                    <xdr:rowOff>7620</xdr:rowOff>
                  </from>
                  <to>
                    <xdr:col>4</xdr:col>
                    <xdr:colOff>198120</xdr:colOff>
                    <xdr:row>1377</xdr:row>
                    <xdr:rowOff>220980</xdr:rowOff>
                  </to>
                </anchor>
              </controlPr>
            </control>
          </mc:Choice>
        </mc:AlternateContent>
        <mc:AlternateContent xmlns:mc="http://schemas.openxmlformats.org/markup-compatibility/2006">
          <mc:Choice Requires="x14">
            <control shapeId="3925" r:id="rId447" name="Drop Down 2901">
              <controlPr defaultSize="0" autoLine="0" autoPict="0">
                <anchor moveWithCells="1">
                  <from>
                    <xdr:col>4</xdr:col>
                    <xdr:colOff>220980</xdr:colOff>
                    <xdr:row>1377</xdr:row>
                    <xdr:rowOff>7620</xdr:rowOff>
                  </from>
                  <to>
                    <xdr:col>4</xdr:col>
                    <xdr:colOff>1021080</xdr:colOff>
                    <xdr:row>1377</xdr:row>
                    <xdr:rowOff>220980</xdr:rowOff>
                  </to>
                </anchor>
              </controlPr>
            </control>
          </mc:Choice>
        </mc:AlternateContent>
        <mc:AlternateContent xmlns:mc="http://schemas.openxmlformats.org/markup-compatibility/2006">
          <mc:Choice Requires="x14">
            <control shapeId="3926" r:id="rId448" name="Drop Down 2902">
              <controlPr defaultSize="0" autoLine="0" autoPict="0">
                <anchor moveWithCells="1">
                  <from>
                    <xdr:col>4</xdr:col>
                    <xdr:colOff>1021080</xdr:colOff>
                    <xdr:row>1377</xdr:row>
                    <xdr:rowOff>0</xdr:rowOff>
                  </from>
                  <to>
                    <xdr:col>4</xdr:col>
                    <xdr:colOff>1706880</xdr:colOff>
                    <xdr:row>1377</xdr:row>
                    <xdr:rowOff>220980</xdr:rowOff>
                  </to>
                </anchor>
              </controlPr>
            </control>
          </mc:Choice>
        </mc:AlternateContent>
        <mc:AlternateContent xmlns:mc="http://schemas.openxmlformats.org/markup-compatibility/2006">
          <mc:Choice Requires="x14">
            <control shapeId="3927" r:id="rId449" name="Drop Down 2903">
              <controlPr defaultSize="0" autoLine="0" autoPict="0">
                <anchor moveWithCells="1">
                  <from>
                    <xdr:col>5</xdr:col>
                    <xdr:colOff>0</xdr:colOff>
                    <xdr:row>1377</xdr:row>
                    <xdr:rowOff>7620</xdr:rowOff>
                  </from>
                  <to>
                    <xdr:col>6</xdr:col>
                    <xdr:colOff>259080</xdr:colOff>
                    <xdr:row>1377</xdr:row>
                    <xdr:rowOff>220980</xdr:rowOff>
                  </to>
                </anchor>
              </controlPr>
            </control>
          </mc:Choice>
        </mc:AlternateContent>
        <mc:AlternateContent xmlns:mc="http://schemas.openxmlformats.org/markup-compatibility/2006">
          <mc:Choice Requires="x14">
            <control shapeId="3928" r:id="rId450" name="Drop Down 2904">
              <controlPr defaultSize="0" autoLine="0" autoPict="0">
                <anchor moveWithCells="1">
                  <from>
                    <xdr:col>6</xdr:col>
                    <xdr:colOff>266700</xdr:colOff>
                    <xdr:row>1377</xdr:row>
                    <xdr:rowOff>7620</xdr:rowOff>
                  </from>
                  <to>
                    <xdr:col>6</xdr:col>
                    <xdr:colOff>1112520</xdr:colOff>
                    <xdr:row>1377</xdr:row>
                    <xdr:rowOff>220980</xdr:rowOff>
                  </to>
                </anchor>
              </controlPr>
            </control>
          </mc:Choice>
        </mc:AlternateContent>
        <mc:AlternateContent xmlns:mc="http://schemas.openxmlformats.org/markup-compatibility/2006">
          <mc:Choice Requires="x14">
            <control shapeId="3929" r:id="rId451" name="Drop Down 2905">
              <controlPr defaultSize="0" autoLine="0" autoPict="0">
                <anchor moveWithCells="1">
                  <from>
                    <xdr:col>6</xdr:col>
                    <xdr:colOff>1135380</xdr:colOff>
                    <xdr:row>1377</xdr:row>
                    <xdr:rowOff>0</xdr:rowOff>
                  </from>
                  <to>
                    <xdr:col>6</xdr:col>
                    <xdr:colOff>1798320</xdr:colOff>
                    <xdr:row>1377</xdr:row>
                    <xdr:rowOff>220980</xdr:rowOff>
                  </to>
                </anchor>
              </controlPr>
            </control>
          </mc:Choice>
        </mc:AlternateContent>
        <mc:AlternateContent xmlns:mc="http://schemas.openxmlformats.org/markup-compatibility/2006">
          <mc:Choice Requires="x14">
            <control shapeId="3933" r:id="rId452" name="Drop Down 2909">
              <controlPr defaultSize="0" autoLine="0" autoPict="0">
                <anchor moveWithCells="1">
                  <from>
                    <xdr:col>12</xdr:col>
                    <xdr:colOff>0</xdr:colOff>
                    <xdr:row>1375</xdr:row>
                    <xdr:rowOff>0</xdr:rowOff>
                  </from>
                  <to>
                    <xdr:col>12</xdr:col>
                    <xdr:colOff>716280</xdr:colOff>
                    <xdr:row>1375</xdr:row>
                    <xdr:rowOff>220980</xdr:rowOff>
                  </to>
                </anchor>
              </controlPr>
            </control>
          </mc:Choice>
        </mc:AlternateContent>
        <mc:AlternateContent xmlns:mc="http://schemas.openxmlformats.org/markup-compatibility/2006">
          <mc:Choice Requires="x14">
            <control shapeId="3934" r:id="rId453" name="Drop Down 2910">
              <controlPr defaultSize="0" autoLine="0" autoPict="0">
                <anchor moveWithCells="1">
                  <from>
                    <xdr:col>12</xdr:col>
                    <xdr:colOff>716280</xdr:colOff>
                    <xdr:row>1375</xdr:row>
                    <xdr:rowOff>7620</xdr:rowOff>
                  </from>
                  <to>
                    <xdr:col>12</xdr:col>
                    <xdr:colOff>1325880</xdr:colOff>
                    <xdr:row>1375</xdr:row>
                    <xdr:rowOff>220980</xdr:rowOff>
                  </to>
                </anchor>
              </controlPr>
            </control>
          </mc:Choice>
        </mc:AlternateContent>
        <mc:AlternateContent xmlns:mc="http://schemas.openxmlformats.org/markup-compatibility/2006">
          <mc:Choice Requires="x14">
            <control shapeId="3935" r:id="rId454" name="Drop Down 2911">
              <controlPr defaultSize="0" autoLine="0" autoPict="0">
                <anchor moveWithCells="1">
                  <from>
                    <xdr:col>12</xdr:col>
                    <xdr:colOff>1325880</xdr:colOff>
                    <xdr:row>1375</xdr:row>
                    <xdr:rowOff>0</xdr:rowOff>
                  </from>
                  <to>
                    <xdr:col>13</xdr:col>
                    <xdr:colOff>0</xdr:colOff>
                    <xdr:row>1375</xdr:row>
                    <xdr:rowOff>220980</xdr:rowOff>
                  </to>
                </anchor>
              </controlPr>
            </control>
          </mc:Choice>
        </mc:AlternateContent>
        <mc:AlternateContent xmlns:mc="http://schemas.openxmlformats.org/markup-compatibility/2006">
          <mc:Choice Requires="x14">
            <control shapeId="3936" r:id="rId455" name="Drop Down 2912">
              <controlPr defaultSize="0" autoLine="0" autoPict="0">
                <anchor moveWithCells="1">
                  <from>
                    <xdr:col>12</xdr:col>
                    <xdr:colOff>0</xdr:colOff>
                    <xdr:row>1377</xdr:row>
                    <xdr:rowOff>0</xdr:rowOff>
                  </from>
                  <to>
                    <xdr:col>12</xdr:col>
                    <xdr:colOff>693420</xdr:colOff>
                    <xdr:row>1377</xdr:row>
                    <xdr:rowOff>220980</xdr:rowOff>
                  </to>
                </anchor>
              </controlPr>
            </control>
          </mc:Choice>
        </mc:AlternateContent>
        <mc:AlternateContent xmlns:mc="http://schemas.openxmlformats.org/markup-compatibility/2006">
          <mc:Choice Requires="x14">
            <control shapeId="3937" r:id="rId456" name="Drop Down 2913">
              <controlPr defaultSize="0" autoLine="0" autoPict="0">
                <anchor moveWithCells="1">
                  <from>
                    <xdr:col>12</xdr:col>
                    <xdr:colOff>685800</xdr:colOff>
                    <xdr:row>1377</xdr:row>
                    <xdr:rowOff>7620</xdr:rowOff>
                  </from>
                  <to>
                    <xdr:col>12</xdr:col>
                    <xdr:colOff>1303020</xdr:colOff>
                    <xdr:row>1377</xdr:row>
                    <xdr:rowOff>220980</xdr:rowOff>
                  </to>
                </anchor>
              </controlPr>
            </control>
          </mc:Choice>
        </mc:AlternateContent>
        <mc:AlternateContent xmlns:mc="http://schemas.openxmlformats.org/markup-compatibility/2006">
          <mc:Choice Requires="x14">
            <control shapeId="3938" r:id="rId457" name="Drop Down 2914">
              <controlPr defaultSize="0" autoLine="0" autoPict="0">
                <anchor moveWithCells="1">
                  <from>
                    <xdr:col>12</xdr:col>
                    <xdr:colOff>1325880</xdr:colOff>
                    <xdr:row>1376</xdr:row>
                    <xdr:rowOff>220980</xdr:rowOff>
                  </from>
                  <to>
                    <xdr:col>13</xdr:col>
                    <xdr:colOff>0</xdr:colOff>
                    <xdr:row>1377</xdr:row>
                    <xdr:rowOff>220980</xdr:rowOff>
                  </to>
                </anchor>
              </controlPr>
            </control>
          </mc:Choice>
        </mc:AlternateContent>
        <mc:AlternateContent xmlns:mc="http://schemas.openxmlformats.org/markup-compatibility/2006">
          <mc:Choice Requires="x14">
            <control shapeId="3957" r:id="rId458" name="Drop Down 2933">
              <controlPr defaultSize="0" autoLine="0" autoPict="0">
                <anchor moveWithCells="1">
                  <from>
                    <xdr:col>7</xdr:col>
                    <xdr:colOff>0</xdr:colOff>
                    <xdr:row>1446</xdr:row>
                    <xdr:rowOff>0</xdr:rowOff>
                  </from>
                  <to>
                    <xdr:col>7</xdr:col>
                    <xdr:colOff>617220</xdr:colOff>
                    <xdr:row>1447</xdr:row>
                    <xdr:rowOff>0</xdr:rowOff>
                  </to>
                </anchor>
              </controlPr>
            </control>
          </mc:Choice>
        </mc:AlternateContent>
        <mc:AlternateContent xmlns:mc="http://schemas.openxmlformats.org/markup-compatibility/2006">
          <mc:Choice Requires="x14">
            <control shapeId="3958" r:id="rId459" name="Drop Down 2934">
              <controlPr defaultSize="0" autoLine="0" autoPict="0">
                <anchor moveWithCells="1">
                  <from>
                    <xdr:col>7</xdr:col>
                    <xdr:colOff>601980</xdr:colOff>
                    <xdr:row>1446</xdr:row>
                    <xdr:rowOff>7620</xdr:rowOff>
                  </from>
                  <to>
                    <xdr:col>7</xdr:col>
                    <xdr:colOff>1264920</xdr:colOff>
                    <xdr:row>1447</xdr:row>
                    <xdr:rowOff>0</xdr:rowOff>
                  </to>
                </anchor>
              </controlPr>
            </control>
          </mc:Choice>
        </mc:AlternateContent>
        <mc:AlternateContent xmlns:mc="http://schemas.openxmlformats.org/markup-compatibility/2006">
          <mc:Choice Requires="x14">
            <control shapeId="3959" r:id="rId460" name="Drop Down 2935">
              <controlPr defaultSize="0" autoLine="0" autoPict="0">
                <anchor moveWithCells="1">
                  <from>
                    <xdr:col>7</xdr:col>
                    <xdr:colOff>1264920</xdr:colOff>
                    <xdr:row>1446</xdr:row>
                    <xdr:rowOff>7620</xdr:rowOff>
                  </from>
                  <to>
                    <xdr:col>7</xdr:col>
                    <xdr:colOff>1798320</xdr:colOff>
                    <xdr:row>1446</xdr:row>
                    <xdr:rowOff>312420</xdr:rowOff>
                  </to>
                </anchor>
              </controlPr>
            </control>
          </mc:Choice>
        </mc:AlternateContent>
        <mc:AlternateContent xmlns:mc="http://schemas.openxmlformats.org/markup-compatibility/2006">
          <mc:Choice Requires="x14">
            <control shapeId="3960" r:id="rId461" name="Drop Down 2936">
              <controlPr defaultSize="0" autoLine="0" autoPict="0">
                <anchor moveWithCells="1">
                  <from>
                    <xdr:col>7</xdr:col>
                    <xdr:colOff>0</xdr:colOff>
                    <xdr:row>1447</xdr:row>
                    <xdr:rowOff>0</xdr:rowOff>
                  </from>
                  <to>
                    <xdr:col>7</xdr:col>
                    <xdr:colOff>617220</xdr:colOff>
                    <xdr:row>1448</xdr:row>
                    <xdr:rowOff>0</xdr:rowOff>
                  </to>
                </anchor>
              </controlPr>
            </control>
          </mc:Choice>
        </mc:AlternateContent>
        <mc:AlternateContent xmlns:mc="http://schemas.openxmlformats.org/markup-compatibility/2006">
          <mc:Choice Requires="x14">
            <control shapeId="3961" r:id="rId462" name="Drop Down 2937">
              <controlPr defaultSize="0" autoLine="0" autoPict="0">
                <anchor moveWithCells="1">
                  <from>
                    <xdr:col>7</xdr:col>
                    <xdr:colOff>601980</xdr:colOff>
                    <xdr:row>1447</xdr:row>
                    <xdr:rowOff>7620</xdr:rowOff>
                  </from>
                  <to>
                    <xdr:col>7</xdr:col>
                    <xdr:colOff>1264920</xdr:colOff>
                    <xdr:row>1448</xdr:row>
                    <xdr:rowOff>0</xdr:rowOff>
                  </to>
                </anchor>
              </controlPr>
            </control>
          </mc:Choice>
        </mc:AlternateContent>
        <mc:AlternateContent xmlns:mc="http://schemas.openxmlformats.org/markup-compatibility/2006">
          <mc:Choice Requires="x14">
            <control shapeId="3962" r:id="rId463" name="Drop Down 2938">
              <controlPr defaultSize="0" autoLine="0" autoPict="0">
                <anchor moveWithCells="1">
                  <from>
                    <xdr:col>7</xdr:col>
                    <xdr:colOff>1264920</xdr:colOff>
                    <xdr:row>1447</xdr:row>
                    <xdr:rowOff>7620</xdr:rowOff>
                  </from>
                  <to>
                    <xdr:col>7</xdr:col>
                    <xdr:colOff>1798320</xdr:colOff>
                    <xdr:row>1447</xdr:row>
                    <xdr:rowOff>312420</xdr:rowOff>
                  </to>
                </anchor>
              </controlPr>
            </control>
          </mc:Choice>
        </mc:AlternateContent>
        <mc:AlternateContent xmlns:mc="http://schemas.openxmlformats.org/markup-compatibility/2006">
          <mc:Choice Requires="x14">
            <control shapeId="3963" r:id="rId464" name="Drop Down 2939">
              <controlPr defaultSize="0" autoLine="0" autoPict="0">
                <anchor moveWithCells="1">
                  <from>
                    <xdr:col>7</xdr:col>
                    <xdr:colOff>0</xdr:colOff>
                    <xdr:row>1448</xdr:row>
                    <xdr:rowOff>0</xdr:rowOff>
                  </from>
                  <to>
                    <xdr:col>7</xdr:col>
                    <xdr:colOff>617220</xdr:colOff>
                    <xdr:row>1449</xdr:row>
                    <xdr:rowOff>0</xdr:rowOff>
                  </to>
                </anchor>
              </controlPr>
            </control>
          </mc:Choice>
        </mc:AlternateContent>
        <mc:AlternateContent xmlns:mc="http://schemas.openxmlformats.org/markup-compatibility/2006">
          <mc:Choice Requires="x14">
            <control shapeId="3964" r:id="rId465" name="Drop Down 2940">
              <controlPr defaultSize="0" autoLine="0" autoPict="0">
                <anchor moveWithCells="1">
                  <from>
                    <xdr:col>7</xdr:col>
                    <xdr:colOff>601980</xdr:colOff>
                    <xdr:row>1448</xdr:row>
                    <xdr:rowOff>7620</xdr:rowOff>
                  </from>
                  <to>
                    <xdr:col>7</xdr:col>
                    <xdr:colOff>1264920</xdr:colOff>
                    <xdr:row>1449</xdr:row>
                    <xdr:rowOff>0</xdr:rowOff>
                  </to>
                </anchor>
              </controlPr>
            </control>
          </mc:Choice>
        </mc:AlternateContent>
        <mc:AlternateContent xmlns:mc="http://schemas.openxmlformats.org/markup-compatibility/2006">
          <mc:Choice Requires="x14">
            <control shapeId="3965" r:id="rId466" name="Drop Down 2941">
              <controlPr defaultSize="0" autoLine="0" autoPict="0">
                <anchor moveWithCells="1">
                  <from>
                    <xdr:col>7</xdr:col>
                    <xdr:colOff>1264920</xdr:colOff>
                    <xdr:row>1448</xdr:row>
                    <xdr:rowOff>7620</xdr:rowOff>
                  </from>
                  <to>
                    <xdr:col>7</xdr:col>
                    <xdr:colOff>1798320</xdr:colOff>
                    <xdr:row>1448</xdr:row>
                    <xdr:rowOff>312420</xdr:rowOff>
                  </to>
                </anchor>
              </controlPr>
            </control>
          </mc:Choice>
        </mc:AlternateContent>
        <mc:AlternateContent xmlns:mc="http://schemas.openxmlformats.org/markup-compatibility/2006">
          <mc:Choice Requires="x14">
            <control shapeId="3972" r:id="rId467" name="Drop Down 2948">
              <controlPr defaultSize="0" autoLine="0" autoPict="0">
                <anchor moveWithCells="1">
                  <from>
                    <xdr:col>3</xdr:col>
                    <xdr:colOff>0</xdr:colOff>
                    <xdr:row>1477</xdr:row>
                    <xdr:rowOff>7620</xdr:rowOff>
                  </from>
                  <to>
                    <xdr:col>4</xdr:col>
                    <xdr:colOff>198120</xdr:colOff>
                    <xdr:row>1477</xdr:row>
                    <xdr:rowOff>220980</xdr:rowOff>
                  </to>
                </anchor>
              </controlPr>
            </control>
          </mc:Choice>
        </mc:AlternateContent>
        <mc:AlternateContent xmlns:mc="http://schemas.openxmlformats.org/markup-compatibility/2006">
          <mc:Choice Requires="x14">
            <control shapeId="3973" r:id="rId468" name="Drop Down 2949">
              <controlPr defaultSize="0" autoLine="0" autoPict="0">
                <anchor moveWithCells="1">
                  <from>
                    <xdr:col>4</xdr:col>
                    <xdr:colOff>220980</xdr:colOff>
                    <xdr:row>1477</xdr:row>
                    <xdr:rowOff>7620</xdr:rowOff>
                  </from>
                  <to>
                    <xdr:col>4</xdr:col>
                    <xdr:colOff>1021080</xdr:colOff>
                    <xdr:row>1477</xdr:row>
                    <xdr:rowOff>220980</xdr:rowOff>
                  </to>
                </anchor>
              </controlPr>
            </control>
          </mc:Choice>
        </mc:AlternateContent>
        <mc:AlternateContent xmlns:mc="http://schemas.openxmlformats.org/markup-compatibility/2006">
          <mc:Choice Requires="x14">
            <control shapeId="3974" r:id="rId469" name="Drop Down 2950">
              <controlPr defaultSize="0" autoLine="0" autoPict="0">
                <anchor moveWithCells="1">
                  <from>
                    <xdr:col>4</xdr:col>
                    <xdr:colOff>1021080</xdr:colOff>
                    <xdr:row>1477</xdr:row>
                    <xdr:rowOff>0</xdr:rowOff>
                  </from>
                  <to>
                    <xdr:col>4</xdr:col>
                    <xdr:colOff>1706880</xdr:colOff>
                    <xdr:row>1477</xdr:row>
                    <xdr:rowOff>220980</xdr:rowOff>
                  </to>
                </anchor>
              </controlPr>
            </control>
          </mc:Choice>
        </mc:AlternateContent>
        <mc:AlternateContent xmlns:mc="http://schemas.openxmlformats.org/markup-compatibility/2006">
          <mc:Choice Requires="x14">
            <control shapeId="3975" r:id="rId470" name="Drop Down 2951">
              <controlPr defaultSize="0" autoLine="0" autoPict="0">
                <anchor moveWithCells="1">
                  <from>
                    <xdr:col>5</xdr:col>
                    <xdr:colOff>0</xdr:colOff>
                    <xdr:row>1477</xdr:row>
                    <xdr:rowOff>7620</xdr:rowOff>
                  </from>
                  <to>
                    <xdr:col>6</xdr:col>
                    <xdr:colOff>259080</xdr:colOff>
                    <xdr:row>1477</xdr:row>
                    <xdr:rowOff>220980</xdr:rowOff>
                  </to>
                </anchor>
              </controlPr>
            </control>
          </mc:Choice>
        </mc:AlternateContent>
        <mc:AlternateContent xmlns:mc="http://schemas.openxmlformats.org/markup-compatibility/2006">
          <mc:Choice Requires="x14">
            <control shapeId="3976" r:id="rId471" name="Drop Down 2952">
              <controlPr defaultSize="0" autoLine="0" autoPict="0">
                <anchor moveWithCells="1">
                  <from>
                    <xdr:col>6</xdr:col>
                    <xdr:colOff>266700</xdr:colOff>
                    <xdr:row>1477</xdr:row>
                    <xdr:rowOff>7620</xdr:rowOff>
                  </from>
                  <to>
                    <xdr:col>6</xdr:col>
                    <xdr:colOff>1112520</xdr:colOff>
                    <xdr:row>1477</xdr:row>
                    <xdr:rowOff>220980</xdr:rowOff>
                  </to>
                </anchor>
              </controlPr>
            </control>
          </mc:Choice>
        </mc:AlternateContent>
        <mc:AlternateContent xmlns:mc="http://schemas.openxmlformats.org/markup-compatibility/2006">
          <mc:Choice Requires="x14">
            <control shapeId="3977" r:id="rId472" name="Drop Down 2953">
              <controlPr defaultSize="0" autoLine="0" autoPict="0">
                <anchor moveWithCells="1">
                  <from>
                    <xdr:col>6</xdr:col>
                    <xdr:colOff>1135380</xdr:colOff>
                    <xdr:row>1477</xdr:row>
                    <xdr:rowOff>0</xdr:rowOff>
                  </from>
                  <to>
                    <xdr:col>6</xdr:col>
                    <xdr:colOff>1798320</xdr:colOff>
                    <xdr:row>1477</xdr:row>
                    <xdr:rowOff>220980</xdr:rowOff>
                  </to>
                </anchor>
              </controlPr>
            </control>
          </mc:Choice>
        </mc:AlternateContent>
        <mc:AlternateContent xmlns:mc="http://schemas.openxmlformats.org/markup-compatibility/2006">
          <mc:Choice Requires="x14">
            <control shapeId="3981" r:id="rId473" name="Drop Down 2957">
              <controlPr defaultSize="0" autoLine="0" autoPict="0">
                <anchor moveWithCells="1">
                  <from>
                    <xdr:col>12</xdr:col>
                    <xdr:colOff>0</xdr:colOff>
                    <xdr:row>1475</xdr:row>
                    <xdr:rowOff>0</xdr:rowOff>
                  </from>
                  <to>
                    <xdr:col>12</xdr:col>
                    <xdr:colOff>716280</xdr:colOff>
                    <xdr:row>1475</xdr:row>
                    <xdr:rowOff>220980</xdr:rowOff>
                  </to>
                </anchor>
              </controlPr>
            </control>
          </mc:Choice>
        </mc:AlternateContent>
        <mc:AlternateContent xmlns:mc="http://schemas.openxmlformats.org/markup-compatibility/2006">
          <mc:Choice Requires="x14">
            <control shapeId="3982" r:id="rId474" name="Drop Down 2958">
              <controlPr defaultSize="0" autoLine="0" autoPict="0">
                <anchor moveWithCells="1">
                  <from>
                    <xdr:col>12</xdr:col>
                    <xdr:colOff>716280</xdr:colOff>
                    <xdr:row>1475</xdr:row>
                    <xdr:rowOff>7620</xdr:rowOff>
                  </from>
                  <to>
                    <xdr:col>12</xdr:col>
                    <xdr:colOff>1325880</xdr:colOff>
                    <xdr:row>1475</xdr:row>
                    <xdr:rowOff>220980</xdr:rowOff>
                  </to>
                </anchor>
              </controlPr>
            </control>
          </mc:Choice>
        </mc:AlternateContent>
        <mc:AlternateContent xmlns:mc="http://schemas.openxmlformats.org/markup-compatibility/2006">
          <mc:Choice Requires="x14">
            <control shapeId="3983" r:id="rId475" name="Drop Down 2959">
              <controlPr defaultSize="0" autoLine="0" autoPict="0">
                <anchor moveWithCells="1">
                  <from>
                    <xdr:col>12</xdr:col>
                    <xdr:colOff>1325880</xdr:colOff>
                    <xdr:row>1475</xdr:row>
                    <xdr:rowOff>0</xdr:rowOff>
                  </from>
                  <to>
                    <xdr:col>13</xdr:col>
                    <xdr:colOff>0</xdr:colOff>
                    <xdr:row>1475</xdr:row>
                    <xdr:rowOff>220980</xdr:rowOff>
                  </to>
                </anchor>
              </controlPr>
            </control>
          </mc:Choice>
        </mc:AlternateContent>
        <mc:AlternateContent xmlns:mc="http://schemas.openxmlformats.org/markup-compatibility/2006">
          <mc:Choice Requires="x14">
            <control shapeId="3984" r:id="rId476" name="Drop Down 2960">
              <controlPr defaultSize="0" autoLine="0" autoPict="0">
                <anchor moveWithCells="1">
                  <from>
                    <xdr:col>12</xdr:col>
                    <xdr:colOff>0</xdr:colOff>
                    <xdr:row>1477</xdr:row>
                    <xdr:rowOff>0</xdr:rowOff>
                  </from>
                  <to>
                    <xdr:col>12</xdr:col>
                    <xdr:colOff>693420</xdr:colOff>
                    <xdr:row>1477</xdr:row>
                    <xdr:rowOff>220980</xdr:rowOff>
                  </to>
                </anchor>
              </controlPr>
            </control>
          </mc:Choice>
        </mc:AlternateContent>
        <mc:AlternateContent xmlns:mc="http://schemas.openxmlformats.org/markup-compatibility/2006">
          <mc:Choice Requires="x14">
            <control shapeId="3985" r:id="rId477" name="Drop Down 2961">
              <controlPr defaultSize="0" autoLine="0" autoPict="0">
                <anchor moveWithCells="1">
                  <from>
                    <xdr:col>12</xdr:col>
                    <xdr:colOff>685800</xdr:colOff>
                    <xdr:row>1477</xdr:row>
                    <xdr:rowOff>7620</xdr:rowOff>
                  </from>
                  <to>
                    <xdr:col>12</xdr:col>
                    <xdr:colOff>1303020</xdr:colOff>
                    <xdr:row>1477</xdr:row>
                    <xdr:rowOff>220980</xdr:rowOff>
                  </to>
                </anchor>
              </controlPr>
            </control>
          </mc:Choice>
        </mc:AlternateContent>
        <mc:AlternateContent xmlns:mc="http://schemas.openxmlformats.org/markup-compatibility/2006">
          <mc:Choice Requires="x14">
            <control shapeId="3986" r:id="rId478" name="Drop Down 2962">
              <controlPr defaultSize="0" autoLine="0" autoPict="0">
                <anchor moveWithCells="1">
                  <from>
                    <xdr:col>12</xdr:col>
                    <xdr:colOff>1325880</xdr:colOff>
                    <xdr:row>1476</xdr:row>
                    <xdr:rowOff>220980</xdr:rowOff>
                  </from>
                  <to>
                    <xdr:col>13</xdr:col>
                    <xdr:colOff>0</xdr:colOff>
                    <xdr:row>1477</xdr:row>
                    <xdr:rowOff>220980</xdr:rowOff>
                  </to>
                </anchor>
              </controlPr>
            </control>
          </mc:Choice>
        </mc:AlternateContent>
        <mc:AlternateContent xmlns:mc="http://schemas.openxmlformats.org/markup-compatibility/2006">
          <mc:Choice Requires="x14">
            <control shapeId="4005" r:id="rId479" name="Drop Down 2981">
              <controlPr defaultSize="0" autoLine="0" autoPict="0">
                <anchor moveWithCells="1">
                  <from>
                    <xdr:col>7</xdr:col>
                    <xdr:colOff>0</xdr:colOff>
                    <xdr:row>1546</xdr:row>
                    <xdr:rowOff>0</xdr:rowOff>
                  </from>
                  <to>
                    <xdr:col>7</xdr:col>
                    <xdr:colOff>617220</xdr:colOff>
                    <xdr:row>1547</xdr:row>
                    <xdr:rowOff>0</xdr:rowOff>
                  </to>
                </anchor>
              </controlPr>
            </control>
          </mc:Choice>
        </mc:AlternateContent>
        <mc:AlternateContent xmlns:mc="http://schemas.openxmlformats.org/markup-compatibility/2006">
          <mc:Choice Requires="x14">
            <control shapeId="4006" r:id="rId480" name="Drop Down 2982">
              <controlPr defaultSize="0" autoLine="0" autoPict="0">
                <anchor moveWithCells="1">
                  <from>
                    <xdr:col>7</xdr:col>
                    <xdr:colOff>601980</xdr:colOff>
                    <xdr:row>1546</xdr:row>
                    <xdr:rowOff>7620</xdr:rowOff>
                  </from>
                  <to>
                    <xdr:col>7</xdr:col>
                    <xdr:colOff>1264920</xdr:colOff>
                    <xdr:row>1547</xdr:row>
                    <xdr:rowOff>0</xdr:rowOff>
                  </to>
                </anchor>
              </controlPr>
            </control>
          </mc:Choice>
        </mc:AlternateContent>
        <mc:AlternateContent xmlns:mc="http://schemas.openxmlformats.org/markup-compatibility/2006">
          <mc:Choice Requires="x14">
            <control shapeId="4007" r:id="rId481" name="Drop Down 2983">
              <controlPr defaultSize="0" autoLine="0" autoPict="0">
                <anchor moveWithCells="1">
                  <from>
                    <xdr:col>7</xdr:col>
                    <xdr:colOff>1264920</xdr:colOff>
                    <xdr:row>1546</xdr:row>
                    <xdr:rowOff>7620</xdr:rowOff>
                  </from>
                  <to>
                    <xdr:col>7</xdr:col>
                    <xdr:colOff>1798320</xdr:colOff>
                    <xdr:row>1546</xdr:row>
                    <xdr:rowOff>312420</xdr:rowOff>
                  </to>
                </anchor>
              </controlPr>
            </control>
          </mc:Choice>
        </mc:AlternateContent>
        <mc:AlternateContent xmlns:mc="http://schemas.openxmlformats.org/markup-compatibility/2006">
          <mc:Choice Requires="x14">
            <control shapeId="4008" r:id="rId482" name="Drop Down 2984">
              <controlPr defaultSize="0" autoLine="0" autoPict="0">
                <anchor moveWithCells="1">
                  <from>
                    <xdr:col>7</xdr:col>
                    <xdr:colOff>0</xdr:colOff>
                    <xdr:row>1547</xdr:row>
                    <xdr:rowOff>0</xdr:rowOff>
                  </from>
                  <to>
                    <xdr:col>7</xdr:col>
                    <xdr:colOff>617220</xdr:colOff>
                    <xdr:row>1548</xdr:row>
                    <xdr:rowOff>0</xdr:rowOff>
                  </to>
                </anchor>
              </controlPr>
            </control>
          </mc:Choice>
        </mc:AlternateContent>
        <mc:AlternateContent xmlns:mc="http://schemas.openxmlformats.org/markup-compatibility/2006">
          <mc:Choice Requires="x14">
            <control shapeId="4009" r:id="rId483" name="Drop Down 2985">
              <controlPr defaultSize="0" autoLine="0" autoPict="0">
                <anchor moveWithCells="1">
                  <from>
                    <xdr:col>7</xdr:col>
                    <xdr:colOff>601980</xdr:colOff>
                    <xdr:row>1547</xdr:row>
                    <xdr:rowOff>7620</xdr:rowOff>
                  </from>
                  <to>
                    <xdr:col>7</xdr:col>
                    <xdr:colOff>1264920</xdr:colOff>
                    <xdr:row>1548</xdr:row>
                    <xdr:rowOff>0</xdr:rowOff>
                  </to>
                </anchor>
              </controlPr>
            </control>
          </mc:Choice>
        </mc:AlternateContent>
        <mc:AlternateContent xmlns:mc="http://schemas.openxmlformats.org/markup-compatibility/2006">
          <mc:Choice Requires="x14">
            <control shapeId="4010" r:id="rId484" name="Drop Down 2986">
              <controlPr defaultSize="0" autoLine="0" autoPict="0">
                <anchor moveWithCells="1">
                  <from>
                    <xdr:col>7</xdr:col>
                    <xdr:colOff>1264920</xdr:colOff>
                    <xdr:row>1547</xdr:row>
                    <xdr:rowOff>7620</xdr:rowOff>
                  </from>
                  <to>
                    <xdr:col>7</xdr:col>
                    <xdr:colOff>1798320</xdr:colOff>
                    <xdr:row>1547</xdr:row>
                    <xdr:rowOff>312420</xdr:rowOff>
                  </to>
                </anchor>
              </controlPr>
            </control>
          </mc:Choice>
        </mc:AlternateContent>
        <mc:AlternateContent xmlns:mc="http://schemas.openxmlformats.org/markup-compatibility/2006">
          <mc:Choice Requires="x14">
            <control shapeId="4011" r:id="rId485" name="Drop Down 2987">
              <controlPr defaultSize="0" autoLine="0" autoPict="0">
                <anchor moveWithCells="1">
                  <from>
                    <xdr:col>7</xdr:col>
                    <xdr:colOff>0</xdr:colOff>
                    <xdr:row>1548</xdr:row>
                    <xdr:rowOff>0</xdr:rowOff>
                  </from>
                  <to>
                    <xdr:col>7</xdr:col>
                    <xdr:colOff>617220</xdr:colOff>
                    <xdr:row>1549</xdr:row>
                    <xdr:rowOff>0</xdr:rowOff>
                  </to>
                </anchor>
              </controlPr>
            </control>
          </mc:Choice>
        </mc:AlternateContent>
        <mc:AlternateContent xmlns:mc="http://schemas.openxmlformats.org/markup-compatibility/2006">
          <mc:Choice Requires="x14">
            <control shapeId="4012" r:id="rId486" name="Drop Down 2988">
              <controlPr defaultSize="0" autoLine="0" autoPict="0">
                <anchor moveWithCells="1">
                  <from>
                    <xdr:col>7</xdr:col>
                    <xdr:colOff>601980</xdr:colOff>
                    <xdr:row>1548</xdr:row>
                    <xdr:rowOff>7620</xdr:rowOff>
                  </from>
                  <to>
                    <xdr:col>7</xdr:col>
                    <xdr:colOff>1264920</xdr:colOff>
                    <xdr:row>1549</xdr:row>
                    <xdr:rowOff>0</xdr:rowOff>
                  </to>
                </anchor>
              </controlPr>
            </control>
          </mc:Choice>
        </mc:AlternateContent>
        <mc:AlternateContent xmlns:mc="http://schemas.openxmlformats.org/markup-compatibility/2006">
          <mc:Choice Requires="x14">
            <control shapeId="4013" r:id="rId487" name="Drop Down 2989">
              <controlPr defaultSize="0" autoLine="0" autoPict="0">
                <anchor moveWithCells="1">
                  <from>
                    <xdr:col>7</xdr:col>
                    <xdr:colOff>1264920</xdr:colOff>
                    <xdr:row>1548</xdr:row>
                    <xdr:rowOff>7620</xdr:rowOff>
                  </from>
                  <to>
                    <xdr:col>7</xdr:col>
                    <xdr:colOff>1798320</xdr:colOff>
                    <xdr:row>1548</xdr:row>
                    <xdr:rowOff>312420</xdr:rowOff>
                  </to>
                </anchor>
              </controlPr>
            </control>
          </mc:Choice>
        </mc:AlternateContent>
        <mc:AlternateContent xmlns:mc="http://schemas.openxmlformats.org/markup-compatibility/2006">
          <mc:Choice Requires="x14">
            <control shapeId="4020" r:id="rId488" name="Drop Down 2996">
              <controlPr defaultSize="0" autoLine="0" autoPict="0">
                <anchor moveWithCells="1">
                  <from>
                    <xdr:col>3</xdr:col>
                    <xdr:colOff>0</xdr:colOff>
                    <xdr:row>1577</xdr:row>
                    <xdr:rowOff>7620</xdr:rowOff>
                  </from>
                  <to>
                    <xdr:col>4</xdr:col>
                    <xdr:colOff>198120</xdr:colOff>
                    <xdr:row>1577</xdr:row>
                    <xdr:rowOff>220980</xdr:rowOff>
                  </to>
                </anchor>
              </controlPr>
            </control>
          </mc:Choice>
        </mc:AlternateContent>
        <mc:AlternateContent xmlns:mc="http://schemas.openxmlformats.org/markup-compatibility/2006">
          <mc:Choice Requires="x14">
            <control shapeId="4021" r:id="rId489" name="Drop Down 2997">
              <controlPr defaultSize="0" autoLine="0" autoPict="0">
                <anchor moveWithCells="1">
                  <from>
                    <xdr:col>4</xdr:col>
                    <xdr:colOff>220980</xdr:colOff>
                    <xdr:row>1577</xdr:row>
                    <xdr:rowOff>7620</xdr:rowOff>
                  </from>
                  <to>
                    <xdr:col>4</xdr:col>
                    <xdr:colOff>1021080</xdr:colOff>
                    <xdr:row>1577</xdr:row>
                    <xdr:rowOff>220980</xdr:rowOff>
                  </to>
                </anchor>
              </controlPr>
            </control>
          </mc:Choice>
        </mc:AlternateContent>
        <mc:AlternateContent xmlns:mc="http://schemas.openxmlformats.org/markup-compatibility/2006">
          <mc:Choice Requires="x14">
            <control shapeId="4022" r:id="rId490" name="Drop Down 2998">
              <controlPr defaultSize="0" autoLine="0" autoPict="0">
                <anchor moveWithCells="1">
                  <from>
                    <xdr:col>4</xdr:col>
                    <xdr:colOff>1021080</xdr:colOff>
                    <xdr:row>1577</xdr:row>
                    <xdr:rowOff>0</xdr:rowOff>
                  </from>
                  <to>
                    <xdr:col>4</xdr:col>
                    <xdr:colOff>1706880</xdr:colOff>
                    <xdr:row>1577</xdr:row>
                    <xdr:rowOff>220980</xdr:rowOff>
                  </to>
                </anchor>
              </controlPr>
            </control>
          </mc:Choice>
        </mc:AlternateContent>
        <mc:AlternateContent xmlns:mc="http://schemas.openxmlformats.org/markup-compatibility/2006">
          <mc:Choice Requires="x14">
            <control shapeId="4023" r:id="rId491" name="Drop Down 2999">
              <controlPr defaultSize="0" autoLine="0" autoPict="0">
                <anchor moveWithCells="1">
                  <from>
                    <xdr:col>5</xdr:col>
                    <xdr:colOff>0</xdr:colOff>
                    <xdr:row>1577</xdr:row>
                    <xdr:rowOff>7620</xdr:rowOff>
                  </from>
                  <to>
                    <xdr:col>6</xdr:col>
                    <xdr:colOff>259080</xdr:colOff>
                    <xdr:row>1577</xdr:row>
                    <xdr:rowOff>220980</xdr:rowOff>
                  </to>
                </anchor>
              </controlPr>
            </control>
          </mc:Choice>
        </mc:AlternateContent>
        <mc:AlternateContent xmlns:mc="http://schemas.openxmlformats.org/markup-compatibility/2006">
          <mc:Choice Requires="x14">
            <control shapeId="4024" r:id="rId492" name="Drop Down 3000">
              <controlPr defaultSize="0" autoLine="0" autoPict="0">
                <anchor moveWithCells="1">
                  <from>
                    <xdr:col>6</xdr:col>
                    <xdr:colOff>266700</xdr:colOff>
                    <xdr:row>1577</xdr:row>
                    <xdr:rowOff>7620</xdr:rowOff>
                  </from>
                  <to>
                    <xdr:col>6</xdr:col>
                    <xdr:colOff>1112520</xdr:colOff>
                    <xdr:row>1577</xdr:row>
                    <xdr:rowOff>220980</xdr:rowOff>
                  </to>
                </anchor>
              </controlPr>
            </control>
          </mc:Choice>
        </mc:AlternateContent>
        <mc:AlternateContent xmlns:mc="http://schemas.openxmlformats.org/markup-compatibility/2006">
          <mc:Choice Requires="x14">
            <control shapeId="4025" r:id="rId493" name="Drop Down 3001">
              <controlPr defaultSize="0" autoLine="0" autoPict="0">
                <anchor moveWithCells="1">
                  <from>
                    <xdr:col>6</xdr:col>
                    <xdr:colOff>1135380</xdr:colOff>
                    <xdr:row>1577</xdr:row>
                    <xdr:rowOff>0</xdr:rowOff>
                  </from>
                  <to>
                    <xdr:col>6</xdr:col>
                    <xdr:colOff>1798320</xdr:colOff>
                    <xdr:row>1577</xdr:row>
                    <xdr:rowOff>220980</xdr:rowOff>
                  </to>
                </anchor>
              </controlPr>
            </control>
          </mc:Choice>
        </mc:AlternateContent>
        <mc:AlternateContent xmlns:mc="http://schemas.openxmlformats.org/markup-compatibility/2006">
          <mc:Choice Requires="x14">
            <control shapeId="4029" r:id="rId494" name="Drop Down 3005">
              <controlPr defaultSize="0" autoLine="0" autoPict="0">
                <anchor moveWithCells="1">
                  <from>
                    <xdr:col>12</xdr:col>
                    <xdr:colOff>0</xdr:colOff>
                    <xdr:row>1575</xdr:row>
                    <xdr:rowOff>0</xdr:rowOff>
                  </from>
                  <to>
                    <xdr:col>12</xdr:col>
                    <xdr:colOff>716280</xdr:colOff>
                    <xdr:row>1575</xdr:row>
                    <xdr:rowOff>220980</xdr:rowOff>
                  </to>
                </anchor>
              </controlPr>
            </control>
          </mc:Choice>
        </mc:AlternateContent>
        <mc:AlternateContent xmlns:mc="http://schemas.openxmlformats.org/markup-compatibility/2006">
          <mc:Choice Requires="x14">
            <control shapeId="4030" r:id="rId495" name="Drop Down 3006">
              <controlPr defaultSize="0" autoLine="0" autoPict="0">
                <anchor moveWithCells="1">
                  <from>
                    <xdr:col>12</xdr:col>
                    <xdr:colOff>716280</xdr:colOff>
                    <xdr:row>1575</xdr:row>
                    <xdr:rowOff>7620</xdr:rowOff>
                  </from>
                  <to>
                    <xdr:col>12</xdr:col>
                    <xdr:colOff>1325880</xdr:colOff>
                    <xdr:row>1575</xdr:row>
                    <xdr:rowOff>220980</xdr:rowOff>
                  </to>
                </anchor>
              </controlPr>
            </control>
          </mc:Choice>
        </mc:AlternateContent>
        <mc:AlternateContent xmlns:mc="http://schemas.openxmlformats.org/markup-compatibility/2006">
          <mc:Choice Requires="x14">
            <control shapeId="4031" r:id="rId496" name="Drop Down 3007">
              <controlPr defaultSize="0" autoLine="0" autoPict="0">
                <anchor moveWithCells="1">
                  <from>
                    <xdr:col>12</xdr:col>
                    <xdr:colOff>1325880</xdr:colOff>
                    <xdr:row>1575</xdr:row>
                    <xdr:rowOff>0</xdr:rowOff>
                  </from>
                  <to>
                    <xdr:col>13</xdr:col>
                    <xdr:colOff>0</xdr:colOff>
                    <xdr:row>1575</xdr:row>
                    <xdr:rowOff>220980</xdr:rowOff>
                  </to>
                </anchor>
              </controlPr>
            </control>
          </mc:Choice>
        </mc:AlternateContent>
        <mc:AlternateContent xmlns:mc="http://schemas.openxmlformats.org/markup-compatibility/2006">
          <mc:Choice Requires="x14">
            <control shapeId="4032" r:id="rId497" name="Drop Down 3008">
              <controlPr defaultSize="0" autoLine="0" autoPict="0">
                <anchor moveWithCells="1">
                  <from>
                    <xdr:col>12</xdr:col>
                    <xdr:colOff>0</xdr:colOff>
                    <xdr:row>1577</xdr:row>
                    <xdr:rowOff>0</xdr:rowOff>
                  </from>
                  <to>
                    <xdr:col>12</xdr:col>
                    <xdr:colOff>693420</xdr:colOff>
                    <xdr:row>1577</xdr:row>
                    <xdr:rowOff>220980</xdr:rowOff>
                  </to>
                </anchor>
              </controlPr>
            </control>
          </mc:Choice>
        </mc:AlternateContent>
        <mc:AlternateContent xmlns:mc="http://schemas.openxmlformats.org/markup-compatibility/2006">
          <mc:Choice Requires="x14">
            <control shapeId="4033" r:id="rId498" name="Drop Down 3009">
              <controlPr defaultSize="0" autoLine="0" autoPict="0">
                <anchor moveWithCells="1">
                  <from>
                    <xdr:col>12</xdr:col>
                    <xdr:colOff>685800</xdr:colOff>
                    <xdr:row>1577</xdr:row>
                    <xdr:rowOff>7620</xdr:rowOff>
                  </from>
                  <to>
                    <xdr:col>12</xdr:col>
                    <xdr:colOff>1303020</xdr:colOff>
                    <xdr:row>1577</xdr:row>
                    <xdr:rowOff>220980</xdr:rowOff>
                  </to>
                </anchor>
              </controlPr>
            </control>
          </mc:Choice>
        </mc:AlternateContent>
        <mc:AlternateContent xmlns:mc="http://schemas.openxmlformats.org/markup-compatibility/2006">
          <mc:Choice Requires="x14">
            <control shapeId="4034" r:id="rId499" name="Drop Down 3010">
              <controlPr defaultSize="0" autoLine="0" autoPict="0">
                <anchor moveWithCells="1">
                  <from>
                    <xdr:col>12</xdr:col>
                    <xdr:colOff>1325880</xdr:colOff>
                    <xdr:row>1576</xdr:row>
                    <xdr:rowOff>220980</xdr:rowOff>
                  </from>
                  <to>
                    <xdr:col>13</xdr:col>
                    <xdr:colOff>0</xdr:colOff>
                    <xdr:row>1577</xdr:row>
                    <xdr:rowOff>220980</xdr:rowOff>
                  </to>
                </anchor>
              </controlPr>
            </control>
          </mc:Choice>
        </mc:AlternateContent>
        <mc:AlternateContent xmlns:mc="http://schemas.openxmlformats.org/markup-compatibility/2006">
          <mc:Choice Requires="x14">
            <control shapeId="4053" r:id="rId500" name="Drop Down 3029">
              <controlPr defaultSize="0" autoLine="0" autoPict="0">
                <anchor moveWithCells="1">
                  <from>
                    <xdr:col>7</xdr:col>
                    <xdr:colOff>0</xdr:colOff>
                    <xdr:row>1646</xdr:row>
                    <xdr:rowOff>0</xdr:rowOff>
                  </from>
                  <to>
                    <xdr:col>7</xdr:col>
                    <xdr:colOff>617220</xdr:colOff>
                    <xdr:row>1647</xdr:row>
                    <xdr:rowOff>0</xdr:rowOff>
                  </to>
                </anchor>
              </controlPr>
            </control>
          </mc:Choice>
        </mc:AlternateContent>
        <mc:AlternateContent xmlns:mc="http://schemas.openxmlformats.org/markup-compatibility/2006">
          <mc:Choice Requires="x14">
            <control shapeId="4054" r:id="rId501" name="Drop Down 3030">
              <controlPr defaultSize="0" autoLine="0" autoPict="0">
                <anchor moveWithCells="1">
                  <from>
                    <xdr:col>7</xdr:col>
                    <xdr:colOff>601980</xdr:colOff>
                    <xdr:row>1646</xdr:row>
                    <xdr:rowOff>7620</xdr:rowOff>
                  </from>
                  <to>
                    <xdr:col>7</xdr:col>
                    <xdr:colOff>1264920</xdr:colOff>
                    <xdr:row>1647</xdr:row>
                    <xdr:rowOff>0</xdr:rowOff>
                  </to>
                </anchor>
              </controlPr>
            </control>
          </mc:Choice>
        </mc:AlternateContent>
        <mc:AlternateContent xmlns:mc="http://schemas.openxmlformats.org/markup-compatibility/2006">
          <mc:Choice Requires="x14">
            <control shapeId="4055" r:id="rId502" name="Drop Down 3031">
              <controlPr defaultSize="0" autoLine="0" autoPict="0">
                <anchor moveWithCells="1">
                  <from>
                    <xdr:col>7</xdr:col>
                    <xdr:colOff>1264920</xdr:colOff>
                    <xdr:row>1646</xdr:row>
                    <xdr:rowOff>7620</xdr:rowOff>
                  </from>
                  <to>
                    <xdr:col>7</xdr:col>
                    <xdr:colOff>1798320</xdr:colOff>
                    <xdr:row>1646</xdr:row>
                    <xdr:rowOff>312420</xdr:rowOff>
                  </to>
                </anchor>
              </controlPr>
            </control>
          </mc:Choice>
        </mc:AlternateContent>
        <mc:AlternateContent xmlns:mc="http://schemas.openxmlformats.org/markup-compatibility/2006">
          <mc:Choice Requires="x14">
            <control shapeId="4056" r:id="rId503" name="Drop Down 3032">
              <controlPr defaultSize="0" autoLine="0" autoPict="0">
                <anchor moveWithCells="1">
                  <from>
                    <xdr:col>7</xdr:col>
                    <xdr:colOff>0</xdr:colOff>
                    <xdr:row>1647</xdr:row>
                    <xdr:rowOff>0</xdr:rowOff>
                  </from>
                  <to>
                    <xdr:col>7</xdr:col>
                    <xdr:colOff>617220</xdr:colOff>
                    <xdr:row>1648</xdr:row>
                    <xdr:rowOff>0</xdr:rowOff>
                  </to>
                </anchor>
              </controlPr>
            </control>
          </mc:Choice>
        </mc:AlternateContent>
        <mc:AlternateContent xmlns:mc="http://schemas.openxmlformats.org/markup-compatibility/2006">
          <mc:Choice Requires="x14">
            <control shapeId="4057" r:id="rId504" name="Drop Down 3033">
              <controlPr defaultSize="0" autoLine="0" autoPict="0">
                <anchor moveWithCells="1">
                  <from>
                    <xdr:col>7</xdr:col>
                    <xdr:colOff>601980</xdr:colOff>
                    <xdr:row>1647</xdr:row>
                    <xdr:rowOff>7620</xdr:rowOff>
                  </from>
                  <to>
                    <xdr:col>7</xdr:col>
                    <xdr:colOff>1264920</xdr:colOff>
                    <xdr:row>1648</xdr:row>
                    <xdr:rowOff>0</xdr:rowOff>
                  </to>
                </anchor>
              </controlPr>
            </control>
          </mc:Choice>
        </mc:AlternateContent>
        <mc:AlternateContent xmlns:mc="http://schemas.openxmlformats.org/markup-compatibility/2006">
          <mc:Choice Requires="x14">
            <control shapeId="4058" r:id="rId505" name="Drop Down 3034">
              <controlPr defaultSize="0" autoLine="0" autoPict="0">
                <anchor moveWithCells="1">
                  <from>
                    <xdr:col>7</xdr:col>
                    <xdr:colOff>1264920</xdr:colOff>
                    <xdr:row>1647</xdr:row>
                    <xdr:rowOff>7620</xdr:rowOff>
                  </from>
                  <to>
                    <xdr:col>7</xdr:col>
                    <xdr:colOff>1798320</xdr:colOff>
                    <xdr:row>1647</xdr:row>
                    <xdr:rowOff>312420</xdr:rowOff>
                  </to>
                </anchor>
              </controlPr>
            </control>
          </mc:Choice>
        </mc:AlternateContent>
        <mc:AlternateContent xmlns:mc="http://schemas.openxmlformats.org/markup-compatibility/2006">
          <mc:Choice Requires="x14">
            <control shapeId="4059" r:id="rId506" name="Drop Down 3035">
              <controlPr defaultSize="0" autoLine="0" autoPict="0">
                <anchor moveWithCells="1">
                  <from>
                    <xdr:col>7</xdr:col>
                    <xdr:colOff>0</xdr:colOff>
                    <xdr:row>1648</xdr:row>
                    <xdr:rowOff>0</xdr:rowOff>
                  </from>
                  <to>
                    <xdr:col>7</xdr:col>
                    <xdr:colOff>617220</xdr:colOff>
                    <xdr:row>1649</xdr:row>
                    <xdr:rowOff>0</xdr:rowOff>
                  </to>
                </anchor>
              </controlPr>
            </control>
          </mc:Choice>
        </mc:AlternateContent>
        <mc:AlternateContent xmlns:mc="http://schemas.openxmlformats.org/markup-compatibility/2006">
          <mc:Choice Requires="x14">
            <control shapeId="4060" r:id="rId507" name="Drop Down 3036">
              <controlPr defaultSize="0" autoLine="0" autoPict="0">
                <anchor moveWithCells="1">
                  <from>
                    <xdr:col>7</xdr:col>
                    <xdr:colOff>601980</xdr:colOff>
                    <xdr:row>1648</xdr:row>
                    <xdr:rowOff>7620</xdr:rowOff>
                  </from>
                  <to>
                    <xdr:col>7</xdr:col>
                    <xdr:colOff>1264920</xdr:colOff>
                    <xdr:row>1649</xdr:row>
                    <xdr:rowOff>0</xdr:rowOff>
                  </to>
                </anchor>
              </controlPr>
            </control>
          </mc:Choice>
        </mc:AlternateContent>
        <mc:AlternateContent xmlns:mc="http://schemas.openxmlformats.org/markup-compatibility/2006">
          <mc:Choice Requires="x14">
            <control shapeId="4061" r:id="rId508" name="Drop Down 3037">
              <controlPr defaultSize="0" autoLine="0" autoPict="0">
                <anchor moveWithCells="1">
                  <from>
                    <xdr:col>7</xdr:col>
                    <xdr:colOff>1264920</xdr:colOff>
                    <xdr:row>1648</xdr:row>
                    <xdr:rowOff>7620</xdr:rowOff>
                  </from>
                  <to>
                    <xdr:col>7</xdr:col>
                    <xdr:colOff>1798320</xdr:colOff>
                    <xdr:row>1648</xdr:row>
                    <xdr:rowOff>312420</xdr:rowOff>
                  </to>
                </anchor>
              </controlPr>
            </control>
          </mc:Choice>
        </mc:AlternateContent>
        <mc:AlternateContent xmlns:mc="http://schemas.openxmlformats.org/markup-compatibility/2006">
          <mc:Choice Requires="x14">
            <control shapeId="4068" r:id="rId509" name="Drop Down 3044">
              <controlPr defaultSize="0" autoLine="0" autoPict="0">
                <anchor moveWithCells="1">
                  <from>
                    <xdr:col>3</xdr:col>
                    <xdr:colOff>0</xdr:colOff>
                    <xdr:row>1677</xdr:row>
                    <xdr:rowOff>7620</xdr:rowOff>
                  </from>
                  <to>
                    <xdr:col>4</xdr:col>
                    <xdr:colOff>198120</xdr:colOff>
                    <xdr:row>1677</xdr:row>
                    <xdr:rowOff>220980</xdr:rowOff>
                  </to>
                </anchor>
              </controlPr>
            </control>
          </mc:Choice>
        </mc:AlternateContent>
        <mc:AlternateContent xmlns:mc="http://schemas.openxmlformats.org/markup-compatibility/2006">
          <mc:Choice Requires="x14">
            <control shapeId="4069" r:id="rId510" name="Drop Down 3045">
              <controlPr defaultSize="0" autoLine="0" autoPict="0">
                <anchor moveWithCells="1">
                  <from>
                    <xdr:col>4</xdr:col>
                    <xdr:colOff>220980</xdr:colOff>
                    <xdr:row>1677</xdr:row>
                    <xdr:rowOff>7620</xdr:rowOff>
                  </from>
                  <to>
                    <xdr:col>4</xdr:col>
                    <xdr:colOff>1021080</xdr:colOff>
                    <xdr:row>1677</xdr:row>
                    <xdr:rowOff>220980</xdr:rowOff>
                  </to>
                </anchor>
              </controlPr>
            </control>
          </mc:Choice>
        </mc:AlternateContent>
        <mc:AlternateContent xmlns:mc="http://schemas.openxmlformats.org/markup-compatibility/2006">
          <mc:Choice Requires="x14">
            <control shapeId="4070" r:id="rId511" name="Drop Down 3046">
              <controlPr defaultSize="0" autoLine="0" autoPict="0">
                <anchor moveWithCells="1">
                  <from>
                    <xdr:col>4</xdr:col>
                    <xdr:colOff>1021080</xdr:colOff>
                    <xdr:row>1677</xdr:row>
                    <xdr:rowOff>0</xdr:rowOff>
                  </from>
                  <to>
                    <xdr:col>4</xdr:col>
                    <xdr:colOff>1706880</xdr:colOff>
                    <xdr:row>1677</xdr:row>
                    <xdr:rowOff>220980</xdr:rowOff>
                  </to>
                </anchor>
              </controlPr>
            </control>
          </mc:Choice>
        </mc:AlternateContent>
        <mc:AlternateContent xmlns:mc="http://schemas.openxmlformats.org/markup-compatibility/2006">
          <mc:Choice Requires="x14">
            <control shapeId="4071" r:id="rId512" name="Drop Down 3047">
              <controlPr defaultSize="0" autoLine="0" autoPict="0">
                <anchor moveWithCells="1">
                  <from>
                    <xdr:col>5</xdr:col>
                    <xdr:colOff>0</xdr:colOff>
                    <xdr:row>1677</xdr:row>
                    <xdr:rowOff>7620</xdr:rowOff>
                  </from>
                  <to>
                    <xdr:col>6</xdr:col>
                    <xdr:colOff>259080</xdr:colOff>
                    <xdr:row>1677</xdr:row>
                    <xdr:rowOff>220980</xdr:rowOff>
                  </to>
                </anchor>
              </controlPr>
            </control>
          </mc:Choice>
        </mc:AlternateContent>
        <mc:AlternateContent xmlns:mc="http://schemas.openxmlformats.org/markup-compatibility/2006">
          <mc:Choice Requires="x14">
            <control shapeId="4072" r:id="rId513" name="Drop Down 3048">
              <controlPr defaultSize="0" autoLine="0" autoPict="0">
                <anchor moveWithCells="1">
                  <from>
                    <xdr:col>6</xdr:col>
                    <xdr:colOff>266700</xdr:colOff>
                    <xdr:row>1677</xdr:row>
                    <xdr:rowOff>7620</xdr:rowOff>
                  </from>
                  <to>
                    <xdr:col>6</xdr:col>
                    <xdr:colOff>1112520</xdr:colOff>
                    <xdr:row>1677</xdr:row>
                    <xdr:rowOff>220980</xdr:rowOff>
                  </to>
                </anchor>
              </controlPr>
            </control>
          </mc:Choice>
        </mc:AlternateContent>
        <mc:AlternateContent xmlns:mc="http://schemas.openxmlformats.org/markup-compatibility/2006">
          <mc:Choice Requires="x14">
            <control shapeId="4073" r:id="rId514" name="Drop Down 3049">
              <controlPr defaultSize="0" autoLine="0" autoPict="0">
                <anchor moveWithCells="1">
                  <from>
                    <xdr:col>6</xdr:col>
                    <xdr:colOff>1135380</xdr:colOff>
                    <xdr:row>1677</xdr:row>
                    <xdr:rowOff>0</xdr:rowOff>
                  </from>
                  <to>
                    <xdr:col>6</xdr:col>
                    <xdr:colOff>1798320</xdr:colOff>
                    <xdr:row>1677</xdr:row>
                    <xdr:rowOff>220980</xdr:rowOff>
                  </to>
                </anchor>
              </controlPr>
            </control>
          </mc:Choice>
        </mc:AlternateContent>
        <mc:AlternateContent xmlns:mc="http://schemas.openxmlformats.org/markup-compatibility/2006">
          <mc:Choice Requires="x14">
            <control shapeId="4077" r:id="rId515" name="Drop Down 3053">
              <controlPr defaultSize="0" autoLine="0" autoPict="0">
                <anchor moveWithCells="1">
                  <from>
                    <xdr:col>12</xdr:col>
                    <xdr:colOff>0</xdr:colOff>
                    <xdr:row>1675</xdr:row>
                    <xdr:rowOff>0</xdr:rowOff>
                  </from>
                  <to>
                    <xdr:col>12</xdr:col>
                    <xdr:colOff>716280</xdr:colOff>
                    <xdr:row>1675</xdr:row>
                    <xdr:rowOff>220980</xdr:rowOff>
                  </to>
                </anchor>
              </controlPr>
            </control>
          </mc:Choice>
        </mc:AlternateContent>
        <mc:AlternateContent xmlns:mc="http://schemas.openxmlformats.org/markup-compatibility/2006">
          <mc:Choice Requires="x14">
            <control shapeId="4078" r:id="rId516" name="Drop Down 3054">
              <controlPr defaultSize="0" autoLine="0" autoPict="0">
                <anchor moveWithCells="1">
                  <from>
                    <xdr:col>12</xdr:col>
                    <xdr:colOff>716280</xdr:colOff>
                    <xdr:row>1675</xdr:row>
                    <xdr:rowOff>7620</xdr:rowOff>
                  </from>
                  <to>
                    <xdr:col>12</xdr:col>
                    <xdr:colOff>1325880</xdr:colOff>
                    <xdr:row>1675</xdr:row>
                    <xdr:rowOff>220980</xdr:rowOff>
                  </to>
                </anchor>
              </controlPr>
            </control>
          </mc:Choice>
        </mc:AlternateContent>
        <mc:AlternateContent xmlns:mc="http://schemas.openxmlformats.org/markup-compatibility/2006">
          <mc:Choice Requires="x14">
            <control shapeId="4079" r:id="rId517" name="Drop Down 3055">
              <controlPr defaultSize="0" autoLine="0" autoPict="0">
                <anchor moveWithCells="1">
                  <from>
                    <xdr:col>12</xdr:col>
                    <xdr:colOff>1325880</xdr:colOff>
                    <xdr:row>1675</xdr:row>
                    <xdr:rowOff>0</xdr:rowOff>
                  </from>
                  <to>
                    <xdr:col>13</xdr:col>
                    <xdr:colOff>0</xdr:colOff>
                    <xdr:row>1675</xdr:row>
                    <xdr:rowOff>220980</xdr:rowOff>
                  </to>
                </anchor>
              </controlPr>
            </control>
          </mc:Choice>
        </mc:AlternateContent>
        <mc:AlternateContent xmlns:mc="http://schemas.openxmlformats.org/markup-compatibility/2006">
          <mc:Choice Requires="x14">
            <control shapeId="4080" r:id="rId518" name="Drop Down 3056">
              <controlPr defaultSize="0" autoLine="0" autoPict="0">
                <anchor moveWithCells="1">
                  <from>
                    <xdr:col>12</xdr:col>
                    <xdr:colOff>0</xdr:colOff>
                    <xdr:row>1677</xdr:row>
                    <xdr:rowOff>0</xdr:rowOff>
                  </from>
                  <to>
                    <xdr:col>12</xdr:col>
                    <xdr:colOff>693420</xdr:colOff>
                    <xdr:row>1677</xdr:row>
                    <xdr:rowOff>220980</xdr:rowOff>
                  </to>
                </anchor>
              </controlPr>
            </control>
          </mc:Choice>
        </mc:AlternateContent>
        <mc:AlternateContent xmlns:mc="http://schemas.openxmlformats.org/markup-compatibility/2006">
          <mc:Choice Requires="x14">
            <control shapeId="4081" r:id="rId519" name="Drop Down 3057">
              <controlPr defaultSize="0" autoLine="0" autoPict="0">
                <anchor moveWithCells="1">
                  <from>
                    <xdr:col>12</xdr:col>
                    <xdr:colOff>685800</xdr:colOff>
                    <xdr:row>1677</xdr:row>
                    <xdr:rowOff>7620</xdr:rowOff>
                  </from>
                  <to>
                    <xdr:col>12</xdr:col>
                    <xdr:colOff>1303020</xdr:colOff>
                    <xdr:row>1677</xdr:row>
                    <xdr:rowOff>220980</xdr:rowOff>
                  </to>
                </anchor>
              </controlPr>
            </control>
          </mc:Choice>
        </mc:AlternateContent>
        <mc:AlternateContent xmlns:mc="http://schemas.openxmlformats.org/markup-compatibility/2006">
          <mc:Choice Requires="x14">
            <control shapeId="4082" r:id="rId520" name="Drop Down 3058">
              <controlPr defaultSize="0" autoLine="0" autoPict="0">
                <anchor moveWithCells="1">
                  <from>
                    <xdr:col>12</xdr:col>
                    <xdr:colOff>1325880</xdr:colOff>
                    <xdr:row>1676</xdr:row>
                    <xdr:rowOff>220980</xdr:rowOff>
                  </from>
                  <to>
                    <xdr:col>13</xdr:col>
                    <xdr:colOff>0</xdr:colOff>
                    <xdr:row>1677</xdr:row>
                    <xdr:rowOff>220980</xdr:rowOff>
                  </to>
                </anchor>
              </controlPr>
            </control>
          </mc:Choice>
        </mc:AlternateContent>
        <mc:AlternateContent xmlns:mc="http://schemas.openxmlformats.org/markup-compatibility/2006">
          <mc:Choice Requires="x14">
            <control shapeId="4101" r:id="rId521" name="Drop Down 3077">
              <controlPr defaultSize="0" autoLine="0" autoPict="0">
                <anchor moveWithCells="1">
                  <from>
                    <xdr:col>7</xdr:col>
                    <xdr:colOff>0</xdr:colOff>
                    <xdr:row>1746</xdr:row>
                    <xdr:rowOff>0</xdr:rowOff>
                  </from>
                  <to>
                    <xdr:col>7</xdr:col>
                    <xdr:colOff>617220</xdr:colOff>
                    <xdr:row>1747</xdr:row>
                    <xdr:rowOff>0</xdr:rowOff>
                  </to>
                </anchor>
              </controlPr>
            </control>
          </mc:Choice>
        </mc:AlternateContent>
        <mc:AlternateContent xmlns:mc="http://schemas.openxmlformats.org/markup-compatibility/2006">
          <mc:Choice Requires="x14">
            <control shapeId="4102" r:id="rId522" name="Drop Down 3078">
              <controlPr defaultSize="0" autoLine="0" autoPict="0">
                <anchor moveWithCells="1">
                  <from>
                    <xdr:col>7</xdr:col>
                    <xdr:colOff>601980</xdr:colOff>
                    <xdr:row>1746</xdr:row>
                    <xdr:rowOff>7620</xdr:rowOff>
                  </from>
                  <to>
                    <xdr:col>7</xdr:col>
                    <xdr:colOff>1264920</xdr:colOff>
                    <xdr:row>1747</xdr:row>
                    <xdr:rowOff>0</xdr:rowOff>
                  </to>
                </anchor>
              </controlPr>
            </control>
          </mc:Choice>
        </mc:AlternateContent>
        <mc:AlternateContent xmlns:mc="http://schemas.openxmlformats.org/markup-compatibility/2006">
          <mc:Choice Requires="x14">
            <control shapeId="4103" r:id="rId523" name="Drop Down 3079">
              <controlPr defaultSize="0" autoLine="0" autoPict="0">
                <anchor moveWithCells="1">
                  <from>
                    <xdr:col>7</xdr:col>
                    <xdr:colOff>1264920</xdr:colOff>
                    <xdr:row>1746</xdr:row>
                    <xdr:rowOff>7620</xdr:rowOff>
                  </from>
                  <to>
                    <xdr:col>7</xdr:col>
                    <xdr:colOff>1798320</xdr:colOff>
                    <xdr:row>1746</xdr:row>
                    <xdr:rowOff>312420</xdr:rowOff>
                  </to>
                </anchor>
              </controlPr>
            </control>
          </mc:Choice>
        </mc:AlternateContent>
        <mc:AlternateContent xmlns:mc="http://schemas.openxmlformats.org/markup-compatibility/2006">
          <mc:Choice Requires="x14">
            <control shapeId="4104" r:id="rId524" name="Drop Down 3080">
              <controlPr defaultSize="0" autoLine="0" autoPict="0">
                <anchor moveWithCells="1">
                  <from>
                    <xdr:col>7</xdr:col>
                    <xdr:colOff>0</xdr:colOff>
                    <xdr:row>1747</xdr:row>
                    <xdr:rowOff>0</xdr:rowOff>
                  </from>
                  <to>
                    <xdr:col>7</xdr:col>
                    <xdr:colOff>617220</xdr:colOff>
                    <xdr:row>1748</xdr:row>
                    <xdr:rowOff>0</xdr:rowOff>
                  </to>
                </anchor>
              </controlPr>
            </control>
          </mc:Choice>
        </mc:AlternateContent>
        <mc:AlternateContent xmlns:mc="http://schemas.openxmlformats.org/markup-compatibility/2006">
          <mc:Choice Requires="x14">
            <control shapeId="4105" r:id="rId525" name="Drop Down 3081">
              <controlPr defaultSize="0" autoLine="0" autoPict="0">
                <anchor moveWithCells="1">
                  <from>
                    <xdr:col>7</xdr:col>
                    <xdr:colOff>601980</xdr:colOff>
                    <xdr:row>1747</xdr:row>
                    <xdr:rowOff>7620</xdr:rowOff>
                  </from>
                  <to>
                    <xdr:col>7</xdr:col>
                    <xdr:colOff>1264920</xdr:colOff>
                    <xdr:row>1748</xdr:row>
                    <xdr:rowOff>0</xdr:rowOff>
                  </to>
                </anchor>
              </controlPr>
            </control>
          </mc:Choice>
        </mc:AlternateContent>
        <mc:AlternateContent xmlns:mc="http://schemas.openxmlformats.org/markup-compatibility/2006">
          <mc:Choice Requires="x14">
            <control shapeId="4106" r:id="rId526" name="Drop Down 3082">
              <controlPr defaultSize="0" autoLine="0" autoPict="0">
                <anchor moveWithCells="1">
                  <from>
                    <xdr:col>7</xdr:col>
                    <xdr:colOff>1264920</xdr:colOff>
                    <xdr:row>1747</xdr:row>
                    <xdr:rowOff>7620</xdr:rowOff>
                  </from>
                  <to>
                    <xdr:col>7</xdr:col>
                    <xdr:colOff>1798320</xdr:colOff>
                    <xdr:row>1747</xdr:row>
                    <xdr:rowOff>312420</xdr:rowOff>
                  </to>
                </anchor>
              </controlPr>
            </control>
          </mc:Choice>
        </mc:AlternateContent>
        <mc:AlternateContent xmlns:mc="http://schemas.openxmlformats.org/markup-compatibility/2006">
          <mc:Choice Requires="x14">
            <control shapeId="4107" r:id="rId527" name="Drop Down 3083">
              <controlPr defaultSize="0" autoLine="0" autoPict="0">
                <anchor moveWithCells="1">
                  <from>
                    <xdr:col>7</xdr:col>
                    <xdr:colOff>0</xdr:colOff>
                    <xdr:row>1748</xdr:row>
                    <xdr:rowOff>0</xdr:rowOff>
                  </from>
                  <to>
                    <xdr:col>7</xdr:col>
                    <xdr:colOff>617220</xdr:colOff>
                    <xdr:row>1749</xdr:row>
                    <xdr:rowOff>0</xdr:rowOff>
                  </to>
                </anchor>
              </controlPr>
            </control>
          </mc:Choice>
        </mc:AlternateContent>
        <mc:AlternateContent xmlns:mc="http://schemas.openxmlformats.org/markup-compatibility/2006">
          <mc:Choice Requires="x14">
            <control shapeId="4108" r:id="rId528" name="Drop Down 3084">
              <controlPr defaultSize="0" autoLine="0" autoPict="0">
                <anchor moveWithCells="1">
                  <from>
                    <xdr:col>7</xdr:col>
                    <xdr:colOff>601980</xdr:colOff>
                    <xdr:row>1748</xdr:row>
                    <xdr:rowOff>7620</xdr:rowOff>
                  </from>
                  <to>
                    <xdr:col>7</xdr:col>
                    <xdr:colOff>1264920</xdr:colOff>
                    <xdr:row>1749</xdr:row>
                    <xdr:rowOff>0</xdr:rowOff>
                  </to>
                </anchor>
              </controlPr>
            </control>
          </mc:Choice>
        </mc:AlternateContent>
        <mc:AlternateContent xmlns:mc="http://schemas.openxmlformats.org/markup-compatibility/2006">
          <mc:Choice Requires="x14">
            <control shapeId="4109" r:id="rId529" name="Drop Down 3085">
              <controlPr defaultSize="0" autoLine="0" autoPict="0">
                <anchor moveWithCells="1">
                  <from>
                    <xdr:col>7</xdr:col>
                    <xdr:colOff>1264920</xdr:colOff>
                    <xdr:row>1748</xdr:row>
                    <xdr:rowOff>7620</xdr:rowOff>
                  </from>
                  <to>
                    <xdr:col>7</xdr:col>
                    <xdr:colOff>1798320</xdr:colOff>
                    <xdr:row>1748</xdr:row>
                    <xdr:rowOff>312420</xdr:rowOff>
                  </to>
                </anchor>
              </controlPr>
            </control>
          </mc:Choice>
        </mc:AlternateContent>
        <mc:AlternateContent xmlns:mc="http://schemas.openxmlformats.org/markup-compatibility/2006">
          <mc:Choice Requires="x14">
            <control shapeId="4116" r:id="rId530" name="Drop Down 3092">
              <controlPr defaultSize="0" autoLine="0" autoPict="0">
                <anchor moveWithCells="1">
                  <from>
                    <xdr:col>3</xdr:col>
                    <xdr:colOff>0</xdr:colOff>
                    <xdr:row>1777</xdr:row>
                    <xdr:rowOff>7620</xdr:rowOff>
                  </from>
                  <to>
                    <xdr:col>4</xdr:col>
                    <xdr:colOff>198120</xdr:colOff>
                    <xdr:row>1777</xdr:row>
                    <xdr:rowOff>220980</xdr:rowOff>
                  </to>
                </anchor>
              </controlPr>
            </control>
          </mc:Choice>
        </mc:AlternateContent>
        <mc:AlternateContent xmlns:mc="http://schemas.openxmlformats.org/markup-compatibility/2006">
          <mc:Choice Requires="x14">
            <control shapeId="4117" r:id="rId531" name="Drop Down 3093">
              <controlPr defaultSize="0" autoLine="0" autoPict="0">
                <anchor moveWithCells="1">
                  <from>
                    <xdr:col>4</xdr:col>
                    <xdr:colOff>220980</xdr:colOff>
                    <xdr:row>1777</xdr:row>
                    <xdr:rowOff>7620</xdr:rowOff>
                  </from>
                  <to>
                    <xdr:col>4</xdr:col>
                    <xdr:colOff>1021080</xdr:colOff>
                    <xdr:row>1777</xdr:row>
                    <xdr:rowOff>220980</xdr:rowOff>
                  </to>
                </anchor>
              </controlPr>
            </control>
          </mc:Choice>
        </mc:AlternateContent>
        <mc:AlternateContent xmlns:mc="http://schemas.openxmlformats.org/markup-compatibility/2006">
          <mc:Choice Requires="x14">
            <control shapeId="4118" r:id="rId532" name="Drop Down 3094">
              <controlPr defaultSize="0" autoLine="0" autoPict="0">
                <anchor moveWithCells="1">
                  <from>
                    <xdr:col>4</xdr:col>
                    <xdr:colOff>1021080</xdr:colOff>
                    <xdr:row>1777</xdr:row>
                    <xdr:rowOff>0</xdr:rowOff>
                  </from>
                  <to>
                    <xdr:col>4</xdr:col>
                    <xdr:colOff>1706880</xdr:colOff>
                    <xdr:row>1777</xdr:row>
                    <xdr:rowOff>220980</xdr:rowOff>
                  </to>
                </anchor>
              </controlPr>
            </control>
          </mc:Choice>
        </mc:AlternateContent>
        <mc:AlternateContent xmlns:mc="http://schemas.openxmlformats.org/markup-compatibility/2006">
          <mc:Choice Requires="x14">
            <control shapeId="4119" r:id="rId533" name="Drop Down 3095">
              <controlPr defaultSize="0" autoLine="0" autoPict="0">
                <anchor moveWithCells="1">
                  <from>
                    <xdr:col>5</xdr:col>
                    <xdr:colOff>0</xdr:colOff>
                    <xdr:row>1777</xdr:row>
                    <xdr:rowOff>7620</xdr:rowOff>
                  </from>
                  <to>
                    <xdr:col>6</xdr:col>
                    <xdr:colOff>259080</xdr:colOff>
                    <xdr:row>1777</xdr:row>
                    <xdr:rowOff>220980</xdr:rowOff>
                  </to>
                </anchor>
              </controlPr>
            </control>
          </mc:Choice>
        </mc:AlternateContent>
        <mc:AlternateContent xmlns:mc="http://schemas.openxmlformats.org/markup-compatibility/2006">
          <mc:Choice Requires="x14">
            <control shapeId="4120" r:id="rId534" name="Drop Down 3096">
              <controlPr defaultSize="0" autoLine="0" autoPict="0">
                <anchor moveWithCells="1">
                  <from>
                    <xdr:col>6</xdr:col>
                    <xdr:colOff>266700</xdr:colOff>
                    <xdr:row>1777</xdr:row>
                    <xdr:rowOff>7620</xdr:rowOff>
                  </from>
                  <to>
                    <xdr:col>6</xdr:col>
                    <xdr:colOff>1112520</xdr:colOff>
                    <xdr:row>1777</xdr:row>
                    <xdr:rowOff>220980</xdr:rowOff>
                  </to>
                </anchor>
              </controlPr>
            </control>
          </mc:Choice>
        </mc:AlternateContent>
        <mc:AlternateContent xmlns:mc="http://schemas.openxmlformats.org/markup-compatibility/2006">
          <mc:Choice Requires="x14">
            <control shapeId="4121" r:id="rId535" name="Drop Down 3097">
              <controlPr defaultSize="0" autoLine="0" autoPict="0">
                <anchor moveWithCells="1">
                  <from>
                    <xdr:col>6</xdr:col>
                    <xdr:colOff>1135380</xdr:colOff>
                    <xdr:row>1777</xdr:row>
                    <xdr:rowOff>0</xdr:rowOff>
                  </from>
                  <to>
                    <xdr:col>6</xdr:col>
                    <xdr:colOff>1798320</xdr:colOff>
                    <xdr:row>1777</xdr:row>
                    <xdr:rowOff>220980</xdr:rowOff>
                  </to>
                </anchor>
              </controlPr>
            </control>
          </mc:Choice>
        </mc:AlternateContent>
        <mc:AlternateContent xmlns:mc="http://schemas.openxmlformats.org/markup-compatibility/2006">
          <mc:Choice Requires="x14">
            <control shapeId="4125" r:id="rId536" name="Drop Down 3101">
              <controlPr defaultSize="0" autoLine="0" autoPict="0">
                <anchor moveWithCells="1">
                  <from>
                    <xdr:col>12</xdr:col>
                    <xdr:colOff>0</xdr:colOff>
                    <xdr:row>1775</xdr:row>
                    <xdr:rowOff>0</xdr:rowOff>
                  </from>
                  <to>
                    <xdr:col>12</xdr:col>
                    <xdr:colOff>716280</xdr:colOff>
                    <xdr:row>1775</xdr:row>
                    <xdr:rowOff>220980</xdr:rowOff>
                  </to>
                </anchor>
              </controlPr>
            </control>
          </mc:Choice>
        </mc:AlternateContent>
        <mc:AlternateContent xmlns:mc="http://schemas.openxmlformats.org/markup-compatibility/2006">
          <mc:Choice Requires="x14">
            <control shapeId="4126" r:id="rId537" name="Drop Down 3102">
              <controlPr defaultSize="0" autoLine="0" autoPict="0">
                <anchor moveWithCells="1">
                  <from>
                    <xdr:col>12</xdr:col>
                    <xdr:colOff>716280</xdr:colOff>
                    <xdr:row>1775</xdr:row>
                    <xdr:rowOff>7620</xdr:rowOff>
                  </from>
                  <to>
                    <xdr:col>12</xdr:col>
                    <xdr:colOff>1325880</xdr:colOff>
                    <xdr:row>1775</xdr:row>
                    <xdr:rowOff>220980</xdr:rowOff>
                  </to>
                </anchor>
              </controlPr>
            </control>
          </mc:Choice>
        </mc:AlternateContent>
        <mc:AlternateContent xmlns:mc="http://schemas.openxmlformats.org/markup-compatibility/2006">
          <mc:Choice Requires="x14">
            <control shapeId="4127" r:id="rId538" name="Drop Down 3103">
              <controlPr defaultSize="0" autoLine="0" autoPict="0">
                <anchor moveWithCells="1">
                  <from>
                    <xdr:col>12</xdr:col>
                    <xdr:colOff>1325880</xdr:colOff>
                    <xdr:row>1775</xdr:row>
                    <xdr:rowOff>0</xdr:rowOff>
                  </from>
                  <to>
                    <xdr:col>13</xdr:col>
                    <xdr:colOff>0</xdr:colOff>
                    <xdr:row>1775</xdr:row>
                    <xdr:rowOff>220980</xdr:rowOff>
                  </to>
                </anchor>
              </controlPr>
            </control>
          </mc:Choice>
        </mc:AlternateContent>
        <mc:AlternateContent xmlns:mc="http://schemas.openxmlformats.org/markup-compatibility/2006">
          <mc:Choice Requires="x14">
            <control shapeId="4128" r:id="rId539" name="Drop Down 3104">
              <controlPr defaultSize="0" autoLine="0" autoPict="0">
                <anchor moveWithCells="1">
                  <from>
                    <xdr:col>12</xdr:col>
                    <xdr:colOff>0</xdr:colOff>
                    <xdr:row>1777</xdr:row>
                    <xdr:rowOff>0</xdr:rowOff>
                  </from>
                  <to>
                    <xdr:col>12</xdr:col>
                    <xdr:colOff>693420</xdr:colOff>
                    <xdr:row>1777</xdr:row>
                    <xdr:rowOff>220980</xdr:rowOff>
                  </to>
                </anchor>
              </controlPr>
            </control>
          </mc:Choice>
        </mc:AlternateContent>
        <mc:AlternateContent xmlns:mc="http://schemas.openxmlformats.org/markup-compatibility/2006">
          <mc:Choice Requires="x14">
            <control shapeId="4129" r:id="rId540" name="Drop Down 3105">
              <controlPr defaultSize="0" autoLine="0" autoPict="0">
                <anchor moveWithCells="1">
                  <from>
                    <xdr:col>12</xdr:col>
                    <xdr:colOff>685800</xdr:colOff>
                    <xdr:row>1777</xdr:row>
                    <xdr:rowOff>7620</xdr:rowOff>
                  </from>
                  <to>
                    <xdr:col>12</xdr:col>
                    <xdr:colOff>1303020</xdr:colOff>
                    <xdr:row>1777</xdr:row>
                    <xdr:rowOff>220980</xdr:rowOff>
                  </to>
                </anchor>
              </controlPr>
            </control>
          </mc:Choice>
        </mc:AlternateContent>
        <mc:AlternateContent xmlns:mc="http://schemas.openxmlformats.org/markup-compatibility/2006">
          <mc:Choice Requires="x14">
            <control shapeId="4130" r:id="rId541" name="Drop Down 3106">
              <controlPr defaultSize="0" autoLine="0" autoPict="0">
                <anchor moveWithCells="1">
                  <from>
                    <xdr:col>12</xdr:col>
                    <xdr:colOff>1325880</xdr:colOff>
                    <xdr:row>1776</xdr:row>
                    <xdr:rowOff>220980</xdr:rowOff>
                  </from>
                  <to>
                    <xdr:col>13</xdr:col>
                    <xdr:colOff>0</xdr:colOff>
                    <xdr:row>1777</xdr:row>
                    <xdr:rowOff>220980</xdr:rowOff>
                  </to>
                </anchor>
              </controlPr>
            </control>
          </mc:Choice>
        </mc:AlternateContent>
        <mc:AlternateContent xmlns:mc="http://schemas.openxmlformats.org/markup-compatibility/2006">
          <mc:Choice Requires="x14">
            <control shapeId="4149" r:id="rId542" name="Drop Down 3125">
              <controlPr defaultSize="0" autoLine="0" autoPict="0">
                <anchor moveWithCells="1">
                  <from>
                    <xdr:col>7</xdr:col>
                    <xdr:colOff>0</xdr:colOff>
                    <xdr:row>1846</xdr:row>
                    <xdr:rowOff>0</xdr:rowOff>
                  </from>
                  <to>
                    <xdr:col>7</xdr:col>
                    <xdr:colOff>617220</xdr:colOff>
                    <xdr:row>1847</xdr:row>
                    <xdr:rowOff>0</xdr:rowOff>
                  </to>
                </anchor>
              </controlPr>
            </control>
          </mc:Choice>
        </mc:AlternateContent>
        <mc:AlternateContent xmlns:mc="http://schemas.openxmlformats.org/markup-compatibility/2006">
          <mc:Choice Requires="x14">
            <control shapeId="4150" r:id="rId543" name="Drop Down 3126">
              <controlPr defaultSize="0" autoLine="0" autoPict="0">
                <anchor moveWithCells="1">
                  <from>
                    <xdr:col>7</xdr:col>
                    <xdr:colOff>601980</xdr:colOff>
                    <xdr:row>1846</xdr:row>
                    <xdr:rowOff>7620</xdr:rowOff>
                  </from>
                  <to>
                    <xdr:col>7</xdr:col>
                    <xdr:colOff>1264920</xdr:colOff>
                    <xdr:row>1847</xdr:row>
                    <xdr:rowOff>0</xdr:rowOff>
                  </to>
                </anchor>
              </controlPr>
            </control>
          </mc:Choice>
        </mc:AlternateContent>
        <mc:AlternateContent xmlns:mc="http://schemas.openxmlformats.org/markup-compatibility/2006">
          <mc:Choice Requires="x14">
            <control shapeId="4151" r:id="rId544" name="Drop Down 3127">
              <controlPr defaultSize="0" autoLine="0" autoPict="0">
                <anchor moveWithCells="1">
                  <from>
                    <xdr:col>7</xdr:col>
                    <xdr:colOff>1264920</xdr:colOff>
                    <xdr:row>1846</xdr:row>
                    <xdr:rowOff>7620</xdr:rowOff>
                  </from>
                  <to>
                    <xdr:col>7</xdr:col>
                    <xdr:colOff>1798320</xdr:colOff>
                    <xdr:row>1846</xdr:row>
                    <xdr:rowOff>312420</xdr:rowOff>
                  </to>
                </anchor>
              </controlPr>
            </control>
          </mc:Choice>
        </mc:AlternateContent>
        <mc:AlternateContent xmlns:mc="http://schemas.openxmlformats.org/markup-compatibility/2006">
          <mc:Choice Requires="x14">
            <control shapeId="4152" r:id="rId545" name="Drop Down 3128">
              <controlPr defaultSize="0" autoLine="0" autoPict="0">
                <anchor moveWithCells="1">
                  <from>
                    <xdr:col>7</xdr:col>
                    <xdr:colOff>0</xdr:colOff>
                    <xdr:row>1847</xdr:row>
                    <xdr:rowOff>0</xdr:rowOff>
                  </from>
                  <to>
                    <xdr:col>7</xdr:col>
                    <xdr:colOff>617220</xdr:colOff>
                    <xdr:row>1848</xdr:row>
                    <xdr:rowOff>0</xdr:rowOff>
                  </to>
                </anchor>
              </controlPr>
            </control>
          </mc:Choice>
        </mc:AlternateContent>
        <mc:AlternateContent xmlns:mc="http://schemas.openxmlformats.org/markup-compatibility/2006">
          <mc:Choice Requires="x14">
            <control shapeId="4153" r:id="rId546" name="Drop Down 3129">
              <controlPr defaultSize="0" autoLine="0" autoPict="0">
                <anchor moveWithCells="1">
                  <from>
                    <xdr:col>7</xdr:col>
                    <xdr:colOff>601980</xdr:colOff>
                    <xdr:row>1847</xdr:row>
                    <xdr:rowOff>7620</xdr:rowOff>
                  </from>
                  <to>
                    <xdr:col>7</xdr:col>
                    <xdr:colOff>1264920</xdr:colOff>
                    <xdr:row>1848</xdr:row>
                    <xdr:rowOff>0</xdr:rowOff>
                  </to>
                </anchor>
              </controlPr>
            </control>
          </mc:Choice>
        </mc:AlternateContent>
        <mc:AlternateContent xmlns:mc="http://schemas.openxmlformats.org/markup-compatibility/2006">
          <mc:Choice Requires="x14">
            <control shapeId="4154" r:id="rId547" name="Drop Down 3130">
              <controlPr defaultSize="0" autoLine="0" autoPict="0">
                <anchor moveWithCells="1">
                  <from>
                    <xdr:col>7</xdr:col>
                    <xdr:colOff>1264920</xdr:colOff>
                    <xdr:row>1847</xdr:row>
                    <xdr:rowOff>7620</xdr:rowOff>
                  </from>
                  <to>
                    <xdr:col>7</xdr:col>
                    <xdr:colOff>1798320</xdr:colOff>
                    <xdr:row>1847</xdr:row>
                    <xdr:rowOff>312420</xdr:rowOff>
                  </to>
                </anchor>
              </controlPr>
            </control>
          </mc:Choice>
        </mc:AlternateContent>
        <mc:AlternateContent xmlns:mc="http://schemas.openxmlformats.org/markup-compatibility/2006">
          <mc:Choice Requires="x14">
            <control shapeId="4155" r:id="rId548" name="Drop Down 3131">
              <controlPr defaultSize="0" autoLine="0" autoPict="0">
                <anchor moveWithCells="1">
                  <from>
                    <xdr:col>7</xdr:col>
                    <xdr:colOff>0</xdr:colOff>
                    <xdr:row>1848</xdr:row>
                    <xdr:rowOff>0</xdr:rowOff>
                  </from>
                  <to>
                    <xdr:col>7</xdr:col>
                    <xdr:colOff>617220</xdr:colOff>
                    <xdr:row>1849</xdr:row>
                    <xdr:rowOff>0</xdr:rowOff>
                  </to>
                </anchor>
              </controlPr>
            </control>
          </mc:Choice>
        </mc:AlternateContent>
        <mc:AlternateContent xmlns:mc="http://schemas.openxmlformats.org/markup-compatibility/2006">
          <mc:Choice Requires="x14">
            <control shapeId="4156" r:id="rId549" name="Drop Down 3132">
              <controlPr defaultSize="0" autoLine="0" autoPict="0">
                <anchor moveWithCells="1">
                  <from>
                    <xdr:col>7</xdr:col>
                    <xdr:colOff>601980</xdr:colOff>
                    <xdr:row>1848</xdr:row>
                    <xdr:rowOff>7620</xdr:rowOff>
                  </from>
                  <to>
                    <xdr:col>7</xdr:col>
                    <xdr:colOff>1264920</xdr:colOff>
                    <xdr:row>1849</xdr:row>
                    <xdr:rowOff>0</xdr:rowOff>
                  </to>
                </anchor>
              </controlPr>
            </control>
          </mc:Choice>
        </mc:AlternateContent>
        <mc:AlternateContent xmlns:mc="http://schemas.openxmlformats.org/markup-compatibility/2006">
          <mc:Choice Requires="x14">
            <control shapeId="4157" r:id="rId550" name="Drop Down 3133">
              <controlPr defaultSize="0" autoLine="0" autoPict="0">
                <anchor moveWithCells="1">
                  <from>
                    <xdr:col>7</xdr:col>
                    <xdr:colOff>1264920</xdr:colOff>
                    <xdr:row>1848</xdr:row>
                    <xdr:rowOff>7620</xdr:rowOff>
                  </from>
                  <to>
                    <xdr:col>7</xdr:col>
                    <xdr:colOff>1798320</xdr:colOff>
                    <xdr:row>1848</xdr:row>
                    <xdr:rowOff>312420</xdr:rowOff>
                  </to>
                </anchor>
              </controlPr>
            </control>
          </mc:Choice>
        </mc:AlternateContent>
        <mc:AlternateContent xmlns:mc="http://schemas.openxmlformats.org/markup-compatibility/2006">
          <mc:Choice Requires="x14">
            <control shapeId="4164" r:id="rId551" name="Drop Down 3140">
              <controlPr defaultSize="0" autoLine="0" autoPict="0">
                <anchor moveWithCells="1">
                  <from>
                    <xdr:col>3</xdr:col>
                    <xdr:colOff>0</xdr:colOff>
                    <xdr:row>1877</xdr:row>
                    <xdr:rowOff>7620</xdr:rowOff>
                  </from>
                  <to>
                    <xdr:col>4</xdr:col>
                    <xdr:colOff>198120</xdr:colOff>
                    <xdr:row>1877</xdr:row>
                    <xdr:rowOff>220980</xdr:rowOff>
                  </to>
                </anchor>
              </controlPr>
            </control>
          </mc:Choice>
        </mc:AlternateContent>
        <mc:AlternateContent xmlns:mc="http://schemas.openxmlformats.org/markup-compatibility/2006">
          <mc:Choice Requires="x14">
            <control shapeId="4165" r:id="rId552" name="Drop Down 3141">
              <controlPr defaultSize="0" autoLine="0" autoPict="0">
                <anchor moveWithCells="1">
                  <from>
                    <xdr:col>4</xdr:col>
                    <xdr:colOff>220980</xdr:colOff>
                    <xdr:row>1877</xdr:row>
                    <xdr:rowOff>7620</xdr:rowOff>
                  </from>
                  <to>
                    <xdr:col>4</xdr:col>
                    <xdr:colOff>1021080</xdr:colOff>
                    <xdr:row>1877</xdr:row>
                    <xdr:rowOff>220980</xdr:rowOff>
                  </to>
                </anchor>
              </controlPr>
            </control>
          </mc:Choice>
        </mc:AlternateContent>
        <mc:AlternateContent xmlns:mc="http://schemas.openxmlformats.org/markup-compatibility/2006">
          <mc:Choice Requires="x14">
            <control shapeId="4166" r:id="rId553" name="Drop Down 3142">
              <controlPr defaultSize="0" autoLine="0" autoPict="0">
                <anchor moveWithCells="1">
                  <from>
                    <xdr:col>4</xdr:col>
                    <xdr:colOff>1021080</xdr:colOff>
                    <xdr:row>1877</xdr:row>
                    <xdr:rowOff>0</xdr:rowOff>
                  </from>
                  <to>
                    <xdr:col>4</xdr:col>
                    <xdr:colOff>1706880</xdr:colOff>
                    <xdr:row>1877</xdr:row>
                    <xdr:rowOff>220980</xdr:rowOff>
                  </to>
                </anchor>
              </controlPr>
            </control>
          </mc:Choice>
        </mc:AlternateContent>
        <mc:AlternateContent xmlns:mc="http://schemas.openxmlformats.org/markup-compatibility/2006">
          <mc:Choice Requires="x14">
            <control shapeId="4167" r:id="rId554" name="Drop Down 3143">
              <controlPr defaultSize="0" autoLine="0" autoPict="0">
                <anchor moveWithCells="1">
                  <from>
                    <xdr:col>5</xdr:col>
                    <xdr:colOff>0</xdr:colOff>
                    <xdr:row>1877</xdr:row>
                    <xdr:rowOff>7620</xdr:rowOff>
                  </from>
                  <to>
                    <xdr:col>6</xdr:col>
                    <xdr:colOff>259080</xdr:colOff>
                    <xdr:row>1877</xdr:row>
                    <xdr:rowOff>220980</xdr:rowOff>
                  </to>
                </anchor>
              </controlPr>
            </control>
          </mc:Choice>
        </mc:AlternateContent>
        <mc:AlternateContent xmlns:mc="http://schemas.openxmlformats.org/markup-compatibility/2006">
          <mc:Choice Requires="x14">
            <control shapeId="4168" r:id="rId555" name="Drop Down 3144">
              <controlPr defaultSize="0" autoLine="0" autoPict="0">
                <anchor moveWithCells="1">
                  <from>
                    <xdr:col>6</xdr:col>
                    <xdr:colOff>266700</xdr:colOff>
                    <xdr:row>1877</xdr:row>
                    <xdr:rowOff>7620</xdr:rowOff>
                  </from>
                  <to>
                    <xdr:col>6</xdr:col>
                    <xdr:colOff>1112520</xdr:colOff>
                    <xdr:row>1877</xdr:row>
                    <xdr:rowOff>220980</xdr:rowOff>
                  </to>
                </anchor>
              </controlPr>
            </control>
          </mc:Choice>
        </mc:AlternateContent>
        <mc:AlternateContent xmlns:mc="http://schemas.openxmlformats.org/markup-compatibility/2006">
          <mc:Choice Requires="x14">
            <control shapeId="4169" r:id="rId556" name="Drop Down 3145">
              <controlPr defaultSize="0" autoLine="0" autoPict="0">
                <anchor moveWithCells="1">
                  <from>
                    <xdr:col>6</xdr:col>
                    <xdr:colOff>1135380</xdr:colOff>
                    <xdr:row>1877</xdr:row>
                    <xdr:rowOff>0</xdr:rowOff>
                  </from>
                  <to>
                    <xdr:col>6</xdr:col>
                    <xdr:colOff>1798320</xdr:colOff>
                    <xdr:row>1877</xdr:row>
                    <xdr:rowOff>220980</xdr:rowOff>
                  </to>
                </anchor>
              </controlPr>
            </control>
          </mc:Choice>
        </mc:AlternateContent>
        <mc:AlternateContent xmlns:mc="http://schemas.openxmlformats.org/markup-compatibility/2006">
          <mc:Choice Requires="x14">
            <control shapeId="4173" r:id="rId557" name="Drop Down 3149">
              <controlPr defaultSize="0" autoLine="0" autoPict="0">
                <anchor moveWithCells="1">
                  <from>
                    <xdr:col>12</xdr:col>
                    <xdr:colOff>0</xdr:colOff>
                    <xdr:row>1875</xdr:row>
                    <xdr:rowOff>0</xdr:rowOff>
                  </from>
                  <to>
                    <xdr:col>12</xdr:col>
                    <xdr:colOff>716280</xdr:colOff>
                    <xdr:row>1875</xdr:row>
                    <xdr:rowOff>220980</xdr:rowOff>
                  </to>
                </anchor>
              </controlPr>
            </control>
          </mc:Choice>
        </mc:AlternateContent>
        <mc:AlternateContent xmlns:mc="http://schemas.openxmlformats.org/markup-compatibility/2006">
          <mc:Choice Requires="x14">
            <control shapeId="4174" r:id="rId558" name="Drop Down 3150">
              <controlPr defaultSize="0" autoLine="0" autoPict="0">
                <anchor moveWithCells="1">
                  <from>
                    <xdr:col>12</xdr:col>
                    <xdr:colOff>716280</xdr:colOff>
                    <xdr:row>1875</xdr:row>
                    <xdr:rowOff>7620</xdr:rowOff>
                  </from>
                  <to>
                    <xdr:col>12</xdr:col>
                    <xdr:colOff>1325880</xdr:colOff>
                    <xdr:row>1875</xdr:row>
                    <xdr:rowOff>220980</xdr:rowOff>
                  </to>
                </anchor>
              </controlPr>
            </control>
          </mc:Choice>
        </mc:AlternateContent>
        <mc:AlternateContent xmlns:mc="http://schemas.openxmlformats.org/markup-compatibility/2006">
          <mc:Choice Requires="x14">
            <control shapeId="4175" r:id="rId559" name="Drop Down 3151">
              <controlPr defaultSize="0" autoLine="0" autoPict="0">
                <anchor moveWithCells="1">
                  <from>
                    <xdr:col>12</xdr:col>
                    <xdr:colOff>1325880</xdr:colOff>
                    <xdr:row>1875</xdr:row>
                    <xdr:rowOff>0</xdr:rowOff>
                  </from>
                  <to>
                    <xdr:col>13</xdr:col>
                    <xdr:colOff>0</xdr:colOff>
                    <xdr:row>1875</xdr:row>
                    <xdr:rowOff>220980</xdr:rowOff>
                  </to>
                </anchor>
              </controlPr>
            </control>
          </mc:Choice>
        </mc:AlternateContent>
        <mc:AlternateContent xmlns:mc="http://schemas.openxmlformats.org/markup-compatibility/2006">
          <mc:Choice Requires="x14">
            <control shapeId="4176" r:id="rId560" name="Drop Down 3152">
              <controlPr defaultSize="0" autoLine="0" autoPict="0">
                <anchor moveWithCells="1">
                  <from>
                    <xdr:col>12</xdr:col>
                    <xdr:colOff>0</xdr:colOff>
                    <xdr:row>1877</xdr:row>
                    <xdr:rowOff>0</xdr:rowOff>
                  </from>
                  <to>
                    <xdr:col>12</xdr:col>
                    <xdr:colOff>693420</xdr:colOff>
                    <xdr:row>1877</xdr:row>
                    <xdr:rowOff>220980</xdr:rowOff>
                  </to>
                </anchor>
              </controlPr>
            </control>
          </mc:Choice>
        </mc:AlternateContent>
        <mc:AlternateContent xmlns:mc="http://schemas.openxmlformats.org/markup-compatibility/2006">
          <mc:Choice Requires="x14">
            <control shapeId="4177" r:id="rId561" name="Drop Down 3153">
              <controlPr defaultSize="0" autoLine="0" autoPict="0">
                <anchor moveWithCells="1">
                  <from>
                    <xdr:col>12</xdr:col>
                    <xdr:colOff>685800</xdr:colOff>
                    <xdr:row>1877</xdr:row>
                    <xdr:rowOff>7620</xdr:rowOff>
                  </from>
                  <to>
                    <xdr:col>12</xdr:col>
                    <xdr:colOff>1303020</xdr:colOff>
                    <xdr:row>1877</xdr:row>
                    <xdr:rowOff>220980</xdr:rowOff>
                  </to>
                </anchor>
              </controlPr>
            </control>
          </mc:Choice>
        </mc:AlternateContent>
        <mc:AlternateContent xmlns:mc="http://schemas.openxmlformats.org/markup-compatibility/2006">
          <mc:Choice Requires="x14">
            <control shapeId="4178" r:id="rId562" name="Drop Down 3154">
              <controlPr defaultSize="0" autoLine="0" autoPict="0">
                <anchor moveWithCells="1">
                  <from>
                    <xdr:col>12</xdr:col>
                    <xdr:colOff>1325880</xdr:colOff>
                    <xdr:row>1876</xdr:row>
                    <xdr:rowOff>220980</xdr:rowOff>
                  </from>
                  <to>
                    <xdr:col>13</xdr:col>
                    <xdr:colOff>0</xdr:colOff>
                    <xdr:row>1877</xdr:row>
                    <xdr:rowOff>220980</xdr:rowOff>
                  </to>
                </anchor>
              </controlPr>
            </control>
          </mc:Choice>
        </mc:AlternateContent>
        <mc:AlternateContent xmlns:mc="http://schemas.openxmlformats.org/markup-compatibility/2006">
          <mc:Choice Requires="x14">
            <control shapeId="4197" r:id="rId563" name="Drop Down 3173">
              <controlPr defaultSize="0" autoLine="0" autoPict="0">
                <anchor moveWithCells="1">
                  <from>
                    <xdr:col>7</xdr:col>
                    <xdr:colOff>0</xdr:colOff>
                    <xdr:row>1946</xdr:row>
                    <xdr:rowOff>0</xdr:rowOff>
                  </from>
                  <to>
                    <xdr:col>7</xdr:col>
                    <xdr:colOff>617220</xdr:colOff>
                    <xdr:row>1947</xdr:row>
                    <xdr:rowOff>0</xdr:rowOff>
                  </to>
                </anchor>
              </controlPr>
            </control>
          </mc:Choice>
        </mc:AlternateContent>
        <mc:AlternateContent xmlns:mc="http://schemas.openxmlformats.org/markup-compatibility/2006">
          <mc:Choice Requires="x14">
            <control shapeId="4198" r:id="rId564" name="Drop Down 3174">
              <controlPr defaultSize="0" autoLine="0" autoPict="0">
                <anchor moveWithCells="1">
                  <from>
                    <xdr:col>7</xdr:col>
                    <xdr:colOff>601980</xdr:colOff>
                    <xdr:row>1946</xdr:row>
                    <xdr:rowOff>7620</xdr:rowOff>
                  </from>
                  <to>
                    <xdr:col>7</xdr:col>
                    <xdr:colOff>1264920</xdr:colOff>
                    <xdr:row>1947</xdr:row>
                    <xdr:rowOff>0</xdr:rowOff>
                  </to>
                </anchor>
              </controlPr>
            </control>
          </mc:Choice>
        </mc:AlternateContent>
        <mc:AlternateContent xmlns:mc="http://schemas.openxmlformats.org/markup-compatibility/2006">
          <mc:Choice Requires="x14">
            <control shapeId="4199" r:id="rId565" name="Drop Down 3175">
              <controlPr defaultSize="0" autoLine="0" autoPict="0">
                <anchor moveWithCells="1">
                  <from>
                    <xdr:col>7</xdr:col>
                    <xdr:colOff>1264920</xdr:colOff>
                    <xdr:row>1946</xdr:row>
                    <xdr:rowOff>7620</xdr:rowOff>
                  </from>
                  <to>
                    <xdr:col>7</xdr:col>
                    <xdr:colOff>1798320</xdr:colOff>
                    <xdr:row>1946</xdr:row>
                    <xdr:rowOff>312420</xdr:rowOff>
                  </to>
                </anchor>
              </controlPr>
            </control>
          </mc:Choice>
        </mc:AlternateContent>
        <mc:AlternateContent xmlns:mc="http://schemas.openxmlformats.org/markup-compatibility/2006">
          <mc:Choice Requires="x14">
            <control shapeId="4200" r:id="rId566" name="Drop Down 3176">
              <controlPr defaultSize="0" autoLine="0" autoPict="0">
                <anchor moveWithCells="1">
                  <from>
                    <xdr:col>7</xdr:col>
                    <xdr:colOff>0</xdr:colOff>
                    <xdr:row>1947</xdr:row>
                    <xdr:rowOff>0</xdr:rowOff>
                  </from>
                  <to>
                    <xdr:col>7</xdr:col>
                    <xdr:colOff>617220</xdr:colOff>
                    <xdr:row>1948</xdr:row>
                    <xdr:rowOff>0</xdr:rowOff>
                  </to>
                </anchor>
              </controlPr>
            </control>
          </mc:Choice>
        </mc:AlternateContent>
        <mc:AlternateContent xmlns:mc="http://schemas.openxmlformats.org/markup-compatibility/2006">
          <mc:Choice Requires="x14">
            <control shapeId="4201" r:id="rId567" name="Drop Down 3177">
              <controlPr defaultSize="0" autoLine="0" autoPict="0">
                <anchor moveWithCells="1">
                  <from>
                    <xdr:col>7</xdr:col>
                    <xdr:colOff>601980</xdr:colOff>
                    <xdr:row>1947</xdr:row>
                    <xdr:rowOff>7620</xdr:rowOff>
                  </from>
                  <to>
                    <xdr:col>7</xdr:col>
                    <xdr:colOff>1264920</xdr:colOff>
                    <xdr:row>1948</xdr:row>
                    <xdr:rowOff>0</xdr:rowOff>
                  </to>
                </anchor>
              </controlPr>
            </control>
          </mc:Choice>
        </mc:AlternateContent>
        <mc:AlternateContent xmlns:mc="http://schemas.openxmlformats.org/markup-compatibility/2006">
          <mc:Choice Requires="x14">
            <control shapeId="4202" r:id="rId568" name="Drop Down 3178">
              <controlPr defaultSize="0" autoLine="0" autoPict="0">
                <anchor moveWithCells="1">
                  <from>
                    <xdr:col>7</xdr:col>
                    <xdr:colOff>1264920</xdr:colOff>
                    <xdr:row>1947</xdr:row>
                    <xdr:rowOff>7620</xdr:rowOff>
                  </from>
                  <to>
                    <xdr:col>7</xdr:col>
                    <xdr:colOff>1798320</xdr:colOff>
                    <xdr:row>1947</xdr:row>
                    <xdr:rowOff>312420</xdr:rowOff>
                  </to>
                </anchor>
              </controlPr>
            </control>
          </mc:Choice>
        </mc:AlternateContent>
        <mc:AlternateContent xmlns:mc="http://schemas.openxmlformats.org/markup-compatibility/2006">
          <mc:Choice Requires="x14">
            <control shapeId="4203" r:id="rId569" name="Drop Down 3179">
              <controlPr defaultSize="0" autoLine="0" autoPict="0">
                <anchor moveWithCells="1">
                  <from>
                    <xdr:col>7</xdr:col>
                    <xdr:colOff>0</xdr:colOff>
                    <xdr:row>1948</xdr:row>
                    <xdr:rowOff>0</xdr:rowOff>
                  </from>
                  <to>
                    <xdr:col>7</xdr:col>
                    <xdr:colOff>617220</xdr:colOff>
                    <xdr:row>1949</xdr:row>
                    <xdr:rowOff>0</xdr:rowOff>
                  </to>
                </anchor>
              </controlPr>
            </control>
          </mc:Choice>
        </mc:AlternateContent>
        <mc:AlternateContent xmlns:mc="http://schemas.openxmlformats.org/markup-compatibility/2006">
          <mc:Choice Requires="x14">
            <control shapeId="4204" r:id="rId570" name="Drop Down 3180">
              <controlPr defaultSize="0" autoLine="0" autoPict="0">
                <anchor moveWithCells="1">
                  <from>
                    <xdr:col>7</xdr:col>
                    <xdr:colOff>601980</xdr:colOff>
                    <xdr:row>1948</xdr:row>
                    <xdr:rowOff>7620</xdr:rowOff>
                  </from>
                  <to>
                    <xdr:col>7</xdr:col>
                    <xdr:colOff>1264920</xdr:colOff>
                    <xdr:row>1949</xdr:row>
                    <xdr:rowOff>0</xdr:rowOff>
                  </to>
                </anchor>
              </controlPr>
            </control>
          </mc:Choice>
        </mc:AlternateContent>
        <mc:AlternateContent xmlns:mc="http://schemas.openxmlformats.org/markup-compatibility/2006">
          <mc:Choice Requires="x14">
            <control shapeId="4205" r:id="rId571" name="Drop Down 3181">
              <controlPr defaultSize="0" autoLine="0" autoPict="0">
                <anchor moveWithCells="1">
                  <from>
                    <xdr:col>7</xdr:col>
                    <xdr:colOff>1264920</xdr:colOff>
                    <xdr:row>1948</xdr:row>
                    <xdr:rowOff>7620</xdr:rowOff>
                  </from>
                  <to>
                    <xdr:col>7</xdr:col>
                    <xdr:colOff>1798320</xdr:colOff>
                    <xdr:row>1948</xdr:row>
                    <xdr:rowOff>312420</xdr:rowOff>
                  </to>
                </anchor>
              </controlPr>
            </control>
          </mc:Choice>
        </mc:AlternateContent>
        <mc:AlternateContent xmlns:mc="http://schemas.openxmlformats.org/markup-compatibility/2006">
          <mc:Choice Requires="x14">
            <control shapeId="4212" r:id="rId572" name="Drop Down 3188">
              <controlPr defaultSize="0" autoLine="0" autoPict="0">
                <anchor moveWithCells="1">
                  <from>
                    <xdr:col>3</xdr:col>
                    <xdr:colOff>0</xdr:colOff>
                    <xdr:row>1977</xdr:row>
                    <xdr:rowOff>7620</xdr:rowOff>
                  </from>
                  <to>
                    <xdr:col>4</xdr:col>
                    <xdr:colOff>198120</xdr:colOff>
                    <xdr:row>1977</xdr:row>
                    <xdr:rowOff>220980</xdr:rowOff>
                  </to>
                </anchor>
              </controlPr>
            </control>
          </mc:Choice>
        </mc:AlternateContent>
        <mc:AlternateContent xmlns:mc="http://schemas.openxmlformats.org/markup-compatibility/2006">
          <mc:Choice Requires="x14">
            <control shapeId="4213" r:id="rId573" name="Drop Down 3189">
              <controlPr defaultSize="0" autoLine="0" autoPict="0">
                <anchor moveWithCells="1">
                  <from>
                    <xdr:col>4</xdr:col>
                    <xdr:colOff>220980</xdr:colOff>
                    <xdr:row>1977</xdr:row>
                    <xdr:rowOff>7620</xdr:rowOff>
                  </from>
                  <to>
                    <xdr:col>4</xdr:col>
                    <xdr:colOff>1021080</xdr:colOff>
                    <xdr:row>1977</xdr:row>
                    <xdr:rowOff>220980</xdr:rowOff>
                  </to>
                </anchor>
              </controlPr>
            </control>
          </mc:Choice>
        </mc:AlternateContent>
        <mc:AlternateContent xmlns:mc="http://schemas.openxmlformats.org/markup-compatibility/2006">
          <mc:Choice Requires="x14">
            <control shapeId="4214" r:id="rId574" name="Drop Down 3190">
              <controlPr defaultSize="0" autoLine="0" autoPict="0">
                <anchor moveWithCells="1">
                  <from>
                    <xdr:col>4</xdr:col>
                    <xdr:colOff>1021080</xdr:colOff>
                    <xdr:row>1977</xdr:row>
                    <xdr:rowOff>0</xdr:rowOff>
                  </from>
                  <to>
                    <xdr:col>4</xdr:col>
                    <xdr:colOff>1706880</xdr:colOff>
                    <xdr:row>1977</xdr:row>
                    <xdr:rowOff>220980</xdr:rowOff>
                  </to>
                </anchor>
              </controlPr>
            </control>
          </mc:Choice>
        </mc:AlternateContent>
        <mc:AlternateContent xmlns:mc="http://schemas.openxmlformats.org/markup-compatibility/2006">
          <mc:Choice Requires="x14">
            <control shapeId="4215" r:id="rId575" name="Drop Down 3191">
              <controlPr defaultSize="0" autoLine="0" autoPict="0">
                <anchor moveWithCells="1">
                  <from>
                    <xdr:col>5</xdr:col>
                    <xdr:colOff>0</xdr:colOff>
                    <xdr:row>1977</xdr:row>
                    <xdr:rowOff>7620</xdr:rowOff>
                  </from>
                  <to>
                    <xdr:col>6</xdr:col>
                    <xdr:colOff>259080</xdr:colOff>
                    <xdr:row>1977</xdr:row>
                    <xdr:rowOff>220980</xdr:rowOff>
                  </to>
                </anchor>
              </controlPr>
            </control>
          </mc:Choice>
        </mc:AlternateContent>
        <mc:AlternateContent xmlns:mc="http://schemas.openxmlformats.org/markup-compatibility/2006">
          <mc:Choice Requires="x14">
            <control shapeId="4216" r:id="rId576" name="Drop Down 3192">
              <controlPr defaultSize="0" autoLine="0" autoPict="0">
                <anchor moveWithCells="1">
                  <from>
                    <xdr:col>6</xdr:col>
                    <xdr:colOff>266700</xdr:colOff>
                    <xdr:row>1977</xdr:row>
                    <xdr:rowOff>7620</xdr:rowOff>
                  </from>
                  <to>
                    <xdr:col>6</xdr:col>
                    <xdr:colOff>1112520</xdr:colOff>
                    <xdr:row>1977</xdr:row>
                    <xdr:rowOff>220980</xdr:rowOff>
                  </to>
                </anchor>
              </controlPr>
            </control>
          </mc:Choice>
        </mc:AlternateContent>
        <mc:AlternateContent xmlns:mc="http://schemas.openxmlformats.org/markup-compatibility/2006">
          <mc:Choice Requires="x14">
            <control shapeId="4217" r:id="rId577" name="Drop Down 3193">
              <controlPr defaultSize="0" autoLine="0" autoPict="0">
                <anchor moveWithCells="1">
                  <from>
                    <xdr:col>6</xdr:col>
                    <xdr:colOff>1135380</xdr:colOff>
                    <xdr:row>1977</xdr:row>
                    <xdr:rowOff>0</xdr:rowOff>
                  </from>
                  <to>
                    <xdr:col>6</xdr:col>
                    <xdr:colOff>1798320</xdr:colOff>
                    <xdr:row>1977</xdr:row>
                    <xdr:rowOff>220980</xdr:rowOff>
                  </to>
                </anchor>
              </controlPr>
            </control>
          </mc:Choice>
        </mc:AlternateContent>
        <mc:AlternateContent xmlns:mc="http://schemas.openxmlformats.org/markup-compatibility/2006">
          <mc:Choice Requires="x14">
            <control shapeId="4221" r:id="rId578" name="Drop Down 3197">
              <controlPr defaultSize="0" autoLine="0" autoPict="0">
                <anchor moveWithCells="1">
                  <from>
                    <xdr:col>12</xdr:col>
                    <xdr:colOff>0</xdr:colOff>
                    <xdr:row>1975</xdr:row>
                    <xdr:rowOff>0</xdr:rowOff>
                  </from>
                  <to>
                    <xdr:col>12</xdr:col>
                    <xdr:colOff>716280</xdr:colOff>
                    <xdr:row>1975</xdr:row>
                    <xdr:rowOff>220980</xdr:rowOff>
                  </to>
                </anchor>
              </controlPr>
            </control>
          </mc:Choice>
        </mc:AlternateContent>
        <mc:AlternateContent xmlns:mc="http://schemas.openxmlformats.org/markup-compatibility/2006">
          <mc:Choice Requires="x14">
            <control shapeId="4222" r:id="rId579" name="Drop Down 3198">
              <controlPr defaultSize="0" autoLine="0" autoPict="0">
                <anchor moveWithCells="1">
                  <from>
                    <xdr:col>12</xdr:col>
                    <xdr:colOff>716280</xdr:colOff>
                    <xdr:row>1975</xdr:row>
                    <xdr:rowOff>7620</xdr:rowOff>
                  </from>
                  <to>
                    <xdr:col>12</xdr:col>
                    <xdr:colOff>1325880</xdr:colOff>
                    <xdr:row>1975</xdr:row>
                    <xdr:rowOff>220980</xdr:rowOff>
                  </to>
                </anchor>
              </controlPr>
            </control>
          </mc:Choice>
        </mc:AlternateContent>
        <mc:AlternateContent xmlns:mc="http://schemas.openxmlformats.org/markup-compatibility/2006">
          <mc:Choice Requires="x14">
            <control shapeId="4223" r:id="rId580" name="Drop Down 3199">
              <controlPr defaultSize="0" autoLine="0" autoPict="0">
                <anchor moveWithCells="1">
                  <from>
                    <xdr:col>12</xdr:col>
                    <xdr:colOff>1325880</xdr:colOff>
                    <xdr:row>1975</xdr:row>
                    <xdr:rowOff>0</xdr:rowOff>
                  </from>
                  <to>
                    <xdr:col>13</xdr:col>
                    <xdr:colOff>0</xdr:colOff>
                    <xdr:row>1975</xdr:row>
                    <xdr:rowOff>220980</xdr:rowOff>
                  </to>
                </anchor>
              </controlPr>
            </control>
          </mc:Choice>
        </mc:AlternateContent>
        <mc:AlternateContent xmlns:mc="http://schemas.openxmlformats.org/markup-compatibility/2006">
          <mc:Choice Requires="x14">
            <control shapeId="4224" r:id="rId581" name="Drop Down 3200">
              <controlPr defaultSize="0" autoLine="0" autoPict="0">
                <anchor moveWithCells="1">
                  <from>
                    <xdr:col>12</xdr:col>
                    <xdr:colOff>0</xdr:colOff>
                    <xdr:row>1977</xdr:row>
                    <xdr:rowOff>0</xdr:rowOff>
                  </from>
                  <to>
                    <xdr:col>12</xdr:col>
                    <xdr:colOff>693420</xdr:colOff>
                    <xdr:row>1977</xdr:row>
                    <xdr:rowOff>220980</xdr:rowOff>
                  </to>
                </anchor>
              </controlPr>
            </control>
          </mc:Choice>
        </mc:AlternateContent>
        <mc:AlternateContent xmlns:mc="http://schemas.openxmlformats.org/markup-compatibility/2006">
          <mc:Choice Requires="x14">
            <control shapeId="4225" r:id="rId582" name="Drop Down 3201">
              <controlPr defaultSize="0" autoLine="0" autoPict="0">
                <anchor moveWithCells="1">
                  <from>
                    <xdr:col>12</xdr:col>
                    <xdr:colOff>685800</xdr:colOff>
                    <xdr:row>1977</xdr:row>
                    <xdr:rowOff>7620</xdr:rowOff>
                  </from>
                  <to>
                    <xdr:col>12</xdr:col>
                    <xdr:colOff>1303020</xdr:colOff>
                    <xdr:row>1977</xdr:row>
                    <xdr:rowOff>220980</xdr:rowOff>
                  </to>
                </anchor>
              </controlPr>
            </control>
          </mc:Choice>
        </mc:AlternateContent>
        <mc:AlternateContent xmlns:mc="http://schemas.openxmlformats.org/markup-compatibility/2006">
          <mc:Choice Requires="x14">
            <control shapeId="4226" r:id="rId583" name="Drop Down 3202">
              <controlPr defaultSize="0" autoLine="0" autoPict="0">
                <anchor moveWithCells="1">
                  <from>
                    <xdr:col>12</xdr:col>
                    <xdr:colOff>1325880</xdr:colOff>
                    <xdr:row>1976</xdr:row>
                    <xdr:rowOff>220980</xdr:rowOff>
                  </from>
                  <to>
                    <xdr:col>13</xdr:col>
                    <xdr:colOff>0</xdr:colOff>
                    <xdr:row>1977</xdr:row>
                    <xdr:rowOff>220980</xdr:rowOff>
                  </to>
                </anchor>
              </controlPr>
            </control>
          </mc:Choice>
        </mc:AlternateContent>
        <mc:AlternateContent xmlns:mc="http://schemas.openxmlformats.org/markup-compatibility/2006">
          <mc:Choice Requires="x14">
            <control shapeId="4909" r:id="rId584" name="Drop Down 3885">
              <controlPr defaultSize="0" autoLine="0" autoPict="0">
                <anchor moveWithCells="1">
                  <from>
                    <xdr:col>83</xdr:col>
                    <xdr:colOff>0</xdr:colOff>
                    <xdr:row>4015</xdr:row>
                    <xdr:rowOff>0</xdr:rowOff>
                  </from>
                  <to>
                    <xdr:col>84</xdr:col>
                    <xdr:colOff>0</xdr:colOff>
                    <xdr:row>4016</xdr:row>
                    <xdr:rowOff>38100</xdr:rowOff>
                  </to>
                </anchor>
              </controlPr>
            </control>
          </mc:Choice>
        </mc:AlternateContent>
        <mc:AlternateContent xmlns:mc="http://schemas.openxmlformats.org/markup-compatibility/2006">
          <mc:Choice Requires="x14">
            <control shapeId="4926" r:id="rId585" name="Drop Down 3902">
              <controlPr defaultSize="0" autoLine="0" autoPict="0">
                <anchor moveWithCells="1">
                  <from>
                    <xdr:col>6</xdr:col>
                    <xdr:colOff>0</xdr:colOff>
                    <xdr:row>1846</xdr:row>
                    <xdr:rowOff>0</xdr:rowOff>
                  </from>
                  <to>
                    <xdr:col>6</xdr:col>
                    <xdr:colOff>617220</xdr:colOff>
                    <xdr:row>1847</xdr:row>
                    <xdr:rowOff>0</xdr:rowOff>
                  </to>
                </anchor>
              </controlPr>
            </control>
          </mc:Choice>
        </mc:AlternateContent>
        <mc:AlternateContent xmlns:mc="http://schemas.openxmlformats.org/markup-compatibility/2006">
          <mc:Choice Requires="x14">
            <control shapeId="4927" r:id="rId586" name="Drop Down 3903">
              <controlPr defaultSize="0" autoLine="0" autoPict="0">
                <anchor moveWithCells="1">
                  <from>
                    <xdr:col>6</xdr:col>
                    <xdr:colOff>601980</xdr:colOff>
                    <xdr:row>1846</xdr:row>
                    <xdr:rowOff>7620</xdr:rowOff>
                  </from>
                  <to>
                    <xdr:col>6</xdr:col>
                    <xdr:colOff>1264920</xdr:colOff>
                    <xdr:row>1847</xdr:row>
                    <xdr:rowOff>0</xdr:rowOff>
                  </to>
                </anchor>
              </controlPr>
            </control>
          </mc:Choice>
        </mc:AlternateContent>
        <mc:AlternateContent xmlns:mc="http://schemas.openxmlformats.org/markup-compatibility/2006">
          <mc:Choice Requires="x14">
            <control shapeId="4928" r:id="rId587" name="Drop Down 3904">
              <controlPr defaultSize="0" autoLine="0" autoPict="0">
                <anchor moveWithCells="1">
                  <from>
                    <xdr:col>6</xdr:col>
                    <xdr:colOff>1264920</xdr:colOff>
                    <xdr:row>1846</xdr:row>
                    <xdr:rowOff>7620</xdr:rowOff>
                  </from>
                  <to>
                    <xdr:col>6</xdr:col>
                    <xdr:colOff>1798320</xdr:colOff>
                    <xdr:row>1846</xdr:row>
                    <xdr:rowOff>312420</xdr:rowOff>
                  </to>
                </anchor>
              </controlPr>
            </control>
          </mc:Choice>
        </mc:AlternateContent>
        <mc:AlternateContent xmlns:mc="http://schemas.openxmlformats.org/markup-compatibility/2006">
          <mc:Choice Requires="x14">
            <control shapeId="4929" r:id="rId588" name="Drop Down 3905">
              <controlPr defaultSize="0" autoLine="0" autoPict="0">
                <anchor moveWithCells="1">
                  <from>
                    <xdr:col>6</xdr:col>
                    <xdr:colOff>0</xdr:colOff>
                    <xdr:row>1847</xdr:row>
                    <xdr:rowOff>0</xdr:rowOff>
                  </from>
                  <to>
                    <xdr:col>6</xdr:col>
                    <xdr:colOff>617220</xdr:colOff>
                    <xdr:row>1848</xdr:row>
                    <xdr:rowOff>0</xdr:rowOff>
                  </to>
                </anchor>
              </controlPr>
            </control>
          </mc:Choice>
        </mc:AlternateContent>
        <mc:AlternateContent xmlns:mc="http://schemas.openxmlformats.org/markup-compatibility/2006">
          <mc:Choice Requires="x14">
            <control shapeId="4930" r:id="rId589" name="Drop Down 3906">
              <controlPr defaultSize="0" autoLine="0" autoPict="0">
                <anchor moveWithCells="1">
                  <from>
                    <xdr:col>6</xdr:col>
                    <xdr:colOff>601980</xdr:colOff>
                    <xdr:row>1847</xdr:row>
                    <xdr:rowOff>7620</xdr:rowOff>
                  </from>
                  <to>
                    <xdr:col>6</xdr:col>
                    <xdr:colOff>1264920</xdr:colOff>
                    <xdr:row>1848</xdr:row>
                    <xdr:rowOff>0</xdr:rowOff>
                  </to>
                </anchor>
              </controlPr>
            </control>
          </mc:Choice>
        </mc:AlternateContent>
        <mc:AlternateContent xmlns:mc="http://schemas.openxmlformats.org/markup-compatibility/2006">
          <mc:Choice Requires="x14">
            <control shapeId="4931" r:id="rId590" name="Drop Down 3907">
              <controlPr defaultSize="0" autoLine="0" autoPict="0">
                <anchor moveWithCells="1">
                  <from>
                    <xdr:col>6</xdr:col>
                    <xdr:colOff>1264920</xdr:colOff>
                    <xdr:row>1847</xdr:row>
                    <xdr:rowOff>7620</xdr:rowOff>
                  </from>
                  <to>
                    <xdr:col>6</xdr:col>
                    <xdr:colOff>1798320</xdr:colOff>
                    <xdr:row>1847</xdr:row>
                    <xdr:rowOff>312420</xdr:rowOff>
                  </to>
                </anchor>
              </controlPr>
            </control>
          </mc:Choice>
        </mc:AlternateContent>
        <mc:AlternateContent xmlns:mc="http://schemas.openxmlformats.org/markup-compatibility/2006">
          <mc:Choice Requires="x14">
            <control shapeId="4932" r:id="rId591" name="Drop Down 3908">
              <controlPr defaultSize="0" autoLine="0" autoPict="0">
                <anchor moveWithCells="1">
                  <from>
                    <xdr:col>6</xdr:col>
                    <xdr:colOff>0</xdr:colOff>
                    <xdr:row>1848</xdr:row>
                    <xdr:rowOff>0</xdr:rowOff>
                  </from>
                  <to>
                    <xdr:col>6</xdr:col>
                    <xdr:colOff>617220</xdr:colOff>
                    <xdr:row>1849</xdr:row>
                    <xdr:rowOff>0</xdr:rowOff>
                  </to>
                </anchor>
              </controlPr>
            </control>
          </mc:Choice>
        </mc:AlternateContent>
        <mc:AlternateContent xmlns:mc="http://schemas.openxmlformats.org/markup-compatibility/2006">
          <mc:Choice Requires="x14">
            <control shapeId="4933" r:id="rId592" name="Drop Down 3909">
              <controlPr defaultSize="0" autoLine="0" autoPict="0">
                <anchor moveWithCells="1">
                  <from>
                    <xdr:col>6</xdr:col>
                    <xdr:colOff>601980</xdr:colOff>
                    <xdr:row>1848</xdr:row>
                    <xdr:rowOff>7620</xdr:rowOff>
                  </from>
                  <to>
                    <xdr:col>6</xdr:col>
                    <xdr:colOff>1264920</xdr:colOff>
                    <xdr:row>1849</xdr:row>
                    <xdr:rowOff>0</xdr:rowOff>
                  </to>
                </anchor>
              </controlPr>
            </control>
          </mc:Choice>
        </mc:AlternateContent>
        <mc:AlternateContent xmlns:mc="http://schemas.openxmlformats.org/markup-compatibility/2006">
          <mc:Choice Requires="x14">
            <control shapeId="4934" r:id="rId593" name="Drop Down 3910">
              <controlPr defaultSize="0" autoLine="0" autoPict="0">
                <anchor moveWithCells="1">
                  <from>
                    <xdr:col>6</xdr:col>
                    <xdr:colOff>1264920</xdr:colOff>
                    <xdr:row>1848</xdr:row>
                    <xdr:rowOff>7620</xdr:rowOff>
                  </from>
                  <to>
                    <xdr:col>6</xdr:col>
                    <xdr:colOff>1798320</xdr:colOff>
                    <xdr:row>1848</xdr:row>
                    <xdr:rowOff>312420</xdr:rowOff>
                  </to>
                </anchor>
              </controlPr>
            </control>
          </mc:Choice>
        </mc:AlternateContent>
        <mc:AlternateContent xmlns:mc="http://schemas.openxmlformats.org/markup-compatibility/2006">
          <mc:Choice Requires="x14">
            <control shapeId="4941" r:id="rId594" name="Drop Down 3917">
              <controlPr defaultSize="0" autoLine="0" autoPict="0">
                <anchor moveWithCells="1">
                  <from>
                    <xdr:col>6</xdr:col>
                    <xdr:colOff>0</xdr:colOff>
                    <xdr:row>1946</xdr:row>
                    <xdr:rowOff>0</xdr:rowOff>
                  </from>
                  <to>
                    <xdr:col>6</xdr:col>
                    <xdr:colOff>617220</xdr:colOff>
                    <xdr:row>1947</xdr:row>
                    <xdr:rowOff>0</xdr:rowOff>
                  </to>
                </anchor>
              </controlPr>
            </control>
          </mc:Choice>
        </mc:AlternateContent>
        <mc:AlternateContent xmlns:mc="http://schemas.openxmlformats.org/markup-compatibility/2006">
          <mc:Choice Requires="x14">
            <control shapeId="4942" r:id="rId595" name="Drop Down 3918">
              <controlPr defaultSize="0" autoLine="0" autoPict="0">
                <anchor moveWithCells="1">
                  <from>
                    <xdr:col>6</xdr:col>
                    <xdr:colOff>601980</xdr:colOff>
                    <xdr:row>1946</xdr:row>
                    <xdr:rowOff>7620</xdr:rowOff>
                  </from>
                  <to>
                    <xdr:col>6</xdr:col>
                    <xdr:colOff>1264920</xdr:colOff>
                    <xdr:row>1947</xdr:row>
                    <xdr:rowOff>0</xdr:rowOff>
                  </to>
                </anchor>
              </controlPr>
            </control>
          </mc:Choice>
        </mc:AlternateContent>
        <mc:AlternateContent xmlns:mc="http://schemas.openxmlformats.org/markup-compatibility/2006">
          <mc:Choice Requires="x14">
            <control shapeId="4943" r:id="rId596" name="Drop Down 3919">
              <controlPr defaultSize="0" autoLine="0" autoPict="0">
                <anchor moveWithCells="1">
                  <from>
                    <xdr:col>6</xdr:col>
                    <xdr:colOff>1264920</xdr:colOff>
                    <xdr:row>1946</xdr:row>
                    <xdr:rowOff>7620</xdr:rowOff>
                  </from>
                  <to>
                    <xdr:col>6</xdr:col>
                    <xdr:colOff>1798320</xdr:colOff>
                    <xdr:row>1946</xdr:row>
                    <xdr:rowOff>312420</xdr:rowOff>
                  </to>
                </anchor>
              </controlPr>
            </control>
          </mc:Choice>
        </mc:AlternateContent>
        <mc:AlternateContent xmlns:mc="http://schemas.openxmlformats.org/markup-compatibility/2006">
          <mc:Choice Requires="x14">
            <control shapeId="4944" r:id="rId597" name="Drop Down 3920">
              <controlPr defaultSize="0" autoLine="0" autoPict="0">
                <anchor moveWithCells="1">
                  <from>
                    <xdr:col>6</xdr:col>
                    <xdr:colOff>0</xdr:colOff>
                    <xdr:row>1948</xdr:row>
                    <xdr:rowOff>0</xdr:rowOff>
                  </from>
                  <to>
                    <xdr:col>6</xdr:col>
                    <xdr:colOff>617220</xdr:colOff>
                    <xdr:row>1949</xdr:row>
                    <xdr:rowOff>0</xdr:rowOff>
                  </to>
                </anchor>
              </controlPr>
            </control>
          </mc:Choice>
        </mc:AlternateContent>
        <mc:AlternateContent xmlns:mc="http://schemas.openxmlformats.org/markup-compatibility/2006">
          <mc:Choice Requires="x14">
            <control shapeId="4945" r:id="rId598" name="Drop Down 3921">
              <controlPr defaultSize="0" autoLine="0" autoPict="0">
                <anchor moveWithCells="1">
                  <from>
                    <xdr:col>6</xdr:col>
                    <xdr:colOff>601980</xdr:colOff>
                    <xdr:row>1948</xdr:row>
                    <xdr:rowOff>7620</xdr:rowOff>
                  </from>
                  <to>
                    <xdr:col>6</xdr:col>
                    <xdr:colOff>1264920</xdr:colOff>
                    <xdr:row>1949</xdr:row>
                    <xdr:rowOff>0</xdr:rowOff>
                  </to>
                </anchor>
              </controlPr>
            </control>
          </mc:Choice>
        </mc:AlternateContent>
        <mc:AlternateContent xmlns:mc="http://schemas.openxmlformats.org/markup-compatibility/2006">
          <mc:Choice Requires="x14">
            <control shapeId="4946" r:id="rId599" name="Drop Down 3922">
              <controlPr defaultSize="0" autoLine="0" autoPict="0">
                <anchor moveWithCells="1">
                  <from>
                    <xdr:col>6</xdr:col>
                    <xdr:colOff>1264920</xdr:colOff>
                    <xdr:row>1948</xdr:row>
                    <xdr:rowOff>7620</xdr:rowOff>
                  </from>
                  <to>
                    <xdr:col>6</xdr:col>
                    <xdr:colOff>1798320</xdr:colOff>
                    <xdr:row>1948</xdr:row>
                    <xdr:rowOff>312420</xdr:rowOff>
                  </to>
                </anchor>
              </controlPr>
            </control>
          </mc:Choice>
        </mc:AlternateContent>
        <mc:AlternateContent xmlns:mc="http://schemas.openxmlformats.org/markup-compatibility/2006">
          <mc:Choice Requires="x14">
            <control shapeId="4947" r:id="rId600" name="Drop Down 3923">
              <controlPr defaultSize="0" autoLine="0" autoPict="0">
                <anchor moveWithCells="1">
                  <from>
                    <xdr:col>6</xdr:col>
                    <xdr:colOff>0</xdr:colOff>
                    <xdr:row>1947</xdr:row>
                    <xdr:rowOff>0</xdr:rowOff>
                  </from>
                  <to>
                    <xdr:col>6</xdr:col>
                    <xdr:colOff>617220</xdr:colOff>
                    <xdr:row>1948</xdr:row>
                    <xdr:rowOff>0</xdr:rowOff>
                  </to>
                </anchor>
              </controlPr>
            </control>
          </mc:Choice>
        </mc:AlternateContent>
        <mc:AlternateContent xmlns:mc="http://schemas.openxmlformats.org/markup-compatibility/2006">
          <mc:Choice Requires="x14">
            <control shapeId="4948" r:id="rId601" name="Drop Down 3924">
              <controlPr defaultSize="0" autoLine="0" autoPict="0">
                <anchor moveWithCells="1">
                  <from>
                    <xdr:col>6</xdr:col>
                    <xdr:colOff>601980</xdr:colOff>
                    <xdr:row>1947</xdr:row>
                    <xdr:rowOff>7620</xdr:rowOff>
                  </from>
                  <to>
                    <xdr:col>6</xdr:col>
                    <xdr:colOff>1264920</xdr:colOff>
                    <xdr:row>1948</xdr:row>
                    <xdr:rowOff>0</xdr:rowOff>
                  </to>
                </anchor>
              </controlPr>
            </control>
          </mc:Choice>
        </mc:AlternateContent>
        <mc:AlternateContent xmlns:mc="http://schemas.openxmlformats.org/markup-compatibility/2006">
          <mc:Choice Requires="x14">
            <control shapeId="4949" r:id="rId602" name="Drop Down 3925">
              <controlPr defaultSize="0" autoLine="0" autoPict="0">
                <anchor moveWithCells="1">
                  <from>
                    <xdr:col>6</xdr:col>
                    <xdr:colOff>1264920</xdr:colOff>
                    <xdr:row>1947</xdr:row>
                    <xdr:rowOff>7620</xdr:rowOff>
                  </from>
                  <to>
                    <xdr:col>6</xdr:col>
                    <xdr:colOff>1798320</xdr:colOff>
                    <xdr:row>1947</xdr:row>
                    <xdr:rowOff>312420</xdr:rowOff>
                  </to>
                </anchor>
              </controlPr>
            </control>
          </mc:Choice>
        </mc:AlternateContent>
        <mc:AlternateContent xmlns:mc="http://schemas.openxmlformats.org/markup-compatibility/2006">
          <mc:Choice Requires="x14">
            <control shapeId="5106" r:id="rId603" name="Drop Down 4082">
              <controlPr defaultSize="0" autoLine="0" autoPict="0">
                <anchor moveWithCells="1">
                  <from>
                    <xdr:col>6</xdr:col>
                    <xdr:colOff>0</xdr:colOff>
                    <xdr:row>1546</xdr:row>
                    <xdr:rowOff>0</xdr:rowOff>
                  </from>
                  <to>
                    <xdr:col>6</xdr:col>
                    <xdr:colOff>617220</xdr:colOff>
                    <xdr:row>1547</xdr:row>
                    <xdr:rowOff>0</xdr:rowOff>
                  </to>
                </anchor>
              </controlPr>
            </control>
          </mc:Choice>
        </mc:AlternateContent>
        <mc:AlternateContent xmlns:mc="http://schemas.openxmlformats.org/markup-compatibility/2006">
          <mc:Choice Requires="x14">
            <control shapeId="5107" r:id="rId604" name="Drop Down 4083">
              <controlPr defaultSize="0" autoLine="0" autoPict="0">
                <anchor moveWithCells="1">
                  <from>
                    <xdr:col>6</xdr:col>
                    <xdr:colOff>601980</xdr:colOff>
                    <xdr:row>1546</xdr:row>
                    <xdr:rowOff>7620</xdr:rowOff>
                  </from>
                  <to>
                    <xdr:col>6</xdr:col>
                    <xdr:colOff>1264920</xdr:colOff>
                    <xdr:row>1547</xdr:row>
                    <xdr:rowOff>0</xdr:rowOff>
                  </to>
                </anchor>
              </controlPr>
            </control>
          </mc:Choice>
        </mc:AlternateContent>
        <mc:AlternateContent xmlns:mc="http://schemas.openxmlformats.org/markup-compatibility/2006">
          <mc:Choice Requires="x14">
            <control shapeId="5108" r:id="rId605" name="Drop Down 4084">
              <controlPr defaultSize="0" autoLine="0" autoPict="0">
                <anchor moveWithCells="1">
                  <from>
                    <xdr:col>6</xdr:col>
                    <xdr:colOff>1264920</xdr:colOff>
                    <xdr:row>1546</xdr:row>
                    <xdr:rowOff>7620</xdr:rowOff>
                  </from>
                  <to>
                    <xdr:col>6</xdr:col>
                    <xdr:colOff>1798320</xdr:colOff>
                    <xdr:row>1546</xdr:row>
                    <xdr:rowOff>312420</xdr:rowOff>
                  </to>
                </anchor>
              </controlPr>
            </control>
          </mc:Choice>
        </mc:AlternateContent>
        <mc:AlternateContent xmlns:mc="http://schemas.openxmlformats.org/markup-compatibility/2006">
          <mc:Choice Requires="x14">
            <control shapeId="5109" r:id="rId606" name="Drop Down 4085">
              <controlPr defaultSize="0" autoLine="0" autoPict="0">
                <anchor moveWithCells="1">
                  <from>
                    <xdr:col>6</xdr:col>
                    <xdr:colOff>0</xdr:colOff>
                    <xdr:row>1547</xdr:row>
                    <xdr:rowOff>0</xdr:rowOff>
                  </from>
                  <to>
                    <xdr:col>6</xdr:col>
                    <xdr:colOff>617220</xdr:colOff>
                    <xdr:row>1548</xdr:row>
                    <xdr:rowOff>0</xdr:rowOff>
                  </to>
                </anchor>
              </controlPr>
            </control>
          </mc:Choice>
        </mc:AlternateContent>
        <mc:AlternateContent xmlns:mc="http://schemas.openxmlformats.org/markup-compatibility/2006">
          <mc:Choice Requires="x14">
            <control shapeId="5110" r:id="rId607" name="Drop Down 4086">
              <controlPr defaultSize="0" autoLine="0" autoPict="0">
                <anchor moveWithCells="1">
                  <from>
                    <xdr:col>6</xdr:col>
                    <xdr:colOff>601980</xdr:colOff>
                    <xdr:row>1547</xdr:row>
                    <xdr:rowOff>7620</xdr:rowOff>
                  </from>
                  <to>
                    <xdr:col>6</xdr:col>
                    <xdr:colOff>1264920</xdr:colOff>
                    <xdr:row>1548</xdr:row>
                    <xdr:rowOff>0</xdr:rowOff>
                  </to>
                </anchor>
              </controlPr>
            </control>
          </mc:Choice>
        </mc:AlternateContent>
        <mc:AlternateContent xmlns:mc="http://schemas.openxmlformats.org/markup-compatibility/2006">
          <mc:Choice Requires="x14">
            <control shapeId="5111" r:id="rId608" name="Drop Down 4087">
              <controlPr defaultSize="0" autoLine="0" autoPict="0">
                <anchor moveWithCells="1">
                  <from>
                    <xdr:col>6</xdr:col>
                    <xdr:colOff>1264920</xdr:colOff>
                    <xdr:row>1547</xdr:row>
                    <xdr:rowOff>7620</xdr:rowOff>
                  </from>
                  <to>
                    <xdr:col>6</xdr:col>
                    <xdr:colOff>1798320</xdr:colOff>
                    <xdr:row>1547</xdr:row>
                    <xdr:rowOff>312420</xdr:rowOff>
                  </to>
                </anchor>
              </controlPr>
            </control>
          </mc:Choice>
        </mc:AlternateContent>
        <mc:AlternateContent xmlns:mc="http://schemas.openxmlformats.org/markup-compatibility/2006">
          <mc:Choice Requires="x14">
            <control shapeId="5112" r:id="rId609" name="Drop Down 4088">
              <controlPr defaultSize="0" autoLine="0" autoPict="0">
                <anchor moveWithCells="1">
                  <from>
                    <xdr:col>6</xdr:col>
                    <xdr:colOff>0</xdr:colOff>
                    <xdr:row>1548</xdr:row>
                    <xdr:rowOff>0</xdr:rowOff>
                  </from>
                  <to>
                    <xdr:col>6</xdr:col>
                    <xdr:colOff>617220</xdr:colOff>
                    <xdr:row>1549</xdr:row>
                    <xdr:rowOff>0</xdr:rowOff>
                  </to>
                </anchor>
              </controlPr>
            </control>
          </mc:Choice>
        </mc:AlternateContent>
        <mc:AlternateContent xmlns:mc="http://schemas.openxmlformats.org/markup-compatibility/2006">
          <mc:Choice Requires="x14">
            <control shapeId="5113" r:id="rId610" name="Drop Down 4089">
              <controlPr defaultSize="0" autoLine="0" autoPict="0">
                <anchor moveWithCells="1">
                  <from>
                    <xdr:col>6</xdr:col>
                    <xdr:colOff>601980</xdr:colOff>
                    <xdr:row>1548</xdr:row>
                    <xdr:rowOff>7620</xdr:rowOff>
                  </from>
                  <to>
                    <xdr:col>6</xdr:col>
                    <xdr:colOff>1264920</xdr:colOff>
                    <xdr:row>1549</xdr:row>
                    <xdr:rowOff>0</xdr:rowOff>
                  </to>
                </anchor>
              </controlPr>
            </control>
          </mc:Choice>
        </mc:AlternateContent>
        <mc:AlternateContent xmlns:mc="http://schemas.openxmlformats.org/markup-compatibility/2006">
          <mc:Choice Requires="x14">
            <control shapeId="5114" r:id="rId611" name="Drop Down 4090">
              <controlPr defaultSize="0" autoLine="0" autoPict="0">
                <anchor moveWithCells="1">
                  <from>
                    <xdr:col>6</xdr:col>
                    <xdr:colOff>1264920</xdr:colOff>
                    <xdr:row>1548</xdr:row>
                    <xdr:rowOff>7620</xdr:rowOff>
                  </from>
                  <to>
                    <xdr:col>6</xdr:col>
                    <xdr:colOff>1798320</xdr:colOff>
                    <xdr:row>1548</xdr:row>
                    <xdr:rowOff>312420</xdr:rowOff>
                  </to>
                </anchor>
              </controlPr>
            </control>
          </mc:Choice>
        </mc:AlternateContent>
        <mc:AlternateContent xmlns:mc="http://schemas.openxmlformats.org/markup-compatibility/2006">
          <mc:Choice Requires="x14">
            <control shapeId="5136" r:id="rId612" name="Drop Down 4112">
              <controlPr defaultSize="0" autoLine="0" autoPict="0">
                <anchor moveWithCells="1">
                  <from>
                    <xdr:col>6</xdr:col>
                    <xdr:colOff>0</xdr:colOff>
                    <xdr:row>146</xdr:row>
                    <xdr:rowOff>0</xdr:rowOff>
                  </from>
                  <to>
                    <xdr:col>6</xdr:col>
                    <xdr:colOff>617220</xdr:colOff>
                    <xdr:row>147</xdr:row>
                    <xdr:rowOff>0</xdr:rowOff>
                  </to>
                </anchor>
              </controlPr>
            </control>
          </mc:Choice>
        </mc:AlternateContent>
        <mc:AlternateContent xmlns:mc="http://schemas.openxmlformats.org/markup-compatibility/2006">
          <mc:Choice Requires="x14">
            <control shapeId="5137" r:id="rId613" name="Drop Down 4113">
              <controlPr defaultSize="0" autoLine="0" autoPict="0">
                <anchor moveWithCells="1">
                  <from>
                    <xdr:col>6</xdr:col>
                    <xdr:colOff>601980</xdr:colOff>
                    <xdr:row>146</xdr:row>
                    <xdr:rowOff>7620</xdr:rowOff>
                  </from>
                  <to>
                    <xdr:col>6</xdr:col>
                    <xdr:colOff>1264920</xdr:colOff>
                    <xdr:row>147</xdr:row>
                    <xdr:rowOff>0</xdr:rowOff>
                  </to>
                </anchor>
              </controlPr>
            </control>
          </mc:Choice>
        </mc:AlternateContent>
        <mc:AlternateContent xmlns:mc="http://schemas.openxmlformats.org/markup-compatibility/2006">
          <mc:Choice Requires="x14">
            <control shapeId="5138" r:id="rId614" name="Drop Down 4114">
              <controlPr defaultSize="0" autoLine="0" autoPict="0">
                <anchor moveWithCells="1">
                  <from>
                    <xdr:col>6</xdr:col>
                    <xdr:colOff>1264920</xdr:colOff>
                    <xdr:row>146</xdr:row>
                    <xdr:rowOff>7620</xdr:rowOff>
                  </from>
                  <to>
                    <xdr:col>6</xdr:col>
                    <xdr:colOff>1798320</xdr:colOff>
                    <xdr:row>146</xdr:row>
                    <xdr:rowOff>312420</xdr:rowOff>
                  </to>
                </anchor>
              </controlPr>
            </control>
          </mc:Choice>
        </mc:AlternateContent>
        <mc:AlternateContent xmlns:mc="http://schemas.openxmlformats.org/markup-compatibility/2006">
          <mc:Choice Requires="x14">
            <control shapeId="5139" r:id="rId615" name="Drop Down 4115">
              <controlPr defaultSize="0" autoLine="0" autoPict="0">
                <anchor moveWithCells="1">
                  <from>
                    <xdr:col>6</xdr:col>
                    <xdr:colOff>0</xdr:colOff>
                    <xdr:row>147</xdr:row>
                    <xdr:rowOff>0</xdr:rowOff>
                  </from>
                  <to>
                    <xdr:col>6</xdr:col>
                    <xdr:colOff>617220</xdr:colOff>
                    <xdr:row>148</xdr:row>
                    <xdr:rowOff>0</xdr:rowOff>
                  </to>
                </anchor>
              </controlPr>
            </control>
          </mc:Choice>
        </mc:AlternateContent>
        <mc:AlternateContent xmlns:mc="http://schemas.openxmlformats.org/markup-compatibility/2006">
          <mc:Choice Requires="x14">
            <control shapeId="5140" r:id="rId616" name="Drop Down 4116">
              <controlPr defaultSize="0" autoLine="0" autoPict="0">
                <anchor moveWithCells="1">
                  <from>
                    <xdr:col>6</xdr:col>
                    <xdr:colOff>601980</xdr:colOff>
                    <xdr:row>147</xdr:row>
                    <xdr:rowOff>7620</xdr:rowOff>
                  </from>
                  <to>
                    <xdr:col>6</xdr:col>
                    <xdr:colOff>1264920</xdr:colOff>
                    <xdr:row>148</xdr:row>
                    <xdr:rowOff>0</xdr:rowOff>
                  </to>
                </anchor>
              </controlPr>
            </control>
          </mc:Choice>
        </mc:AlternateContent>
        <mc:AlternateContent xmlns:mc="http://schemas.openxmlformats.org/markup-compatibility/2006">
          <mc:Choice Requires="x14">
            <control shapeId="5141" r:id="rId617" name="Drop Down 4117">
              <controlPr defaultSize="0" autoLine="0" autoPict="0">
                <anchor moveWithCells="1">
                  <from>
                    <xdr:col>6</xdr:col>
                    <xdr:colOff>1264920</xdr:colOff>
                    <xdr:row>147</xdr:row>
                    <xdr:rowOff>7620</xdr:rowOff>
                  </from>
                  <to>
                    <xdr:col>6</xdr:col>
                    <xdr:colOff>1798320</xdr:colOff>
                    <xdr:row>147</xdr:row>
                    <xdr:rowOff>312420</xdr:rowOff>
                  </to>
                </anchor>
              </controlPr>
            </control>
          </mc:Choice>
        </mc:AlternateContent>
        <mc:AlternateContent xmlns:mc="http://schemas.openxmlformats.org/markup-compatibility/2006">
          <mc:Choice Requires="x14">
            <control shapeId="5142" r:id="rId618" name="Drop Down 4118">
              <controlPr defaultSize="0" autoLine="0" autoPict="0">
                <anchor moveWithCells="1">
                  <from>
                    <xdr:col>6</xdr:col>
                    <xdr:colOff>0</xdr:colOff>
                    <xdr:row>148</xdr:row>
                    <xdr:rowOff>0</xdr:rowOff>
                  </from>
                  <to>
                    <xdr:col>6</xdr:col>
                    <xdr:colOff>617220</xdr:colOff>
                    <xdr:row>149</xdr:row>
                    <xdr:rowOff>0</xdr:rowOff>
                  </to>
                </anchor>
              </controlPr>
            </control>
          </mc:Choice>
        </mc:AlternateContent>
        <mc:AlternateContent xmlns:mc="http://schemas.openxmlformats.org/markup-compatibility/2006">
          <mc:Choice Requires="x14">
            <control shapeId="5143" r:id="rId619" name="Drop Down 4119">
              <controlPr defaultSize="0" autoLine="0" autoPict="0">
                <anchor moveWithCells="1">
                  <from>
                    <xdr:col>6</xdr:col>
                    <xdr:colOff>601980</xdr:colOff>
                    <xdr:row>148</xdr:row>
                    <xdr:rowOff>7620</xdr:rowOff>
                  </from>
                  <to>
                    <xdr:col>6</xdr:col>
                    <xdr:colOff>1264920</xdr:colOff>
                    <xdr:row>149</xdr:row>
                    <xdr:rowOff>0</xdr:rowOff>
                  </to>
                </anchor>
              </controlPr>
            </control>
          </mc:Choice>
        </mc:AlternateContent>
        <mc:AlternateContent xmlns:mc="http://schemas.openxmlformats.org/markup-compatibility/2006">
          <mc:Choice Requires="x14">
            <control shapeId="5144" r:id="rId620" name="Drop Down 4120">
              <controlPr defaultSize="0" autoLine="0" autoPict="0">
                <anchor moveWithCells="1">
                  <from>
                    <xdr:col>6</xdr:col>
                    <xdr:colOff>1264920</xdr:colOff>
                    <xdr:row>148</xdr:row>
                    <xdr:rowOff>7620</xdr:rowOff>
                  </from>
                  <to>
                    <xdr:col>6</xdr:col>
                    <xdr:colOff>1798320</xdr:colOff>
                    <xdr:row>148</xdr:row>
                    <xdr:rowOff>312420</xdr:rowOff>
                  </to>
                </anchor>
              </controlPr>
            </control>
          </mc:Choice>
        </mc:AlternateContent>
        <mc:AlternateContent xmlns:mc="http://schemas.openxmlformats.org/markup-compatibility/2006">
          <mc:Choice Requires="x14">
            <control shapeId="5151" r:id="rId621" name="Drop Down 4127">
              <controlPr defaultSize="0" autoLine="0" autoPict="0">
                <anchor moveWithCells="1">
                  <from>
                    <xdr:col>6</xdr:col>
                    <xdr:colOff>0</xdr:colOff>
                    <xdr:row>246</xdr:row>
                    <xdr:rowOff>0</xdr:rowOff>
                  </from>
                  <to>
                    <xdr:col>6</xdr:col>
                    <xdr:colOff>617220</xdr:colOff>
                    <xdr:row>247</xdr:row>
                    <xdr:rowOff>0</xdr:rowOff>
                  </to>
                </anchor>
              </controlPr>
            </control>
          </mc:Choice>
        </mc:AlternateContent>
        <mc:AlternateContent xmlns:mc="http://schemas.openxmlformats.org/markup-compatibility/2006">
          <mc:Choice Requires="x14">
            <control shapeId="5152" r:id="rId622" name="Drop Down 4128">
              <controlPr defaultSize="0" autoLine="0" autoPict="0">
                <anchor moveWithCells="1">
                  <from>
                    <xdr:col>6</xdr:col>
                    <xdr:colOff>601980</xdr:colOff>
                    <xdr:row>246</xdr:row>
                    <xdr:rowOff>7620</xdr:rowOff>
                  </from>
                  <to>
                    <xdr:col>6</xdr:col>
                    <xdr:colOff>1264920</xdr:colOff>
                    <xdr:row>247</xdr:row>
                    <xdr:rowOff>0</xdr:rowOff>
                  </to>
                </anchor>
              </controlPr>
            </control>
          </mc:Choice>
        </mc:AlternateContent>
        <mc:AlternateContent xmlns:mc="http://schemas.openxmlformats.org/markup-compatibility/2006">
          <mc:Choice Requires="x14">
            <control shapeId="5153" r:id="rId623" name="Drop Down 4129">
              <controlPr defaultSize="0" autoLine="0" autoPict="0">
                <anchor moveWithCells="1">
                  <from>
                    <xdr:col>6</xdr:col>
                    <xdr:colOff>1264920</xdr:colOff>
                    <xdr:row>246</xdr:row>
                    <xdr:rowOff>7620</xdr:rowOff>
                  </from>
                  <to>
                    <xdr:col>6</xdr:col>
                    <xdr:colOff>1798320</xdr:colOff>
                    <xdr:row>246</xdr:row>
                    <xdr:rowOff>312420</xdr:rowOff>
                  </to>
                </anchor>
              </controlPr>
            </control>
          </mc:Choice>
        </mc:AlternateContent>
        <mc:AlternateContent xmlns:mc="http://schemas.openxmlformats.org/markup-compatibility/2006">
          <mc:Choice Requires="x14">
            <control shapeId="5154" r:id="rId624" name="Drop Down 4130">
              <controlPr defaultSize="0" autoLine="0" autoPict="0">
                <anchor moveWithCells="1">
                  <from>
                    <xdr:col>6</xdr:col>
                    <xdr:colOff>0</xdr:colOff>
                    <xdr:row>247</xdr:row>
                    <xdr:rowOff>0</xdr:rowOff>
                  </from>
                  <to>
                    <xdr:col>6</xdr:col>
                    <xdr:colOff>617220</xdr:colOff>
                    <xdr:row>248</xdr:row>
                    <xdr:rowOff>0</xdr:rowOff>
                  </to>
                </anchor>
              </controlPr>
            </control>
          </mc:Choice>
        </mc:AlternateContent>
        <mc:AlternateContent xmlns:mc="http://schemas.openxmlformats.org/markup-compatibility/2006">
          <mc:Choice Requires="x14">
            <control shapeId="5155" r:id="rId625" name="Drop Down 4131">
              <controlPr defaultSize="0" autoLine="0" autoPict="0">
                <anchor moveWithCells="1">
                  <from>
                    <xdr:col>6</xdr:col>
                    <xdr:colOff>601980</xdr:colOff>
                    <xdr:row>247</xdr:row>
                    <xdr:rowOff>7620</xdr:rowOff>
                  </from>
                  <to>
                    <xdr:col>6</xdr:col>
                    <xdr:colOff>1264920</xdr:colOff>
                    <xdr:row>248</xdr:row>
                    <xdr:rowOff>0</xdr:rowOff>
                  </to>
                </anchor>
              </controlPr>
            </control>
          </mc:Choice>
        </mc:AlternateContent>
        <mc:AlternateContent xmlns:mc="http://schemas.openxmlformats.org/markup-compatibility/2006">
          <mc:Choice Requires="x14">
            <control shapeId="5156" r:id="rId626" name="Drop Down 4132">
              <controlPr defaultSize="0" autoLine="0" autoPict="0">
                <anchor moveWithCells="1">
                  <from>
                    <xdr:col>6</xdr:col>
                    <xdr:colOff>1264920</xdr:colOff>
                    <xdr:row>247</xdr:row>
                    <xdr:rowOff>7620</xdr:rowOff>
                  </from>
                  <to>
                    <xdr:col>6</xdr:col>
                    <xdr:colOff>1798320</xdr:colOff>
                    <xdr:row>247</xdr:row>
                    <xdr:rowOff>312420</xdr:rowOff>
                  </to>
                </anchor>
              </controlPr>
            </control>
          </mc:Choice>
        </mc:AlternateContent>
        <mc:AlternateContent xmlns:mc="http://schemas.openxmlformats.org/markup-compatibility/2006">
          <mc:Choice Requires="x14">
            <control shapeId="5157" r:id="rId627" name="Drop Down 4133">
              <controlPr defaultSize="0" autoLine="0" autoPict="0">
                <anchor moveWithCells="1">
                  <from>
                    <xdr:col>6</xdr:col>
                    <xdr:colOff>0</xdr:colOff>
                    <xdr:row>248</xdr:row>
                    <xdr:rowOff>0</xdr:rowOff>
                  </from>
                  <to>
                    <xdr:col>6</xdr:col>
                    <xdr:colOff>617220</xdr:colOff>
                    <xdr:row>249</xdr:row>
                    <xdr:rowOff>0</xdr:rowOff>
                  </to>
                </anchor>
              </controlPr>
            </control>
          </mc:Choice>
        </mc:AlternateContent>
        <mc:AlternateContent xmlns:mc="http://schemas.openxmlformats.org/markup-compatibility/2006">
          <mc:Choice Requires="x14">
            <control shapeId="5158" r:id="rId628" name="Drop Down 4134">
              <controlPr defaultSize="0" autoLine="0" autoPict="0">
                <anchor moveWithCells="1">
                  <from>
                    <xdr:col>6</xdr:col>
                    <xdr:colOff>601980</xdr:colOff>
                    <xdr:row>248</xdr:row>
                    <xdr:rowOff>7620</xdr:rowOff>
                  </from>
                  <to>
                    <xdr:col>6</xdr:col>
                    <xdr:colOff>1264920</xdr:colOff>
                    <xdr:row>249</xdr:row>
                    <xdr:rowOff>0</xdr:rowOff>
                  </to>
                </anchor>
              </controlPr>
            </control>
          </mc:Choice>
        </mc:AlternateContent>
        <mc:AlternateContent xmlns:mc="http://schemas.openxmlformats.org/markup-compatibility/2006">
          <mc:Choice Requires="x14">
            <control shapeId="5159" r:id="rId629" name="Drop Down 4135">
              <controlPr defaultSize="0" autoLine="0" autoPict="0">
                <anchor moveWithCells="1">
                  <from>
                    <xdr:col>6</xdr:col>
                    <xdr:colOff>1264920</xdr:colOff>
                    <xdr:row>248</xdr:row>
                    <xdr:rowOff>7620</xdr:rowOff>
                  </from>
                  <to>
                    <xdr:col>6</xdr:col>
                    <xdr:colOff>1798320</xdr:colOff>
                    <xdr:row>248</xdr:row>
                    <xdr:rowOff>312420</xdr:rowOff>
                  </to>
                </anchor>
              </controlPr>
            </control>
          </mc:Choice>
        </mc:AlternateContent>
        <mc:AlternateContent xmlns:mc="http://schemas.openxmlformats.org/markup-compatibility/2006">
          <mc:Choice Requires="x14">
            <control shapeId="5181" r:id="rId630" name="Drop Down 4157">
              <controlPr defaultSize="0" autoLine="0" autoPict="0">
                <anchor moveWithCells="1">
                  <from>
                    <xdr:col>6</xdr:col>
                    <xdr:colOff>0</xdr:colOff>
                    <xdr:row>446</xdr:row>
                    <xdr:rowOff>0</xdr:rowOff>
                  </from>
                  <to>
                    <xdr:col>6</xdr:col>
                    <xdr:colOff>617220</xdr:colOff>
                    <xdr:row>447</xdr:row>
                    <xdr:rowOff>0</xdr:rowOff>
                  </to>
                </anchor>
              </controlPr>
            </control>
          </mc:Choice>
        </mc:AlternateContent>
        <mc:AlternateContent xmlns:mc="http://schemas.openxmlformats.org/markup-compatibility/2006">
          <mc:Choice Requires="x14">
            <control shapeId="5182" r:id="rId631" name="Drop Down 4158">
              <controlPr defaultSize="0" autoLine="0" autoPict="0">
                <anchor moveWithCells="1">
                  <from>
                    <xdr:col>6</xdr:col>
                    <xdr:colOff>601980</xdr:colOff>
                    <xdr:row>446</xdr:row>
                    <xdr:rowOff>7620</xdr:rowOff>
                  </from>
                  <to>
                    <xdr:col>6</xdr:col>
                    <xdr:colOff>1264920</xdr:colOff>
                    <xdr:row>447</xdr:row>
                    <xdr:rowOff>0</xdr:rowOff>
                  </to>
                </anchor>
              </controlPr>
            </control>
          </mc:Choice>
        </mc:AlternateContent>
        <mc:AlternateContent xmlns:mc="http://schemas.openxmlformats.org/markup-compatibility/2006">
          <mc:Choice Requires="x14">
            <control shapeId="5183" r:id="rId632" name="Drop Down 4159">
              <controlPr defaultSize="0" autoLine="0" autoPict="0">
                <anchor moveWithCells="1">
                  <from>
                    <xdr:col>6</xdr:col>
                    <xdr:colOff>1264920</xdr:colOff>
                    <xdr:row>446</xdr:row>
                    <xdr:rowOff>7620</xdr:rowOff>
                  </from>
                  <to>
                    <xdr:col>6</xdr:col>
                    <xdr:colOff>1798320</xdr:colOff>
                    <xdr:row>446</xdr:row>
                    <xdr:rowOff>312420</xdr:rowOff>
                  </to>
                </anchor>
              </controlPr>
            </control>
          </mc:Choice>
        </mc:AlternateContent>
        <mc:AlternateContent xmlns:mc="http://schemas.openxmlformats.org/markup-compatibility/2006">
          <mc:Choice Requires="x14">
            <control shapeId="5184" r:id="rId633" name="Drop Down 4160">
              <controlPr defaultSize="0" autoLine="0" autoPict="0">
                <anchor moveWithCells="1">
                  <from>
                    <xdr:col>6</xdr:col>
                    <xdr:colOff>0</xdr:colOff>
                    <xdr:row>447</xdr:row>
                    <xdr:rowOff>0</xdr:rowOff>
                  </from>
                  <to>
                    <xdr:col>6</xdr:col>
                    <xdr:colOff>617220</xdr:colOff>
                    <xdr:row>448</xdr:row>
                    <xdr:rowOff>0</xdr:rowOff>
                  </to>
                </anchor>
              </controlPr>
            </control>
          </mc:Choice>
        </mc:AlternateContent>
        <mc:AlternateContent xmlns:mc="http://schemas.openxmlformats.org/markup-compatibility/2006">
          <mc:Choice Requires="x14">
            <control shapeId="5185" r:id="rId634" name="Drop Down 4161">
              <controlPr defaultSize="0" autoLine="0" autoPict="0">
                <anchor moveWithCells="1">
                  <from>
                    <xdr:col>6</xdr:col>
                    <xdr:colOff>601980</xdr:colOff>
                    <xdr:row>447</xdr:row>
                    <xdr:rowOff>7620</xdr:rowOff>
                  </from>
                  <to>
                    <xdr:col>6</xdr:col>
                    <xdr:colOff>1264920</xdr:colOff>
                    <xdr:row>448</xdr:row>
                    <xdr:rowOff>0</xdr:rowOff>
                  </to>
                </anchor>
              </controlPr>
            </control>
          </mc:Choice>
        </mc:AlternateContent>
        <mc:AlternateContent xmlns:mc="http://schemas.openxmlformats.org/markup-compatibility/2006">
          <mc:Choice Requires="x14">
            <control shapeId="5186" r:id="rId635" name="Drop Down 4162">
              <controlPr defaultSize="0" autoLine="0" autoPict="0">
                <anchor moveWithCells="1">
                  <from>
                    <xdr:col>6</xdr:col>
                    <xdr:colOff>1264920</xdr:colOff>
                    <xdr:row>447</xdr:row>
                    <xdr:rowOff>7620</xdr:rowOff>
                  </from>
                  <to>
                    <xdr:col>6</xdr:col>
                    <xdr:colOff>1798320</xdr:colOff>
                    <xdr:row>447</xdr:row>
                    <xdr:rowOff>312420</xdr:rowOff>
                  </to>
                </anchor>
              </controlPr>
            </control>
          </mc:Choice>
        </mc:AlternateContent>
        <mc:AlternateContent xmlns:mc="http://schemas.openxmlformats.org/markup-compatibility/2006">
          <mc:Choice Requires="x14">
            <control shapeId="5187" r:id="rId636" name="Drop Down 4163">
              <controlPr defaultSize="0" autoLine="0" autoPict="0">
                <anchor moveWithCells="1">
                  <from>
                    <xdr:col>6</xdr:col>
                    <xdr:colOff>0</xdr:colOff>
                    <xdr:row>448</xdr:row>
                    <xdr:rowOff>0</xdr:rowOff>
                  </from>
                  <to>
                    <xdr:col>6</xdr:col>
                    <xdr:colOff>617220</xdr:colOff>
                    <xdr:row>449</xdr:row>
                    <xdr:rowOff>0</xdr:rowOff>
                  </to>
                </anchor>
              </controlPr>
            </control>
          </mc:Choice>
        </mc:AlternateContent>
        <mc:AlternateContent xmlns:mc="http://schemas.openxmlformats.org/markup-compatibility/2006">
          <mc:Choice Requires="x14">
            <control shapeId="5188" r:id="rId637" name="Drop Down 4164">
              <controlPr defaultSize="0" autoLine="0" autoPict="0">
                <anchor moveWithCells="1">
                  <from>
                    <xdr:col>6</xdr:col>
                    <xdr:colOff>601980</xdr:colOff>
                    <xdr:row>448</xdr:row>
                    <xdr:rowOff>7620</xdr:rowOff>
                  </from>
                  <to>
                    <xdr:col>6</xdr:col>
                    <xdr:colOff>1264920</xdr:colOff>
                    <xdr:row>449</xdr:row>
                    <xdr:rowOff>0</xdr:rowOff>
                  </to>
                </anchor>
              </controlPr>
            </control>
          </mc:Choice>
        </mc:AlternateContent>
        <mc:AlternateContent xmlns:mc="http://schemas.openxmlformats.org/markup-compatibility/2006">
          <mc:Choice Requires="x14">
            <control shapeId="5189" r:id="rId638" name="Drop Down 4165">
              <controlPr defaultSize="0" autoLine="0" autoPict="0">
                <anchor moveWithCells="1">
                  <from>
                    <xdr:col>6</xdr:col>
                    <xdr:colOff>1264920</xdr:colOff>
                    <xdr:row>448</xdr:row>
                    <xdr:rowOff>7620</xdr:rowOff>
                  </from>
                  <to>
                    <xdr:col>6</xdr:col>
                    <xdr:colOff>1798320</xdr:colOff>
                    <xdr:row>448</xdr:row>
                    <xdr:rowOff>312420</xdr:rowOff>
                  </to>
                </anchor>
              </controlPr>
            </control>
          </mc:Choice>
        </mc:AlternateContent>
        <mc:AlternateContent xmlns:mc="http://schemas.openxmlformats.org/markup-compatibility/2006">
          <mc:Choice Requires="x14">
            <control shapeId="5196" r:id="rId639" name="Drop Down 4172">
              <controlPr defaultSize="0" autoLine="0" autoPict="0">
                <anchor moveWithCells="1">
                  <from>
                    <xdr:col>6</xdr:col>
                    <xdr:colOff>0</xdr:colOff>
                    <xdr:row>546</xdr:row>
                    <xdr:rowOff>0</xdr:rowOff>
                  </from>
                  <to>
                    <xdr:col>6</xdr:col>
                    <xdr:colOff>617220</xdr:colOff>
                    <xdr:row>547</xdr:row>
                    <xdr:rowOff>0</xdr:rowOff>
                  </to>
                </anchor>
              </controlPr>
            </control>
          </mc:Choice>
        </mc:AlternateContent>
        <mc:AlternateContent xmlns:mc="http://schemas.openxmlformats.org/markup-compatibility/2006">
          <mc:Choice Requires="x14">
            <control shapeId="5197" r:id="rId640" name="Drop Down 4173">
              <controlPr defaultSize="0" autoLine="0" autoPict="0">
                <anchor moveWithCells="1">
                  <from>
                    <xdr:col>6</xdr:col>
                    <xdr:colOff>601980</xdr:colOff>
                    <xdr:row>546</xdr:row>
                    <xdr:rowOff>7620</xdr:rowOff>
                  </from>
                  <to>
                    <xdr:col>6</xdr:col>
                    <xdr:colOff>1264920</xdr:colOff>
                    <xdr:row>547</xdr:row>
                    <xdr:rowOff>0</xdr:rowOff>
                  </to>
                </anchor>
              </controlPr>
            </control>
          </mc:Choice>
        </mc:AlternateContent>
        <mc:AlternateContent xmlns:mc="http://schemas.openxmlformats.org/markup-compatibility/2006">
          <mc:Choice Requires="x14">
            <control shapeId="5198" r:id="rId641" name="Drop Down 4174">
              <controlPr defaultSize="0" autoLine="0" autoPict="0">
                <anchor moveWithCells="1">
                  <from>
                    <xdr:col>6</xdr:col>
                    <xdr:colOff>1264920</xdr:colOff>
                    <xdr:row>546</xdr:row>
                    <xdr:rowOff>7620</xdr:rowOff>
                  </from>
                  <to>
                    <xdr:col>6</xdr:col>
                    <xdr:colOff>1798320</xdr:colOff>
                    <xdr:row>546</xdr:row>
                    <xdr:rowOff>312420</xdr:rowOff>
                  </to>
                </anchor>
              </controlPr>
            </control>
          </mc:Choice>
        </mc:AlternateContent>
        <mc:AlternateContent xmlns:mc="http://schemas.openxmlformats.org/markup-compatibility/2006">
          <mc:Choice Requires="x14">
            <control shapeId="5199" r:id="rId642" name="Drop Down 4175">
              <controlPr defaultSize="0" autoLine="0" autoPict="0">
                <anchor moveWithCells="1">
                  <from>
                    <xdr:col>4</xdr:col>
                    <xdr:colOff>30480</xdr:colOff>
                    <xdr:row>547</xdr:row>
                    <xdr:rowOff>0</xdr:rowOff>
                  </from>
                  <to>
                    <xdr:col>6</xdr:col>
                    <xdr:colOff>7620</xdr:colOff>
                    <xdr:row>548</xdr:row>
                    <xdr:rowOff>7620</xdr:rowOff>
                  </to>
                </anchor>
              </controlPr>
            </control>
          </mc:Choice>
        </mc:AlternateContent>
        <mc:AlternateContent xmlns:mc="http://schemas.openxmlformats.org/markup-compatibility/2006">
          <mc:Choice Requires="x14">
            <control shapeId="5200" r:id="rId643" name="Drop Down 4176">
              <controlPr defaultSize="0" autoLine="0" autoPict="0">
                <anchor moveWithCells="1">
                  <from>
                    <xdr:col>6</xdr:col>
                    <xdr:colOff>0</xdr:colOff>
                    <xdr:row>547</xdr:row>
                    <xdr:rowOff>0</xdr:rowOff>
                  </from>
                  <to>
                    <xdr:col>6</xdr:col>
                    <xdr:colOff>617220</xdr:colOff>
                    <xdr:row>548</xdr:row>
                    <xdr:rowOff>0</xdr:rowOff>
                  </to>
                </anchor>
              </controlPr>
            </control>
          </mc:Choice>
        </mc:AlternateContent>
        <mc:AlternateContent xmlns:mc="http://schemas.openxmlformats.org/markup-compatibility/2006">
          <mc:Choice Requires="x14">
            <control shapeId="5201" r:id="rId644" name="Drop Down 4177">
              <controlPr defaultSize="0" autoLine="0" autoPict="0">
                <anchor moveWithCells="1">
                  <from>
                    <xdr:col>6</xdr:col>
                    <xdr:colOff>601980</xdr:colOff>
                    <xdr:row>547</xdr:row>
                    <xdr:rowOff>7620</xdr:rowOff>
                  </from>
                  <to>
                    <xdr:col>6</xdr:col>
                    <xdr:colOff>1264920</xdr:colOff>
                    <xdr:row>548</xdr:row>
                    <xdr:rowOff>0</xdr:rowOff>
                  </to>
                </anchor>
              </controlPr>
            </control>
          </mc:Choice>
        </mc:AlternateContent>
        <mc:AlternateContent xmlns:mc="http://schemas.openxmlformats.org/markup-compatibility/2006">
          <mc:Choice Requires="x14">
            <control shapeId="5202" r:id="rId645" name="Drop Down 4178">
              <controlPr defaultSize="0" autoLine="0" autoPict="0">
                <anchor moveWithCells="1">
                  <from>
                    <xdr:col>6</xdr:col>
                    <xdr:colOff>1264920</xdr:colOff>
                    <xdr:row>547</xdr:row>
                    <xdr:rowOff>7620</xdr:rowOff>
                  </from>
                  <to>
                    <xdr:col>6</xdr:col>
                    <xdr:colOff>1798320</xdr:colOff>
                    <xdr:row>547</xdr:row>
                    <xdr:rowOff>312420</xdr:rowOff>
                  </to>
                </anchor>
              </controlPr>
            </control>
          </mc:Choice>
        </mc:AlternateContent>
        <mc:AlternateContent xmlns:mc="http://schemas.openxmlformats.org/markup-compatibility/2006">
          <mc:Choice Requires="x14">
            <control shapeId="5203" r:id="rId646" name="Drop Down 4179">
              <controlPr defaultSize="0" autoLine="0" autoPict="0">
                <anchor moveWithCells="1">
                  <from>
                    <xdr:col>4</xdr:col>
                    <xdr:colOff>7620</xdr:colOff>
                    <xdr:row>548</xdr:row>
                    <xdr:rowOff>0</xdr:rowOff>
                  </from>
                  <to>
                    <xdr:col>6</xdr:col>
                    <xdr:colOff>7620</xdr:colOff>
                    <xdr:row>549</xdr:row>
                    <xdr:rowOff>0</xdr:rowOff>
                  </to>
                </anchor>
              </controlPr>
            </control>
          </mc:Choice>
        </mc:AlternateContent>
        <mc:AlternateContent xmlns:mc="http://schemas.openxmlformats.org/markup-compatibility/2006">
          <mc:Choice Requires="x14">
            <control shapeId="5204" r:id="rId647" name="Drop Down 4180">
              <controlPr defaultSize="0" autoLine="0" autoPict="0">
                <anchor moveWithCells="1">
                  <from>
                    <xdr:col>6</xdr:col>
                    <xdr:colOff>0</xdr:colOff>
                    <xdr:row>548</xdr:row>
                    <xdr:rowOff>0</xdr:rowOff>
                  </from>
                  <to>
                    <xdr:col>6</xdr:col>
                    <xdr:colOff>617220</xdr:colOff>
                    <xdr:row>549</xdr:row>
                    <xdr:rowOff>0</xdr:rowOff>
                  </to>
                </anchor>
              </controlPr>
            </control>
          </mc:Choice>
        </mc:AlternateContent>
        <mc:AlternateContent xmlns:mc="http://schemas.openxmlformats.org/markup-compatibility/2006">
          <mc:Choice Requires="x14">
            <control shapeId="5205" r:id="rId648" name="Drop Down 4181">
              <controlPr defaultSize="0" autoLine="0" autoPict="0">
                <anchor moveWithCells="1">
                  <from>
                    <xdr:col>6</xdr:col>
                    <xdr:colOff>601980</xdr:colOff>
                    <xdr:row>548</xdr:row>
                    <xdr:rowOff>7620</xdr:rowOff>
                  </from>
                  <to>
                    <xdr:col>6</xdr:col>
                    <xdr:colOff>1264920</xdr:colOff>
                    <xdr:row>549</xdr:row>
                    <xdr:rowOff>0</xdr:rowOff>
                  </to>
                </anchor>
              </controlPr>
            </control>
          </mc:Choice>
        </mc:AlternateContent>
        <mc:AlternateContent xmlns:mc="http://schemas.openxmlformats.org/markup-compatibility/2006">
          <mc:Choice Requires="x14">
            <control shapeId="5206" r:id="rId649" name="Drop Down 4182">
              <controlPr defaultSize="0" autoLine="0" autoPict="0">
                <anchor moveWithCells="1">
                  <from>
                    <xdr:col>6</xdr:col>
                    <xdr:colOff>1264920</xdr:colOff>
                    <xdr:row>548</xdr:row>
                    <xdr:rowOff>7620</xdr:rowOff>
                  </from>
                  <to>
                    <xdr:col>6</xdr:col>
                    <xdr:colOff>1798320</xdr:colOff>
                    <xdr:row>548</xdr:row>
                    <xdr:rowOff>312420</xdr:rowOff>
                  </to>
                </anchor>
              </controlPr>
            </control>
          </mc:Choice>
        </mc:AlternateContent>
        <mc:AlternateContent xmlns:mc="http://schemas.openxmlformats.org/markup-compatibility/2006">
          <mc:Choice Requires="x14">
            <control shapeId="5215" r:id="rId650" name="Drop Down 4191">
              <controlPr defaultSize="0" autoLine="0" autoPict="0">
                <anchor moveWithCells="1">
                  <from>
                    <xdr:col>6</xdr:col>
                    <xdr:colOff>0</xdr:colOff>
                    <xdr:row>1646</xdr:row>
                    <xdr:rowOff>0</xdr:rowOff>
                  </from>
                  <to>
                    <xdr:col>6</xdr:col>
                    <xdr:colOff>617220</xdr:colOff>
                    <xdr:row>1647</xdr:row>
                    <xdr:rowOff>0</xdr:rowOff>
                  </to>
                </anchor>
              </controlPr>
            </control>
          </mc:Choice>
        </mc:AlternateContent>
        <mc:AlternateContent xmlns:mc="http://schemas.openxmlformats.org/markup-compatibility/2006">
          <mc:Choice Requires="x14">
            <control shapeId="5216" r:id="rId651" name="Drop Down 4192">
              <controlPr defaultSize="0" autoLine="0" autoPict="0">
                <anchor moveWithCells="1">
                  <from>
                    <xdr:col>6</xdr:col>
                    <xdr:colOff>601980</xdr:colOff>
                    <xdr:row>1646</xdr:row>
                    <xdr:rowOff>7620</xdr:rowOff>
                  </from>
                  <to>
                    <xdr:col>6</xdr:col>
                    <xdr:colOff>1264920</xdr:colOff>
                    <xdr:row>1647</xdr:row>
                    <xdr:rowOff>0</xdr:rowOff>
                  </to>
                </anchor>
              </controlPr>
            </control>
          </mc:Choice>
        </mc:AlternateContent>
        <mc:AlternateContent xmlns:mc="http://schemas.openxmlformats.org/markup-compatibility/2006">
          <mc:Choice Requires="x14">
            <control shapeId="5217" r:id="rId652" name="Drop Down 4193">
              <controlPr defaultSize="0" autoLine="0" autoPict="0">
                <anchor moveWithCells="1">
                  <from>
                    <xdr:col>6</xdr:col>
                    <xdr:colOff>1264920</xdr:colOff>
                    <xdr:row>1646</xdr:row>
                    <xdr:rowOff>7620</xdr:rowOff>
                  </from>
                  <to>
                    <xdr:col>6</xdr:col>
                    <xdr:colOff>1798320</xdr:colOff>
                    <xdr:row>1646</xdr:row>
                    <xdr:rowOff>312420</xdr:rowOff>
                  </to>
                </anchor>
              </controlPr>
            </control>
          </mc:Choice>
        </mc:AlternateContent>
        <mc:AlternateContent xmlns:mc="http://schemas.openxmlformats.org/markup-compatibility/2006">
          <mc:Choice Requires="x14">
            <control shapeId="5218" r:id="rId653" name="Drop Down 4194">
              <controlPr defaultSize="0" autoLine="0" autoPict="0">
                <anchor moveWithCells="1">
                  <from>
                    <xdr:col>6</xdr:col>
                    <xdr:colOff>0</xdr:colOff>
                    <xdr:row>1647</xdr:row>
                    <xdr:rowOff>0</xdr:rowOff>
                  </from>
                  <to>
                    <xdr:col>6</xdr:col>
                    <xdr:colOff>617220</xdr:colOff>
                    <xdr:row>1648</xdr:row>
                    <xdr:rowOff>0</xdr:rowOff>
                  </to>
                </anchor>
              </controlPr>
            </control>
          </mc:Choice>
        </mc:AlternateContent>
        <mc:AlternateContent xmlns:mc="http://schemas.openxmlformats.org/markup-compatibility/2006">
          <mc:Choice Requires="x14">
            <control shapeId="5219" r:id="rId654" name="Drop Down 4195">
              <controlPr defaultSize="0" autoLine="0" autoPict="0">
                <anchor moveWithCells="1">
                  <from>
                    <xdr:col>6</xdr:col>
                    <xdr:colOff>601980</xdr:colOff>
                    <xdr:row>1647</xdr:row>
                    <xdr:rowOff>7620</xdr:rowOff>
                  </from>
                  <to>
                    <xdr:col>6</xdr:col>
                    <xdr:colOff>1264920</xdr:colOff>
                    <xdr:row>1648</xdr:row>
                    <xdr:rowOff>0</xdr:rowOff>
                  </to>
                </anchor>
              </controlPr>
            </control>
          </mc:Choice>
        </mc:AlternateContent>
        <mc:AlternateContent xmlns:mc="http://schemas.openxmlformats.org/markup-compatibility/2006">
          <mc:Choice Requires="x14">
            <control shapeId="5220" r:id="rId655" name="Drop Down 4196">
              <controlPr defaultSize="0" autoLine="0" autoPict="0">
                <anchor moveWithCells="1">
                  <from>
                    <xdr:col>6</xdr:col>
                    <xdr:colOff>1264920</xdr:colOff>
                    <xdr:row>1647</xdr:row>
                    <xdr:rowOff>7620</xdr:rowOff>
                  </from>
                  <to>
                    <xdr:col>6</xdr:col>
                    <xdr:colOff>1798320</xdr:colOff>
                    <xdr:row>1647</xdr:row>
                    <xdr:rowOff>312420</xdr:rowOff>
                  </to>
                </anchor>
              </controlPr>
            </control>
          </mc:Choice>
        </mc:AlternateContent>
        <mc:AlternateContent xmlns:mc="http://schemas.openxmlformats.org/markup-compatibility/2006">
          <mc:Choice Requires="x14">
            <control shapeId="5221" r:id="rId656" name="Drop Down 4197">
              <controlPr defaultSize="0" autoLine="0" autoPict="0">
                <anchor moveWithCells="1">
                  <from>
                    <xdr:col>6</xdr:col>
                    <xdr:colOff>0</xdr:colOff>
                    <xdr:row>1648</xdr:row>
                    <xdr:rowOff>0</xdr:rowOff>
                  </from>
                  <to>
                    <xdr:col>6</xdr:col>
                    <xdr:colOff>617220</xdr:colOff>
                    <xdr:row>1649</xdr:row>
                    <xdr:rowOff>0</xdr:rowOff>
                  </to>
                </anchor>
              </controlPr>
            </control>
          </mc:Choice>
        </mc:AlternateContent>
        <mc:AlternateContent xmlns:mc="http://schemas.openxmlformats.org/markup-compatibility/2006">
          <mc:Choice Requires="x14">
            <control shapeId="5222" r:id="rId657" name="Drop Down 4198">
              <controlPr defaultSize="0" autoLine="0" autoPict="0">
                <anchor moveWithCells="1">
                  <from>
                    <xdr:col>6</xdr:col>
                    <xdr:colOff>601980</xdr:colOff>
                    <xdr:row>1648</xdr:row>
                    <xdr:rowOff>7620</xdr:rowOff>
                  </from>
                  <to>
                    <xdr:col>6</xdr:col>
                    <xdr:colOff>1264920</xdr:colOff>
                    <xdr:row>1649</xdr:row>
                    <xdr:rowOff>0</xdr:rowOff>
                  </to>
                </anchor>
              </controlPr>
            </control>
          </mc:Choice>
        </mc:AlternateContent>
        <mc:AlternateContent xmlns:mc="http://schemas.openxmlformats.org/markup-compatibility/2006">
          <mc:Choice Requires="x14">
            <control shapeId="5223" r:id="rId658" name="Drop Down 4199">
              <controlPr defaultSize="0" autoLine="0" autoPict="0">
                <anchor moveWithCells="1">
                  <from>
                    <xdr:col>6</xdr:col>
                    <xdr:colOff>1264920</xdr:colOff>
                    <xdr:row>1648</xdr:row>
                    <xdr:rowOff>7620</xdr:rowOff>
                  </from>
                  <to>
                    <xdr:col>6</xdr:col>
                    <xdr:colOff>1798320</xdr:colOff>
                    <xdr:row>1648</xdr:row>
                    <xdr:rowOff>312420</xdr:rowOff>
                  </to>
                </anchor>
              </controlPr>
            </control>
          </mc:Choice>
        </mc:AlternateContent>
        <mc:AlternateContent xmlns:mc="http://schemas.openxmlformats.org/markup-compatibility/2006">
          <mc:Choice Requires="x14">
            <control shapeId="5230" r:id="rId659" name="Drop Down 4206">
              <controlPr defaultSize="0" autoLine="0" autoPict="0">
                <anchor moveWithCells="1">
                  <from>
                    <xdr:col>6</xdr:col>
                    <xdr:colOff>0</xdr:colOff>
                    <xdr:row>1746</xdr:row>
                    <xdr:rowOff>0</xdr:rowOff>
                  </from>
                  <to>
                    <xdr:col>6</xdr:col>
                    <xdr:colOff>617220</xdr:colOff>
                    <xdr:row>1747</xdr:row>
                    <xdr:rowOff>0</xdr:rowOff>
                  </to>
                </anchor>
              </controlPr>
            </control>
          </mc:Choice>
        </mc:AlternateContent>
        <mc:AlternateContent xmlns:mc="http://schemas.openxmlformats.org/markup-compatibility/2006">
          <mc:Choice Requires="x14">
            <control shapeId="5231" r:id="rId660" name="Drop Down 4207">
              <controlPr defaultSize="0" autoLine="0" autoPict="0">
                <anchor moveWithCells="1">
                  <from>
                    <xdr:col>6</xdr:col>
                    <xdr:colOff>601980</xdr:colOff>
                    <xdr:row>1746</xdr:row>
                    <xdr:rowOff>7620</xdr:rowOff>
                  </from>
                  <to>
                    <xdr:col>6</xdr:col>
                    <xdr:colOff>1264920</xdr:colOff>
                    <xdr:row>1747</xdr:row>
                    <xdr:rowOff>0</xdr:rowOff>
                  </to>
                </anchor>
              </controlPr>
            </control>
          </mc:Choice>
        </mc:AlternateContent>
        <mc:AlternateContent xmlns:mc="http://schemas.openxmlformats.org/markup-compatibility/2006">
          <mc:Choice Requires="x14">
            <control shapeId="5232" r:id="rId661" name="Drop Down 4208">
              <controlPr defaultSize="0" autoLine="0" autoPict="0">
                <anchor moveWithCells="1">
                  <from>
                    <xdr:col>6</xdr:col>
                    <xdr:colOff>1264920</xdr:colOff>
                    <xdr:row>1746</xdr:row>
                    <xdr:rowOff>7620</xdr:rowOff>
                  </from>
                  <to>
                    <xdr:col>6</xdr:col>
                    <xdr:colOff>1798320</xdr:colOff>
                    <xdr:row>1746</xdr:row>
                    <xdr:rowOff>312420</xdr:rowOff>
                  </to>
                </anchor>
              </controlPr>
            </control>
          </mc:Choice>
        </mc:AlternateContent>
        <mc:AlternateContent xmlns:mc="http://schemas.openxmlformats.org/markup-compatibility/2006">
          <mc:Choice Requires="x14">
            <control shapeId="5233" r:id="rId662" name="Drop Down 4209">
              <controlPr defaultSize="0" autoLine="0" autoPict="0">
                <anchor moveWithCells="1">
                  <from>
                    <xdr:col>6</xdr:col>
                    <xdr:colOff>0</xdr:colOff>
                    <xdr:row>1747</xdr:row>
                    <xdr:rowOff>0</xdr:rowOff>
                  </from>
                  <to>
                    <xdr:col>6</xdr:col>
                    <xdr:colOff>617220</xdr:colOff>
                    <xdr:row>1748</xdr:row>
                    <xdr:rowOff>0</xdr:rowOff>
                  </to>
                </anchor>
              </controlPr>
            </control>
          </mc:Choice>
        </mc:AlternateContent>
        <mc:AlternateContent xmlns:mc="http://schemas.openxmlformats.org/markup-compatibility/2006">
          <mc:Choice Requires="x14">
            <control shapeId="5234" r:id="rId663" name="Drop Down 4210">
              <controlPr defaultSize="0" autoLine="0" autoPict="0">
                <anchor moveWithCells="1">
                  <from>
                    <xdr:col>6</xdr:col>
                    <xdr:colOff>601980</xdr:colOff>
                    <xdr:row>1747</xdr:row>
                    <xdr:rowOff>7620</xdr:rowOff>
                  </from>
                  <to>
                    <xdr:col>6</xdr:col>
                    <xdr:colOff>1264920</xdr:colOff>
                    <xdr:row>1748</xdr:row>
                    <xdr:rowOff>0</xdr:rowOff>
                  </to>
                </anchor>
              </controlPr>
            </control>
          </mc:Choice>
        </mc:AlternateContent>
        <mc:AlternateContent xmlns:mc="http://schemas.openxmlformats.org/markup-compatibility/2006">
          <mc:Choice Requires="x14">
            <control shapeId="5235" r:id="rId664" name="Drop Down 4211">
              <controlPr defaultSize="0" autoLine="0" autoPict="0">
                <anchor moveWithCells="1">
                  <from>
                    <xdr:col>6</xdr:col>
                    <xdr:colOff>1264920</xdr:colOff>
                    <xdr:row>1747</xdr:row>
                    <xdr:rowOff>7620</xdr:rowOff>
                  </from>
                  <to>
                    <xdr:col>6</xdr:col>
                    <xdr:colOff>1798320</xdr:colOff>
                    <xdr:row>1747</xdr:row>
                    <xdr:rowOff>312420</xdr:rowOff>
                  </to>
                </anchor>
              </controlPr>
            </control>
          </mc:Choice>
        </mc:AlternateContent>
        <mc:AlternateContent xmlns:mc="http://schemas.openxmlformats.org/markup-compatibility/2006">
          <mc:Choice Requires="x14">
            <control shapeId="5236" r:id="rId665" name="Drop Down 4212">
              <controlPr defaultSize="0" autoLine="0" autoPict="0">
                <anchor moveWithCells="1">
                  <from>
                    <xdr:col>6</xdr:col>
                    <xdr:colOff>0</xdr:colOff>
                    <xdr:row>1748</xdr:row>
                    <xdr:rowOff>0</xdr:rowOff>
                  </from>
                  <to>
                    <xdr:col>6</xdr:col>
                    <xdr:colOff>617220</xdr:colOff>
                    <xdr:row>1749</xdr:row>
                    <xdr:rowOff>0</xdr:rowOff>
                  </to>
                </anchor>
              </controlPr>
            </control>
          </mc:Choice>
        </mc:AlternateContent>
        <mc:AlternateContent xmlns:mc="http://schemas.openxmlformats.org/markup-compatibility/2006">
          <mc:Choice Requires="x14">
            <control shapeId="5237" r:id="rId666" name="Drop Down 4213">
              <controlPr defaultSize="0" autoLine="0" autoPict="0">
                <anchor moveWithCells="1">
                  <from>
                    <xdr:col>6</xdr:col>
                    <xdr:colOff>601980</xdr:colOff>
                    <xdr:row>1748</xdr:row>
                    <xdr:rowOff>7620</xdr:rowOff>
                  </from>
                  <to>
                    <xdr:col>6</xdr:col>
                    <xdr:colOff>1264920</xdr:colOff>
                    <xdr:row>1749</xdr:row>
                    <xdr:rowOff>0</xdr:rowOff>
                  </to>
                </anchor>
              </controlPr>
            </control>
          </mc:Choice>
        </mc:AlternateContent>
        <mc:AlternateContent xmlns:mc="http://schemas.openxmlformats.org/markup-compatibility/2006">
          <mc:Choice Requires="x14">
            <control shapeId="5238" r:id="rId667" name="Drop Down 4214">
              <controlPr defaultSize="0" autoLine="0" autoPict="0">
                <anchor moveWithCells="1">
                  <from>
                    <xdr:col>6</xdr:col>
                    <xdr:colOff>1264920</xdr:colOff>
                    <xdr:row>1748</xdr:row>
                    <xdr:rowOff>7620</xdr:rowOff>
                  </from>
                  <to>
                    <xdr:col>6</xdr:col>
                    <xdr:colOff>1798320</xdr:colOff>
                    <xdr:row>1748</xdr:row>
                    <xdr:rowOff>312420</xdr:rowOff>
                  </to>
                </anchor>
              </controlPr>
            </control>
          </mc:Choice>
        </mc:AlternateContent>
        <mc:AlternateContent xmlns:mc="http://schemas.openxmlformats.org/markup-compatibility/2006">
          <mc:Choice Requires="x14">
            <control shapeId="5246" r:id="rId668" name="Drop Down 4222">
              <controlPr defaultSize="0" autoLine="0" autoPict="0">
                <anchor moveWithCells="1">
                  <from>
                    <xdr:col>6</xdr:col>
                    <xdr:colOff>0</xdr:colOff>
                    <xdr:row>646</xdr:row>
                    <xdr:rowOff>0</xdr:rowOff>
                  </from>
                  <to>
                    <xdr:col>6</xdr:col>
                    <xdr:colOff>617220</xdr:colOff>
                    <xdr:row>647</xdr:row>
                    <xdr:rowOff>0</xdr:rowOff>
                  </to>
                </anchor>
              </controlPr>
            </control>
          </mc:Choice>
        </mc:AlternateContent>
        <mc:AlternateContent xmlns:mc="http://schemas.openxmlformats.org/markup-compatibility/2006">
          <mc:Choice Requires="x14">
            <control shapeId="5247" r:id="rId669" name="Drop Down 4223">
              <controlPr defaultSize="0" autoLine="0" autoPict="0">
                <anchor moveWithCells="1">
                  <from>
                    <xdr:col>6</xdr:col>
                    <xdr:colOff>601980</xdr:colOff>
                    <xdr:row>646</xdr:row>
                    <xdr:rowOff>7620</xdr:rowOff>
                  </from>
                  <to>
                    <xdr:col>6</xdr:col>
                    <xdr:colOff>1264920</xdr:colOff>
                    <xdr:row>647</xdr:row>
                    <xdr:rowOff>0</xdr:rowOff>
                  </to>
                </anchor>
              </controlPr>
            </control>
          </mc:Choice>
        </mc:AlternateContent>
        <mc:AlternateContent xmlns:mc="http://schemas.openxmlformats.org/markup-compatibility/2006">
          <mc:Choice Requires="x14">
            <control shapeId="5248" r:id="rId670" name="Drop Down 4224">
              <controlPr defaultSize="0" autoLine="0" autoPict="0">
                <anchor moveWithCells="1">
                  <from>
                    <xdr:col>6</xdr:col>
                    <xdr:colOff>1264920</xdr:colOff>
                    <xdr:row>646</xdr:row>
                    <xdr:rowOff>7620</xdr:rowOff>
                  </from>
                  <to>
                    <xdr:col>6</xdr:col>
                    <xdr:colOff>1798320</xdr:colOff>
                    <xdr:row>646</xdr:row>
                    <xdr:rowOff>312420</xdr:rowOff>
                  </to>
                </anchor>
              </controlPr>
            </control>
          </mc:Choice>
        </mc:AlternateContent>
        <mc:AlternateContent xmlns:mc="http://schemas.openxmlformats.org/markup-compatibility/2006">
          <mc:Choice Requires="x14">
            <control shapeId="5250" r:id="rId671" name="Drop Down 4226">
              <controlPr defaultSize="0" autoLine="0" autoPict="0">
                <anchor moveWithCells="1">
                  <from>
                    <xdr:col>6</xdr:col>
                    <xdr:colOff>0</xdr:colOff>
                    <xdr:row>647</xdr:row>
                    <xdr:rowOff>0</xdr:rowOff>
                  </from>
                  <to>
                    <xdr:col>6</xdr:col>
                    <xdr:colOff>617220</xdr:colOff>
                    <xdr:row>648</xdr:row>
                    <xdr:rowOff>0</xdr:rowOff>
                  </to>
                </anchor>
              </controlPr>
            </control>
          </mc:Choice>
        </mc:AlternateContent>
        <mc:AlternateContent xmlns:mc="http://schemas.openxmlformats.org/markup-compatibility/2006">
          <mc:Choice Requires="x14">
            <control shapeId="5251" r:id="rId672" name="Drop Down 4227">
              <controlPr defaultSize="0" autoLine="0" autoPict="0">
                <anchor moveWithCells="1">
                  <from>
                    <xdr:col>6</xdr:col>
                    <xdr:colOff>601980</xdr:colOff>
                    <xdr:row>647</xdr:row>
                    <xdr:rowOff>7620</xdr:rowOff>
                  </from>
                  <to>
                    <xdr:col>6</xdr:col>
                    <xdr:colOff>1264920</xdr:colOff>
                    <xdr:row>648</xdr:row>
                    <xdr:rowOff>0</xdr:rowOff>
                  </to>
                </anchor>
              </controlPr>
            </control>
          </mc:Choice>
        </mc:AlternateContent>
        <mc:AlternateContent xmlns:mc="http://schemas.openxmlformats.org/markup-compatibility/2006">
          <mc:Choice Requires="x14">
            <control shapeId="5252" r:id="rId673" name="Drop Down 4228">
              <controlPr defaultSize="0" autoLine="0" autoPict="0">
                <anchor moveWithCells="1">
                  <from>
                    <xdr:col>6</xdr:col>
                    <xdr:colOff>1264920</xdr:colOff>
                    <xdr:row>647</xdr:row>
                    <xdr:rowOff>7620</xdr:rowOff>
                  </from>
                  <to>
                    <xdr:col>6</xdr:col>
                    <xdr:colOff>1798320</xdr:colOff>
                    <xdr:row>647</xdr:row>
                    <xdr:rowOff>312420</xdr:rowOff>
                  </to>
                </anchor>
              </controlPr>
            </control>
          </mc:Choice>
        </mc:AlternateContent>
        <mc:AlternateContent xmlns:mc="http://schemas.openxmlformats.org/markup-compatibility/2006">
          <mc:Choice Requires="x14">
            <control shapeId="5254" r:id="rId674" name="Drop Down 4230">
              <controlPr defaultSize="0" autoLine="0" autoPict="0">
                <anchor moveWithCells="1">
                  <from>
                    <xdr:col>6</xdr:col>
                    <xdr:colOff>0</xdr:colOff>
                    <xdr:row>648</xdr:row>
                    <xdr:rowOff>0</xdr:rowOff>
                  </from>
                  <to>
                    <xdr:col>6</xdr:col>
                    <xdr:colOff>617220</xdr:colOff>
                    <xdr:row>649</xdr:row>
                    <xdr:rowOff>0</xdr:rowOff>
                  </to>
                </anchor>
              </controlPr>
            </control>
          </mc:Choice>
        </mc:AlternateContent>
        <mc:AlternateContent xmlns:mc="http://schemas.openxmlformats.org/markup-compatibility/2006">
          <mc:Choice Requires="x14">
            <control shapeId="5255" r:id="rId675" name="Drop Down 4231">
              <controlPr defaultSize="0" autoLine="0" autoPict="0">
                <anchor moveWithCells="1">
                  <from>
                    <xdr:col>6</xdr:col>
                    <xdr:colOff>601980</xdr:colOff>
                    <xdr:row>648</xdr:row>
                    <xdr:rowOff>7620</xdr:rowOff>
                  </from>
                  <to>
                    <xdr:col>6</xdr:col>
                    <xdr:colOff>1264920</xdr:colOff>
                    <xdr:row>649</xdr:row>
                    <xdr:rowOff>0</xdr:rowOff>
                  </to>
                </anchor>
              </controlPr>
            </control>
          </mc:Choice>
        </mc:AlternateContent>
        <mc:AlternateContent xmlns:mc="http://schemas.openxmlformats.org/markup-compatibility/2006">
          <mc:Choice Requires="x14">
            <control shapeId="5256" r:id="rId676" name="Drop Down 4232">
              <controlPr defaultSize="0" autoLine="0" autoPict="0">
                <anchor moveWithCells="1">
                  <from>
                    <xdr:col>6</xdr:col>
                    <xdr:colOff>1264920</xdr:colOff>
                    <xdr:row>648</xdr:row>
                    <xdr:rowOff>7620</xdr:rowOff>
                  </from>
                  <to>
                    <xdr:col>6</xdr:col>
                    <xdr:colOff>1798320</xdr:colOff>
                    <xdr:row>648</xdr:row>
                    <xdr:rowOff>312420</xdr:rowOff>
                  </to>
                </anchor>
              </controlPr>
            </control>
          </mc:Choice>
        </mc:AlternateContent>
        <mc:AlternateContent xmlns:mc="http://schemas.openxmlformats.org/markup-compatibility/2006">
          <mc:Choice Requires="x14">
            <control shapeId="5266" r:id="rId677" name="Drop Down 4242">
              <controlPr defaultSize="0" autoLine="0" autoPict="0">
                <anchor moveWithCells="1">
                  <from>
                    <xdr:col>6</xdr:col>
                    <xdr:colOff>0</xdr:colOff>
                    <xdr:row>746</xdr:row>
                    <xdr:rowOff>0</xdr:rowOff>
                  </from>
                  <to>
                    <xdr:col>6</xdr:col>
                    <xdr:colOff>617220</xdr:colOff>
                    <xdr:row>747</xdr:row>
                    <xdr:rowOff>0</xdr:rowOff>
                  </to>
                </anchor>
              </controlPr>
            </control>
          </mc:Choice>
        </mc:AlternateContent>
        <mc:AlternateContent xmlns:mc="http://schemas.openxmlformats.org/markup-compatibility/2006">
          <mc:Choice Requires="x14">
            <control shapeId="5267" r:id="rId678" name="Drop Down 4243">
              <controlPr defaultSize="0" autoLine="0" autoPict="0">
                <anchor moveWithCells="1">
                  <from>
                    <xdr:col>6</xdr:col>
                    <xdr:colOff>601980</xdr:colOff>
                    <xdr:row>746</xdr:row>
                    <xdr:rowOff>7620</xdr:rowOff>
                  </from>
                  <to>
                    <xdr:col>6</xdr:col>
                    <xdr:colOff>1264920</xdr:colOff>
                    <xdr:row>747</xdr:row>
                    <xdr:rowOff>0</xdr:rowOff>
                  </to>
                </anchor>
              </controlPr>
            </control>
          </mc:Choice>
        </mc:AlternateContent>
        <mc:AlternateContent xmlns:mc="http://schemas.openxmlformats.org/markup-compatibility/2006">
          <mc:Choice Requires="x14">
            <control shapeId="5268" r:id="rId679" name="Drop Down 4244">
              <controlPr defaultSize="0" autoLine="0" autoPict="0">
                <anchor moveWithCells="1">
                  <from>
                    <xdr:col>6</xdr:col>
                    <xdr:colOff>1264920</xdr:colOff>
                    <xdr:row>746</xdr:row>
                    <xdr:rowOff>7620</xdr:rowOff>
                  </from>
                  <to>
                    <xdr:col>6</xdr:col>
                    <xdr:colOff>1798320</xdr:colOff>
                    <xdr:row>746</xdr:row>
                    <xdr:rowOff>312420</xdr:rowOff>
                  </to>
                </anchor>
              </controlPr>
            </control>
          </mc:Choice>
        </mc:AlternateContent>
        <mc:AlternateContent xmlns:mc="http://schemas.openxmlformats.org/markup-compatibility/2006">
          <mc:Choice Requires="x14">
            <control shapeId="5270" r:id="rId680" name="Drop Down 4246">
              <controlPr defaultSize="0" autoLine="0" autoPict="0">
                <anchor moveWithCells="1">
                  <from>
                    <xdr:col>6</xdr:col>
                    <xdr:colOff>0</xdr:colOff>
                    <xdr:row>747</xdr:row>
                    <xdr:rowOff>0</xdr:rowOff>
                  </from>
                  <to>
                    <xdr:col>6</xdr:col>
                    <xdr:colOff>617220</xdr:colOff>
                    <xdr:row>748</xdr:row>
                    <xdr:rowOff>0</xdr:rowOff>
                  </to>
                </anchor>
              </controlPr>
            </control>
          </mc:Choice>
        </mc:AlternateContent>
        <mc:AlternateContent xmlns:mc="http://schemas.openxmlformats.org/markup-compatibility/2006">
          <mc:Choice Requires="x14">
            <control shapeId="5271" r:id="rId681" name="Drop Down 4247">
              <controlPr defaultSize="0" autoLine="0" autoPict="0">
                <anchor moveWithCells="1">
                  <from>
                    <xdr:col>6</xdr:col>
                    <xdr:colOff>601980</xdr:colOff>
                    <xdr:row>747</xdr:row>
                    <xdr:rowOff>7620</xdr:rowOff>
                  </from>
                  <to>
                    <xdr:col>6</xdr:col>
                    <xdr:colOff>1264920</xdr:colOff>
                    <xdr:row>748</xdr:row>
                    <xdr:rowOff>0</xdr:rowOff>
                  </to>
                </anchor>
              </controlPr>
            </control>
          </mc:Choice>
        </mc:AlternateContent>
        <mc:AlternateContent xmlns:mc="http://schemas.openxmlformats.org/markup-compatibility/2006">
          <mc:Choice Requires="x14">
            <control shapeId="5272" r:id="rId682" name="Drop Down 4248">
              <controlPr defaultSize="0" autoLine="0" autoPict="0">
                <anchor moveWithCells="1">
                  <from>
                    <xdr:col>6</xdr:col>
                    <xdr:colOff>1264920</xdr:colOff>
                    <xdr:row>747</xdr:row>
                    <xdr:rowOff>7620</xdr:rowOff>
                  </from>
                  <to>
                    <xdr:col>6</xdr:col>
                    <xdr:colOff>1798320</xdr:colOff>
                    <xdr:row>747</xdr:row>
                    <xdr:rowOff>312420</xdr:rowOff>
                  </to>
                </anchor>
              </controlPr>
            </control>
          </mc:Choice>
        </mc:AlternateContent>
        <mc:AlternateContent xmlns:mc="http://schemas.openxmlformats.org/markup-compatibility/2006">
          <mc:Choice Requires="x14">
            <control shapeId="5274" r:id="rId683" name="Drop Down 4250">
              <controlPr defaultSize="0" autoLine="0" autoPict="0">
                <anchor moveWithCells="1">
                  <from>
                    <xdr:col>6</xdr:col>
                    <xdr:colOff>0</xdr:colOff>
                    <xdr:row>748</xdr:row>
                    <xdr:rowOff>0</xdr:rowOff>
                  </from>
                  <to>
                    <xdr:col>6</xdr:col>
                    <xdr:colOff>617220</xdr:colOff>
                    <xdr:row>749</xdr:row>
                    <xdr:rowOff>0</xdr:rowOff>
                  </to>
                </anchor>
              </controlPr>
            </control>
          </mc:Choice>
        </mc:AlternateContent>
        <mc:AlternateContent xmlns:mc="http://schemas.openxmlformats.org/markup-compatibility/2006">
          <mc:Choice Requires="x14">
            <control shapeId="5275" r:id="rId684" name="Drop Down 4251">
              <controlPr defaultSize="0" autoLine="0" autoPict="0">
                <anchor moveWithCells="1">
                  <from>
                    <xdr:col>6</xdr:col>
                    <xdr:colOff>601980</xdr:colOff>
                    <xdr:row>748</xdr:row>
                    <xdr:rowOff>7620</xdr:rowOff>
                  </from>
                  <to>
                    <xdr:col>6</xdr:col>
                    <xdr:colOff>1264920</xdr:colOff>
                    <xdr:row>749</xdr:row>
                    <xdr:rowOff>0</xdr:rowOff>
                  </to>
                </anchor>
              </controlPr>
            </control>
          </mc:Choice>
        </mc:AlternateContent>
        <mc:AlternateContent xmlns:mc="http://schemas.openxmlformats.org/markup-compatibility/2006">
          <mc:Choice Requires="x14">
            <control shapeId="5276" r:id="rId685" name="Drop Down 4252">
              <controlPr defaultSize="0" autoLine="0" autoPict="0">
                <anchor moveWithCells="1">
                  <from>
                    <xdr:col>6</xdr:col>
                    <xdr:colOff>1264920</xdr:colOff>
                    <xdr:row>748</xdr:row>
                    <xdr:rowOff>7620</xdr:rowOff>
                  </from>
                  <to>
                    <xdr:col>6</xdr:col>
                    <xdr:colOff>1798320</xdr:colOff>
                    <xdr:row>748</xdr:row>
                    <xdr:rowOff>312420</xdr:rowOff>
                  </to>
                </anchor>
              </controlPr>
            </control>
          </mc:Choice>
        </mc:AlternateContent>
        <mc:AlternateContent xmlns:mc="http://schemas.openxmlformats.org/markup-compatibility/2006">
          <mc:Choice Requires="x14">
            <control shapeId="5286" r:id="rId686" name="Drop Down 4262">
              <controlPr defaultSize="0" autoLine="0" autoPict="0">
                <anchor moveWithCells="1">
                  <from>
                    <xdr:col>6</xdr:col>
                    <xdr:colOff>0</xdr:colOff>
                    <xdr:row>846</xdr:row>
                    <xdr:rowOff>0</xdr:rowOff>
                  </from>
                  <to>
                    <xdr:col>6</xdr:col>
                    <xdr:colOff>617220</xdr:colOff>
                    <xdr:row>847</xdr:row>
                    <xdr:rowOff>0</xdr:rowOff>
                  </to>
                </anchor>
              </controlPr>
            </control>
          </mc:Choice>
        </mc:AlternateContent>
        <mc:AlternateContent xmlns:mc="http://schemas.openxmlformats.org/markup-compatibility/2006">
          <mc:Choice Requires="x14">
            <control shapeId="5287" r:id="rId687" name="Drop Down 4263">
              <controlPr defaultSize="0" autoLine="0" autoPict="0">
                <anchor moveWithCells="1">
                  <from>
                    <xdr:col>6</xdr:col>
                    <xdr:colOff>601980</xdr:colOff>
                    <xdr:row>846</xdr:row>
                    <xdr:rowOff>7620</xdr:rowOff>
                  </from>
                  <to>
                    <xdr:col>6</xdr:col>
                    <xdr:colOff>1264920</xdr:colOff>
                    <xdr:row>847</xdr:row>
                    <xdr:rowOff>0</xdr:rowOff>
                  </to>
                </anchor>
              </controlPr>
            </control>
          </mc:Choice>
        </mc:AlternateContent>
        <mc:AlternateContent xmlns:mc="http://schemas.openxmlformats.org/markup-compatibility/2006">
          <mc:Choice Requires="x14">
            <control shapeId="5288" r:id="rId688" name="Drop Down 4264">
              <controlPr defaultSize="0" autoLine="0" autoPict="0">
                <anchor moveWithCells="1">
                  <from>
                    <xdr:col>6</xdr:col>
                    <xdr:colOff>1264920</xdr:colOff>
                    <xdr:row>846</xdr:row>
                    <xdr:rowOff>7620</xdr:rowOff>
                  </from>
                  <to>
                    <xdr:col>6</xdr:col>
                    <xdr:colOff>1798320</xdr:colOff>
                    <xdr:row>846</xdr:row>
                    <xdr:rowOff>312420</xdr:rowOff>
                  </to>
                </anchor>
              </controlPr>
            </control>
          </mc:Choice>
        </mc:AlternateContent>
        <mc:AlternateContent xmlns:mc="http://schemas.openxmlformats.org/markup-compatibility/2006">
          <mc:Choice Requires="x14">
            <control shapeId="5290" r:id="rId689" name="Drop Down 4266">
              <controlPr defaultSize="0" autoLine="0" autoPict="0">
                <anchor moveWithCells="1">
                  <from>
                    <xdr:col>6</xdr:col>
                    <xdr:colOff>0</xdr:colOff>
                    <xdr:row>847</xdr:row>
                    <xdr:rowOff>0</xdr:rowOff>
                  </from>
                  <to>
                    <xdr:col>6</xdr:col>
                    <xdr:colOff>617220</xdr:colOff>
                    <xdr:row>848</xdr:row>
                    <xdr:rowOff>0</xdr:rowOff>
                  </to>
                </anchor>
              </controlPr>
            </control>
          </mc:Choice>
        </mc:AlternateContent>
        <mc:AlternateContent xmlns:mc="http://schemas.openxmlformats.org/markup-compatibility/2006">
          <mc:Choice Requires="x14">
            <control shapeId="5291" r:id="rId690" name="Drop Down 4267">
              <controlPr defaultSize="0" autoLine="0" autoPict="0">
                <anchor moveWithCells="1">
                  <from>
                    <xdr:col>6</xdr:col>
                    <xdr:colOff>601980</xdr:colOff>
                    <xdr:row>847</xdr:row>
                    <xdr:rowOff>7620</xdr:rowOff>
                  </from>
                  <to>
                    <xdr:col>6</xdr:col>
                    <xdr:colOff>1264920</xdr:colOff>
                    <xdr:row>848</xdr:row>
                    <xdr:rowOff>0</xdr:rowOff>
                  </to>
                </anchor>
              </controlPr>
            </control>
          </mc:Choice>
        </mc:AlternateContent>
        <mc:AlternateContent xmlns:mc="http://schemas.openxmlformats.org/markup-compatibility/2006">
          <mc:Choice Requires="x14">
            <control shapeId="5292" r:id="rId691" name="Drop Down 4268">
              <controlPr defaultSize="0" autoLine="0" autoPict="0">
                <anchor moveWithCells="1">
                  <from>
                    <xdr:col>6</xdr:col>
                    <xdr:colOff>1264920</xdr:colOff>
                    <xdr:row>847</xdr:row>
                    <xdr:rowOff>7620</xdr:rowOff>
                  </from>
                  <to>
                    <xdr:col>6</xdr:col>
                    <xdr:colOff>1798320</xdr:colOff>
                    <xdr:row>847</xdr:row>
                    <xdr:rowOff>312420</xdr:rowOff>
                  </to>
                </anchor>
              </controlPr>
            </control>
          </mc:Choice>
        </mc:AlternateContent>
        <mc:AlternateContent xmlns:mc="http://schemas.openxmlformats.org/markup-compatibility/2006">
          <mc:Choice Requires="x14">
            <control shapeId="5294" r:id="rId692" name="Drop Down 4270">
              <controlPr defaultSize="0" autoLine="0" autoPict="0">
                <anchor moveWithCells="1">
                  <from>
                    <xdr:col>6</xdr:col>
                    <xdr:colOff>0</xdr:colOff>
                    <xdr:row>848</xdr:row>
                    <xdr:rowOff>0</xdr:rowOff>
                  </from>
                  <to>
                    <xdr:col>6</xdr:col>
                    <xdr:colOff>617220</xdr:colOff>
                    <xdr:row>849</xdr:row>
                    <xdr:rowOff>0</xdr:rowOff>
                  </to>
                </anchor>
              </controlPr>
            </control>
          </mc:Choice>
        </mc:AlternateContent>
        <mc:AlternateContent xmlns:mc="http://schemas.openxmlformats.org/markup-compatibility/2006">
          <mc:Choice Requires="x14">
            <control shapeId="5295" r:id="rId693" name="Drop Down 4271">
              <controlPr defaultSize="0" autoLine="0" autoPict="0">
                <anchor moveWithCells="1">
                  <from>
                    <xdr:col>6</xdr:col>
                    <xdr:colOff>601980</xdr:colOff>
                    <xdr:row>848</xdr:row>
                    <xdr:rowOff>7620</xdr:rowOff>
                  </from>
                  <to>
                    <xdr:col>6</xdr:col>
                    <xdr:colOff>1264920</xdr:colOff>
                    <xdr:row>849</xdr:row>
                    <xdr:rowOff>0</xdr:rowOff>
                  </to>
                </anchor>
              </controlPr>
            </control>
          </mc:Choice>
        </mc:AlternateContent>
        <mc:AlternateContent xmlns:mc="http://schemas.openxmlformats.org/markup-compatibility/2006">
          <mc:Choice Requires="x14">
            <control shapeId="5296" r:id="rId694" name="Drop Down 4272">
              <controlPr defaultSize="0" autoLine="0" autoPict="0">
                <anchor moveWithCells="1">
                  <from>
                    <xdr:col>6</xdr:col>
                    <xdr:colOff>1264920</xdr:colOff>
                    <xdr:row>848</xdr:row>
                    <xdr:rowOff>7620</xdr:rowOff>
                  </from>
                  <to>
                    <xdr:col>6</xdr:col>
                    <xdr:colOff>1798320</xdr:colOff>
                    <xdr:row>848</xdr:row>
                    <xdr:rowOff>312420</xdr:rowOff>
                  </to>
                </anchor>
              </controlPr>
            </control>
          </mc:Choice>
        </mc:AlternateContent>
        <mc:AlternateContent xmlns:mc="http://schemas.openxmlformats.org/markup-compatibility/2006">
          <mc:Choice Requires="x14">
            <control shapeId="5306" r:id="rId695" name="Drop Down 4282">
              <controlPr defaultSize="0" autoLine="0" autoPict="0">
                <anchor moveWithCells="1">
                  <from>
                    <xdr:col>6</xdr:col>
                    <xdr:colOff>0</xdr:colOff>
                    <xdr:row>946</xdr:row>
                    <xdr:rowOff>0</xdr:rowOff>
                  </from>
                  <to>
                    <xdr:col>6</xdr:col>
                    <xdr:colOff>617220</xdr:colOff>
                    <xdr:row>947</xdr:row>
                    <xdr:rowOff>0</xdr:rowOff>
                  </to>
                </anchor>
              </controlPr>
            </control>
          </mc:Choice>
        </mc:AlternateContent>
        <mc:AlternateContent xmlns:mc="http://schemas.openxmlformats.org/markup-compatibility/2006">
          <mc:Choice Requires="x14">
            <control shapeId="5307" r:id="rId696" name="Drop Down 4283">
              <controlPr defaultSize="0" autoLine="0" autoPict="0">
                <anchor moveWithCells="1">
                  <from>
                    <xdr:col>6</xdr:col>
                    <xdr:colOff>601980</xdr:colOff>
                    <xdr:row>946</xdr:row>
                    <xdr:rowOff>7620</xdr:rowOff>
                  </from>
                  <to>
                    <xdr:col>6</xdr:col>
                    <xdr:colOff>1264920</xdr:colOff>
                    <xdr:row>947</xdr:row>
                    <xdr:rowOff>0</xdr:rowOff>
                  </to>
                </anchor>
              </controlPr>
            </control>
          </mc:Choice>
        </mc:AlternateContent>
        <mc:AlternateContent xmlns:mc="http://schemas.openxmlformats.org/markup-compatibility/2006">
          <mc:Choice Requires="x14">
            <control shapeId="5308" r:id="rId697" name="Drop Down 4284">
              <controlPr defaultSize="0" autoLine="0" autoPict="0">
                <anchor moveWithCells="1">
                  <from>
                    <xdr:col>6</xdr:col>
                    <xdr:colOff>1264920</xdr:colOff>
                    <xdr:row>946</xdr:row>
                    <xdr:rowOff>7620</xdr:rowOff>
                  </from>
                  <to>
                    <xdr:col>6</xdr:col>
                    <xdr:colOff>1798320</xdr:colOff>
                    <xdr:row>946</xdr:row>
                    <xdr:rowOff>312420</xdr:rowOff>
                  </to>
                </anchor>
              </controlPr>
            </control>
          </mc:Choice>
        </mc:AlternateContent>
        <mc:AlternateContent xmlns:mc="http://schemas.openxmlformats.org/markup-compatibility/2006">
          <mc:Choice Requires="x14">
            <control shapeId="5310" r:id="rId698" name="Drop Down 4286">
              <controlPr defaultSize="0" autoLine="0" autoPict="0">
                <anchor moveWithCells="1">
                  <from>
                    <xdr:col>6</xdr:col>
                    <xdr:colOff>0</xdr:colOff>
                    <xdr:row>947</xdr:row>
                    <xdr:rowOff>0</xdr:rowOff>
                  </from>
                  <to>
                    <xdr:col>6</xdr:col>
                    <xdr:colOff>617220</xdr:colOff>
                    <xdr:row>948</xdr:row>
                    <xdr:rowOff>0</xdr:rowOff>
                  </to>
                </anchor>
              </controlPr>
            </control>
          </mc:Choice>
        </mc:AlternateContent>
        <mc:AlternateContent xmlns:mc="http://schemas.openxmlformats.org/markup-compatibility/2006">
          <mc:Choice Requires="x14">
            <control shapeId="5311" r:id="rId699" name="Drop Down 4287">
              <controlPr defaultSize="0" autoLine="0" autoPict="0">
                <anchor moveWithCells="1">
                  <from>
                    <xdr:col>6</xdr:col>
                    <xdr:colOff>601980</xdr:colOff>
                    <xdr:row>947</xdr:row>
                    <xdr:rowOff>7620</xdr:rowOff>
                  </from>
                  <to>
                    <xdr:col>6</xdr:col>
                    <xdr:colOff>1264920</xdr:colOff>
                    <xdr:row>948</xdr:row>
                    <xdr:rowOff>0</xdr:rowOff>
                  </to>
                </anchor>
              </controlPr>
            </control>
          </mc:Choice>
        </mc:AlternateContent>
        <mc:AlternateContent xmlns:mc="http://schemas.openxmlformats.org/markup-compatibility/2006">
          <mc:Choice Requires="x14">
            <control shapeId="5312" r:id="rId700" name="Drop Down 4288">
              <controlPr defaultSize="0" autoLine="0" autoPict="0">
                <anchor moveWithCells="1">
                  <from>
                    <xdr:col>6</xdr:col>
                    <xdr:colOff>1264920</xdr:colOff>
                    <xdr:row>947</xdr:row>
                    <xdr:rowOff>7620</xdr:rowOff>
                  </from>
                  <to>
                    <xdr:col>6</xdr:col>
                    <xdr:colOff>1798320</xdr:colOff>
                    <xdr:row>947</xdr:row>
                    <xdr:rowOff>312420</xdr:rowOff>
                  </to>
                </anchor>
              </controlPr>
            </control>
          </mc:Choice>
        </mc:AlternateContent>
        <mc:AlternateContent xmlns:mc="http://schemas.openxmlformats.org/markup-compatibility/2006">
          <mc:Choice Requires="x14">
            <control shapeId="5314" r:id="rId701" name="Drop Down 4290">
              <controlPr defaultSize="0" autoLine="0" autoPict="0">
                <anchor moveWithCells="1">
                  <from>
                    <xdr:col>6</xdr:col>
                    <xdr:colOff>0</xdr:colOff>
                    <xdr:row>948</xdr:row>
                    <xdr:rowOff>0</xdr:rowOff>
                  </from>
                  <to>
                    <xdr:col>6</xdr:col>
                    <xdr:colOff>617220</xdr:colOff>
                    <xdr:row>949</xdr:row>
                    <xdr:rowOff>0</xdr:rowOff>
                  </to>
                </anchor>
              </controlPr>
            </control>
          </mc:Choice>
        </mc:AlternateContent>
        <mc:AlternateContent xmlns:mc="http://schemas.openxmlformats.org/markup-compatibility/2006">
          <mc:Choice Requires="x14">
            <control shapeId="5315" r:id="rId702" name="Drop Down 4291">
              <controlPr defaultSize="0" autoLine="0" autoPict="0">
                <anchor moveWithCells="1">
                  <from>
                    <xdr:col>6</xdr:col>
                    <xdr:colOff>601980</xdr:colOff>
                    <xdr:row>948</xdr:row>
                    <xdr:rowOff>7620</xdr:rowOff>
                  </from>
                  <to>
                    <xdr:col>6</xdr:col>
                    <xdr:colOff>1264920</xdr:colOff>
                    <xdr:row>949</xdr:row>
                    <xdr:rowOff>0</xdr:rowOff>
                  </to>
                </anchor>
              </controlPr>
            </control>
          </mc:Choice>
        </mc:AlternateContent>
        <mc:AlternateContent xmlns:mc="http://schemas.openxmlformats.org/markup-compatibility/2006">
          <mc:Choice Requires="x14">
            <control shapeId="5316" r:id="rId703" name="Drop Down 4292">
              <controlPr defaultSize="0" autoLine="0" autoPict="0">
                <anchor moveWithCells="1">
                  <from>
                    <xdr:col>6</xdr:col>
                    <xdr:colOff>1264920</xdr:colOff>
                    <xdr:row>948</xdr:row>
                    <xdr:rowOff>7620</xdr:rowOff>
                  </from>
                  <to>
                    <xdr:col>6</xdr:col>
                    <xdr:colOff>1798320</xdr:colOff>
                    <xdr:row>948</xdr:row>
                    <xdr:rowOff>312420</xdr:rowOff>
                  </to>
                </anchor>
              </controlPr>
            </control>
          </mc:Choice>
        </mc:AlternateContent>
        <mc:AlternateContent xmlns:mc="http://schemas.openxmlformats.org/markup-compatibility/2006">
          <mc:Choice Requires="x14">
            <control shapeId="5326" r:id="rId704" name="Drop Down 4302">
              <controlPr defaultSize="0" autoLine="0" autoPict="0">
                <anchor moveWithCells="1">
                  <from>
                    <xdr:col>6</xdr:col>
                    <xdr:colOff>0</xdr:colOff>
                    <xdr:row>1046</xdr:row>
                    <xdr:rowOff>0</xdr:rowOff>
                  </from>
                  <to>
                    <xdr:col>6</xdr:col>
                    <xdr:colOff>617220</xdr:colOff>
                    <xdr:row>1047</xdr:row>
                    <xdr:rowOff>0</xdr:rowOff>
                  </to>
                </anchor>
              </controlPr>
            </control>
          </mc:Choice>
        </mc:AlternateContent>
        <mc:AlternateContent xmlns:mc="http://schemas.openxmlformats.org/markup-compatibility/2006">
          <mc:Choice Requires="x14">
            <control shapeId="5327" r:id="rId705" name="Drop Down 4303">
              <controlPr defaultSize="0" autoLine="0" autoPict="0">
                <anchor moveWithCells="1">
                  <from>
                    <xdr:col>6</xdr:col>
                    <xdr:colOff>601980</xdr:colOff>
                    <xdr:row>1046</xdr:row>
                    <xdr:rowOff>7620</xdr:rowOff>
                  </from>
                  <to>
                    <xdr:col>6</xdr:col>
                    <xdr:colOff>1264920</xdr:colOff>
                    <xdr:row>1047</xdr:row>
                    <xdr:rowOff>0</xdr:rowOff>
                  </to>
                </anchor>
              </controlPr>
            </control>
          </mc:Choice>
        </mc:AlternateContent>
        <mc:AlternateContent xmlns:mc="http://schemas.openxmlformats.org/markup-compatibility/2006">
          <mc:Choice Requires="x14">
            <control shapeId="5328" r:id="rId706" name="Drop Down 4304">
              <controlPr defaultSize="0" autoLine="0" autoPict="0">
                <anchor moveWithCells="1">
                  <from>
                    <xdr:col>6</xdr:col>
                    <xdr:colOff>1264920</xdr:colOff>
                    <xdr:row>1046</xdr:row>
                    <xdr:rowOff>7620</xdr:rowOff>
                  </from>
                  <to>
                    <xdr:col>6</xdr:col>
                    <xdr:colOff>1798320</xdr:colOff>
                    <xdr:row>1046</xdr:row>
                    <xdr:rowOff>312420</xdr:rowOff>
                  </to>
                </anchor>
              </controlPr>
            </control>
          </mc:Choice>
        </mc:AlternateContent>
        <mc:AlternateContent xmlns:mc="http://schemas.openxmlformats.org/markup-compatibility/2006">
          <mc:Choice Requires="x14">
            <control shapeId="5330" r:id="rId707" name="Drop Down 4306">
              <controlPr defaultSize="0" autoLine="0" autoPict="0">
                <anchor moveWithCells="1">
                  <from>
                    <xdr:col>6</xdr:col>
                    <xdr:colOff>0</xdr:colOff>
                    <xdr:row>1047</xdr:row>
                    <xdr:rowOff>0</xdr:rowOff>
                  </from>
                  <to>
                    <xdr:col>6</xdr:col>
                    <xdr:colOff>617220</xdr:colOff>
                    <xdr:row>1048</xdr:row>
                    <xdr:rowOff>0</xdr:rowOff>
                  </to>
                </anchor>
              </controlPr>
            </control>
          </mc:Choice>
        </mc:AlternateContent>
        <mc:AlternateContent xmlns:mc="http://schemas.openxmlformats.org/markup-compatibility/2006">
          <mc:Choice Requires="x14">
            <control shapeId="5331" r:id="rId708" name="Drop Down 4307">
              <controlPr defaultSize="0" autoLine="0" autoPict="0">
                <anchor moveWithCells="1">
                  <from>
                    <xdr:col>6</xdr:col>
                    <xdr:colOff>601980</xdr:colOff>
                    <xdr:row>1047</xdr:row>
                    <xdr:rowOff>7620</xdr:rowOff>
                  </from>
                  <to>
                    <xdr:col>6</xdr:col>
                    <xdr:colOff>1264920</xdr:colOff>
                    <xdr:row>1048</xdr:row>
                    <xdr:rowOff>0</xdr:rowOff>
                  </to>
                </anchor>
              </controlPr>
            </control>
          </mc:Choice>
        </mc:AlternateContent>
        <mc:AlternateContent xmlns:mc="http://schemas.openxmlformats.org/markup-compatibility/2006">
          <mc:Choice Requires="x14">
            <control shapeId="5332" r:id="rId709" name="Drop Down 4308">
              <controlPr defaultSize="0" autoLine="0" autoPict="0">
                <anchor moveWithCells="1">
                  <from>
                    <xdr:col>6</xdr:col>
                    <xdr:colOff>1264920</xdr:colOff>
                    <xdr:row>1047</xdr:row>
                    <xdr:rowOff>7620</xdr:rowOff>
                  </from>
                  <to>
                    <xdr:col>6</xdr:col>
                    <xdr:colOff>1798320</xdr:colOff>
                    <xdr:row>1047</xdr:row>
                    <xdr:rowOff>312420</xdr:rowOff>
                  </to>
                </anchor>
              </controlPr>
            </control>
          </mc:Choice>
        </mc:AlternateContent>
        <mc:AlternateContent xmlns:mc="http://schemas.openxmlformats.org/markup-compatibility/2006">
          <mc:Choice Requires="x14">
            <control shapeId="5334" r:id="rId710" name="Drop Down 4310">
              <controlPr defaultSize="0" autoLine="0" autoPict="0">
                <anchor moveWithCells="1">
                  <from>
                    <xdr:col>6</xdr:col>
                    <xdr:colOff>0</xdr:colOff>
                    <xdr:row>1048</xdr:row>
                    <xdr:rowOff>0</xdr:rowOff>
                  </from>
                  <to>
                    <xdr:col>6</xdr:col>
                    <xdr:colOff>617220</xdr:colOff>
                    <xdr:row>1049</xdr:row>
                    <xdr:rowOff>0</xdr:rowOff>
                  </to>
                </anchor>
              </controlPr>
            </control>
          </mc:Choice>
        </mc:AlternateContent>
        <mc:AlternateContent xmlns:mc="http://schemas.openxmlformats.org/markup-compatibility/2006">
          <mc:Choice Requires="x14">
            <control shapeId="5335" r:id="rId711" name="Drop Down 4311">
              <controlPr defaultSize="0" autoLine="0" autoPict="0">
                <anchor moveWithCells="1">
                  <from>
                    <xdr:col>6</xdr:col>
                    <xdr:colOff>601980</xdr:colOff>
                    <xdr:row>1048</xdr:row>
                    <xdr:rowOff>7620</xdr:rowOff>
                  </from>
                  <to>
                    <xdr:col>6</xdr:col>
                    <xdr:colOff>1264920</xdr:colOff>
                    <xdr:row>1049</xdr:row>
                    <xdr:rowOff>0</xdr:rowOff>
                  </to>
                </anchor>
              </controlPr>
            </control>
          </mc:Choice>
        </mc:AlternateContent>
        <mc:AlternateContent xmlns:mc="http://schemas.openxmlformats.org/markup-compatibility/2006">
          <mc:Choice Requires="x14">
            <control shapeId="5336" r:id="rId712" name="Drop Down 4312">
              <controlPr defaultSize="0" autoLine="0" autoPict="0">
                <anchor moveWithCells="1">
                  <from>
                    <xdr:col>6</xdr:col>
                    <xdr:colOff>1264920</xdr:colOff>
                    <xdr:row>1048</xdr:row>
                    <xdr:rowOff>7620</xdr:rowOff>
                  </from>
                  <to>
                    <xdr:col>6</xdr:col>
                    <xdr:colOff>1798320</xdr:colOff>
                    <xdr:row>1048</xdr:row>
                    <xdr:rowOff>312420</xdr:rowOff>
                  </to>
                </anchor>
              </controlPr>
            </control>
          </mc:Choice>
        </mc:AlternateContent>
        <mc:AlternateContent xmlns:mc="http://schemas.openxmlformats.org/markup-compatibility/2006">
          <mc:Choice Requires="x14">
            <control shapeId="5346" r:id="rId713" name="Drop Down 4322">
              <controlPr defaultSize="0" autoLine="0" autoPict="0">
                <anchor moveWithCells="1">
                  <from>
                    <xdr:col>6</xdr:col>
                    <xdr:colOff>0</xdr:colOff>
                    <xdr:row>1146</xdr:row>
                    <xdr:rowOff>0</xdr:rowOff>
                  </from>
                  <to>
                    <xdr:col>6</xdr:col>
                    <xdr:colOff>617220</xdr:colOff>
                    <xdr:row>1147</xdr:row>
                    <xdr:rowOff>0</xdr:rowOff>
                  </to>
                </anchor>
              </controlPr>
            </control>
          </mc:Choice>
        </mc:AlternateContent>
        <mc:AlternateContent xmlns:mc="http://schemas.openxmlformats.org/markup-compatibility/2006">
          <mc:Choice Requires="x14">
            <control shapeId="5347" r:id="rId714" name="Drop Down 4323">
              <controlPr defaultSize="0" autoLine="0" autoPict="0">
                <anchor moveWithCells="1">
                  <from>
                    <xdr:col>6</xdr:col>
                    <xdr:colOff>601980</xdr:colOff>
                    <xdr:row>1146</xdr:row>
                    <xdr:rowOff>7620</xdr:rowOff>
                  </from>
                  <to>
                    <xdr:col>6</xdr:col>
                    <xdr:colOff>1264920</xdr:colOff>
                    <xdr:row>1147</xdr:row>
                    <xdr:rowOff>0</xdr:rowOff>
                  </to>
                </anchor>
              </controlPr>
            </control>
          </mc:Choice>
        </mc:AlternateContent>
        <mc:AlternateContent xmlns:mc="http://schemas.openxmlformats.org/markup-compatibility/2006">
          <mc:Choice Requires="x14">
            <control shapeId="5348" r:id="rId715" name="Drop Down 4324">
              <controlPr defaultSize="0" autoLine="0" autoPict="0">
                <anchor moveWithCells="1">
                  <from>
                    <xdr:col>6</xdr:col>
                    <xdr:colOff>1264920</xdr:colOff>
                    <xdr:row>1146</xdr:row>
                    <xdr:rowOff>7620</xdr:rowOff>
                  </from>
                  <to>
                    <xdr:col>6</xdr:col>
                    <xdr:colOff>1798320</xdr:colOff>
                    <xdr:row>1146</xdr:row>
                    <xdr:rowOff>312420</xdr:rowOff>
                  </to>
                </anchor>
              </controlPr>
            </control>
          </mc:Choice>
        </mc:AlternateContent>
        <mc:AlternateContent xmlns:mc="http://schemas.openxmlformats.org/markup-compatibility/2006">
          <mc:Choice Requires="x14">
            <control shapeId="5350" r:id="rId716" name="Drop Down 4326">
              <controlPr defaultSize="0" autoLine="0" autoPict="0">
                <anchor moveWithCells="1">
                  <from>
                    <xdr:col>6</xdr:col>
                    <xdr:colOff>0</xdr:colOff>
                    <xdr:row>1147</xdr:row>
                    <xdr:rowOff>0</xdr:rowOff>
                  </from>
                  <to>
                    <xdr:col>6</xdr:col>
                    <xdr:colOff>617220</xdr:colOff>
                    <xdr:row>1148</xdr:row>
                    <xdr:rowOff>0</xdr:rowOff>
                  </to>
                </anchor>
              </controlPr>
            </control>
          </mc:Choice>
        </mc:AlternateContent>
        <mc:AlternateContent xmlns:mc="http://schemas.openxmlformats.org/markup-compatibility/2006">
          <mc:Choice Requires="x14">
            <control shapeId="5351" r:id="rId717" name="Drop Down 4327">
              <controlPr defaultSize="0" autoLine="0" autoPict="0">
                <anchor moveWithCells="1">
                  <from>
                    <xdr:col>6</xdr:col>
                    <xdr:colOff>601980</xdr:colOff>
                    <xdr:row>1147</xdr:row>
                    <xdr:rowOff>7620</xdr:rowOff>
                  </from>
                  <to>
                    <xdr:col>6</xdr:col>
                    <xdr:colOff>1264920</xdr:colOff>
                    <xdr:row>1148</xdr:row>
                    <xdr:rowOff>0</xdr:rowOff>
                  </to>
                </anchor>
              </controlPr>
            </control>
          </mc:Choice>
        </mc:AlternateContent>
        <mc:AlternateContent xmlns:mc="http://schemas.openxmlformats.org/markup-compatibility/2006">
          <mc:Choice Requires="x14">
            <control shapeId="5352" r:id="rId718" name="Drop Down 4328">
              <controlPr defaultSize="0" autoLine="0" autoPict="0">
                <anchor moveWithCells="1">
                  <from>
                    <xdr:col>6</xdr:col>
                    <xdr:colOff>1264920</xdr:colOff>
                    <xdr:row>1147</xdr:row>
                    <xdr:rowOff>7620</xdr:rowOff>
                  </from>
                  <to>
                    <xdr:col>6</xdr:col>
                    <xdr:colOff>1798320</xdr:colOff>
                    <xdr:row>1147</xdr:row>
                    <xdr:rowOff>312420</xdr:rowOff>
                  </to>
                </anchor>
              </controlPr>
            </control>
          </mc:Choice>
        </mc:AlternateContent>
        <mc:AlternateContent xmlns:mc="http://schemas.openxmlformats.org/markup-compatibility/2006">
          <mc:Choice Requires="x14">
            <control shapeId="5354" r:id="rId719" name="Drop Down 4330">
              <controlPr defaultSize="0" autoLine="0" autoPict="0">
                <anchor moveWithCells="1">
                  <from>
                    <xdr:col>6</xdr:col>
                    <xdr:colOff>0</xdr:colOff>
                    <xdr:row>1148</xdr:row>
                    <xdr:rowOff>0</xdr:rowOff>
                  </from>
                  <to>
                    <xdr:col>6</xdr:col>
                    <xdr:colOff>617220</xdr:colOff>
                    <xdr:row>1149</xdr:row>
                    <xdr:rowOff>0</xdr:rowOff>
                  </to>
                </anchor>
              </controlPr>
            </control>
          </mc:Choice>
        </mc:AlternateContent>
        <mc:AlternateContent xmlns:mc="http://schemas.openxmlformats.org/markup-compatibility/2006">
          <mc:Choice Requires="x14">
            <control shapeId="5355" r:id="rId720" name="Drop Down 4331">
              <controlPr defaultSize="0" autoLine="0" autoPict="0">
                <anchor moveWithCells="1">
                  <from>
                    <xdr:col>6</xdr:col>
                    <xdr:colOff>601980</xdr:colOff>
                    <xdr:row>1148</xdr:row>
                    <xdr:rowOff>7620</xdr:rowOff>
                  </from>
                  <to>
                    <xdr:col>6</xdr:col>
                    <xdr:colOff>1264920</xdr:colOff>
                    <xdr:row>1149</xdr:row>
                    <xdr:rowOff>0</xdr:rowOff>
                  </to>
                </anchor>
              </controlPr>
            </control>
          </mc:Choice>
        </mc:AlternateContent>
        <mc:AlternateContent xmlns:mc="http://schemas.openxmlformats.org/markup-compatibility/2006">
          <mc:Choice Requires="x14">
            <control shapeId="5356" r:id="rId721" name="Drop Down 4332">
              <controlPr defaultSize="0" autoLine="0" autoPict="0">
                <anchor moveWithCells="1">
                  <from>
                    <xdr:col>6</xdr:col>
                    <xdr:colOff>1264920</xdr:colOff>
                    <xdr:row>1148</xdr:row>
                    <xdr:rowOff>7620</xdr:rowOff>
                  </from>
                  <to>
                    <xdr:col>6</xdr:col>
                    <xdr:colOff>1798320</xdr:colOff>
                    <xdr:row>1148</xdr:row>
                    <xdr:rowOff>312420</xdr:rowOff>
                  </to>
                </anchor>
              </controlPr>
            </control>
          </mc:Choice>
        </mc:AlternateContent>
        <mc:AlternateContent xmlns:mc="http://schemas.openxmlformats.org/markup-compatibility/2006">
          <mc:Choice Requires="x14">
            <control shapeId="5366" r:id="rId722" name="Drop Down 4342">
              <controlPr defaultSize="0" autoLine="0" autoPict="0">
                <anchor moveWithCells="1">
                  <from>
                    <xdr:col>6</xdr:col>
                    <xdr:colOff>0</xdr:colOff>
                    <xdr:row>1246</xdr:row>
                    <xdr:rowOff>0</xdr:rowOff>
                  </from>
                  <to>
                    <xdr:col>6</xdr:col>
                    <xdr:colOff>617220</xdr:colOff>
                    <xdr:row>1247</xdr:row>
                    <xdr:rowOff>0</xdr:rowOff>
                  </to>
                </anchor>
              </controlPr>
            </control>
          </mc:Choice>
        </mc:AlternateContent>
        <mc:AlternateContent xmlns:mc="http://schemas.openxmlformats.org/markup-compatibility/2006">
          <mc:Choice Requires="x14">
            <control shapeId="5367" r:id="rId723" name="Drop Down 4343">
              <controlPr defaultSize="0" autoLine="0" autoPict="0">
                <anchor moveWithCells="1">
                  <from>
                    <xdr:col>6</xdr:col>
                    <xdr:colOff>601980</xdr:colOff>
                    <xdr:row>1246</xdr:row>
                    <xdr:rowOff>7620</xdr:rowOff>
                  </from>
                  <to>
                    <xdr:col>6</xdr:col>
                    <xdr:colOff>1264920</xdr:colOff>
                    <xdr:row>1247</xdr:row>
                    <xdr:rowOff>0</xdr:rowOff>
                  </to>
                </anchor>
              </controlPr>
            </control>
          </mc:Choice>
        </mc:AlternateContent>
        <mc:AlternateContent xmlns:mc="http://schemas.openxmlformats.org/markup-compatibility/2006">
          <mc:Choice Requires="x14">
            <control shapeId="5368" r:id="rId724" name="Drop Down 4344">
              <controlPr defaultSize="0" autoLine="0" autoPict="0">
                <anchor moveWithCells="1">
                  <from>
                    <xdr:col>6</xdr:col>
                    <xdr:colOff>1264920</xdr:colOff>
                    <xdr:row>1246</xdr:row>
                    <xdr:rowOff>7620</xdr:rowOff>
                  </from>
                  <to>
                    <xdr:col>6</xdr:col>
                    <xdr:colOff>1798320</xdr:colOff>
                    <xdr:row>1246</xdr:row>
                    <xdr:rowOff>312420</xdr:rowOff>
                  </to>
                </anchor>
              </controlPr>
            </control>
          </mc:Choice>
        </mc:AlternateContent>
        <mc:AlternateContent xmlns:mc="http://schemas.openxmlformats.org/markup-compatibility/2006">
          <mc:Choice Requires="x14">
            <control shapeId="5370" r:id="rId725" name="Drop Down 4346">
              <controlPr defaultSize="0" autoLine="0" autoPict="0">
                <anchor moveWithCells="1">
                  <from>
                    <xdr:col>6</xdr:col>
                    <xdr:colOff>0</xdr:colOff>
                    <xdr:row>1247</xdr:row>
                    <xdr:rowOff>0</xdr:rowOff>
                  </from>
                  <to>
                    <xdr:col>6</xdr:col>
                    <xdr:colOff>617220</xdr:colOff>
                    <xdr:row>1248</xdr:row>
                    <xdr:rowOff>0</xdr:rowOff>
                  </to>
                </anchor>
              </controlPr>
            </control>
          </mc:Choice>
        </mc:AlternateContent>
        <mc:AlternateContent xmlns:mc="http://schemas.openxmlformats.org/markup-compatibility/2006">
          <mc:Choice Requires="x14">
            <control shapeId="5371" r:id="rId726" name="Drop Down 4347">
              <controlPr defaultSize="0" autoLine="0" autoPict="0">
                <anchor moveWithCells="1">
                  <from>
                    <xdr:col>6</xdr:col>
                    <xdr:colOff>601980</xdr:colOff>
                    <xdr:row>1247</xdr:row>
                    <xdr:rowOff>7620</xdr:rowOff>
                  </from>
                  <to>
                    <xdr:col>6</xdr:col>
                    <xdr:colOff>1264920</xdr:colOff>
                    <xdr:row>1248</xdr:row>
                    <xdr:rowOff>0</xdr:rowOff>
                  </to>
                </anchor>
              </controlPr>
            </control>
          </mc:Choice>
        </mc:AlternateContent>
        <mc:AlternateContent xmlns:mc="http://schemas.openxmlformats.org/markup-compatibility/2006">
          <mc:Choice Requires="x14">
            <control shapeId="5372" r:id="rId727" name="Drop Down 4348">
              <controlPr defaultSize="0" autoLine="0" autoPict="0">
                <anchor moveWithCells="1">
                  <from>
                    <xdr:col>6</xdr:col>
                    <xdr:colOff>1264920</xdr:colOff>
                    <xdr:row>1247</xdr:row>
                    <xdr:rowOff>7620</xdr:rowOff>
                  </from>
                  <to>
                    <xdr:col>6</xdr:col>
                    <xdr:colOff>1798320</xdr:colOff>
                    <xdr:row>1247</xdr:row>
                    <xdr:rowOff>312420</xdr:rowOff>
                  </to>
                </anchor>
              </controlPr>
            </control>
          </mc:Choice>
        </mc:AlternateContent>
        <mc:AlternateContent xmlns:mc="http://schemas.openxmlformats.org/markup-compatibility/2006">
          <mc:Choice Requires="x14">
            <control shapeId="5374" r:id="rId728" name="Drop Down 4350">
              <controlPr defaultSize="0" autoLine="0" autoPict="0">
                <anchor moveWithCells="1">
                  <from>
                    <xdr:col>6</xdr:col>
                    <xdr:colOff>0</xdr:colOff>
                    <xdr:row>1248</xdr:row>
                    <xdr:rowOff>0</xdr:rowOff>
                  </from>
                  <to>
                    <xdr:col>6</xdr:col>
                    <xdr:colOff>617220</xdr:colOff>
                    <xdr:row>1249</xdr:row>
                    <xdr:rowOff>0</xdr:rowOff>
                  </to>
                </anchor>
              </controlPr>
            </control>
          </mc:Choice>
        </mc:AlternateContent>
        <mc:AlternateContent xmlns:mc="http://schemas.openxmlformats.org/markup-compatibility/2006">
          <mc:Choice Requires="x14">
            <control shapeId="5375" r:id="rId729" name="Drop Down 4351">
              <controlPr defaultSize="0" autoLine="0" autoPict="0">
                <anchor moveWithCells="1">
                  <from>
                    <xdr:col>6</xdr:col>
                    <xdr:colOff>601980</xdr:colOff>
                    <xdr:row>1248</xdr:row>
                    <xdr:rowOff>7620</xdr:rowOff>
                  </from>
                  <to>
                    <xdr:col>6</xdr:col>
                    <xdr:colOff>1264920</xdr:colOff>
                    <xdr:row>1249</xdr:row>
                    <xdr:rowOff>0</xdr:rowOff>
                  </to>
                </anchor>
              </controlPr>
            </control>
          </mc:Choice>
        </mc:AlternateContent>
        <mc:AlternateContent xmlns:mc="http://schemas.openxmlformats.org/markup-compatibility/2006">
          <mc:Choice Requires="x14">
            <control shapeId="5376" r:id="rId730" name="Drop Down 4352">
              <controlPr defaultSize="0" autoLine="0" autoPict="0">
                <anchor moveWithCells="1">
                  <from>
                    <xdr:col>6</xdr:col>
                    <xdr:colOff>1264920</xdr:colOff>
                    <xdr:row>1248</xdr:row>
                    <xdr:rowOff>7620</xdr:rowOff>
                  </from>
                  <to>
                    <xdr:col>6</xdr:col>
                    <xdr:colOff>1798320</xdr:colOff>
                    <xdr:row>1248</xdr:row>
                    <xdr:rowOff>312420</xdr:rowOff>
                  </to>
                </anchor>
              </controlPr>
            </control>
          </mc:Choice>
        </mc:AlternateContent>
        <mc:AlternateContent xmlns:mc="http://schemas.openxmlformats.org/markup-compatibility/2006">
          <mc:Choice Requires="x14">
            <control shapeId="5386" r:id="rId731" name="Drop Down 4362">
              <controlPr defaultSize="0" autoLine="0" autoPict="0">
                <anchor moveWithCells="1">
                  <from>
                    <xdr:col>6</xdr:col>
                    <xdr:colOff>0</xdr:colOff>
                    <xdr:row>1346</xdr:row>
                    <xdr:rowOff>0</xdr:rowOff>
                  </from>
                  <to>
                    <xdr:col>6</xdr:col>
                    <xdr:colOff>617220</xdr:colOff>
                    <xdr:row>1347</xdr:row>
                    <xdr:rowOff>0</xdr:rowOff>
                  </to>
                </anchor>
              </controlPr>
            </control>
          </mc:Choice>
        </mc:AlternateContent>
        <mc:AlternateContent xmlns:mc="http://schemas.openxmlformats.org/markup-compatibility/2006">
          <mc:Choice Requires="x14">
            <control shapeId="5387" r:id="rId732" name="Drop Down 4363">
              <controlPr defaultSize="0" autoLine="0" autoPict="0">
                <anchor moveWithCells="1">
                  <from>
                    <xdr:col>6</xdr:col>
                    <xdr:colOff>601980</xdr:colOff>
                    <xdr:row>1346</xdr:row>
                    <xdr:rowOff>7620</xdr:rowOff>
                  </from>
                  <to>
                    <xdr:col>6</xdr:col>
                    <xdr:colOff>1264920</xdr:colOff>
                    <xdr:row>1347</xdr:row>
                    <xdr:rowOff>0</xdr:rowOff>
                  </to>
                </anchor>
              </controlPr>
            </control>
          </mc:Choice>
        </mc:AlternateContent>
        <mc:AlternateContent xmlns:mc="http://schemas.openxmlformats.org/markup-compatibility/2006">
          <mc:Choice Requires="x14">
            <control shapeId="5388" r:id="rId733" name="Drop Down 4364">
              <controlPr defaultSize="0" autoLine="0" autoPict="0">
                <anchor moveWithCells="1">
                  <from>
                    <xdr:col>6</xdr:col>
                    <xdr:colOff>1264920</xdr:colOff>
                    <xdr:row>1346</xdr:row>
                    <xdr:rowOff>7620</xdr:rowOff>
                  </from>
                  <to>
                    <xdr:col>6</xdr:col>
                    <xdr:colOff>1798320</xdr:colOff>
                    <xdr:row>1346</xdr:row>
                    <xdr:rowOff>312420</xdr:rowOff>
                  </to>
                </anchor>
              </controlPr>
            </control>
          </mc:Choice>
        </mc:AlternateContent>
        <mc:AlternateContent xmlns:mc="http://schemas.openxmlformats.org/markup-compatibility/2006">
          <mc:Choice Requires="x14">
            <control shapeId="5390" r:id="rId734" name="Drop Down 4366">
              <controlPr defaultSize="0" autoLine="0" autoPict="0">
                <anchor moveWithCells="1">
                  <from>
                    <xdr:col>6</xdr:col>
                    <xdr:colOff>0</xdr:colOff>
                    <xdr:row>1347</xdr:row>
                    <xdr:rowOff>0</xdr:rowOff>
                  </from>
                  <to>
                    <xdr:col>6</xdr:col>
                    <xdr:colOff>617220</xdr:colOff>
                    <xdr:row>1348</xdr:row>
                    <xdr:rowOff>0</xdr:rowOff>
                  </to>
                </anchor>
              </controlPr>
            </control>
          </mc:Choice>
        </mc:AlternateContent>
        <mc:AlternateContent xmlns:mc="http://schemas.openxmlformats.org/markup-compatibility/2006">
          <mc:Choice Requires="x14">
            <control shapeId="5391" r:id="rId735" name="Drop Down 4367">
              <controlPr defaultSize="0" autoLine="0" autoPict="0">
                <anchor moveWithCells="1">
                  <from>
                    <xdr:col>6</xdr:col>
                    <xdr:colOff>601980</xdr:colOff>
                    <xdr:row>1347</xdr:row>
                    <xdr:rowOff>7620</xdr:rowOff>
                  </from>
                  <to>
                    <xdr:col>6</xdr:col>
                    <xdr:colOff>1264920</xdr:colOff>
                    <xdr:row>1348</xdr:row>
                    <xdr:rowOff>0</xdr:rowOff>
                  </to>
                </anchor>
              </controlPr>
            </control>
          </mc:Choice>
        </mc:AlternateContent>
        <mc:AlternateContent xmlns:mc="http://schemas.openxmlformats.org/markup-compatibility/2006">
          <mc:Choice Requires="x14">
            <control shapeId="5392" r:id="rId736" name="Drop Down 4368">
              <controlPr defaultSize="0" autoLine="0" autoPict="0">
                <anchor moveWithCells="1">
                  <from>
                    <xdr:col>6</xdr:col>
                    <xdr:colOff>1264920</xdr:colOff>
                    <xdr:row>1347</xdr:row>
                    <xdr:rowOff>7620</xdr:rowOff>
                  </from>
                  <to>
                    <xdr:col>6</xdr:col>
                    <xdr:colOff>1798320</xdr:colOff>
                    <xdr:row>1347</xdr:row>
                    <xdr:rowOff>312420</xdr:rowOff>
                  </to>
                </anchor>
              </controlPr>
            </control>
          </mc:Choice>
        </mc:AlternateContent>
        <mc:AlternateContent xmlns:mc="http://schemas.openxmlformats.org/markup-compatibility/2006">
          <mc:Choice Requires="x14">
            <control shapeId="5394" r:id="rId737" name="Drop Down 4370">
              <controlPr defaultSize="0" autoLine="0" autoPict="0">
                <anchor moveWithCells="1">
                  <from>
                    <xdr:col>6</xdr:col>
                    <xdr:colOff>0</xdr:colOff>
                    <xdr:row>1348</xdr:row>
                    <xdr:rowOff>0</xdr:rowOff>
                  </from>
                  <to>
                    <xdr:col>6</xdr:col>
                    <xdr:colOff>617220</xdr:colOff>
                    <xdr:row>1349</xdr:row>
                    <xdr:rowOff>0</xdr:rowOff>
                  </to>
                </anchor>
              </controlPr>
            </control>
          </mc:Choice>
        </mc:AlternateContent>
        <mc:AlternateContent xmlns:mc="http://schemas.openxmlformats.org/markup-compatibility/2006">
          <mc:Choice Requires="x14">
            <control shapeId="5395" r:id="rId738" name="Drop Down 4371">
              <controlPr defaultSize="0" autoLine="0" autoPict="0">
                <anchor moveWithCells="1">
                  <from>
                    <xdr:col>6</xdr:col>
                    <xdr:colOff>601980</xdr:colOff>
                    <xdr:row>1348</xdr:row>
                    <xdr:rowOff>7620</xdr:rowOff>
                  </from>
                  <to>
                    <xdr:col>6</xdr:col>
                    <xdr:colOff>1264920</xdr:colOff>
                    <xdr:row>1349</xdr:row>
                    <xdr:rowOff>0</xdr:rowOff>
                  </to>
                </anchor>
              </controlPr>
            </control>
          </mc:Choice>
        </mc:AlternateContent>
        <mc:AlternateContent xmlns:mc="http://schemas.openxmlformats.org/markup-compatibility/2006">
          <mc:Choice Requires="x14">
            <control shapeId="5396" r:id="rId739" name="Drop Down 4372">
              <controlPr defaultSize="0" autoLine="0" autoPict="0">
                <anchor moveWithCells="1">
                  <from>
                    <xdr:col>6</xdr:col>
                    <xdr:colOff>1264920</xdr:colOff>
                    <xdr:row>1348</xdr:row>
                    <xdr:rowOff>7620</xdr:rowOff>
                  </from>
                  <to>
                    <xdr:col>6</xdr:col>
                    <xdr:colOff>1798320</xdr:colOff>
                    <xdr:row>1348</xdr:row>
                    <xdr:rowOff>312420</xdr:rowOff>
                  </to>
                </anchor>
              </controlPr>
            </control>
          </mc:Choice>
        </mc:AlternateContent>
        <mc:AlternateContent xmlns:mc="http://schemas.openxmlformats.org/markup-compatibility/2006">
          <mc:Choice Requires="x14">
            <control shapeId="5406" r:id="rId740" name="Drop Down 4382">
              <controlPr defaultSize="0" autoLine="0" autoPict="0">
                <anchor moveWithCells="1">
                  <from>
                    <xdr:col>6</xdr:col>
                    <xdr:colOff>0</xdr:colOff>
                    <xdr:row>1446</xdr:row>
                    <xdr:rowOff>0</xdr:rowOff>
                  </from>
                  <to>
                    <xdr:col>6</xdr:col>
                    <xdr:colOff>617220</xdr:colOff>
                    <xdr:row>1447</xdr:row>
                    <xdr:rowOff>0</xdr:rowOff>
                  </to>
                </anchor>
              </controlPr>
            </control>
          </mc:Choice>
        </mc:AlternateContent>
        <mc:AlternateContent xmlns:mc="http://schemas.openxmlformats.org/markup-compatibility/2006">
          <mc:Choice Requires="x14">
            <control shapeId="5407" r:id="rId741" name="Drop Down 4383">
              <controlPr defaultSize="0" autoLine="0" autoPict="0">
                <anchor moveWithCells="1">
                  <from>
                    <xdr:col>6</xdr:col>
                    <xdr:colOff>601980</xdr:colOff>
                    <xdr:row>1446</xdr:row>
                    <xdr:rowOff>7620</xdr:rowOff>
                  </from>
                  <to>
                    <xdr:col>6</xdr:col>
                    <xdr:colOff>1264920</xdr:colOff>
                    <xdr:row>1447</xdr:row>
                    <xdr:rowOff>0</xdr:rowOff>
                  </to>
                </anchor>
              </controlPr>
            </control>
          </mc:Choice>
        </mc:AlternateContent>
        <mc:AlternateContent xmlns:mc="http://schemas.openxmlformats.org/markup-compatibility/2006">
          <mc:Choice Requires="x14">
            <control shapeId="5408" r:id="rId742" name="Drop Down 4384">
              <controlPr defaultSize="0" autoLine="0" autoPict="0">
                <anchor moveWithCells="1">
                  <from>
                    <xdr:col>6</xdr:col>
                    <xdr:colOff>1264920</xdr:colOff>
                    <xdr:row>1446</xdr:row>
                    <xdr:rowOff>7620</xdr:rowOff>
                  </from>
                  <to>
                    <xdr:col>6</xdr:col>
                    <xdr:colOff>1798320</xdr:colOff>
                    <xdr:row>1446</xdr:row>
                    <xdr:rowOff>312420</xdr:rowOff>
                  </to>
                </anchor>
              </controlPr>
            </control>
          </mc:Choice>
        </mc:AlternateContent>
        <mc:AlternateContent xmlns:mc="http://schemas.openxmlformats.org/markup-compatibility/2006">
          <mc:Choice Requires="x14">
            <control shapeId="5410" r:id="rId743" name="Drop Down 4386">
              <controlPr defaultSize="0" autoLine="0" autoPict="0">
                <anchor moveWithCells="1">
                  <from>
                    <xdr:col>6</xdr:col>
                    <xdr:colOff>0</xdr:colOff>
                    <xdr:row>1447</xdr:row>
                    <xdr:rowOff>0</xdr:rowOff>
                  </from>
                  <to>
                    <xdr:col>6</xdr:col>
                    <xdr:colOff>617220</xdr:colOff>
                    <xdr:row>1448</xdr:row>
                    <xdr:rowOff>0</xdr:rowOff>
                  </to>
                </anchor>
              </controlPr>
            </control>
          </mc:Choice>
        </mc:AlternateContent>
        <mc:AlternateContent xmlns:mc="http://schemas.openxmlformats.org/markup-compatibility/2006">
          <mc:Choice Requires="x14">
            <control shapeId="5411" r:id="rId744" name="Drop Down 4387">
              <controlPr defaultSize="0" autoLine="0" autoPict="0">
                <anchor moveWithCells="1">
                  <from>
                    <xdr:col>6</xdr:col>
                    <xdr:colOff>601980</xdr:colOff>
                    <xdr:row>1447</xdr:row>
                    <xdr:rowOff>7620</xdr:rowOff>
                  </from>
                  <to>
                    <xdr:col>6</xdr:col>
                    <xdr:colOff>1264920</xdr:colOff>
                    <xdr:row>1448</xdr:row>
                    <xdr:rowOff>0</xdr:rowOff>
                  </to>
                </anchor>
              </controlPr>
            </control>
          </mc:Choice>
        </mc:AlternateContent>
        <mc:AlternateContent xmlns:mc="http://schemas.openxmlformats.org/markup-compatibility/2006">
          <mc:Choice Requires="x14">
            <control shapeId="5412" r:id="rId745" name="Drop Down 4388">
              <controlPr defaultSize="0" autoLine="0" autoPict="0">
                <anchor moveWithCells="1">
                  <from>
                    <xdr:col>6</xdr:col>
                    <xdr:colOff>1264920</xdr:colOff>
                    <xdr:row>1447</xdr:row>
                    <xdr:rowOff>7620</xdr:rowOff>
                  </from>
                  <to>
                    <xdr:col>6</xdr:col>
                    <xdr:colOff>1798320</xdr:colOff>
                    <xdr:row>1447</xdr:row>
                    <xdr:rowOff>312420</xdr:rowOff>
                  </to>
                </anchor>
              </controlPr>
            </control>
          </mc:Choice>
        </mc:AlternateContent>
        <mc:AlternateContent xmlns:mc="http://schemas.openxmlformats.org/markup-compatibility/2006">
          <mc:Choice Requires="x14">
            <control shapeId="5414" r:id="rId746" name="Drop Down 4390">
              <controlPr defaultSize="0" autoLine="0" autoPict="0">
                <anchor moveWithCells="1">
                  <from>
                    <xdr:col>6</xdr:col>
                    <xdr:colOff>0</xdr:colOff>
                    <xdr:row>1448</xdr:row>
                    <xdr:rowOff>0</xdr:rowOff>
                  </from>
                  <to>
                    <xdr:col>6</xdr:col>
                    <xdr:colOff>617220</xdr:colOff>
                    <xdr:row>1449</xdr:row>
                    <xdr:rowOff>0</xdr:rowOff>
                  </to>
                </anchor>
              </controlPr>
            </control>
          </mc:Choice>
        </mc:AlternateContent>
        <mc:AlternateContent xmlns:mc="http://schemas.openxmlformats.org/markup-compatibility/2006">
          <mc:Choice Requires="x14">
            <control shapeId="5415" r:id="rId747" name="Drop Down 4391">
              <controlPr defaultSize="0" autoLine="0" autoPict="0">
                <anchor moveWithCells="1">
                  <from>
                    <xdr:col>6</xdr:col>
                    <xdr:colOff>601980</xdr:colOff>
                    <xdr:row>1448</xdr:row>
                    <xdr:rowOff>7620</xdr:rowOff>
                  </from>
                  <to>
                    <xdr:col>6</xdr:col>
                    <xdr:colOff>1264920</xdr:colOff>
                    <xdr:row>1449</xdr:row>
                    <xdr:rowOff>0</xdr:rowOff>
                  </to>
                </anchor>
              </controlPr>
            </control>
          </mc:Choice>
        </mc:AlternateContent>
        <mc:AlternateContent xmlns:mc="http://schemas.openxmlformats.org/markup-compatibility/2006">
          <mc:Choice Requires="x14">
            <control shapeId="5416" r:id="rId748" name="Drop Down 4392">
              <controlPr defaultSize="0" autoLine="0" autoPict="0">
                <anchor moveWithCells="1">
                  <from>
                    <xdr:col>6</xdr:col>
                    <xdr:colOff>1264920</xdr:colOff>
                    <xdr:row>1448</xdr:row>
                    <xdr:rowOff>7620</xdr:rowOff>
                  </from>
                  <to>
                    <xdr:col>6</xdr:col>
                    <xdr:colOff>1798320</xdr:colOff>
                    <xdr:row>1448</xdr:row>
                    <xdr:rowOff>312420</xdr:rowOff>
                  </to>
                </anchor>
              </controlPr>
            </control>
          </mc:Choice>
        </mc:AlternateContent>
        <mc:AlternateContent xmlns:mc="http://schemas.openxmlformats.org/markup-compatibility/2006">
          <mc:Choice Requires="x14">
            <control shapeId="5427" r:id="rId749" name="Drop Down 4403">
              <controlPr defaultSize="0" autoLine="0" autoPict="0">
                <anchor moveWithCells="1">
                  <from>
                    <xdr:col>7</xdr:col>
                    <xdr:colOff>7620</xdr:colOff>
                    <xdr:row>74</xdr:row>
                    <xdr:rowOff>220980</xdr:rowOff>
                  </from>
                  <to>
                    <xdr:col>9</xdr:col>
                    <xdr:colOff>0</xdr:colOff>
                    <xdr:row>75</xdr:row>
                    <xdr:rowOff>220980</xdr:rowOff>
                  </to>
                </anchor>
              </controlPr>
            </control>
          </mc:Choice>
        </mc:AlternateContent>
        <mc:AlternateContent xmlns:mc="http://schemas.openxmlformats.org/markup-compatibility/2006">
          <mc:Choice Requires="x14">
            <control shapeId="5428" r:id="rId750" name="Drop Down 4404">
              <controlPr defaultSize="0" autoLine="0" autoPict="0">
                <anchor moveWithCells="1">
                  <from>
                    <xdr:col>7</xdr:col>
                    <xdr:colOff>7620</xdr:colOff>
                    <xdr:row>77</xdr:row>
                    <xdr:rowOff>0</xdr:rowOff>
                  </from>
                  <to>
                    <xdr:col>9</xdr:col>
                    <xdr:colOff>0</xdr:colOff>
                    <xdr:row>78</xdr:row>
                    <xdr:rowOff>0</xdr:rowOff>
                  </to>
                </anchor>
              </controlPr>
            </control>
          </mc:Choice>
        </mc:AlternateContent>
        <mc:AlternateContent xmlns:mc="http://schemas.openxmlformats.org/markup-compatibility/2006">
          <mc:Choice Requires="x14">
            <control shapeId="5429" r:id="rId751" name="Drop Down 4405">
              <controlPr defaultSize="0" autoLine="0" autoPict="0">
                <anchor moveWithCells="1">
                  <from>
                    <xdr:col>7</xdr:col>
                    <xdr:colOff>7620</xdr:colOff>
                    <xdr:row>174</xdr:row>
                    <xdr:rowOff>220980</xdr:rowOff>
                  </from>
                  <to>
                    <xdr:col>9</xdr:col>
                    <xdr:colOff>0</xdr:colOff>
                    <xdr:row>175</xdr:row>
                    <xdr:rowOff>220980</xdr:rowOff>
                  </to>
                </anchor>
              </controlPr>
            </control>
          </mc:Choice>
        </mc:AlternateContent>
        <mc:AlternateContent xmlns:mc="http://schemas.openxmlformats.org/markup-compatibility/2006">
          <mc:Choice Requires="x14">
            <control shapeId="5430" r:id="rId752" name="Drop Down 4406">
              <controlPr defaultSize="0" autoLine="0" autoPict="0">
                <anchor moveWithCells="1">
                  <from>
                    <xdr:col>7</xdr:col>
                    <xdr:colOff>7620</xdr:colOff>
                    <xdr:row>177</xdr:row>
                    <xdr:rowOff>0</xdr:rowOff>
                  </from>
                  <to>
                    <xdr:col>9</xdr:col>
                    <xdr:colOff>0</xdr:colOff>
                    <xdr:row>178</xdr:row>
                    <xdr:rowOff>0</xdr:rowOff>
                  </to>
                </anchor>
              </controlPr>
            </control>
          </mc:Choice>
        </mc:AlternateContent>
        <mc:AlternateContent xmlns:mc="http://schemas.openxmlformats.org/markup-compatibility/2006">
          <mc:Choice Requires="x14">
            <control shapeId="5431" r:id="rId753" name="Drop Down 4407">
              <controlPr defaultSize="0" autoLine="0" autoPict="0">
                <anchor moveWithCells="1">
                  <from>
                    <xdr:col>7</xdr:col>
                    <xdr:colOff>7620</xdr:colOff>
                    <xdr:row>274</xdr:row>
                    <xdr:rowOff>220980</xdr:rowOff>
                  </from>
                  <to>
                    <xdr:col>9</xdr:col>
                    <xdr:colOff>0</xdr:colOff>
                    <xdr:row>275</xdr:row>
                    <xdr:rowOff>220980</xdr:rowOff>
                  </to>
                </anchor>
              </controlPr>
            </control>
          </mc:Choice>
        </mc:AlternateContent>
        <mc:AlternateContent xmlns:mc="http://schemas.openxmlformats.org/markup-compatibility/2006">
          <mc:Choice Requires="x14">
            <control shapeId="5432" r:id="rId754" name="Drop Down 4408">
              <controlPr defaultSize="0" autoLine="0" autoPict="0">
                <anchor moveWithCells="1">
                  <from>
                    <xdr:col>7</xdr:col>
                    <xdr:colOff>7620</xdr:colOff>
                    <xdr:row>277</xdr:row>
                    <xdr:rowOff>0</xdr:rowOff>
                  </from>
                  <to>
                    <xdr:col>9</xdr:col>
                    <xdr:colOff>0</xdr:colOff>
                    <xdr:row>278</xdr:row>
                    <xdr:rowOff>0</xdr:rowOff>
                  </to>
                </anchor>
              </controlPr>
            </control>
          </mc:Choice>
        </mc:AlternateContent>
        <mc:AlternateContent xmlns:mc="http://schemas.openxmlformats.org/markup-compatibility/2006">
          <mc:Choice Requires="x14">
            <control shapeId="5435" r:id="rId755" name="Drop Down 4411">
              <controlPr defaultSize="0" autoLine="0" autoPict="0">
                <anchor moveWithCells="1">
                  <from>
                    <xdr:col>7</xdr:col>
                    <xdr:colOff>7620</xdr:colOff>
                    <xdr:row>474</xdr:row>
                    <xdr:rowOff>220980</xdr:rowOff>
                  </from>
                  <to>
                    <xdr:col>9</xdr:col>
                    <xdr:colOff>0</xdr:colOff>
                    <xdr:row>475</xdr:row>
                    <xdr:rowOff>220980</xdr:rowOff>
                  </to>
                </anchor>
              </controlPr>
            </control>
          </mc:Choice>
        </mc:AlternateContent>
        <mc:AlternateContent xmlns:mc="http://schemas.openxmlformats.org/markup-compatibility/2006">
          <mc:Choice Requires="x14">
            <control shapeId="5436" r:id="rId756" name="Drop Down 4412">
              <controlPr defaultSize="0" autoLine="0" autoPict="0">
                <anchor moveWithCells="1">
                  <from>
                    <xdr:col>7</xdr:col>
                    <xdr:colOff>7620</xdr:colOff>
                    <xdr:row>477</xdr:row>
                    <xdr:rowOff>0</xdr:rowOff>
                  </from>
                  <to>
                    <xdr:col>9</xdr:col>
                    <xdr:colOff>0</xdr:colOff>
                    <xdr:row>478</xdr:row>
                    <xdr:rowOff>0</xdr:rowOff>
                  </to>
                </anchor>
              </controlPr>
            </control>
          </mc:Choice>
        </mc:AlternateContent>
        <mc:AlternateContent xmlns:mc="http://schemas.openxmlformats.org/markup-compatibility/2006">
          <mc:Choice Requires="x14">
            <control shapeId="5437" r:id="rId757" name="Drop Down 4413">
              <controlPr defaultSize="0" autoLine="0" autoPict="0">
                <anchor moveWithCells="1">
                  <from>
                    <xdr:col>7</xdr:col>
                    <xdr:colOff>7620</xdr:colOff>
                    <xdr:row>574</xdr:row>
                    <xdr:rowOff>220980</xdr:rowOff>
                  </from>
                  <to>
                    <xdr:col>9</xdr:col>
                    <xdr:colOff>0</xdr:colOff>
                    <xdr:row>575</xdr:row>
                    <xdr:rowOff>220980</xdr:rowOff>
                  </to>
                </anchor>
              </controlPr>
            </control>
          </mc:Choice>
        </mc:AlternateContent>
        <mc:AlternateContent xmlns:mc="http://schemas.openxmlformats.org/markup-compatibility/2006">
          <mc:Choice Requires="x14">
            <control shapeId="5438" r:id="rId758" name="Drop Down 4414">
              <controlPr defaultSize="0" autoLine="0" autoPict="0">
                <anchor moveWithCells="1">
                  <from>
                    <xdr:col>7</xdr:col>
                    <xdr:colOff>7620</xdr:colOff>
                    <xdr:row>577</xdr:row>
                    <xdr:rowOff>0</xdr:rowOff>
                  </from>
                  <to>
                    <xdr:col>9</xdr:col>
                    <xdr:colOff>0</xdr:colOff>
                    <xdr:row>578</xdr:row>
                    <xdr:rowOff>0</xdr:rowOff>
                  </to>
                </anchor>
              </controlPr>
            </control>
          </mc:Choice>
        </mc:AlternateContent>
        <mc:AlternateContent xmlns:mc="http://schemas.openxmlformats.org/markup-compatibility/2006">
          <mc:Choice Requires="x14">
            <control shapeId="5439" r:id="rId759" name="Drop Down 4415">
              <controlPr defaultSize="0" autoLine="0" autoPict="0">
                <anchor moveWithCells="1">
                  <from>
                    <xdr:col>7</xdr:col>
                    <xdr:colOff>7620</xdr:colOff>
                    <xdr:row>674</xdr:row>
                    <xdr:rowOff>220980</xdr:rowOff>
                  </from>
                  <to>
                    <xdr:col>9</xdr:col>
                    <xdr:colOff>0</xdr:colOff>
                    <xdr:row>675</xdr:row>
                    <xdr:rowOff>220980</xdr:rowOff>
                  </to>
                </anchor>
              </controlPr>
            </control>
          </mc:Choice>
        </mc:AlternateContent>
        <mc:AlternateContent xmlns:mc="http://schemas.openxmlformats.org/markup-compatibility/2006">
          <mc:Choice Requires="x14">
            <control shapeId="5440" r:id="rId760" name="Drop Down 4416">
              <controlPr defaultSize="0" autoLine="0" autoPict="0">
                <anchor moveWithCells="1">
                  <from>
                    <xdr:col>7</xdr:col>
                    <xdr:colOff>7620</xdr:colOff>
                    <xdr:row>677</xdr:row>
                    <xdr:rowOff>0</xdr:rowOff>
                  </from>
                  <to>
                    <xdr:col>9</xdr:col>
                    <xdr:colOff>0</xdr:colOff>
                    <xdr:row>678</xdr:row>
                    <xdr:rowOff>0</xdr:rowOff>
                  </to>
                </anchor>
              </controlPr>
            </control>
          </mc:Choice>
        </mc:AlternateContent>
        <mc:AlternateContent xmlns:mc="http://schemas.openxmlformats.org/markup-compatibility/2006">
          <mc:Choice Requires="x14">
            <control shapeId="5441" r:id="rId761" name="Drop Down 4417">
              <controlPr defaultSize="0" autoLine="0" autoPict="0">
                <anchor moveWithCells="1">
                  <from>
                    <xdr:col>7</xdr:col>
                    <xdr:colOff>7620</xdr:colOff>
                    <xdr:row>774</xdr:row>
                    <xdr:rowOff>220980</xdr:rowOff>
                  </from>
                  <to>
                    <xdr:col>9</xdr:col>
                    <xdr:colOff>0</xdr:colOff>
                    <xdr:row>775</xdr:row>
                    <xdr:rowOff>220980</xdr:rowOff>
                  </to>
                </anchor>
              </controlPr>
            </control>
          </mc:Choice>
        </mc:AlternateContent>
        <mc:AlternateContent xmlns:mc="http://schemas.openxmlformats.org/markup-compatibility/2006">
          <mc:Choice Requires="x14">
            <control shapeId="5442" r:id="rId762" name="Drop Down 4418">
              <controlPr defaultSize="0" autoLine="0" autoPict="0">
                <anchor moveWithCells="1">
                  <from>
                    <xdr:col>7</xdr:col>
                    <xdr:colOff>7620</xdr:colOff>
                    <xdr:row>777</xdr:row>
                    <xdr:rowOff>0</xdr:rowOff>
                  </from>
                  <to>
                    <xdr:col>9</xdr:col>
                    <xdr:colOff>0</xdr:colOff>
                    <xdr:row>778</xdr:row>
                    <xdr:rowOff>0</xdr:rowOff>
                  </to>
                </anchor>
              </controlPr>
            </control>
          </mc:Choice>
        </mc:AlternateContent>
        <mc:AlternateContent xmlns:mc="http://schemas.openxmlformats.org/markup-compatibility/2006">
          <mc:Choice Requires="x14">
            <control shapeId="5443" r:id="rId763" name="Drop Down 4419">
              <controlPr defaultSize="0" autoLine="0" autoPict="0">
                <anchor moveWithCells="1">
                  <from>
                    <xdr:col>7</xdr:col>
                    <xdr:colOff>7620</xdr:colOff>
                    <xdr:row>874</xdr:row>
                    <xdr:rowOff>220980</xdr:rowOff>
                  </from>
                  <to>
                    <xdr:col>9</xdr:col>
                    <xdr:colOff>0</xdr:colOff>
                    <xdr:row>875</xdr:row>
                    <xdr:rowOff>220980</xdr:rowOff>
                  </to>
                </anchor>
              </controlPr>
            </control>
          </mc:Choice>
        </mc:AlternateContent>
        <mc:AlternateContent xmlns:mc="http://schemas.openxmlformats.org/markup-compatibility/2006">
          <mc:Choice Requires="x14">
            <control shapeId="5444" r:id="rId764" name="Drop Down 4420">
              <controlPr defaultSize="0" autoLine="0" autoPict="0">
                <anchor moveWithCells="1">
                  <from>
                    <xdr:col>7</xdr:col>
                    <xdr:colOff>7620</xdr:colOff>
                    <xdr:row>877</xdr:row>
                    <xdr:rowOff>0</xdr:rowOff>
                  </from>
                  <to>
                    <xdr:col>9</xdr:col>
                    <xdr:colOff>0</xdr:colOff>
                    <xdr:row>878</xdr:row>
                    <xdr:rowOff>0</xdr:rowOff>
                  </to>
                </anchor>
              </controlPr>
            </control>
          </mc:Choice>
        </mc:AlternateContent>
        <mc:AlternateContent xmlns:mc="http://schemas.openxmlformats.org/markup-compatibility/2006">
          <mc:Choice Requires="x14">
            <control shapeId="5445" r:id="rId765" name="Drop Down 4421">
              <controlPr defaultSize="0" autoLine="0" autoPict="0">
                <anchor moveWithCells="1">
                  <from>
                    <xdr:col>7</xdr:col>
                    <xdr:colOff>7620</xdr:colOff>
                    <xdr:row>974</xdr:row>
                    <xdr:rowOff>220980</xdr:rowOff>
                  </from>
                  <to>
                    <xdr:col>9</xdr:col>
                    <xdr:colOff>0</xdr:colOff>
                    <xdr:row>975</xdr:row>
                    <xdr:rowOff>220980</xdr:rowOff>
                  </to>
                </anchor>
              </controlPr>
            </control>
          </mc:Choice>
        </mc:AlternateContent>
        <mc:AlternateContent xmlns:mc="http://schemas.openxmlformats.org/markup-compatibility/2006">
          <mc:Choice Requires="x14">
            <control shapeId="5446" r:id="rId766" name="Drop Down 4422">
              <controlPr defaultSize="0" autoLine="0" autoPict="0">
                <anchor moveWithCells="1">
                  <from>
                    <xdr:col>7</xdr:col>
                    <xdr:colOff>7620</xdr:colOff>
                    <xdr:row>977</xdr:row>
                    <xdr:rowOff>0</xdr:rowOff>
                  </from>
                  <to>
                    <xdr:col>9</xdr:col>
                    <xdr:colOff>0</xdr:colOff>
                    <xdr:row>978</xdr:row>
                    <xdr:rowOff>0</xdr:rowOff>
                  </to>
                </anchor>
              </controlPr>
            </control>
          </mc:Choice>
        </mc:AlternateContent>
        <mc:AlternateContent xmlns:mc="http://schemas.openxmlformats.org/markup-compatibility/2006">
          <mc:Choice Requires="x14">
            <control shapeId="5447" r:id="rId767" name="Drop Down 4423">
              <controlPr defaultSize="0" autoLine="0" autoPict="0">
                <anchor moveWithCells="1">
                  <from>
                    <xdr:col>7</xdr:col>
                    <xdr:colOff>7620</xdr:colOff>
                    <xdr:row>1074</xdr:row>
                    <xdr:rowOff>220980</xdr:rowOff>
                  </from>
                  <to>
                    <xdr:col>9</xdr:col>
                    <xdr:colOff>0</xdr:colOff>
                    <xdr:row>1075</xdr:row>
                    <xdr:rowOff>220980</xdr:rowOff>
                  </to>
                </anchor>
              </controlPr>
            </control>
          </mc:Choice>
        </mc:AlternateContent>
        <mc:AlternateContent xmlns:mc="http://schemas.openxmlformats.org/markup-compatibility/2006">
          <mc:Choice Requires="x14">
            <control shapeId="5448" r:id="rId768" name="Drop Down 4424">
              <controlPr defaultSize="0" autoLine="0" autoPict="0">
                <anchor moveWithCells="1">
                  <from>
                    <xdr:col>7</xdr:col>
                    <xdr:colOff>7620</xdr:colOff>
                    <xdr:row>1077</xdr:row>
                    <xdr:rowOff>0</xdr:rowOff>
                  </from>
                  <to>
                    <xdr:col>9</xdr:col>
                    <xdr:colOff>0</xdr:colOff>
                    <xdr:row>1078</xdr:row>
                    <xdr:rowOff>0</xdr:rowOff>
                  </to>
                </anchor>
              </controlPr>
            </control>
          </mc:Choice>
        </mc:AlternateContent>
        <mc:AlternateContent xmlns:mc="http://schemas.openxmlformats.org/markup-compatibility/2006">
          <mc:Choice Requires="x14">
            <control shapeId="5449" r:id="rId769" name="Drop Down 4425">
              <controlPr defaultSize="0" autoLine="0" autoPict="0">
                <anchor moveWithCells="1">
                  <from>
                    <xdr:col>7</xdr:col>
                    <xdr:colOff>7620</xdr:colOff>
                    <xdr:row>1174</xdr:row>
                    <xdr:rowOff>220980</xdr:rowOff>
                  </from>
                  <to>
                    <xdr:col>9</xdr:col>
                    <xdr:colOff>0</xdr:colOff>
                    <xdr:row>1175</xdr:row>
                    <xdr:rowOff>220980</xdr:rowOff>
                  </to>
                </anchor>
              </controlPr>
            </control>
          </mc:Choice>
        </mc:AlternateContent>
        <mc:AlternateContent xmlns:mc="http://schemas.openxmlformats.org/markup-compatibility/2006">
          <mc:Choice Requires="x14">
            <control shapeId="5450" r:id="rId770" name="Drop Down 4426">
              <controlPr defaultSize="0" autoLine="0" autoPict="0">
                <anchor moveWithCells="1">
                  <from>
                    <xdr:col>7</xdr:col>
                    <xdr:colOff>7620</xdr:colOff>
                    <xdr:row>1177</xdr:row>
                    <xdr:rowOff>0</xdr:rowOff>
                  </from>
                  <to>
                    <xdr:col>9</xdr:col>
                    <xdr:colOff>0</xdr:colOff>
                    <xdr:row>1178</xdr:row>
                    <xdr:rowOff>0</xdr:rowOff>
                  </to>
                </anchor>
              </controlPr>
            </control>
          </mc:Choice>
        </mc:AlternateContent>
        <mc:AlternateContent xmlns:mc="http://schemas.openxmlformats.org/markup-compatibility/2006">
          <mc:Choice Requires="x14">
            <control shapeId="5451" r:id="rId771" name="Drop Down 4427">
              <controlPr defaultSize="0" autoLine="0" autoPict="0">
                <anchor moveWithCells="1">
                  <from>
                    <xdr:col>7</xdr:col>
                    <xdr:colOff>7620</xdr:colOff>
                    <xdr:row>1274</xdr:row>
                    <xdr:rowOff>220980</xdr:rowOff>
                  </from>
                  <to>
                    <xdr:col>9</xdr:col>
                    <xdr:colOff>0</xdr:colOff>
                    <xdr:row>1275</xdr:row>
                    <xdr:rowOff>220980</xdr:rowOff>
                  </to>
                </anchor>
              </controlPr>
            </control>
          </mc:Choice>
        </mc:AlternateContent>
        <mc:AlternateContent xmlns:mc="http://schemas.openxmlformats.org/markup-compatibility/2006">
          <mc:Choice Requires="x14">
            <control shapeId="5452" r:id="rId772" name="Drop Down 4428">
              <controlPr defaultSize="0" autoLine="0" autoPict="0">
                <anchor moveWithCells="1">
                  <from>
                    <xdr:col>7</xdr:col>
                    <xdr:colOff>7620</xdr:colOff>
                    <xdr:row>1277</xdr:row>
                    <xdr:rowOff>0</xdr:rowOff>
                  </from>
                  <to>
                    <xdr:col>9</xdr:col>
                    <xdr:colOff>0</xdr:colOff>
                    <xdr:row>1278</xdr:row>
                    <xdr:rowOff>0</xdr:rowOff>
                  </to>
                </anchor>
              </controlPr>
            </control>
          </mc:Choice>
        </mc:AlternateContent>
        <mc:AlternateContent xmlns:mc="http://schemas.openxmlformats.org/markup-compatibility/2006">
          <mc:Choice Requires="x14">
            <control shapeId="5453" r:id="rId773" name="Drop Down 4429">
              <controlPr defaultSize="0" autoLine="0" autoPict="0">
                <anchor moveWithCells="1">
                  <from>
                    <xdr:col>7</xdr:col>
                    <xdr:colOff>7620</xdr:colOff>
                    <xdr:row>1374</xdr:row>
                    <xdr:rowOff>220980</xdr:rowOff>
                  </from>
                  <to>
                    <xdr:col>9</xdr:col>
                    <xdr:colOff>0</xdr:colOff>
                    <xdr:row>1375</xdr:row>
                    <xdr:rowOff>220980</xdr:rowOff>
                  </to>
                </anchor>
              </controlPr>
            </control>
          </mc:Choice>
        </mc:AlternateContent>
        <mc:AlternateContent xmlns:mc="http://schemas.openxmlformats.org/markup-compatibility/2006">
          <mc:Choice Requires="x14">
            <control shapeId="5454" r:id="rId774" name="Drop Down 4430">
              <controlPr defaultSize="0" autoLine="0" autoPict="0">
                <anchor moveWithCells="1">
                  <from>
                    <xdr:col>7</xdr:col>
                    <xdr:colOff>7620</xdr:colOff>
                    <xdr:row>1377</xdr:row>
                    <xdr:rowOff>0</xdr:rowOff>
                  </from>
                  <to>
                    <xdr:col>9</xdr:col>
                    <xdr:colOff>0</xdr:colOff>
                    <xdr:row>1378</xdr:row>
                    <xdr:rowOff>0</xdr:rowOff>
                  </to>
                </anchor>
              </controlPr>
            </control>
          </mc:Choice>
        </mc:AlternateContent>
        <mc:AlternateContent xmlns:mc="http://schemas.openxmlformats.org/markup-compatibility/2006">
          <mc:Choice Requires="x14">
            <control shapeId="5455" r:id="rId775" name="Drop Down 4431">
              <controlPr defaultSize="0" autoLine="0" autoPict="0">
                <anchor moveWithCells="1">
                  <from>
                    <xdr:col>7</xdr:col>
                    <xdr:colOff>7620</xdr:colOff>
                    <xdr:row>1474</xdr:row>
                    <xdr:rowOff>220980</xdr:rowOff>
                  </from>
                  <to>
                    <xdr:col>9</xdr:col>
                    <xdr:colOff>0</xdr:colOff>
                    <xdr:row>1475</xdr:row>
                    <xdr:rowOff>220980</xdr:rowOff>
                  </to>
                </anchor>
              </controlPr>
            </control>
          </mc:Choice>
        </mc:AlternateContent>
        <mc:AlternateContent xmlns:mc="http://schemas.openxmlformats.org/markup-compatibility/2006">
          <mc:Choice Requires="x14">
            <control shapeId="5456" r:id="rId776" name="Drop Down 4432">
              <controlPr defaultSize="0" autoLine="0" autoPict="0">
                <anchor moveWithCells="1">
                  <from>
                    <xdr:col>7</xdr:col>
                    <xdr:colOff>7620</xdr:colOff>
                    <xdr:row>1477</xdr:row>
                    <xdr:rowOff>0</xdr:rowOff>
                  </from>
                  <to>
                    <xdr:col>9</xdr:col>
                    <xdr:colOff>0</xdr:colOff>
                    <xdr:row>1478</xdr:row>
                    <xdr:rowOff>0</xdr:rowOff>
                  </to>
                </anchor>
              </controlPr>
            </control>
          </mc:Choice>
        </mc:AlternateContent>
        <mc:AlternateContent xmlns:mc="http://schemas.openxmlformats.org/markup-compatibility/2006">
          <mc:Choice Requires="x14">
            <control shapeId="5457" r:id="rId777" name="Drop Down 4433">
              <controlPr defaultSize="0" autoLine="0" autoPict="0">
                <anchor moveWithCells="1">
                  <from>
                    <xdr:col>7</xdr:col>
                    <xdr:colOff>7620</xdr:colOff>
                    <xdr:row>1574</xdr:row>
                    <xdr:rowOff>220980</xdr:rowOff>
                  </from>
                  <to>
                    <xdr:col>9</xdr:col>
                    <xdr:colOff>0</xdr:colOff>
                    <xdr:row>1575</xdr:row>
                    <xdr:rowOff>220980</xdr:rowOff>
                  </to>
                </anchor>
              </controlPr>
            </control>
          </mc:Choice>
        </mc:AlternateContent>
        <mc:AlternateContent xmlns:mc="http://schemas.openxmlformats.org/markup-compatibility/2006">
          <mc:Choice Requires="x14">
            <control shapeId="5458" r:id="rId778" name="Drop Down 4434">
              <controlPr defaultSize="0" autoLine="0" autoPict="0">
                <anchor moveWithCells="1">
                  <from>
                    <xdr:col>7</xdr:col>
                    <xdr:colOff>7620</xdr:colOff>
                    <xdr:row>1577</xdr:row>
                    <xdr:rowOff>0</xdr:rowOff>
                  </from>
                  <to>
                    <xdr:col>9</xdr:col>
                    <xdr:colOff>0</xdr:colOff>
                    <xdr:row>1578</xdr:row>
                    <xdr:rowOff>0</xdr:rowOff>
                  </to>
                </anchor>
              </controlPr>
            </control>
          </mc:Choice>
        </mc:AlternateContent>
        <mc:AlternateContent xmlns:mc="http://schemas.openxmlformats.org/markup-compatibility/2006">
          <mc:Choice Requires="x14">
            <control shapeId="5459" r:id="rId779" name="Drop Down 4435">
              <controlPr defaultSize="0" autoLine="0" autoPict="0">
                <anchor moveWithCells="1">
                  <from>
                    <xdr:col>7</xdr:col>
                    <xdr:colOff>7620</xdr:colOff>
                    <xdr:row>1674</xdr:row>
                    <xdr:rowOff>220980</xdr:rowOff>
                  </from>
                  <to>
                    <xdr:col>9</xdr:col>
                    <xdr:colOff>0</xdr:colOff>
                    <xdr:row>1675</xdr:row>
                    <xdr:rowOff>220980</xdr:rowOff>
                  </to>
                </anchor>
              </controlPr>
            </control>
          </mc:Choice>
        </mc:AlternateContent>
        <mc:AlternateContent xmlns:mc="http://schemas.openxmlformats.org/markup-compatibility/2006">
          <mc:Choice Requires="x14">
            <control shapeId="5460" r:id="rId780" name="Drop Down 4436">
              <controlPr defaultSize="0" autoLine="0" autoPict="0">
                <anchor moveWithCells="1">
                  <from>
                    <xdr:col>7</xdr:col>
                    <xdr:colOff>7620</xdr:colOff>
                    <xdr:row>1677</xdr:row>
                    <xdr:rowOff>0</xdr:rowOff>
                  </from>
                  <to>
                    <xdr:col>9</xdr:col>
                    <xdr:colOff>0</xdr:colOff>
                    <xdr:row>1678</xdr:row>
                    <xdr:rowOff>0</xdr:rowOff>
                  </to>
                </anchor>
              </controlPr>
            </control>
          </mc:Choice>
        </mc:AlternateContent>
        <mc:AlternateContent xmlns:mc="http://schemas.openxmlformats.org/markup-compatibility/2006">
          <mc:Choice Requires="x14">
            <control shapeId="5461" r:id="rId781" name="Drop Down 4437">
              <controlPr defaultSize="0" autoLine="0" autoPict="0">
                <anchor moveWithCells="1">
                  <from>
                    <xdr:col>7</xdr:col>
                    <xdr:colOff>7620</xdr:colOff>
                    <xdr:row>1774</xdr:row>
                    <xdr:rowOff>220980</xdr:rowOff>
                  </from>
                  <to>
                    <xdr:col>9</xdr:col>
                    <xdr:colOff>0</xdr:colOff>
                    <xdr:row>1775</xdr:row>
                    <xdr:rowOff>220980</xdr:rowOff>
                  </to>
                </anchor>
              </controlPr>
            </control>
          </mc:Choice>
        </mc:AlternateContent>
        <mc:AlternateContent xmlns:mc="http://schemas.openxmlformats.org/markup-compatibility/2006">
          <mc:Choice Requires="x14">
            <control shapeId="5462" r:id="rId782" name="Drop Down 4438">
              <controlPr defaultSize="0" autoLine="0" autoPict="0">
                <anchor moveWithCells="1">
                  <from>
                    <xdr:col>7</xdr:col>
                    <xdr:colOff>7620</xdr:colOff>
                    <xdr:row>1777</xdr:row>
                    <xdr:rowOff>0</xdr:rowOff>
                  </from>
                  <to>
                    <xdr:col>9</xdr:col>
                    <xdr:colOff>0</xdr:colOff>
                    <xdr:row>1778</xdr:row>
                    <xdr:rowOff>0</xdr:rowOff>
                  </to>
                </anchor>
              </controlPr>
            </control>
          </mc:Choice>
        </mc:AlternateContent>
        <mc:AlternateContent xmlns:mc="http://schemas.openxmlformats.org/markup-compatibility/2006">
          <mc:Choice Requires="x14">
            <control shapeId="5463" r:id="rId783" name="Drop Down 4439">
              <controlPr defaultSize="0" autoLine="0" autoPict="0">
                <anchor moveWithCells="1">
                  <from>
                    <xdr:col>7</xdr:col>
                    <xdr:colOff>7620</xdr:colOff>
                    <xdr:row>1874</xdr:row>
                    <xdr:rowOff>220980</xdr:rowOff>
                  </from>
                  <to>
                    <xdr:col>9</xdr:col>
                    <xdr:colOff>0</xdr:colOff>
                    <xdr:row>1875</xdr:row>
                    <xdr:rowOff>220980</xdr:rowOff>
                  </to>
                </anchor>
              </controlPr>
            </control>
          </mc:Choice>
        </mc:AlternateContent>
        <mc:AlternateContent xmlns:mc="http://schemas.openxmlformats.org/markup-compatibility/2006">
          <mc:Choice Requires="x14">
            <control shapeId="5464" r:id="rId784" name="Drop Down 4440">
              <controlPr defaultSize="0" autoLine="0" autoPict="0">
                <anchor moveWithCells="1">
                  <from>
                    <xdr:col>7</xdr:col>
                    <xdr:colOff>7620</xdr:colOff>
                    <xdr:row>1877</xdr:row>
                    <xdr:rowOff>0</xdr:rowOff>
                  </from>
                  <to>
                    <xdr:col>9</xdr:col>
                    <xdr:colOff>0</xdr:colOff>
                    <xdr:row>1878</xdr:row>
                    <xdr:rowOff>0</xdr:rowOff>
                  </to>
                </anchor>
              </controlPr>
            </control>
          </mc:Choice>
        </mc:AlternateContent>
        <mc:AlternateContent xmlns:mc="http://schemas.openxmlformats.org/markup-compatibility/2006">
          <mc:Choice Requires="x14">
            <control shapeId="5465" r:id="rId785" name="Drop Down 4441">
              <controlPr defaultSize="0" autoLine="0" autoPict="0">
                <anchor moveWithCells="1">
                  <from>
                    <xdr:col>7</xdr:col>
                    <xdr:colOff>7620</xdr:colOff>
                    <xdr:row>1974</xdr:row>
                    <xdr:rowOff>220980</xdr:rowOff>
                  </from>
                  <to>
                    <xdr:col>9</xdr:col>
                    <xdr:colOff>0</xdr:colOff>
                    <xdr:row>1975</xdr:row>
                    <xdr:rowOff>220980</xdr:rowOff>
                  </to>
                </anchor>
              </controlPr>
            </control>
          </mc:Choice>
        </mc:AlternateContent>
        <mc:AlternateContent xmlns:mc="http://schemas.openxmlformats.org/markup-compatibility/2006">
          <mc:Choice Requires="x14">
            <control shapeId="5466" r:id="rId786" name="Drop Down 4442">
              <controlPr defaultSize="0" autoLine="0" autoPict="0">
                <anchor moveWithCells="1">
                  <from>
                    <xdr:col>7</xdr:col>
                    <xdr:colOff>7620</xdr:colOff>
                    <xdr:row>1977</xdr:row>
                    <xdr:rowOff>0</xdr:rowOff>
                  </from>
                  <to>
                    <xdr:col>9</xdr:col>
                    <xdr:colOff>0</xdr:colOff>
                    <xdr:row>1978</xdr:row>
                    <xdr:rowOff>0</xdr:rowOff>
                  </to>
                </anchor>
              </controlPr>
            </control>
          </mc:Choice>
        </mc:AlternateContent>
        <mc:AlternateContent xmlns:mc="http://schemas.openxmlformats.org/markup-compatibility/2006">
          <mc:Choice Requires="x14">
            <control shapeId="5493" r:id="rId787" name="Button 4469">
              <controlPr locked="0" defaultSize="0" print="0" autoFill="0" autoPict="0" macro="[0]!printposition2">
                <anchor moveWithCells="1" sizeWithCells="1">
                  <from>
                    <xdr:col>3</xdr:col>
                    <xdr:colOff>30480</xdr:colOff>
                    <xdr:row>11</xdr:row>
                    <xdr:rowOff>144780</xdr:rowOff>
                  </from>
                  <to>
                    <xdr:col>4</xdr:col>
                    <xdr:colOff>0</xdr:colOff>
                    <xdr:row>12</xdr:row>
                    <xdr:rowOff>152400</xdr:rowOff>
                  </to>
                </anchor>
              </controlPr>
            </control>
          </mc:Choice>
        </mc:AlternateContent>
        <mc:AlternateContent xmlns:mc="http://schemas.openxmlformats.org/markup-compatibility/2006">
          <mc:Choice Requires="x14">
            <control shapeId="5494" r:id="rId788" name="Button 4470">
              <controlPr locked="0" defaultSize="0" print="0" autoFill="0" autoPict="0" macro="[0]!printposition3">
                <anchor moveWithCells="1" sizeWithCells="1">
                  <from>
                    <xdr:col>3</xdr:col>
                    <xdr:colOff>30480</xdr:colOff>
                    <xdr:row>13</xdr:row>
                    <xdr:rowOff>144780</xdr:rowOff>
                  </from>
                  <to>
                    <xdr:col>4</xdr:col>
                    <xdr:colOff>0</xdr:colOff>
                    <xdr:row>14</xdr:row>
                    <xdr:rowOff>152400</xdr:rowOff>
                  </to>
                </anchor>
              </controlPr>
            </control>
          </mc:Choice>
        </mc:AlternateContent>
        <mc:AlternateContent xmlns:mc="http://schemas.openxmlformats.org/markup-compatibility/2006">
          <mc:Choice Requires="x14">
            <control shapeId="5512" r:id="rId789" name="Drop Down 4488">
              <controlPr defaultSize="0" autoLine="0" autoPict="0">
                <anchor moveWithCells="1">
                  <from>
                    <xdr:col>5</xdr:col>
                    <xdr:colOff>807720</xdr:colOff>
                    <xdr:row>71</xdr:row>
                    <xdr:rowOff>0</xdr:rowOff>
                  </from>
                  <to>
                    <xdr:col>7</xdr:col>
                    <xdr:colOff>1851660</xdr:colOff>
                    <xdr:row>71</xdr:row>
                    <xdr:rowOff>220980</xdr:rowOff>
                  </to>
                </anchor>
              </controlPr>
            </control>
          </mc:Choice>
        </mc:AlternateContent>
        <mc:AlternateContent xmlns:mc="http://schemas.openxmlformats.org/markup-compatibility/2006">
          <mc:Choice Requires="x14">
            <control shapeId="5513" r:id="rId790" name="Drop Down 4489">
              <controlPr defaultSize="0" autoLine="0" autoPict="0">
                <anchor moveWithCells="1">
                  <from>
                    <xdr:col>6</xdr:col>
                    <xdr:colOff>0</xdr:colOff>
                    <xdr:row>171</xdr:row>
                    <xdr:rowOff>0</xdr:rowOff>
                  </from>
                  <to>
                    <xdr:col>7</xdr:col>
                    <xdr:colOff>1851660</xdr:colOff>
                    <xdr:row>172</xdr:row>
                    <xdr:rowOff>22860</xdr:rowOff>
                  </to>
                </anchor>
              </controlPr>
            </control>
          </mc:Choice>
        </mc:AlternateContent>
        <mc:AlternateContent xmlns:mc="http://schemas.openxmlformats.org/markup-compatibility/2006">
          <mc:Choice Requires="x14">
            <control shapeId="5514" r:id="rId791" name="Drop Down 4490">
              <controlPr defaultSize="0" autoLine="0" autoPict="0">
                <anchor moveWithCells="1">
                  <from>
                    <xdr:col>6</xdr:col>
                    <xdr:colOff>0</xdr:colOff>
                    <xdr:row>270</xdr:row>
                    <xdr:rowOff>160020</xdr:rowOff>
                  </from>
                  <to>
                    <xdr:col>8</xdr:col>
                    <xdr:colOff>7620</xdr:colOff>
                    <xdr:row>272</xdr:row>
                    <xdr:rowOff>7620</xdr:rowOff>
                  </to>
                </anchor>
              </controlPr>
            </control>
          </mc:Choice>
        </mc:AlternateContent>
        <mc:AlternateContent xmlns:mc="http://schemas.openxmlformats.org/markup-compatibility/2006">
          <mc:Choice Requires="x14">
            <control shapeId="5516" r:id="rId792" name="Drop Down 4492">
              <controlPr defaultSize="0" autoLine="0" autoPict="0">
                <anchor moveWithCells="1">
                  <from>
                    <xdr:col>5</xdr:col>
                    <xdr:colOff>822960</xdr:colOff>
                    <xdr:row>471</xdr:row>
                    <xdr:rowOff>0</xdr:rowOff>
                  </from>
                  <to>
                    <xdr:col>8</xdr:col>
                    <xdr:colOff>68580</xdr:colOff>
                    <xdr:row>472</xdr:row>
                    <xdr:rowOff>30480</xdr:rowOff>
                  </to>
                </anchor>
              </controlPr>
            </control>
          </mc:Choice>
        </mc:AlternateContent>
        <mc:AlternateContent xmlns:mc="http://schemas.openxmlformats.org/markup-compatibility/2006">
          <mc:Choice Requires="x14">
            <control shapeId="5517" r:id="rId793" name="Drop Down 4493">
              <controlPr defaultSize="0" autoLine="0" autoPict="0">
                <anchor moveWithCells="1">
                  <from>
                    <xdr:col>5</xdr:col>
                    <xdr:colOff>822960</xdr:colOff>
                    <xdr:row>571</xdr:row>
                    <xdr:rowOff>0</xdr:rowOff>
                  </from>
                  <to>
                    <xdr:col>8</xdr:col>
                    <xdr:colOff>68580</xdr:colOff>
                    <xdr:row>572</xdr:row>
                    <xdr:rowOff>7620</xdr:rowOff>
                  </to>
                </anchor>
              </controlPr>
            </control>
          </mc:Choice>
        </mc:AlternateContent>
        <mc:AlternateContent xmlns:mc="http://schemas.openxmlformats.org/markup-compatibility/2006">
          <mc:Choice Requires="x14">
            <control shapeId="5518" r:id="rId794" name="Drop Down 4494">
              <controlPr defaultSize="0" autoLine="0" autoPict="0">
                <anchor moveWithCells="1">
                  <from>
                    <xdr:col>5</xdr:col>
                    <xdr:colOff>822960</xdr:colOff>
                    <xdr:row>671</xdr:row>
                    <xdr:rowOff>0</xdr:rowOff>
                  </from>
                  <to>
                    <xdr:col>8</xdr:col>
                    <xdr:colOff>68580</xdr:colOff>
                    <xdr:row>672</xdr:row>
                    <xdr:rowOff>7620</xdr:rowOff>
                  </to>
                </anchor>
              </controlPr>
            </control>
          </mc:Choice>
        </mc:AlternateContent>
        <mc:AlternateContent xmlns:mc="http://schemas.openxmlformats.org/markup-compatibility/2006">
          <mc:Choice Requires="x14">
            <control shapeId="5519" r:id="rId795" name="Drop Down 4495">
              <controlPr defaultSize="0" autoLine="0" autoPict="0">
                <anchor moveWithCells="1">
                  <from>
                    <xdr:col>5</xdr:col>
                    <xdr:colOff>822960</xdr:colOff>
                    <xdr:row>771</xdr:row>
                    <xdr:rowOff>0</xdr:rowOff>
                  </from>
                  <to>
                    <xdr:col>8</xdr:col>
                    <xdr:colOff>68580</xdr:colOff>
                    <xdr:row>772</xdr:row>
                    <xdr:rowOff>7620</xdr:rowOff>
                  </to>
                </anchor>
              </controlPr>
            </control>
          </mc:Choice>
        </mc:AlternateContent>
        <mc:AlternateContent xmlns:mc="http://schemas.openxmlformats.org/markup-compatibility/2006">
          <mc:Choice Requires="x14">
            <control shapeId="5520" r:id="rId796" name="Drop Down 4496">
              <controlPr defaultSize="0" autoLine="0" autoPict="0">
                <anchor moveWithCells="1">
                  <from>
                    <xdr:col>5</xdr:col>
                    <xdr:colOff>822960</xdr:colOff>
                    <xdr:row>871</xdr:row>
                    <xdr:rowOff>0</xdr:rowOff>
                  </from>
                  <to>
                    <xdr:col>8</xdr:col>
                    <xdr:colOff>68580</xdr:colOff>
                    <xdr:row>872</xdr:row>
                    <xdr:rowOff>7620</xdr:rowOff>
                  </to>
                </anchor>
              </controlPr>
            </control>
          </mc:Choice>
        </mc:AlternateContent>
        <mc:AlternateContent xmlns:mc="http://schemas.openxmlformats.org/markup-compatibility/2006">
          <mc:Choice Requires="x14">
            <control shapeId="5521" r:id="rId797" name="Drop Down 4497">
              <controlPr defaultSize="0" autoLine="0" autoPict="0">
                <anchor moveWithCells="1">
                  <from>
                    <xdr:col>5</xdr:col>
                    <xdr:colOff>822960</xdr:colOff>
                    <xdr:row>971</xdr:row>
                    <xdr:rowOff>0</xdr:rowOff>
                  </from>
                  <to>
                    <xdr:col>8</xdr:col>
                    <xdr:colOff>68580</xdr:colOff>
                    <xdr:row>972</xdr:row>
                    <xdr:rowOff>7620</xdr:rowOff>
                  </to>
                </anchor>
              </controlPr>
            </control>
          </mc:Choice>
        </mc:AlternateContent>
        <mc:AlternateContent xmlns:mc="http://schemas.openxmlformats.org/markup-compatibility/2006">
          <mc:Choice Requires="x14">
            <control shapeId="5522" r:id="rId798" name="Drop Down 4498">
              <controlPr defaultSize="0" autoLine="0" autoPict="0">
                <anchor moveWithCells="1">
                  <from>
                    <xdr:col>5</xdr:col>
                    <xdr:colOff>822960</xdr:colOff>
                    <xdr:row>1071</xdr:row>
                    <xdr:rowOff>0</xdr:rowOff>
                  </from>
                  <to>
                    <xdr:col>7</xdr:col>
                    <xdr:colOff>1836420</xdr:colOff>
                    <xdr:row>1072</xdr:row>
                    <xdr:rowOff>7620</xdr:rowOff>
                  </to>
                </anchor>
              </controlPr>
            </control>
          </mc:Choice>
        </mc:AlternateContent>
        <mc:AlternateContent xmlns:mc="http://schemas.openxmlformats.org/markup-compatibility/2006">
          <mc:Choice Requires="x14">
            <control shapeId="5523" r:id="rId799" name="Drop Down 4499">
              <controlPr defaultSize="0" autoLine="0" autoPict="0">
                <anchor moveWithCells="1">
                  <from>
                    <xdr:col>5</xdr:col>
                    <xdr:colOff>822960</xdr:colOff>
                    <xdr:row>1171</xdr:row>
                    <xdr:rowOff>0</xdr:rowOff>
                  </from>
                  <to>
                    <xdr:col>8</xdr:col>
                    <xdr:colOff>15240</xdr:colOff>
                    <xdr:row>1172</xdr:row>
                    <xdr:rowOff>30480</xdr:rowOff>
                  </to>
                </anchor>
              </controlPr>
            </control>
          </mc:Choice>
        </mc:AlternateContent>
        <mc:AlternateContent xmlns:mc="http://schemas.openxmlformats.org/markup-compatibility/2006">
          <mc:Choice Requires="x14">
            <control shapeId="5524" r:id="rId800" name="Drop Down 4500">
              <controlPr defaultSize="0" autoLine="0" autoPict="0">
                <anchor moveWithCells="1">
                  <from>
                    <xdr:col>5</xdr:col>
                    <xdr:colOff>822960</xdr:colOff>
                    <xdr:row>1271</xdr:row>
                    <xdr:rowOff>0</xdr:rowOff>
                  </from>
                  <to>
                    <xdr:col>7</xdr:col>
                    <xdr:colOff>1859280</xdr:colOff>
                    <xdr:row>1271</xdr:row>
                    <xdr:rowOff>220980</xdr:rowOff>
                  </to>
                </anchor>
              </controlPr>
            </control>
          </mc:Choice>
        </mc:AlternateContent>
        <mc:AlternateContent xmlns:mc="http://schemas.openxmlformats.org/markup-compatibility/2006">
          <mc:Choice Requires="x14">
            <control shapeId="5525" r:id="rId801" name="Drop Down 4501">
              <controlPr defaultSize="0" autoLine="0" autoPict="0">
                <anchor moveWithCells="1">
                  <from>
                    <xdr:col>5</xdr:col>
                    <xdr:colOff>822960</xdr:colOff>
                    <xdr:row>1371</xdr:row>
                    <xdr:rowOff>0</xdr:rowOff>
                  </from>
                  <to>
                    <xdr:col>8</xdr:col>
                    <xdr:colOff>68580</xdr:colOff>
                    <xdr:row>1372</xdr:row>
                    <xdr:rowOff>7620</xdr:rowOff>
                  </to>
                </anchor>
              </controlPr>
            </control>
          </mc:Choice>
        </mc:AlternateContent>
        <mc:AlternateContent xmlns:mc="http://schemas.openxmlformats.org/markup-compatibility/2006">
          <mc:Choice Requires="x14">
            <control shapeId="5526" r:id="rId802" name="Drop Down 4502">
              <controlPr defaultSize="0" autoLine="0" autoPict="0">
                <anchor moveWithCells="1">
                  <from>
                    <xdr:col>5</xdr:col>
                    <xdr:colOff>822960</xdr:colOff>
                    <xdr:row>1471</xdr:row>
                    <xdr:rowOff>0</xdr:rowOff>
                  </from>
                  <to>
                    <xdr:col>8</xdr:col>
                    <xdr:colOff>68580</xdr:colOff>
                    <xdr:row>1472</xdr:row>
                    <xdr:rowOff>7620</xdr:rowOff>
                  </to>
                </anchor>
              </controlPr>
            </control>
          </mc:Choice>
        </mc:AlternateContent>
        <mc:AlternateContent xmlns:mc="http://schemas.openxmlformats.org/markup-compatibility/2006">
          <mc:Choice Requires="x14">
            <control shapeId="5527" r:id="rId803" name="Drop Down 4503">
              <controlPr defaultSize="0" autoLine="0" autoPict="0">
                <anchor moveWithCells="1">
                  <from>
                    <xdr:col>5</xdr:col>
                    <xdr:colOff>822960</xdr:colOff>
                    <xdr:row>1571</xdr:row>
                    <xdr:rowOff>0</xdr:rowOff>
                  </from>
                  <to>
                    <xdr:col>8</xdr:col>
                    <xdr:colOff>68580</xdr:colOff>
                    <xdr:row>1572</xdr:row>
                    <xdr:rowOff>7620</xdr:rowOff>
                  </to>
                </anchor>
              </controlPr>
            </control>
          </mc:Choice>
        </mc:AlternateContent>
        <mc:AlternateContent xmlns:mc="http://schemas.openxmlformats.org/markup-compatibility/2006">
          <mc:Choice Requires="x14">
            <control shapeId="5528" r:id="rId804" name="Drop Down 4504">
              <controlPr defaultSize="0" autoLine="0" autoPict="0">
                <anchor moveWithCells="1">
                  <from>
                    <xdr:col>5</xdr:col>
                    <xdr:colOff>822960</xdr:colOff>
                    <xdr:row>1671</xdr:row>
                    <xdr:rowOff>0</xdr:rowOff>
                  </from>
                  <to>
                    <xdr:col>8</xdr:col>
                    <xdr:colOff>68580</xdr:colOff>
                    <xdr:row>1672</xdr:row>
                    <xdr:rowOff>7620</xdr:rowOff>
                  </to>
                </anchor>
              </controlPr>
            </control>
          </mc:Choice>
        </mc:AlternateContent>
        <mc:AlternateContent xmlns:mc="http://schemas.openxmlformats.org/markup-compatibility/2006">
          <mc:Choice Requires="x14">
            <control shapeId="5529" r:id="rId805" name="Drop Down 4505">
              <controlPr defaultSize="0" autoLine="0" autoPict="0">
                <anchor moveWithCells="1">
                  <from>
                    <xdr:col>5</xdr:col>
                    <xdr:colOff>822960</xdr:colOff>
                    <xdr:row>1771</xdr:row>
                    <xdr:rowOff>0</xdr:rowOff>
                  </from>
                  <to>
                    <xdr:col>8</xdr:col>
                    <xdr:colOff>68580</xdr:colOff>
                    <xdr:row>1772</xdr:row>
                    <xdr:rowOff>7620</xdr:rowOff>
                  </to>
                </anchor>
              </controlPr>
            </control>
          </mc:Choice>
        </mc:AlternateContent>
        <mc:AlternateContent xmlns:mc="http://schemas.openxmlformats.org/markup-compatibility/2006">
          <mc:Choice Requires="x14">
            <control shapeId="5530" r:id="rId806" name="Drop Down 4506">
              <controlPr defaultSize="0" autoLine="0" autoPict="0">
                <anchor moveWithCells="1">
                  <from>
                    <xdr:col>5</xdr:col>
                    <xdr:colOff>822960</xdr:colOff>
                    <xdr:row>1871</xdr:row>
                    <xdr:rowOff>0</xdr:rowOff>
                  </from>
                  <to>
                    <xdr:col>8</xdr:col>
                    <xdr:colOff>68580</xdr:colOff>
                    <xdr:row>1872</xdr:row>
                    <xdr:rowOff>7620</xdr:rowOff>
                  </to>
                </anchor>
              </controlPr>
            </control>
          </mc:Choice>
        </mc:AlternateContent>
        <mc:AlternateContent xmlns:mc="http://schemas.openxmlformats.org/markup-compatibility/2006">
          <mc:Choice Requires="x14">
            <control shapeId="5531" r:id="rId807" name="Drop Down 4507">
              <controlPr defaultSize="0" autoLine="0" autoPict="0">
                <anchor moveWithCells="1">
                  <from>
                    <xdr:col>5</xdr:col>
                    <xdr:colOff>822960</xdr:colOff>
                    <xdr:row>1971</xdr:row>
                    <xdr:rowOff>0</xdr:rowOff>
                  </from>
                  <to>
                    <xdr:col>8</xdr:col>
                    <xdr:colOff>68580</xdr:colOff>
                    <xdr:row>1972</xdr:row>
                    <xdr:rowOff>7620</xdr:rowOff>
                  </to>
                </anchor>
              </controlPr>
            </control>
          </mc:Choice>
        </mc:AlternateContent>
        <mc:AlternateContent xmlns:mc="http://schemas.openxmlformats.org/markup-compatibility/2006">
          <mc:Choice Requires="x14">
            <control shapeId="1025" r:id="rId808" name="Drop Down 1">
              <controlPr defaultSize="0" autoLine="0" autoPict="0">
                <anchor moveWithCells="1">
                  <from>
                    <xdr:col>4</xdr:col>
                    <xdr:colOff>30480</xdr:colOff>
                    <xdr:row>46</xdr:row>
                    <xdr:rowOff>0</xdr:rowOff>
                  </from>
                  <to>
                    <xdr:col>5</xdr:col>
                    <xdr:colOff>830580</xdr:colOff>
                    <xdr:row>46</xdr:row>
                    <xdr:rowOff>312420</xdr:rowOff>
                  </to>
                </anchor>
              </controlPr>
            </control>
          </mc:Choice>
        </mc:AlternateContent>
        <mc:AlternateContent xmlns:mc="http://schemas.openxmlformats.org/markup-compatibility/2006">
          <mc:Choice Requires="x14">
            <control shapeId="1026" r:id="rId809" name="Drop Down 2">
              <controlPr defaultSize="0" autoLine="0" autoPict="0">
                <anchor moveWithCells="1">
                  <from>
                    <xdr:col>4</xdr:col>
                    <xdr:colOff>30480</xdr:colOff>
                    <xdr:row>47</xdr:row>
                    <xdr:rowOff>0</xdr:rowOff>
                  </from>
                  <to>
                    <xdr:col>5</xdr:col>
                    <xdr:colOff>838200</xdr:colOff>
                    <xdr:row>48</xdr:row>
                    <xdr:rowOff>0</xdr:rowOff>
                  </to>
                </anchor>
              </controlPr>
            </control>
          </mc:Choice>
        </mc:AlternateContent>
        <mc:AlternateContent xmlns:mc="http://schemas.openxmlformats.org/markup-compatibility/2006">
          <mc:Choice Requires="x14">
            <control shapeId="1027" r:id="rId810" name="Drop Down 3">
              <controlPr defaultSize="0" autoLine="0" autoPict="0">
                <anchor moveWithCells="1">
                  <from>
                    <xdr:col>4</xdr:col>
                    <xdr:colOff>7620</xdr:colOff>
                    <xdr:row>48</xdr:row>
                    <xdr:rowOff>0</xdr:rowOff>
                  </from>
                  <to>
                    <xdr:col>5</xdr:col>
                    <xdr:colOff>822960</xdr:colOff>
                    <xdr:row>48</xdr:row>
                    <xdr:rowOff>312420</xdr:rowOff>
                  </to>
                </anchor>
              </controlPr>
            </control>
          </mc:Choice>
        </mc:AlternateContent>
        <mc:AlternateContent xmlns:mc="http://schemas.openxmlformats.org/markup-compatibility/2006">
          <mc:Choice Requires="x14">
            <control shapeId="1030" r:id="rId811" name="Drop Down 6">
              <controlPr defaultSize="0" autoLine="0" autoPict="0">
                <anchor moveWithCells="1">
                  <from>
                    <xdr:col>10</xdr:col>
                    <xdr:colOff>7620</xdr:colOff>
                    <xdr:row>47</xdr:row>
                    <xdr:rowOff>0</xdr:rowOff>
                  </from>
                  <to>
                    <xdr:col>10</xdr:col>
                    <xdr:colOff>1821180</xdr:colOff>
                    <xdr:row>47</xdr:row>
                    <xdr:rowOff>312420</xdr:rowOff>
                  </to>
                </anchor>
              </controlPr>
            </control>
          </mc:Choice>
        </mc:AlternateContent>
        <mc:AlternateContent xmlns:mc="http://schemas.openxmlformats.org/markup-compatibility/2006">
          <mc:Choice Requires="x14">
            <control shapeId="1031" r:id="rId812" name="Drop Down 7">
              <controlPr defaultSize="0" autoLine="0" autoPict="0">
                <anchor moveWithCells="1">
                  <from>
                    <xdr:col>10</xdr:col>
                    <xdr:colOff>7620</xdr:colOff>
                    <xdr:row>48</xdr:row>
                    <xdr:rowOff>0</xdr:rowOff>
                  </from>
                  <to>
                    <xdr:col>10</xdr:col>
                    <xdr:colOff>1821180</xdr:colOff>
                    <xdr:row>48</xdr:row>
                    <xdr:rowOff>312420</xdr:rowOff>
                  </to>
                </anchor>
              </controlPr>
            </control>
          </mc:Choice>
        </mc:AlternateContent>
        <mc:AlternateContent xmlns:mc="http://schemas.openxmlformats.org/markup-compatibility/2006">
          <mc:Choice Requires="x14">
            <control shapeId="1034" r:id="rId813" name="Drop Down 10">
              <controlPr defaultSize="0" autoLine="0" autoPict="0">
                <anchor moveWithCells="1">
                  <from>
                    <xdr:col>10</xdr:col>
                    <xdr:colOff>7620</xdr:colOff>
                    <xdr:row>46</xdr:row>
                    <xdr:rowOff>0</xdr:rowOff>
                  </from>
                  <to>
                    <xdr:col>10</xdr:col>
                    <xdr:colOff>1821180</xdr:colOff>
                    <xdr:row>46</xdr:row>
                    <xdr:rowOff>312420</xdr:rowOff>
                  </to>
                </anchor>
              </controlPr>
            </control>
          </mc:Choice>
        </mc:AlternateContent>
        <mc:AlternateContent xmlns:mc="http://schemas.openxmlformats.org/markup-compatibility/2006">
          <mc:Choice Requires="x14">
            <control shapeId="1035" r:id="rId814" name="Drop Down 11">
              <controlPr defaultSize="0" autoLine="0" autoPict="0">
                <anchor moveWithCells="1">
                  <from>
                    <xdr:col>2</xdr:col>
                    <xdr:colOff>7620</xdr:colOff>
                    <xdr:row>46</xdr:row>
                    <xdr:rowOff>0</xdr:rowOff>
                  </from>
                  <to>
                    <xdr:col>3</xdr:col>
                    <xdr:colOff>861060</xdr:colOff>
                    <xdr:row>46</xdr:row>
                    <xdr:rowOff>297180</xdr:rowOff>
                  </to>
                </anchor>
              </controlPr>
            </control>
          </mc:Choice>
        </mc:AlternateContent>
        <mc:AlternateContent xmlns:mc="http://schemas.openxmlformats.org/markup-compatibility/2006">
          <mc:Choice Requires="x14">
            <control shapeId="1036" r:id="rId815" name="Drop Down 12">
              <controlPr defaultSize="0" autoLine="0" autoPict="0">
                <anchor moveWithCells="1">
                  <from>
                    <xdr:col>2</xdr:col>
                    <xdr:colOff>7620</xdr:colOff>
                    <xdr:row>47</xdr:row>
                    <xdr:rowOff>0</xdr:rowOff>
                  </from>
                  <to>
                    <xdr:col>3</xdr:col>
                    <xdr:colOff>845820</xdr:colOff>
                    <xdr:row>47</xdr:row>
                    <xdr:rowOff>297180</xdr:rowOff>
                  </to>
                </anchor>
              </controlPr>
            </control>
          </mc:Choice>
        </mc:AlternateContent>
        <mc:AlternateContent xmlns:mc="http://schemas.openxmlformats.org/markup-compatibility/2006">
          <mc:Choice Requires="x14">
            <control shapeId="1037" r:id="rId816" name="Drop Down 13">
              <controlPr defaultSize="0" autoLine="0" autoPict="0">
                <anchor moveWithCells="1">
                  <from>
                    <xdr:col>2</xdr:col>
                    <xdr:colOff>7620</xdr:colOff>
                    <xdr:row>48</xdr:row>
                    <xdr:rowOff>0</xdr:rowOff>
                  </from>
                  <to>
                    <xdr:col>3</xdr:col>
                    <xdr:colOff>853440</xdr:colOff>
                    <xdr:row>49</xdr:row>
                    <xdr:rowOff>0</xdr:rowOff>
                  </to>
                </anchor>
              </controlPr>
            </control>
          </mc:Choice>
        </mc:AlternateContent>
        <mc:AlternateContent xmlns:mc="http://schemas.openxmlformats.org/markup-compatibility/2006">
          <mc:Choice Requires="x14">
            <control shapeId="3243" r:id="rId817" name="Drop Down 2219">
              <controlPr defaultSize="0" autoLine="0" autoPict="0">
                <anchor moveWithCells="1">
                  <from>
                    <xdr:col>7</xdr:col>
                    <xdr:colOff>0</xdr:colOff>
                    <xdr:row>46</xdr:row>
                    <xdr:rowOff>0</xdr:rowOff>
                  </from>
                  <to>
                    <xdr:col>7</xdr:col>
                    <xdr:colOff>617220</xdr:colOff>
                    <xdr:row>47</xdr:row>
                    <xdr:rowOff>0</xdr:rowOff>
                  </to>
                </anchor>
              </controlPr>
            </control>
          </mc:Choice>
        </mc:AlternateContent>
        <mc:AlternateContent xmlns:mc="http://schemas.openxmlformats.org/markup-compatibility/2006">
          <mc:Choice Requires="x14">
            <control shapeId="3244" r:id="rId818" name="Drop Down 2220">
              <controlPr defaultSize="0" autoLine="0" autoPict="0">
                <anchor moveWithCells="1">
                  <from>
                    <xdr:col>7</xdr:col>
                    <xdr:colOff>601980</xdr:colOff>
                    <xdr:row>46</xdr:row>
                    <xdr:rowOff>7620</xdr:rowOff>
                  </from>
                  <to>
                    <xdr:col>7</xdr:col>
                    <xdr:colOff>1264920</xdr:colOff>
                    <xdr:row>47</xdr:row>
                    <xdr:rowOff>0</xdr:rowOff>
                  </to>
                </anchor>
              </controlPr>
            </control>
          </mc:Choice>
        </mc:AlternateContent>
        <mc:AlternateContent xmlns:mc="http://schemas.openxmlformats.org/markup-compatibility/2006">
          <mc:Choice Requires="x14">
            <control shapeId="3245" r:id="rId819" name="Drop Down 2221">
              <controlPr defaultSize="0" autoLine="0" autoPict="0">
                <anchor moveWithCells="1">
                  <from>
                    <xdr:col>7</xdr:col>
                    <xdr:colOff>1264920</xdr:colOff>
                    <xdr:row>46</xdr:row>
                    <xdr:rowOff>7620</xdr:rowOff>
                  </from>
                  <to>
                    <xdr:col>7</xdr:col>
                    <xdr:colOff>1836420</xdr:colOff>
                    <xdr:row>46</xdr:row>
                    <xdr:rowOff>312420</xdr:rowOff>
                  </to>
                </anchor>
              </controlPr>
            </control>
          </mc:Choice>
        </mc:AlternateContent>
        <mc:AlternateContent xmlns:mc="http://schemas.openxmlformats.org/markup-compatibility/2006">
          <mc:Choice Requires="x14">
            <control shapeId="3246" r:id="rId820" name="Drop Down 2222">
              <controlPr defaultSize="0" autoLine="0" autoPict="0">
                <anchor moveWithCells="1">
                  <from>
                    <xdr:col>7</xdr:col>
                    <xdr:colOff>0</xdr:colOff>
                    <xdr:row>47</xdr:row>
                    <xdr:rowOff>0</xdr:rowOff>
                  </from>
                  <to>
                    <xdr:col>7</xdr:col>
                    <xdr:colOff>617220</xdr:colOff>
                    <xdr:row>48</xdr:row>
                    <xdr:rowOff>0</xdr:rowOff>
                  </to>
                </anchor>
              </controlPr>
            </control>
          </mc:Choice>
        </mc:AlternateContent>
        <mc:AlternateContent xmlns:mc="http://schemas.openxmlformats.org/markup-compatibility/2006">
          <mc:Choice Requires="x14">
            <control shapeId="3247" r:id="rId821" name="Drop Down 2223">
              <controlPr defaultSize="0" autoLine="0" autoPict="0">
                <anchor moveWithCells="1">
                  <from>
                    <xdr:col>7</xdr:col>
                    <xdr:colOff>601980</xdr:colOff>
                    <xdr:row>47</xdr:row>
                    <xdr:rowOff>7620</xdr:rowOff>
                  </from>
                  <to>
                    <xdr:col>7</xdr:col>
                    <xdr:colOff>1264920</xdr:colOff>
                    <xdr:row>48</xdr:row>
                    <xdr:rowOff>0</xdr:rowOff>
                  </to>
                </anchor>
              </controlPr>
            </control>
          </mc:Choice>
        </mc:AlternateContent>
        <mc:AlternateContent xmlns:mc="http://schemas.openxmlformats.org/markup-compatibility/2006">
          <mc:Choice Requires="x14">
            <control shapeId="3248" r:id="rId822" name="Drop Down 2224">
              <controlPr defaultSize="0" autoLine="0" autoPict="0">
                <anchor moveWithCells="1">
                  <from>
                    <xdr:col>7</xdr:col>
                    <xdr:colOff>1264920</xdr:colOff>
                    <xdr:row>47</xdr:row>
                    <xdr:rowOff>7620</xdr:rowOff>
                  </from>
                  <to>
                    <xdr:col>7</xdr:col>
                    <xdr:colOff>1836420</xdr:colOff>
                    <xdr:row>47</xdr:row>
                    <xdr:rowOff>312420</xdr:rowOff>
                  </to>
                </anchor>
              </controlPr>
            </control>
          </mc:Choice>
        </mc:AlternateContent>
        <mc:AlternateContent xmlns:mc="http://schemas.openxmlformats.org/markup-compatibility/2006">
          <mc:Choice Requires="x14">
            <control shapeId="3249" r:id="rId823" name="Drop Down 2225">
              <controlPr defaultSize="0" autoLine="0" autoPict="0">
                <anchor moveWithCells="1">
                  <from>
                    <xdr:col>7</xdr:col>
                    <xdr:colOff>0</xdr:colOff>
                    <xdr:row>48</xdr:row>
                    <xdr:rowOff>0</xdr:rowOff>
                  </from>
                  <to>
                    <xdr:col>7</xdr:col>
                    <xdr:colOff>617220</xdr:colOff>
                    <xdr:row>49</xdr:row>
                    <xdr:rowOff>0</xdr:rowOff>
                  </to>
                </anchor>
              </controlPr>
            </control>
          </mc:Choice>
        </mc:AlternateContent>
        <mc:AlternateContent xmlns:mc="http://schemas.openxmlformats.org/markup-compatibility/2006">
          <mc:Choice Requires="x14">
            <control shapeId="3250" r:id="rId824" name="Drop Down 2226">
              <controlPr defaultSize="0" autoLine="0" autoPict="0">
                <anchor moveWithCells="1">
                  <from>
                    <xdr:col>7</xdr:col>
                    <xdr:colOff>601980</xdr:colOff>
                    <xdr:row>48</xdr:row>
                    <xdr:rowOff>7620</xdr:rowOff>
                  </from>
                  <to>
                    <xdr:col>7</xdr:col>
                    <xdr:colOff>1264920</xdr:colOff>
                    <xdr:row>49</xdr:row>
                    <xdr:rowOff>0</xdr:rowOff>
                  </to>
                </anchor>
              </controlPr>
            </control>
          </mc:Choice>
        </mc:AlternateContent>
        <mc:AlternateContent xmlns:mc="http://schemas.openxmlformats.org/markup-compatibility/2006">
          <mc:Choice Requires="x14">
            <control shapeId="3251" r:id="rId825" name="Drop Down 2227">
              <controlPr defaultSize="0" autoLine="0" autoPict="0">
                <anchor moveWithCells="1">
                  <from>
                    <xdr:col>7</xdr:col>
                    <xdr:colOff>1264920</xdr:colOff>
                    <xdr:row>48</xdr:row>
                    <xdr:rowOff>7620</xdr:rowOff>
                  </from>
                  <to>
                    <xdr:col>7</xdr:col>
                    <xdr:colOff>1844040</xdr:colOff>
                    <xdr:row>48</xdr:row>
                    <xdr:rowOff>312420</xdr:rowOff>
                  </to>
                </anchor>
              </controlPr>
            </control>
          </mc:Choice>
        </mc:AlternateContent>
        <mc:AlternateContent xmlns:mc="http://schemas.openxmlformats.org/markup-compatibility/2006">
          <mc:Choice Requires="x14">
            <control shapeId="5121" r:id="rId826" name="Drop Down 4097">
              <controlPr defaultSize="0" autoLine="0" autoPict="0">
                <anchor moveWithCells="1">
                  <from>
                    <xdr:col>6</xdr:col>
                    <xdr:colOff>0</xdr:colOff>
                    <xdr:row>46</xdr:row>
                    <xdr:rowOff>0</xdr:rowOff>
                  </from>
                  <to>
                    <xdr:col>6</xdr:col>
                    <xdr:colOff>617220</xdr:colOff>
                    <xdr:row>47</xdr:row>
                    <xdr:rowOff>0</xdr:rowOff>
                  </to>
                </anchor>
              </controlPr>
            </control>
          </mc:Choice>
        </mc:AlternateContent>
        <mc:AlternateContent xmlns:mc="http://schemas.openxmlformats.org/markup-compatibility/2006">
          <mc:Choice Requires="x14">
            <control shapeId="5122" r:id="rId827" name="Drop Down 4098">
              <controlPr defaultSize="0" autoLine="0" autoPict="0">
                <anchor moveWithCells="1">
                  <from>
                    <xdr:col>6</xdr:col>
                    <xdr:colOff>601980</xdr:colOff>
                    <xdr:row>46</xdr:row>
                    <xdr:rowOff>7620</xdr:rowOff>
                  </from>
                  <to>
                    <xdr:col>6</xdr:col>
                    <xdr:colOff>1264920</xdr:colOff>
                    <xdr:row>47</xdr:row>
                    <xdr:rowOff>0</xdr:rowOff>
                  </to>
                </anchor>
              </controlPr>
            </control>
          </mc:Choice>
        </mc:AlternateContent>
        <mc:AlternateContent xmlns:mc="http://schemas.openxmlformats.org/markup-compatibility/2006">
          <mc:Choice Requires="x14">
            <control shapeId="5123" r:id="rId828" name="Drop Down 4099">
              <controlPr defaultSize="0" autoLine="0" autoPict="0">
                <anchor moveWithCells="1">
                  <from>
                    <xdr:col>6</xdr:col>
                    <xdr:colOff>1264920</xdr:colOff>
                    <xdr:row>46</xdr:row>
                    <xdr:rowOff>7620</xdr:rowOff>
                  </from>
                  <to>
                    <xdr:col>6</xdr:col>
                    <xdr:colOff>1798320</xdr:colOff>
                    <xdr:row>46</xdr:row>
                    <xdr:rowOff>312420</xdr:rowOff>
                  </to>
                </anchor>
              </controlPr>
            </control>
          </mc:Choice>
        </mc:AlternateContent>
        <mc:AlternateContent xmlns:mc="http://schemas.openxmlformats.org/markup-compatibility/2006">
          <mc:Choice Requires="x14">
            <control shapeId="5124" r:id="rId829" name="Drop Down 4100">
              <controlPr defaultSize="0" autoLine="0" autoPict="0">
                <anchor moveWithCells="1">
                  <from>
                    <xdr:col>6</xdr:col>
                    <xdr:colOff>0</xdr:colOff>
                    <xdr:row>47</xdr:row>
                    <xdr:rowOff>0</xdr:rowOff>
                  </from>
                  <to>
                    <xdr:col>6</xdr:col>
                    <xdr:colOff>617220</xdr:colOff>
                    <xdr:row>48</xdr:row>
                    <xdr:rowOff>0</xdr:rowOff>
                  </to>
                </anchor>
              </controlPr>
            </control>
          </mc:Choice>
        </mc:AlternateContent>
        <mc:AlternateContent xmlns:mc="http://schemas.openxmlformats.org/markup-compatibility/2006">
          <mc:Choice Requires="x14">
            <control shapeId="5125" r:id="rId830" name="Drop Down 4101">
              <controlPr defaultSize="0" autoLine="0" autoPict="0">
                <anchor moveWithCells="1">
                  <from>
                    <xdr:col>6</xdr:col>
                    <xdr:colOff>601980</xdr:colOff>
                    <xdr:row>47</xdr:row>
                    <xdr:rowOff>7620</xdr:rowOff>
                  </from>
                  <to>
                    <xdr:col>6</xdr:col>
                    <xdr:colOff>1264920</xdr:colOff>
                    <xdr:row>48</xdr:row>
                    <xdr:rowOff>0</xdr:rowOff>
                  </to>
                </anchor>
              </controlPr>
            </control>
          </mc:Choice>
        </mc:AlternateContent>
        <mc:AlternateContent xmlns:mc="http://schemas.openxmlformats.org/markup-compatibility/2006">
          <mc:Choice Requires="x14">
            <control shapeId="5126" r:id="rId831" name="Drop Down 4102">
              <controlPr defaultSize="0" autoLine="0" autoPict="0">
                <anchor moveWithCells="1">
                  <from>
                    <xdr:col>6</xdr:col>
                    <xdr:colOff>1264920</xdr:colOff>
                    <xdr:row>47</xdr:row>
                    <xdr:rowOff>7620</xdr:rowOff>
                  </from>
                  <to>
                    <xdr:col>6</xdr:col>
                    <xdr:colOff>1798320</xdr:colOff>
                    <xdr:row>47</xdr:row>
                    <xdr:rowOff>312420</xdr:rowOff>
                  </to>
                </anchor>
              </controlPr>
            </control>
          </mc:Choice>
        </mc:AlternateContent>
        <mc:AlternateContent xmlns:mc="http://schemas.openxmlformats.org/markup-compatibility/2006">
          <mc:Choice Requires="x14">
            <control shapeId="5127" r:id="rId832" name="Drop Down 4103">
              <controlPr defaultSize="0" autoLine="0" autoPict="0">
                <anchor moveWithCells="1">
                  <from>
                    <xdr:col>6</xdr:col>
                    <xdr:colOff>0</xdr:colOff>
                    <xdr:row>48</xdr:row>
                    <xdr:rowOff>0</xdr:rowOff>
                  </from>
                  <to>
                    <xdr:col>6</xdr:col>
                    <xdr:colOff>617220</xdr:colOff>
                    <xdr:row>49</xdr:row>
                    <xdr:rowOff>0</xdr:rowOff>
                  </to>
                </anchor>
              </controlPr>
            </control>
          </mc:Choice>
        </mc:AlternateContent>
        <mc:AlternateContent xmlns:mc="http://schemas.openxmlformats.org/markup-compatibility/2006">
          <mc:Choice Requires="x14">
            <control shapeId="5128" r:id="rId833" name="Drop Down 4104">
              <controlPr defaultSize="0" autoLine="0" autoPict="0">
                <anchor moveWithCells="1">
                  <from>
                    <xdr:col>6</xdr:col>
                    <xdr:colOff>601980</xdr:colOff>
                    <xdr:row>48</xdr:row>
                    <xdr:rowOff>7620</xdr:rowOff>
                  </from>
                  <to>
                    <xdr:col>6</xdr:col>
                    <xdr:colOff>1264920</xdr:colOff>
                    <xdr:row>49</xdr:row>
                    <xdr:rowOff>0</xdr:rowOff>
                  </to>
                </anchor>
              </controlPr>
            </control>
          </mc:Choice>
        </mc:AlternateContent>
        <mc:AlternateContent xmlns:mc="http://schemas.openxmlformats.org/markup-compatibility/2006">
          <mc:Choice Requires="x14">
            <control shapeId="5129" r:id="rId834" name="Drop Down 4105">
              <controlPr defaultSize="0" autoLine="0" autoPict="0">
                <anchor moveWithCells="1">
                  <from>
                    <xdr:col>6</xdr:col>
                    <xdr:colOff>1264920</xdr:colOff>
                    <xdr:row>48</xdr:row>
                    <xdr:rowOff>7620</xdr:rowOff>
                  </from>
                  <to>
                    <xdr:col>6</xdr:col>
                    <xdr:colOff>1798320</xdr:colOff>
                    <xdr:row>48</xdr:row>
                    <xdr:rowOff>312420</xdr:rowOff>
                  </to>
                </anchor>
              </controlPr>
            </control>
          </mc:Choice>
        </mc:AlternateContent>
        <mc:AlternateContent xmlns:mc="http://schemas.openxmlformats.org/markup-compatibility/2006">
          <mc:Choice Requires="x14">
            <control shapeId="5532" r:id="rId835" name="Drop Down 4508">
              <controlPr defaultSize="0" autoLine="0" autoPict="0">
                <anchor moveWithCells="1">
                  <from>
                    <xdr:col>4</xdr:col>
                    <xdr:colOff>0</xdr:colOff>
                    <xdr:row>346</xdr:row>
                    <xdr:rowOff>0</xdr:rowOff>
                  </from>
                  <to>
                    <xdr:col>5</xdr:col>
                    <xdr:colOff>807720</xdr:colOff>
                    <xdr:row>347</xdr:row>
                    <xdr:rowOff>7620</xdr:rowOff>
                  </to>
                </anchor>
              </controlPr>
            </control>
          </mc:Choice>
        </mc:AlternateContent>
        <mc:AlternateContent xmlns:mc="http://schemas.openxmlformats.org/markup-compatibility/2006">
          <mc:Choice Requires="x14">
            <control shapeId="5533" r:id="rId836" name="Drop Down 4509">
              <controlPr defaultSize="0" autoLine="0" autoPict="0">
                <anchor moveWithCells="1">
                  <from>
                    <xdr:col>4</xdr:col>
                    <xdr:colOff>30480</xdr:colOff>
                    <xdr:row>347</xdr:row>
                    <xdr:rowOff>0</xdr:rowOff>
                  </from>
                  <to>
                    <xdr:col>5</xdr:col>
                    <xdr:colOff>807720</xdr:colOff>
                    <xdr:row>347</xdr:row>
                    <xdr:rowOff>312420</xdr:rowOff>
                  </to>
                </anchor>
              </controlPr>
            </control>
          </mc:Choice>
        </mc:AlternateContent>
        <mc:AlternateContent xmlns:mc="http://schemas.openxmlformats.org/markup-compatibility/2006">
          <mc:Choice Requires="x14">
            <control shapeId="5534" r:id="rId837" name="Drop Down 4510">
              <controlPr defaultSize="0" autoLine="0" autoPict="0">
                <anchor moveWithCells="1">
                  <from>
                    <xdr:col>4</xdr:col>
                    <xdr:colOff>7620</xdr:colOff>
                    <xdr:row>348</xdr:row>
                    <xdr:rowOff>0</xdr:rowOff>
                  </from>
                  <to>
                    <xdr:col>5</xdr:col>
                    <xdr:colOff>807720</xdr:colOff>
                    <xdr:row>349</xdr:row>
                    <xdr:rowOff>0</xdr:rowOff>
                  </to>
                </anchor>
              </controlPr>
            </control>
          </mc:Choice>
        </mc:AlternateContent>
        <mc:AlternateContent xmlns:mc="http://schemas.openxmlformats.org/markup-compatibility/2006">
          <mc:Choice Requires="x14">
            <control shapeId="5535" r:id="rId838" name="Drop Down 4511">
              <controlPr defaultSize="0" autoLine="0" autoPict="0">
                <anchor moveWithCells="1">
                  <from>
                    <xdr:col>10</xdr:col>
                    <xdr:colOff>7620</xdr:colOff>
                    <xdr:row>347</xdr:row>
                    <xdr:rowOff>0</xdr:rowOff>
                  </from>
                  <to>
                    <xdr:col>10</xdr:col>
                    <xdr:colOff>1821180</xdr:colOff>
                    <xdr:row>347</xdr:row>
                    <xdr:rowOff>312420</xdr:rowOff>
                  </to>
                </anchor>
              </controlPr>
            </control>
          </mc:Choice>
        </mc:AlternateContent>
        <mc:AlternateContent xmlns:mc="http://schemas.openxmlformats.org/markup-compatibility/2006">
          <mc:Choice Requires="x14">
            <control shapeId="5536" r:id="rId839" name="Drop Down 4512">
              <controlPr defaultSize="0" autoLine="0" autoPict="0">
                <anchor moveWithCells="1">
                  <from>
                    <xdr:col>10</xdr:col>
                    <xdr:colOff>7620</xdr:colOff>
                    <xdr:row>348</xdr:row>
                    <xdr:rowOff>0</xdr:rowOff>
                  </from>
                  <to>
                    <xdr:col>10</xdr:col>
                    <xdr:colOff>1821180</xdr:colOff>
                    <xdr:row>348</xdr:row>
                    <xdr:rowOff>312420</xdr:rowOff>
                  </to>
                </anchor>
              </controlPr>
            </control>
          </mc:Choice>
        </mc:AlternateContent>
        <mc:AlternateContent xmlns:mc="http://schemas.openxmlformats.org/markup-compatibility/2006">
          <mc:Choice Requires="x14">
            <control shapeId="5537" r:id="rId840" name="Drop Down 4513">
              <controlPr defaultSize="0" autoLine="0" autoPict="0">
                <anchor moveWithCells="1">
                  <from>
                    <xdr:col>10</xdr:col>
                    <xdr:colOff>7620</xdr:colOff>
                    <xdr:row>346</xdr:row>
                    <xdr:rowOff>0</xdr:rowOff>
                  </from>
                  <to>
                    <xdr:col>10</xdr:col>
                    <xdr:colOff>1821180</xdr:colOff>
                    <xdr:row>346</xdr:row>
                    <xdr:rowOff>312420</xdr:rowOff>
                  </to>
                </anchor>
              </controlPr>
            </control>
          </mc:Choice>
        </mc:AlternateContent>
        <mc:AlternateContent xmlns:mc="http://schemas.openxmlformats.org/markup-compatibility/2006">
          <mc:Choice Requires="x14">
            <control shapeId="5538" r:id="rId841" name="Drop Down 4514">
              <controlPr defaultSize="0" autoLine="0" autoPict="0">
                <anchor moveWithCells="1">
                  <from>
                    <xdr:col>2</xdr:col>
                    <xdr:colOff>7620</xdr:colOff>
                    <xdr:row>346</xdr:row>
                    <xdr:rowOff>0</xdr:rowOff>
                  </from>
                  <to>
                    <xdr:col>3</xdr:col>
                    <xdr:colOff>845820</xdr:colOff>
                    <xdr:row>346</xdr:row>
                    <xdr:rowOff>312420</xdr:rowOff>
                  </to>
                </anchor>
              </controlPr>
            </control>
          </mc:Choice>
        </mc:AlternateContent>
        <mc:AlternateContent xmlns:mc="http://schemas.openxmlformats.org/markup-compatibility/2006">
          <mc:Choice Requires="x14">
            <control shapeId="5539" r:id="rId842" name="Drop Down 4515">
              <controlPr defaultSize="0" autoLine="0" autoPict="0">
                <anchor moveWithCells="1">
                  <from>
                    <xdr:col>2</xdr:col>
                    <xdr:colOff>7620</xdr:colOff>
                    <xdr:row>347</xdr:row>
                    <xdr:rowOff>0</xdr:rowOff>
                  </from>
                  <to>
                    <xdr:col>3</xdr:col>
                    <xdr:colOff>845820</xdr:colOff>
                    <xdr:row>347</xdr:row>
                    <xdr:rowOff>312420</xdr:rowOff>
                  </to>
                </anchor>
              </controlPr>
            </control>
          </mc:Choice>
        </mc:AlternateContent>
        <mc:AlternateContent xmlns:mc="http://schemas.openxmlformats.org/markup-compatibility/2006">
          <mc:Choice Requires="x14">
            <control shapeId="5540" r:id="rId843" name="Drop Down 4516">
              <controlPr defaultSize="0" autoLine="0" autoPict="0">
                <anchor moveWithCells="1">
                  <from>
                    <xdr:col>2</xdr:col>
                    <xdr:colOff>7620</xdr:colOff>
                    <xdr:row>348</xdr:row>
                    <xdr:rowOff>0</xdr:rowOff>
                  </from>
                  <to>
                    <xdr:col>3</xdr:col>
                    <xdr:colOff>845820</xdr:colOff>
                    <xdr:row>349</xdr:row>
                    <xdr:rowOff>0</xdr:rowOff>
                  </to>
                </anchor>
              </controlPr>
            </control>
          </mc:Choice>
        </mc:AlternateContent>
        <mc:AlternateContent xmlns:mc="http://schemas.openxmlformats.org/markup-compatibility/2006">
          <mc:Choice Requires="x14">
            <control shapeId="5541" r:id="rId844" name="Drop Down 4517">
              <controlPr defaultSize="0" autoLine="0" autoPict="0">
                <anchor moveWithCells="1">
                  <from>
                    <xdr:col>3</xdr:col>
                    <xdr:colOff>7620</xdr:colOff>
                    <xdr:row>375</xdr:row>
                    <xdr:rowOff>0</xdr:rowOff>
                  </from>
                  <to>
                    <xdr:col>5</xdr:col>
                    <xdr:colOff>0</xdr:colOff>
                    <xdr:row>375</xdr:row>
                    <xdr:rowOff>220980</xdr:rowOff>
                  </to>
                </anchor>
              </controlPr>
            </control>
          </mc:Choice>
        </mc:AlternateContent>
        <mc:AlternateContent xmlns:mc="http://schemas.openxmlformats.org/markup-compatibility/2006">
          <mc:Choice Requires="x14">
            <control shapeId="5542" r:id="rId845" name="Drop Down 4518">
              <controlPr defaultSize="0" autoLine="0" autoPict="0">
                <anchor moveWithCells="1">
                  <from>
                    <xdr:col>7</xdr:col>
                    <xdr:colOff>0</xdr:colOff>
                    <xdr:row>346</xdr:row>
                    <xdr:rowOff>0</xdr:rowOff>
                  </from>
                  <to>
                    <xdr:col>7</xdr:col>
                    <xdr:colOff>617220</xdr:colOff>
                    <xdr:row>347</xdr:row>
                    <xdr:rowOff>0</xdr:rowOff>
                  </to>
                </anchor>
              </controlPr>
            </control>
          </mc:Choice>
        </mc:AlternateContent>
        <mc:AlternateContent xmlns:mc="http://schemas.openxmlformats.org/markup-compatibility/2006">
          <mc:Choice Requires="x14">
            <control shapeId="5543" r:id="rId846" name="Drop Down 4519">
              <controlPr defaultSize="0" autoLine="0" autoPict="0">
                <anchor moveWithCells="1">
                  <from>
                    <xdr:col>7</xdr:col>
                    <xdr:colOff>601980</xdr:colOff>
                    <xdr:row>346</xdr:row>
                    <xdr:rowOff>7620</xdr:rowOff>
                  </from>
                  <to>
                    <xdr:col>7</xdr:col>
                    <xdr:colOff>1264920</xdr:colOff>
                    <xdr:row>347</xdr:row>
                    <xdr:rowOff>0</xdr:rowOff>
                  </to>
                </anchor>
              </controlPr>
            </control>
          </mc:Choice>
        </mc:AlternateContent>
        <mc:AlternateContent xmlns:mc="http://schemas.openxmlformats.org/markup-compatibility/2006">
          <mc:Choice Requires="x14">
            <control shapeId="5544" r:id="rId847" name="Drop Down 4520">
              <controlPr defaultSize="0" autoLine="0" autoPict="0">
                <anchor moveWithCells="1">
                  <from>
                    <xdr:col>7</xdr:col>
                    <xdr:colOff>1264920</xdr:colOff>
                    <xdr:row>346</xdr:row>
                    <xdr:rowOff>7620</xdr:rowOff>
                  </from>
                  <to>
                    <xdr:col>7</xdr:col>
                    <xdr:colOff>1798320</xdr:colOff>
                    <xdr:row>346</xdr:row>
                    <xdr:rowOff>312420</xdr:rowOff>
                  </to>
                </anchor>
              </controlPr>
            </control>
          </mc:Choice>
        </mc:AlternateContent>
        <mc:AlternateContent xmlns:mc="http://schemas.openxmlformats.org/markup-compatibility/2006">
          <mc:Choice Requires="x14">
            <control shapeId="5545" r:id="rId848" name="Drop Down 4521">
              <controlPr defaultSize="0" autoLine="0" autoPict="0">
                <anchor moveWithCells="1">
                  <from>
                    <xdr:col>7</xdr:col>
                    <xdr:colOff>0</xdr:colOff>
                    <xdr:row>347</xdr:row>
                    <xdr:rowOff>0</xdr:rowOff>
                  </from>
                  <to>
                    <xdr:col>7</xdr:col>
                    <xdr:colOff>617220</xdr:colOff>
                    <xdr:row>348</xdr:row>
                    <xdr:rowOff>0</xdr:rowOff>
                  </to>
                </anchor>
              </controlPr>
            </control>
          </mc:Choice>
        </mc:AlternateContent>
        <mc:AlternateContent xmlns:mc="http://schemas.openxmlformats.org/markup-compatibility/2006">
          <mc:Choice Requires="x14">
            <control shapeId="5546" r:id="rId849" name="Drop Down 4522">
              <controlPr defaultSize="0" autoLine="0" autoPict="0">
                <anchor moveWithCells="1">
                  <from>
                    <xdr:col>7</xdr:col>
                    <xdr:colOff>601980</xdr:colOff>
                    <xdr:row>347</xdr:row>
                    <xdr:rowOff>7620</xdr:rowOff>
                  </from>
                  <to>
                    <xdr:col>7</xdr:col>
                    <xdr:colOff>1264920</xdr:colOff>
                    <xdr:row>348</xdr:row>
                    <xdr:rowOff>0</xdr:rowOff>
                  </to>
                </anchor>
              </controlPr>
            </control>
          </mc:Choice>
        </mc:AlternateContent>
        <mc:AlternateContent xmlns:mc="http://schemas.openxmlformats.org/markup-compatibility/2006">
          <mc:Choice Requires="x14">
            <control shapeId="5547" r:id="rId850" name="Drop Down 4523">
              <controlPr defaultSize="0" autoLine="0" autoPict="0">
                <anchor moveWithCells="1">
                  <from>
                    <xdr:col>7</xdr:col>
                    <xdr:colOff>1264920</xdr:colOff>
                    <xdr:row>347</xdr:row>
                    <xdr:rowOff>7620</xdr:rowOff>
                  </from>
                  <to>
                    <xdr:col>7</xdr:col>
                    <xdr:colOff>1798320</xdr:colOff>
                    <xdr:row>347</xdr:row>
                    <xdr:rowOff>312420</xdr:rowOff>
                  </to>
                </anchor>
              </controlPr>
            </control>
          </mc:Choice>
        </mc:AlternateContent>
        <mc:AlternateContent xmlns:mc="http://schemas.openxmlformats.org/markup-compatibility/2006">
          <mc:Choice Requires="x14">
            <control shapeId="5548" r:id="rId851" name="Drop Down 4524">
              <controlPr defaultSize="0" autoLine="0" autoPict="0">
                <anchor moveWithCells="1">
                  <from>
                    <xdr:col>7</xdr:col>
                    <xdr:colOff>0</xdr:colOff>
                    <xdr:row>348</xdr:row>
                    <xdr:rowOff>0</xdr:rowOff>
                  </from>
                  <to>
                    <xdr:col>7</xdr:col>
                    <xdr:colOff>617220</xdr:colOff>
                    <xdr:row>349</xdr:row>
                    <xdr:rowOff>0</xdr:rowOff>
                  </to>
                </anchor>
              </controlPr>
            </control>
          </mc:Choice>
        </mc:AlternateContent>
        <mc:AlternateContent xmlns:mc="http://schemas.openxmlformats.org/markup-compatibility/2006">
          <mc:Choice Requires="x14">
            <control shapeId="5549" r:id="rId852" name="Drop Down 4525">
              <controlPr defaultSize="0" autoLine="0" autoPict="0">
                <anchor moveWithCells="1">
                  <from>
                    <xdr:col>7</xdr:col>
                    <xdr:colOff>601980</xdr:colOff>
                    <xdr:row>348</xdr:row>
                    <xdr:rowOff>7620</xdr:rowOff>
                  </from>
                  <to>
                    <xdr:col>7</xdr:col>
                    <xdr:colOff>1264920</xdr:colOff>
                    <xdr:row>349</xdr:row>
                    <xdr:rowOff>0</xdr:rowOff>
                  </to>
                </anchor>
              </controlPr>
            </control>
          </mc:Choice>
        </mc:AlternateContent>
        <mc:AlternateContent xmlns:mc="http://schemas.openxmlformats.org/markup-compatibility/2006">
          <mc:Choice Requires="x14">
            <control shapeId="5550" r:id="rId853" name="Drop Down 4526">
              <controlPr defaultSize="0" autoLine="0" autoPict="0">
                <anchor moveWithCells="1">
                  <from>
                    <xdr:col>7</xdr:col>
                    <xdr:colOff>1264920</xdr:colOff>
                    <xdr:row>348</xdr:row>
                    <xdr:rowOff>7620</xdr:rowOff>
                  </from>
                  <to>
                    <xdr:col>7</xdr:col>
                    <xdr:colOff>1798320</xdr:colOff>
                    <xdr:row>348</xdr:row>
                    <xdr:rowOff>312420</xdr:rowOff>
                  </to>
                </anchor>
              </controlPr>
            </control>
          </mc:Choice>
        </mc:AlternateContent>
        <mc:AlternateContent xmlns:mc="http://schemas.openxmlformats.org/markup-compatibility/2006">
          <mc:Choice Requires="x14">
            <control shapeId="5551" r:id="rId854" name="Drop Down 4527">
              <controlPr defaultSize="0" autoLine="0" autoPict="0">
                <anchor moveWithCells="1">
                  <from>
                    <xdr:col>3</xdr:col>
                    <xdr:colOff>0</xdr:colOff>
                    <xdr:row>377</xdr:row>
                    <xdr:rowOff>7620</xdr:rowOff>
                  </from>
                  <to>
                    <xdr:col>4</xdr:col>
                    <xdr:colOff>198120</xdr:colOff>
                    <xdr:row>377</xdr:row>
                    <xdr:rowOff>220980</xdr:rowOff>
                  </to>
                </anchor>
              </controlPr>
            </control>
          </mc:Choice>
        </mc:AlternateContent>
        <mc:AlternateContent xmlns:mc="http://schemas.openxmlformats.org/markup-compatibility/2006">
          <mc:Choice Requires="x14">
            <control shapeId="5552" r:id="rId855" name="Drop Down 4528">
              <controlPr defaultSize="0" autoLine="0" autoPict="0">
                <anchor moveWithCells="1">
                  <from>
                    <xdr:col>4</xdr:col>
                    <xdr:colOff>220980</xdr:colOff>
                    <xdr:row>377</xdr:row>
                    <xdr:rowOff>7620</xdr:rowOff>
                  </from>
                  <to>
                    <xdr:col>4</xdr:col>
                    <xdr:colOff>1021080</xdr:colOff>
                    <xdr:row>377</xdr:row>
                    <xdr:rowOff>220980</xdr:rowOff>
                  </to>
                </anchor>
              </controlPr>
            </control>
          </mc:Choice>
        </mc:AlternateContent>
        <mc:AlternateContent xmlns:mc="http://schemas.openxmlformats.org/markup-compatibility/2006">
          <mc:Choice Requires="x14">
            <control shapeId="5553" r:id="rId856" name="Drop Down 4529">
              <controlPr defaultSize="0" autoLine="0" autoPict="0">
                <anchor moveWithCells="1">
                  <from>
                    <xdr:col>4</xdr:col>
                    <xdr:colOff>1021080</xdr:colOff>
                    <xdr:row>377</xdr:row>
                    <xdr:rowOff>0</xdr:rowOff>
                  </from>
                  <to>
                    <xdr:col>4</xdr:col>
                    <xdr:colOff>1706880</xdr:colOff>
                    <xdr:row>377</xdr:row>
                    <xdr:rowOff>220980</xdr:rowOff>
                  </to>
                </anchor>
              </controlPr>
            </control>
          </mc:Choice>
        </mc:AlternateContent>
        <mc:AlternateContent xmlns:mc="http://schemas.openxmlformats.org/markup-compatibility/2006">
          <mc:Choice Requires="x14">
            <control shapeId="5554" r:id="rId857" name="Drop Down 4530">
              <controlPr defaultSize="0" autoLine="0" autoPict="0">
                <anchor moveWithCells="1">
                  <from>
                    <xdr:col>5</xdr:col>
                    <xdr:colOff>0</xdr:colOff>
                    <xdr:row>377</xdr:row>
                    <xdr:rowOff>7620</xdr:rowOff>
                  </from>
                  <to>
                    <xdr:col>6</xdr:col>
                    <xdr:colOff>259080</xdr:colOff>
                    <xdr:row>377</xdr:row>
                    <xdr:rowOff>220980</xdr:rowOff>
                  </to>
                </anchor>
              </controlPr>
            </control>
          </mc:Choice>
        </mc:AlternateContent>
        <mc:AlternateContent xmlns:mc="http://schemas.openxmlformats.org/markup-compatibility/2006">
          <mc:Choice Requires="x14">
            <control shapeId="5555" r:id="rId858" name="Drop Down 4531">
              <controlPr defaultSize="0" autoLine="0" autoPict="0">
                <anchor moveWithCells="1">
                  <from>
                    <xdr:col>6</xdr:col>
                    <xdr:colOff>266700</xdr:colOff>
                    <xdr:row>377</xdr:row>
                    <xdr:rowOff>7620</xdr:rowOff>
                  </from>
                  <to>
                    <xdr:col>6</xdr:col>
                    <xdr:colOff>1112520</xdr:colOff>
                    <xdr:row>377</xdr:row>
                    <xdr:rowOff>220980</xdr:rowOff>
                  </to>
                </anchor>
              </controlPr>
            </control>
          </mc:Choice>
        </mc:AlternateContent>
        <mc:AlternateContent xmlns:mc="http://schemas.openxmlformats.org/markup-compatibility/2006">
          <mc:Choice Requires="x14">
            <control shapeId="5556" r:id="rId859" name="Drop Down 4532">
              <controlPr defaultSize="0" autoLine="0" autoPict="0">
                <anchor moveWithCells="1">
                  <from>
                    <xdr:col>6</xdr:col>
                    <xdr:colOff>1135380</xdr:colOff>
                    <xdr:row>377</xdr:row>
                    <xdr:rowOff>0</xdr:rowOff>
                  </from>
                  <to>
                    <xdr:col>6</xdr:col>
                    <xdr:colOff>1798320</xdr:colOff>
                    <xdr:row>377</xdr:row>
                    <xdr:rowOff>220980</xdr:rowOff>
                  </to>
                </anchor>
              </controlPr>
            </control>
          </mc:Choice>
        </mc:AlternateContent>
        <mc:AlternateContent xmlns:mc="http://schemas.openxmlformats.org/markup-compatibility/2006">
          <mc:Choice Requires="x14">
            <control shapeId="5557" r:id="rId860" name="Drop Down 4533">
              <controlPr defaultSize="0" autoLine="0" autoPict="0">
                <anchor moveWithCells="1">
                  <from>
                    <xdr:col>12</xdr:col>
                    <xdr:colOff>0</xdr:colOff>
                    <xdr:row>375</xdr:row>
                    <xdr:rowOff>0</xdr:rowOff>
                  </from>
                  <to>
                    <xdr:col>12</xdr:col>
                    <xdr:colOff>716280</xdr:colOff>
                    <xdr:row>375</xdr:row>
                    <xdr:rowOff>220980</xdr:rowOff>
                  </to>
                </anchor>
              </controlPr>
            </control>
          </mc:Choice>
        </mc:AlternateContent>
        <mc:AlternateContent xmlns:mc="http://schemas.openxmlformats.org/markup-compatibility/2006">
          <mc:Choice Requires="x14">
            <control shapeId="5558" r:id="rId861" name="Drop Down 4534">
              <controlPr defaultSize="0" autoLine="0" autoPict="0">
                <anchor moveWithCells="1">
                  <from>
                    <xdr:col>12</xdr:col>
                    <xdr:colOff>716280</xdr:colOff>
                    <xdr:row>375</xdr:row>
                    <xdr:rowOff>7620</xdr:rowOff>
                  </from>
                  <to>
                    <xdr:col>12</xdr:col>
                    <xdr:colOff>1325880</xdr:colOff>
                    <xdr:row>375</xdr:row>
                    <xdr:rowOff>220980</xdr:rowOff>
                  </to>
                </anchor>
              </controlPr>
            </control>
          </mc:Choice>
        </mc:AlternateContent>
        <mc:AlternateContent xmlns:mc="http://schemas.openxmlformats.org/markup-compatibility/2006">
          <mc:Choice Requires="x14">
            <control shapeId="5559" r:id="rId862" name="Drop Down 4535">
              <controlPr defaultSize="0" autoLine="0" autoPict="0">
                <anchor moveWithCells="1">
                  <from>
                    <xdr:col>12</xdr:col>
                    <xdr:colOff>1325880</xdr:colOff>
                    <xdr:row>375</xdr:row>
                    <xdr:rowOff>0</xdr:rowOff>
                  </from>
                  <to>
                    <xdr:col>13</xdr:col>
                    <xdr:colOff>0</xdr:colOff>
                    <xdr:row>375</xdr:row>
                    <xdr:rowOff>220980</xdr:rowOff>
                  </to>
                </anchor>
              </controlPr>
            </control>
          </mc:Choice>
        </mc:AlternateContent>
        <mc:AlternateContent xmlns:mc="http://schemas.openxmlformats.org/markup-compatibility/2006">
          <mc:Choice Requires="x14">
            <control shapeId="5560" r:id="rId863" name="Drop Down 4536">
              <controlPr defaultSize="0" autoLine="0" autoPict="0">
                <anchor moveWithCells="1">
                  <from>
                    <xdr:col>12</xdr:col>
                    <xdr:colOff>0</xdr:colOff>
                    <xdr:row>377</xdr:row>
                    <xdr:rowOff>0</xdr:rowOff>
                  </from>
                  <to>
                    <xdr:col>12</xdr:col>
                    <xdr:colOff>693420</xdr:colOff>
                    <xdr:row>377</xdr:row>
                    <xdr:rowOff>220980</xdr:rowOff>
                  </to>
                </anchor>
              </controlPr>
            </control>
          </mc:Choice>
        </mc:AlternateContent>
        <mc:AlternateContent xmlns:mc="http://schemas.openxmlformats.org/markup-compatibility/2006">
          <mc:Choice Requires="x14">
            <control shapeId="5561" r:id="rId864" name="Drop Down 4537">
              <controlPr defaultSize="0" autoLine="0" autoPict="0">
                <anchor moveWithCells="1">
                  <from>
                    <xdr:col>12</xdr:col>
                    <xdr:colOff>685800</xdr:colOff>
                    <xdr:row>377</xdr:row>
                    <xdr:rowOff>7620</xdr:rowOff>
                  </from>
                  <to>
                    <xdr:col>12</xdr:col>
                    <xdr:colOff>1303020</xdr:colOff>
                    <xdr:row>377</xdr:row>
                    <xdr:rowOff>220980</xdr:rowOff>
                  </to>
                </anchor>
              </controlPr>
            </control>
          </mc:Choice>
        </mc:AlternateContent>
        <mc:AlternateContent xmlns:mc="http://schemas.openxmlformats.org/markup-compatibility/2006">
          <mc:Choice Requires="x14">
            <control shapeId="5562" r:id="rId865" name="Drop Down 4538">
              <controlPr defaultSize="0" autoLine="0" autoPict="0">
                <anchor moveWithCells="1">
                  <from>
                    <xdr:col>12</xdr:col>
                    <xdr:colOff>1325880</xdr:colOff>
                    <xdr:row>376</xdr:row>
                    <xdr:rowOff>220980</xdr:rowOff>
                  </from>
                  <to>
                    <xdr:col>13</xdr:col>
                    <xdr:colOff>0</xdr:colOff>
                    <xdr:row>377</xdr:row>
                    <xdr:rowOff>220980</xdr:rowOff>
                  </to>
                </anchor>
              </controlPr>
            </control>
          </mc:Choice>
        </mc:AlternateContent>
        <mc:AlternateContent xmlns:mc="http://schemas.openxmlformats.org/markup-compatibility/2006">
          <mc:Choice Requires="x14">
            <control shapeId="5563" r:id="rId866" name="Drop Down 4539">
              <controlPr defaultSize="0" autoLine="0" autoPict="0">
                <anchor moveWithCells="1">
                  <from>
                    <xdr:col>6</xdr:col>
                    <xdr:colOff>0</xdr:colOff>
                    <xdr:row>346</xdr:row>
                    <xdr:rowOff>0</xdr:rowOff>
                  </from>
                  <to>
                    <xdr:col>6</xdr:col>
                    <xdr:colOff>617220</xdr:colOff>
                    <xdr:row>347</xdr:row>
                    <xdr:rowOff>0</xdr:rowOff>
                  </to>
                </anchor>
              </controlPr>
            </control>
          </mc:Choice>
        </mc:AlternateContent>
        <mc:AlternateContent xmlns:mc="http://schemas.openxmlformats.org/markup-compatibility/2006">
          <mc:Choice Requires="x14">
            <control shapeId="5564" r:id="rId867" name="Drop Down 4540">
              <controlPr defaultSize="0" autoLine="0" autoPict="0">
                <anchor moveWithCells="1">
                  <from>
                    <xdr:col>6</xdr:col>
                    <xdr:colOff>601980</xdr:colOff>
                    <xdr:row>346</xdr:row>
                    <xdr:rowOff>7620</xdr:rowOff>
                  </from>
                  <to>
                    <xdr:col>6</xdr:col>
                    <xdr:colOff>1264920</xdr:colOff>
                    <xdr:row>347</xdr:row>
                    <xdr:rowOff>0</xdr:rowOff>
                  </to>
                </anchor>
              </controlPr>
            </control>
          </mc:Choice>
        </mc:AlternateContent>
        <mc:AlternateContent xmlns:mc="http://schemas.openxmlformats.org/markup-compatibility/2006">
          <mc:Choice Requires="x14">
            <control shapeId="5565" r:id="rId868" name="Drop Down 4541">
              <controlPr defaultSize="0" autoLine="0" autoPict="0">
                <anchor moveWithCells="1">
                  <from>
                    <xdr:col>6</xdr:col>
                    <xdr:colOff>1264920</xdr:colOff>
                    <xdr:row>346</xdr:row>
                    <xdr:rowOff>7620</xdr:rowOff>
                  </from>
                  <to>
                    <xdr:col>6</xdr:col>
                    <xdr:colOff>1798320</xdr:colOff>
                    <xdr:row>346</xdr:row>
                    <xdr:rowOff>312420</xdr:rowOff>
                  </to>
                </anchor>
              </controlPr>
            </control>
          </mc:Choice>
        </mc:AlternateContent>
        <mc:AlternateContent xmlns:mc="http://schemas.openxmlformats.org/markup-compatibility/2006">
          <mc:Choice Requires="x14">
            <control shapeId="5566" r:id="rId869" name="Drop Down 4542">
              <controlPr defaultSize="0" autoLine="0" autoPict="0">
                <anchor moveWithCells="1">
                  <from>
                    <xdr:col>6</xdr:col>
                    <xdr:colOff>0</xdr:colOff>
                    <xdr:row>347</xdr:row>
                    <xdr:rowOff>0</xdr:rowOff>
                  </from>
                  <to>
                    <xdr:col>6</xdr:col>
                    <xdr:colOff>617220</xdr:colOff>
                    <xdr:row>348</xdr:row>
                    <xdr:rowOff>0</xdr:rowOff>
                  </to>
                </anchor>
              </controlPr>
            </control>
          </mc:Choice>
        </mc:AlternateContent>
        <mc:AlternateContent xmlns:mc="http://schemas.openxmlformats.org/markup-compatibility/2006">
          <mc:Choice Requires="x14">
            <control shapeId="5567" r:id="rId870" name="Drop Down 4543">
              <controlPr defaultSize="0" autoLine="0" autoPict="0">
                <anchor moveWithCells="1">
                  <from>
                    <xdr:col>6</xdr:col>
                    <xdr:colOff>601980</xdr:colOff>
                    <xdr:row>347</xdr:row>
                    <xdr:rowOff>7620</xdr:rowOff>
                  </from>
                  <to>
                    <xdr:col>6</xdr:col>
                    <xdr:colOff>1264920</xdr:colOff>
                    <xdr:row>348</xdr:row>
                    <xdr:rowOff>0</xdr:rowOff>
                  </to>
                </anchor>
              </controlPr>
            </control>
          </mc:Choice>
        </mc:AlternateContent>
        <mc:AlternateContent xmlns:mc="http://schemas.openxmlformats.org/markup-compatibility/2006">
          <mc:Choice Requires="x14">
            <control shapeId="5568" r:id="rId871" name="Drop Down 4544">
              <controlPr defaultSize="0" autoLine="0" autoPict="0">
                <anchor moveWithCells="1">
                  <from>
                    <xdr:col>6</xdr:col>
                    <xdr:colOff>1264920</xdr:colOff>
                    <xdr:row>347</xdr:row>
                    <xdr:rowOff>7620</xdr:rowOff>
                  </from>
                  <to>
                    <xdr:col>6</xdr:col>
                    <xdr:colOff>1798320</xdr:colOff>
                    <xdr:row>347</xdr:row>
                    <xdr:rowOff>312420</xdr:rowOff>
                  </to>
                </anchor>
              </controlPr>
            </control>
          </mc:Choice>
        </mc:AlternateContent>
        <mc:AlternateContent xmlns:mc="http://schemas.openxmlformats.org/markup-compatibility/2006">
          <mc:Choice Requires="x14">
            <control shapeId="5569" r:id="rId872" name="Drop Down 4545">
              <controlPr defaultSize="0" autoLine="0" autoPict="0">
                <anchor moveWithCells="1">
                  <from>
                    <xdr:col>6</xdr:col>
                    <xdr:colOff>0</xdr:colOff>
                    <xdr:row>348</xdr:row>
                    <xdr:rowOff>0</xdr:rowOff>
                  </from>
                  <to>
                    <xdr:col>6</xdr:col>
                    <xdr:colOff>617220</xdr:colOff>
                    <xdr:row>349</xdr:row>
                    <xdr:rowOff>0</xdr:rowOff>
                  </to>
                </anchor>
              </controlPr>
            </control>
          </mc:Choice>
        </mc:AlternateContent>
        <mc:AlternateContent xmlns:mc="http://schemas.openxmlformats.org/markup-compatibility/2006">
          <mc:Choice Requires="x14">
            <control shapeId="5570" r:id="rId873" name="Drop Down 4546">
              <controlPr defaultSize="0" autoLine="0" autoPict="0">
                <anchor moveWithCells="1">
                  <from>
                    <xdr:col>6</xdr:col>
                    <xdr:colOff>601980</xdr:colOff>
                    <xdr:row>348</xdr:row>
                    <xdr:rowOff>7620</xdr:rowOff>
                  </from>
                  <to>
                    <xdr:col>6</xdr:col>
                    <xdr:colOff>1264920</xdr:colOff>
                    <xdr:row>349</xdr:row>
                    <xdr:rowOff>0</xdr:rowOff>
                  </to>
                </anchor>
              </controlPr>
            </control>
          </mc:Choice>
        </mc:AlternateContent>
        <mc:AlternateContent xmlns:mc="http://schemas.openxmlformats.org/markup-compatibility/2006">
          <mc:Choice Requires="x14">
            <control shapeId="5571" r:id="rId874" name="Drop Down 4547">
              <controlPr defaultSize="0" autoLine="0" autoPict="0">
                <anchor moveWithCells="1">
                  <from>
                    <xdr:col>6</xdr:col>
                    <xdr:colOff>1264920</xdr:colOff>
                    <xdr:row>348</xdr:row>
                    <xdr:rowOff>7620</xdr:rowOff>
                  </from>
                  <to>
                    <xdr:col>6</xdr:col>
                    <xdr:colOff>1798320</xdr:colOff>
                    <xdr:row>348</xdr:row>
                    <xdr:rowOff>312420</xdr:rowOff>
                  </to>
                </anchor>
              </controlPr>
            </control>
          </mc:Choice>
        </mc:AlternateContent>
        <mc:AlternateContent xmlns:mc="http://schemas.openxmlformats.org/markup-compatibility/2006">
          <mc:Choice Requires="x14">
            <control shapeId="5572" r:id="rId875" name="Drop Down 4548">
              <controlPr defaultSize="0" autoLine="0" autoPict="0">
                <anchor moveWithCells="1">
                  <from>
                    <xdr:col>7</xdr:col>
                    <xdr:colOff>7620</xdr:colOff>
                    <xdr:row>374</xdr:row>
                    <xdr:rowOff>220980</xdr:rowOff>
                  </from>
                  <to>
                    <xdr:col>9</xdr:col>
                    <xdr:colOff>0</xdr:colOff>
                    <xdr:row>375</xdr:row>
                    <xdr:rowOff>220980</xdr:rowOff>
                  </to>
                </anchor>
              </controlPr>
            </control>
          </mc:Choice>
        </mc:AlternateContent>
        <mc:AlternateContent xmlns:mc="http://schemas.openxmlformats.org/markup-compatibility/2006">
          <mc:Choice Requires="x14">
            <control shapeId="5573" r:id="rId876" name="Drop Down 4549">
              <controlPr defaultSize="0" autoLine="0" autoPict="0">
                <anchor moveWithCells="1">
                  <from>
                    <xdr:col>7</xdr:col>
                    <xdr:colOff>7620</xdr:colOff>
                    <xdr:row>377</xdr:row>
                    <xdr:rowOff>0</xdr:rowOff>
                  </from>
                  <to>
                    <xdr:col>9</xdr:col>
                    <xdr:colOff>0</xdr:colOff>
                    <xdr:row>378</xdr:row>
                    <xdr:rowOff>0</xdr:rowOff>
                  </to>
                </anchor>
              </controlPr>
            </control>
          </mc:Choice>
        </mc:AlternateContent>
        <mc:AlternateContent xmlns:mc="http://schemas.openxmlformats.org/markup-compatibility/2006">
          <mc:Choice Requires="x14">
            <control shapeId="5574" r:id="rId877" name="Drop Down 4550">
              <controlPr defaultSize="0" autoLine="0" autoPict="0">
                <anchor moveWithCells="1">
                  <from>
                    <xdr:col>6</xdr:col>
                    <xdr:colOff>0</xdr:colOff>
                    <xdr:row>371</xdr:row>
                    <xdr:rowOff>0</xdr:rowOff>
                  </from>
                  <to>
                    <xdr:col>8</xdr:col>
                    <xdr:colOff>76200</xdr:colOff>
                    <xdr:row>372</xdr:row>
                    <xdr:rowOff>7620</xdr:rowOff>
                  </to>
                </anchor>
              </controlPr>
            </control>
          </mc:Choice>
        </mc:AlternateContent>
        <mc:AlternateContent xmlns:mc="http://schemas.openxmlformats.org/markup-compatibility/2006">
          <mc:Choice Requires="x14">
            <control shapeId="5576" r:id="rId878" name="Button 4552">
              <controlPr locked="0" defaultSize="0" print="0" autoFill="0" autoPict="0" macro="[0]!printb7">
                <anchor moveWithCells="1" sizeWithCells="1">
                  <from>
                    <xdr:col>12</xdr:col>
                    <xdr:colOff>0</xdr:colOff>
                    <xdr:row>26</xdr:row>
                    <xdr:rowOff>68580</xdr:rowOff>
                  </from>
                  <to>
                    <xdr:col>13</xdr:col>
                    <xdr:colOff>0</xdr:colOff>
                    <xdr:row>29</xdr:row>
                    <xdr:rowOff>99060</xdr:rowOff>
                  </to>
                </anchor>
              </controlPr>
            </control>
          </mc:Choice>
        </mc:AlternateContent>
        <mc:AlternateContent xmlns:mc="http://schemas.openxmlformats.org/markup-compatibility/2006">
          <mc:Choice Requires="x14">
            <control shapeId="5577" r:id="rId879" name="Button 4553">
              <controlPr locked="0" defaultSize="0" print="0" autoFill="0" autoPict="0" macro="[0]!printposition4">
                <anchor moveWithCells="1" sizeWithCells="1">
                  <from>
                    <xdr:col>3</xdr:col>
                    <xdr:colOff>30480</xdr:colOff>
                    <xdr:row>16</xdr:row>
                    <xdr:rowOff>7620</xdr:rowOff>
                  </from>
                  <to>
                    <xdr:col>4</xdr:col>
                    <xdr:colOff>0</xdr:colOff>
                    <xdr:row>17</xdr:row>
                    <xdr:rowOff>22860</xdr:rowOff>
                  </to>
                </anchor>
              </controlPr>
            </control>
          </mc:Choice>
        </mc:AlternateContent>
        <mc:AlternateContent xmlns:mc="http://schemas.openxmlformats.org/markup-compatibility/2006">
          <mc:Choice Requires="x14">
            <control shapeId="5578" r:id="rId880" name="Button 4554">
              <controlPr locked="0" defaultSize="0" print="0" autoFill="0" autoPict="0" macro="[0]!printposition5">
                <anchor moveWithCells="1" sizeWithCells="1">
                  <from>
                    <xdr:col>3</xdr:col>
                    <xdr:colOff>30480</xdr:colOff>
                    <xdr:row>18</xdr:row>
                    <xdr:rowOff>7620</xdr:rowOff>
                  </from>
                  <to>
                    <xdr:col>4</xdr:col>
                    <xdr:colOff>0</xdr:colOff>
                    <xdr:row>19</xdr:row>
                    <xdr:rowOff>22860</xdr:rowOff>
                  </to>
                </anchor>
              </controlPr>
            </control>
          </mc:Choice>
        </mc:AlternateContent>
        <mc:AlternateContent xmlns:mc="http://schemas.openxmlformats.org/markup-compatibility/2006">
          <mc:Choice Requires="x14">
            <control shapeId="5579" r:id="rId881" name="Button 4555">
              <controlPr locked="0" defaultSize="0" print="0" autoFill="0" autoPict="0" macro="[0]!printposition11">
                <anchor moveWithCells="1" sizeWithCells="1">
                  <from>
                    <xdr:col>6</xdr:col>
                    <xdr:colOff>38100</xdr:colOff>
                    <xdr:row>9</xdr:row>
                    <xdr:rowOff>144780</xdr:rowOff>
                  </from>
                  <to>
                    <xdr:col>6</xdr:col>
                    <xdr:colOff>1455420</xdr:colOff>
                    <xdr:row>11</xdr:row>
                    <xdr:rowOff>0</xdr:rowOff>
                  </to>
                </anchor>
              </controlPr>
            </control>
          </mc:Choice>
        </mc:AlternateContent>
        <mc:AlternateContent xmlns:mc="http://schemas.openxmlformats.org/markup-compatibility/2006">
          <mc:Choice Requires="x14">
            <control shapeId="5580" r:id="rId882" name="Button 4556">
              <controlPr locked="0" defaultSize="0" print="0" autoFill="0" autoPict="0" macro="[0]!printposition12">
                <anchor moveWithCells="1" sizeWithCells="1">
                  <from>
                    <xdr:col>6</xdr:col>
                    <xdr:colOff>30480</xdr:colOff>
                    <xdr:row>11</xdr:row>
                    <xdr:rowOff>152400</xdr:rowOff>
                  </from>
                  <to>
                    <xdr:col>6</xdr:col>
                    <xdr:colOff>1470660</xdr:colOff>
                    <xdr:row>13</xdr:row>
                    <xdr:rowOff>7620</xdr:rowOff>
                  </to>
                </anchor>
              </controlPr>
            </control>
          </mc:Choice>
        </mc:AlternateContent>
        <mc:AlternateContent xmlns:mc="http://schemas.openxmlformats.org/markup-compatibility/2006">
          <mc:Choice Requires="x14">
            <control shapeId="5581" r:id="rId883" name="Button 4557">
              <controlPr locked="0" defaultSize="0" print="0" autoFill="0" autoPict="0" macro="[0]!printposition13">
                <anchor moveWithCells="1" sizeWithCells="1">
                  <from>
                    <xdr:col>6</xdr:col>
                    <xdr:colOff>38100</xdr:colOff>
                    <xdr:row>14</xdr:row>
                    <xdr:rowOff>22860</xdr:rowOff>
                  </from>
                  <to>
                    <xdr:col>6</xdr:col>
                    <xdr:colOff>1493520</xdr:colOff>
                    <xdr:row>15</xdr:row>
                    <xdr:rowOff>38100</xdr:rowOff>
                  </to>
                </anchor>
              </controlPr>
            </control>
          </mc:Choice>
        </mc:AlternateContent>
        <mc:AlternateContent xmlns:mc="http://schemas.openxmlformats.org/markup-compatibility/2006">
          <mc:Choice Requires="x14">
            <control shapeId="5582" r:id="rId884" name="Button 4558">
              <controlPr locked="0" defaultSize="0" print="0" autoFill="0" autoPict="0" macro="[0]!printposition14">
                <anchor moveWithCells="1" sizeWithCells="1">
                  <from>
                    <xdr:col>6</xdr:col>
                    <xdr:colOff>30480</xdr:colOff>
                    <xdr:row>16</xdr:row>
                    <xdr:rowOff>22860</xdr:rowOff>
                  </from>
                  <to>
                    <xdr:col>6</xdr:col>
                    <xdr:colOff>1485900</xdr:colOff>
                    <xdr:row>17</xdr:row>
                    <xdr:rowOff>38100</xdr:rowOff>
                  </to>
                </anchor>
              </controlPr>
            </control>
          </mc:Choice>
        </mc:AlternateContent>
        <mc:AlternateContent xmlns:mc="http://schemas.openxmlformats.org/markup-compatibility/2006">
          <mc:Choice Requires="x14">
            <control shapeId="5583" r:id="rId885" name="Button 4559">
              <controlPr locked="0" defaultSize="0" print="0" autoFill="0" autoPict="0" macro="[0]!printposition15">
                <anchor moveWithCells="1" sizeWithCells="1">
                  <from>
                    <xdr:col>6</xdr:col>
                    <xdr:colOff>30480</xdr:colOff>
                    <xdr:row>18</xdr:row>
                    <xdr:rowOff>0</xdr:rowOff>
                  </from>
                  <to>
                    <xdr:col>6</xdr:col>
                    <xdr:colOff>1524000</xdr:colOff>
                    <xdr:row>19</xdr:row>
                    <xdr:rowOff>30480</xdr:rowOff>
                  </to>
                </anchor>
              </controlPr>
            </control>
          </mc:Choice>
        </mc:AlternateContent>
        <mc:AlternateContent xmlns:mc="http://schemas.openxmlformats.org/markup-compatibility/2006">
          <mc:Choice Requires="x14">
            <control shapeId="5584" r:id="rId886" name="Drop Down 4560">
              <controlPr defaultSize="0" autoLine="0" autoPict="0">
                <anchor moveWithCells="1">
                  <from>
                    <xdr:col>3</xdr:col>
                    <xdr:colOff>0</xdr:colOff>
                    <xdr:row>3903</xdr:row>
                    <xdr:rowOff>0</xdr:rowOff>
                  </from>
                  <to>
                    <xdr:col>4</xdr:col>
                    <xdr:colOff>952500</xdr:colOff>
                    <xdr:row>3903</xdr:row>
                    <xdr:rowOff>198120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F3320C17-DC0F-4B83-8A6E-713BF8B7FA8C}">
          <x14:formula1>
            <xm:f>'WORKINGS MATRIX'!$I$21:$I$22</xm:f>
          </x14:formula1>
          <xm:sqref>G3910 G3918 G3926 G3934 J3910 J3918 J3926 J3934</xm:sqref>
        </x14:dataValidation>
        <x14:dataValidation type="list" allowBlank="1" showInputMessage="1" showErrorMessage="1" xr:uid="{C6D9C55C-050C-4E12-90EB-797127AD8B97}">
          <x14:formula1>
            <xm:f>'WORKINGS MATRIX'!$AB$9:$AB$11</xm:f>
          </x14:formula1>
          <xm:sqref>J3906 J3914 J3922 J3930 H34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J28"/>
  <sheetViews>
    <sheetView zoomScaleNormal="100" workbookViewId="0"/>
  </sheetViews>
  <sheetFormatPr defaultColWidth="9.109375" defaultRowHeight="14.4" x14ac:dyDescent="0.3"/>
  <cols>
    <col min="1" max="3" width="9.109375" style="418"/>
    <col min="4" max="4" width="12.44140625" style="418" customWidth="1"/>
    <col min="5" max="5" width="16" style="418" customWidth="1"/>
    <col min="6" max="6" width="15" style="417" customWidth="1"/>
    <col min="7" max="7" width="18.6640625" style="417" customWidth="1"/>
    <col min="8" max="8" width="18" style="417" customWidth="1"/>
    <col min="9" max="9" width="20.6640625" style="417" customWidth="1"/>
    <col min="10" max="10" width="8.6640625" style="417" customWidth="1"/>
    <col min="11" max="11" width="9.44140625" style="417" customWidth="1"/>
    <col min="12" max="16384" width="9.109375" style="417"/>
  </cols>
  <sheetData>
    <row r="1" spans="1:10" ht="15" customHeight="1" x14ac:dyDescent="0.3">
      <c r="A1" s="427" t="s">
        <v>754</v>
      </c>
      <c r="E1" s="424" t="s">
        <v>782</v>
      </c>
      <c r="G1" s="429"/>
      <c r="I1" s="423" t="s">
        <v>83</v>
      </c>
    </row>
    <row r="2" spans="1:10" ht="15" customHeight="1" x14ac:dyDescent="0.3"/>
    <row r="3" spans="1:10" ht="15" customHeight="1" x14ac:dyDescent="0.3">
      <c r="C3" s="425">
        <f>'TEND 1X'!D1</f>
        <v>0</v>
      </c>
      <c r="H3" s="425" t="str">
        <f>'TEND 1X'!K3</f>
        <v>N.017-050-2022/1</v>
      </c>
    </row>
    <row r="4" spans="1:10" ht="15" customHeight="1" x14ac:dyDescent="0.3">
      <c r="D4" s="422"/>
    </row>
    <row r="5" spans="1:10" ht="15" customHeight="1" x14ac:dyDescent="0.3"/>
    <row r="6" spans="1:10" ht="15" customHeight="1" x14ac:dyDescent="0.3">
      <c r="A6" s="681" t="s">
        <v>783</v>
      </c>
      <c r="B6" s="682"/>
      <c r="C6" s="457" t="s">
        <v>784</v>
      </c>
      <c r="D6" s="458" t="s">
        <v>785</v>
      </c>
      <c r="E6" s="482" t="s">
        <v>822</v>
      </c>
      <c r="F6" s="457" t="s">
        <v>786</v>
      </c>
      <c r="G6" s="462"/>
      <c r="H6" s="463"/>
    </row>
    <row r="7" spans="1:10" ht="15" customHeight="1" x14ac:dyDescent="0.3">
      <c r="A7" s="681"/>
      <c r="B7" s="682"/>
      <c r="C7" s="459" t="s">
        <v>749</v>
      </c>
      <c r="D7" s="459" t="s">
        <v>787</v>
      </c>
      <c r="E7" s="459" t="s">
        <v>750</v>
      </c>
      <c r="F7" s="459" t="s">
        <v>751</v>
      </c>
      <c r="G7" s="464"/>
      <c r="H7" s="418"/>
    </row>
    <row r="8" spans="1:10" ht="15" customHeight="1" x14ac:dyDescent="0.3">
      <c r="A8" s="460"/>
      <c r="B8" s="461" t="s">
        <v>788</v>
      </c>
      <c r="C8" s="419">
        <v>1</v>
      </c>
      <c r="D8" s="419">
        <v>3</v>
      </c>
      <c r="E8" s="419">
        <v>4</v>
      </c>
      <c r="F8" s="419">
        <v>5</v>
      </c>
      <c r="G8" s="465"/>
      <c r="H8" s="466"/>
    </row>
    <row r="9" spans="1:10" ht="15" customHeight="1" x14ac:dyDescent="0.3"/>
    <row r="10" spans="1:10" ht="15" customHeight="1" x14ac:dyDescent="0.3">
      <c r="B10" s="425"/>
    </row>
    <row r="11" spans="1:10" ht="27" customHeight="1" x14ac:dyDescent="0.3">
      <c r="B11" s="683" t="s">
        <v>753</v>
      </c>
      <c r="C11" s="684"/>
      <c r="D11" s="684"/>
      <c r="E11" s="684"/>
      <c r="F11" s="562" t="s">
        <v>900</v>
      </c>
      <c r="G11" s="459" t="s">
        <v>789</v>
      </c>
      <c r="H11" s="420" t="s">
        <v>752</v>
      </c>
      <c r="I11" s="420" t="s">
        <v>790</v>
      </c>
    </row>
    <row r="12" spans="1:10" ht="15" customHeight="1" x14ac:dyDescent="0.3">
      <c r="A12" s="418">
        <v>1</v>
      </c>
      <c r="B12" s="685"/>
      <c r="C12" s="686"/>
      <c r="D12" s="686"/>
      <c r="E12" s="686"/>
      <c r="F12" s="487"/>
      <c r="G12" s="561"/>
      <c r="H12" s="456" t="str">
        <f>IF(B22&lt;&gt;"",0,IF(I12="","",IF(I12="none",IF(G12&lt;&gt;"","Input Measure Type",""),IF(I12="Reference Letter",'Reference Letter for PP'!A28,IF(I12="Affidavit completed",2,IF(G12="","",IF(G12&lt;-0.1,$C$8,IF(G12&lt;0.9,$D$8,IF(G12&lt;1.8,$E$8,$F$8)))))))))</f>
        <v/>
      </c>
      <c r="I12" s="467" t="s">
        <v>235</v>
      </c>
      <c r="J12" s="512" t="str">
        <f>IF(I12="none","",IF(F12="","",IF(I12="AFFIDAVIT COMPLETED","",DATEDIF(F12,'TEND 1X'!$F$125,"y"))))</f>
        <v/>
      </c>
    </row>
    <row r="13" spans="1:10" ht="15" customHeight="1" x14ac:dyDescent="0.3">
      <c r="A13" s="418">
        <v>2</v>
      </c>
      <c r="B13" s="687"/>
      <c r="C13" s="686"/>
      <c r="D13" s="686"/>
      <c r="E13" s="686"/>
      <c r="F13" s="487"/>
      <c r="G13" s="561"/>
      <c r="H13" s="456" t="str">
        <f>IF(B23&lt;&gt;"",0,IF(I13="","",IF(I13="none",IF(G13&lt;&gt;"","Input Measure Type",""),IF(I13="Reference Letter",'Reference Letter for PP'!G28,IF(I13="Affidavit completed",2,IF(G13="","",IF(G13&lt;-0.1,$C$8,IF(G13&lt;0.9,$D$8,IF(G13&lt;1.8,$E$8,$F$8)))))))))</f>
        <v/>
      </c>
      <c r="I13" s="467" t="s">
        <v>235</v>
      </c>
      <c r="J13" s="512" t="str">
        <f>IF(I13="none","",IF(F13="","",IF(I13="AFFIDAVIT COMPLETED","",DATEDIF(F13,'TEND 1X'!$F$125,"y"))))</f>
        <v/>
      </c>
    </row>
    <row r="14" spans="1:10" ht="15" customHeight="1" x14ac:dyDescent="0.3">
      <c r="A14" s="418">
        <v>3</v>
      </c>
      <c r="B14" s="687"/>
      <c r="C14" s="686"/>
      <c r="D14" s="686"/>
      <c r="E14" s="686"/>
      <c r="F14" s="487"/>
      <c r="G14" s="561"/>
      <c r="H14" s="456" t="str">
        <f>IF(B24&lt;&gt;"",0,IF(I14="","",IF(I14="none",IF(G14&lt;&gt;"","Input Measure Type",""),IF(I14="Reference Letter",'Reference Letter for PP'!M28,IF(I14="Affidavit completed",2,IF(G14="","",IF(G14&lt;-0.1,$C$8,IF(G14&lt;0.9,$D$8,IF(G14&lt;1.8,$E$8,$F$8)))))))))</f>
        <v/>
      </c>
      <c r="I14" s="467" t="s">
        <v>235</v>
      </c>
      <c r="J14" s="512" t="str">
        <f>IF(I14="none","",IF(F14="","",IF(I14="AFFIDAVIT COMPLETED","",DATEDIF(F14,'TEND 1X'!$F$125,"y"))))</f>
        <v/>
      </c>
    </row>
    <row r="15" spans="1:10" ht="15" customHeight="1" thickBot="1" x14ac:dyDescent="0.35">
      <c r="H15" s="421">
        <f>SUM(H12:H14)</f>
        <v>0</v>
      </c>
    </row>
    <row r="16" spans="1:10" ht="15" thickTop="1" x14ac:dyDescent="0.3"/>
    <row r="17" spans="2:7" x14ac:dyDescent="0.3">
      <c r="E17" s="680" t="str">
        <f>IF(I12="affidavit completed","PLEASE ENSURE THAT YOUR AFFIDAVIT IS ATTACHED TO YOUR TENDER SUBMISSION TO ENURE PAST PERFORMANCE SCORE CAN BE ALLOCATED CORRECTLY",IF(I13="affidavit completed","PLEASE ENSURE THAT YOUR AFFIDAVIT IS ATTACHED TO YOUR TENDER SUBMISSION TO ENURE PAST PERFORMANCE SCORE CAN BE ALLOCATED CORRECTLY",IF(I14="affidavit completed","PLEASE ENSURE THAT YOUR AFFIDAVIT IS ATTACHED TO YOUR TENDER SUBMISSION TO ENURE PAST PERFORMANCE SCORE CAN BE ALLOCATED CORRECTLY","")))</f>
        <v/>
      </c>
      <c r="F17" s="680"/>
      <c r="G17" s="680"/>
    </row>
    <row r="18" spans="2:7" x14ac:dyDescent="0.3">
      <c r="E18" s="680"/>
      <c r="F18" s="680"/>
      <c r="G18" s="680"/>
    </row>
    <row r="19" spans="2:7" x14ac:dyDescent="0.3">
      <c r="E19" s="680"/>
      <c r="F19" s="680"/>
      <c r="G19" s="680"/>
    </row>
    <row r="20" spans="2:7" x14ac:dyDescent="0.3">
      <c r="E20" s="680"/>
      <c r="F20" s="680"/>
      <c r="G20" s="680"/>
    </row>
    <row r="22" spans="2:7" x14ac:dyDescent="0.3">
      <c r="B22" s="425"/>
      <c r="E22" s="680" t="str">
        <f>IF(I12="reference letter","PLEASE COMPLETE THE REFERENCE LETTER FOR PP TAB AND ENSURE THAT YOUR REFERENCE LETTER IS ATTACHED TO YOUR TENDER SUBMISSION TO ENSURE PAST PERFORMANCE SCORE CAN BE ALLOCATED CORRECTLY",IF(I13="reference letter","PLEASE COMPLETE THE REFERENCE LETTER FOR PP TAB AND ENSURE THAT YOUR REFERENCE LETTER IS ATTACHED TO YOUR TENDER SUBMISSION TO ENSURE PAST PERFORMANCE SCORE CAN BE ALLOCATED CORRECTLY",IF(I14="reference letter","PLEASE COMPLETE THE REFERENCE LETTER FOR PP TAB AND ENSURE THAT YOUR REFERENCE LETTER IS ATTACHED TO YOUR TENDER SUBMISSION TO ENSURE PAST PERFORMANCE SCORE CAN BE ALLOCATED CORRECTLY","")))</f>
        <v/>
      </c>
      <c r="F22" s="680"/>
      <c r="G22" s="680"/>
    </row>
    <row r="23" spans="2:7" x14ac:dyDescent="0.3">
      <c r="B23" s="425"/>
      <c r="E23" s="680"/>
      <c r="F23" s="680"/>
      <c r="G23" s="680"/>
    </row>
    <row r="24" spans="2:7" x14ac:dyDescent="0.3">
      <c r="B24" s="425"/>
      <c r="E24" s="680"/>
      <c r="F24" s="680"/>
      <c r="G24" s="680"/>
    </row>
    <row r="25" spans="2:7" x14ac:dyDescent="0.3">
      <c r="E25" s="680"/>
      <c r="F25" s="680"/>
      <c r="G25" s="680"/>
    </row>
    <row r="26" spans="2:7" x14ac:dyDescent="0.3">
      <c r="B26" s="417" t="str">
        <f>IFERROR(IF(J11="","",IF(J11&gt;10,"PROJECT 1 ABOVE COMPLETED MORE THAN 10 YEARS SINCE TENDER CLOSING DATE - DOES NOT QUALIFY FOR PAST PERFORMANCE",IF(J11&lt;=10,""))),"PROJECT 1 ABOVE END DATE BEYOND TENDER CLOSING DATE - DOES NOT COUNT TO PAST PERFORMANCE")</f>
        <v/>
      </c>
    </row>
    <row r="27" spans="2:7" x14ac:dyDescent="0.3">
      <c r="B27" s="417" t="str">
        <f>IFERROR(IF(J12="","",IF(J12&gt;10,"PROJECT 2 ABOVE COMPLETED MORE THAN 10 YEARS SINCE TENDER CLOSING DATE - DOES NOT QUALIFY FOR PAST PERFORMANCE",IF(J12&lt;=10,""))),"PROJECT 2 ABOVE END DATE BEYOND TENDER CLOSING DATE - DOES NOT COUNT TO PAST PERFORMANCE")</f>
        <v/>
      </c>
    </row>
    <row r="28" spans="2:7" x14ac:dyDescent="0.3">
      <c r="B28" s="417" t="str">
        <f>IFERROR(IF(J13="","",IF(J13&gt;10,"PROJECT 3 ABOVE COMPLETED MORE THAN 10 YEARS SINCE TENDER CLOSING DATE - DOES NOT QUALIFY FOR PAST PERFORMANCE",IF(J13&lt;=10,""))),"PROJECT 3 ABOVE END DATE BEYOND TENDER CLOSING DATE - DOES NOT COUNT TO PAST PERFORMANCE")</f>
        <v/>
      </c>
    </row>
  </sheetData>
  <sheetProtection algorithmName="SHA-512" hashValue="qwbG7npXHP9myJEEy3lD2nQNdLQbTqNeV44Br59SlOeJTIn/V+JcNxFEtdKOq1EACrV4PwSTRQmTVNq9ZUxuJw==" saltValue="ieJNlhN6AIGfZ8YkhZMvPA==" spinCount="100000" sheet="1" objects="1" scenarios="1"/>
  <mergeCells count="7">
    <mergeCell ref="E22:G25"/>
    <mergeCell ref="A6:B7"/>
    <mergeCell ref="E17:G20"/>
    <mergeCell ref="B11:E11"/>
    <mergeCell ref="B12:E12"/>
    <mergeCell ref="B13:E13"/>
    <mergeCell ref="B14:E14"/>
  </mergeCells>
  <conditionalFormatting sqref="G12">
    <cfRule type="expression" dxfId="81" priority="5">
      <formula>I12="AFFIDAVIT COMPLETED"</formula>
    </cfRule>
    <cfRule type="expression" dxfId="80" priority="6">
      <formula>I12="reference letter"</formula>
    </cfRule>
  </conditionalFormatting>
  <conditionalFormatting sqref="G13">
    <cfRule type="expression" dxfId="79" priority="3">
      <formula>I13="AFFIDAVIT COMPLETED"</formula>
    </cfRule>
    <cfRule type="expression" dxfId="78" priority="4">
      <formula>I13="reference letter"</formula>
    </cfRule>
  </conditionalFormatting>
  <conditionalFormatting sqref="G14">
    <cfRule type="expression" dxfId="77" priority="1">
      <formula>I14="AFFIDAVIT COMPLETED"</formula>
    </cfRule>
    <cfRule type="expression" dxfId="76" priority="2">
      <formula>I14="reference letter"</formula>
    </cfRule>
  </conditionalFormatting>
  <dataValidations count="1">
    <dataValidation type="decimal" operator="greaterThanOrEqual" allowBlank="1" showInputMessage="1" showErrorMessage="1" sqref="G12:G14" xr:uid="{FA219049-7DFF-475F-B715-DD4837D4450A}">
      <formula1>-100</formula1>
    </dataValidation>
  </dataValidations>
  <hyperlinks>
    <hyperlink ref="I1" location="'TEND 1X'!A1" display="HOME" xr:uid="{00000000-0004-0000-0100-000000000000}"/>
  </hyperlinks>
  <pageMargins left="0.7" right="0.7" top="0.75" bottom="0.75" header="0.3" footer="0.3"/>
  <pageSetup paperSize="9" orientation="landscape" r:id="rId1"/>
  <headerFooter>
    <oddHeader>&amp;L&amp;"Calibri"&amp;10&amp;K000000Sensitivity - General&amp;1#</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r:uid="{5AE3DC54-7E19-4373-877F-745FFC086ADB}">
          <x14:formula1>
            <xm:f>'WORKINGS MATRIX'!$J$2:$J$5</xm:f>
          </x14:formula1>
          <xm:sqref>I12:I14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GP457"/>
  <sheetViews>
    <sheetView workbookViewId="0">
      <selection activeCell="B1" sqref="B1"/>
    </sheetView>
  </sheetViews>
  <sheetFormatPr defaultColWidth="9.109375" defaultRowHeight="13.2" x14ac:dyDescent="0.25"/>
  <cols>
    <col min="1" max="2" width="9.109375" style="264"/>
    <col min="3" max="3" width="9.5546875" style="264" customWidth="1"/>
    <col min="4" max="4" width="22.88671875" style="264" customWidth="1"/>
    <col min="5" max="5" width="12.88671875" style="264" customWidth="1"/>
    <col min="6" max="7" width="9.109375" style="264"/>
    <col min="8" max="8" width="10.109375" style="264" bestFit="1" customWidth="1"/>
    <col min="9" max="9" width="16.44140625" style="264" customWidth="1"/>
    <col min="10" max="10" width="23.88671875" style="264" customWidth="1"/>
    <col min="11" max="11" width="9.109375" style="264"/>
    <col min="12" max="12" width="9.33203125" style="264" bestFit="1" customWidth="1"/>
    <col min="13" max="27" width="9.109375" style="264"/>
    <col min="28" max="28" width="24.109375" style="264" customWidth="1"/>
    <col min="29" max="29" width="24.44140625" style="264" customWidth="1"/>
    <col min="30" max="30" width="17.5546875" style="264" customWidth="1"/>
    <col min="31" max="31" width="21" style="264" customWidth="1"/>
    <col min="32" max="32" width="21.109375" style="264" customWidth="1"/>
    <col min="33" max="165" width="9.109375" style="264"/>
    <col min="166" max="198" width="12.6640625" style="274" customWidth="1"/>
    <col min="199" max="16384" width="9.109375" style="264"/>
  </cols>
  <sheetData>
    <row r="1" spans="1:198" x14ac:dyDescent="0.25">
      <c r="A1" s="264" t="s">
        <v>117</v>
      </c>
      <c r="J1" s="264" t="s">
        <v>791</v>
      </c>
      <c r="DA1" s="264" t="s">
        <v>235</v>
      </c>
      <c r="DB1" s="264" t="s">
        <v>233</v>
      </c>
      <c r="DC1" s="264" t="s">
        <v>236</v>
      </c>
      <c r="DD1" s="264" t="s">
        <v>237</v>
      </c>
      <c r="DE1" s="264" t="s">
        <v>144</v>
      </c>
      <c r="DF1" s="264" t="s">
        <v>146</v>
      </c>
      <c r="DG1" s="264" t="s">
        <v>238</v>
      </c>
      <c r="DH1" s="264" t="s">
        <v>239</v>
      </c>
      <c r="DI1" s="264" t="s">
        <v>240</v>
      </c>
      <c r="DJ1" s="264" t="s">
        <v>241</v>
      </c>
      <c r="DK1" s="264" t="s">
        <v>242</v>
      </c>
      <c r="DL1" s="264" t="s">
        <v>243</v>
      </c>
      <c r="DM1" s="264" t="s">
        <v>244</v>
      </c>
      <c r="DN1" s="264" t="s">
        <v>245</v>
      </c>
      <c r="DO1" s="264" t="s">
        <v>246</v>
      </c>
      <c r="DP1" s="264" t="s">
        <v>149</v>
      </c>
      <c r="DQ1" s="264" t="s">
        <v>247</v>
      </c>
      <c r="DR1" s="264" t="s">
        <v>248</v>
      </c>
      <c r="DS1" s="264" t="s">
        <v>249</v>
      </c>
      <c r="DT1" s="264" t="s">
        <v>250</v>
      </c>
      <c r="DU1" s="264" t="s">
        <v>251</v>
      </c>
      <c r="DV1" s="264" t="s">
        <v>252</v>
      </c>
      <c r="DW1" s="264" t="s">
        <v>253</v>
      </c>
      <c r="DX1" s="264" t="s">
        <v>254</v>
      </c>
      <c r="DY1" s="264" t="s">
        <v>255</v>
      </c>
      <c r="DZ1" s="264" t="s">
        <v>256</v>
      </c>
      <c r="EA1" s="264" t="s">
        <v>279</v>
      </c>
      <c r="EB1" s="264" t="s">
        <v>356</v>
      </c>
      <c r="EC1" s="264" t="s">
        <v>350</v>
      </c>
      <c r="ED1" s="264" t="s">
        <v>351</v>
      </c>
      <c r="EE1" s="264" t="s">
        <v>352</v>
      </c>
      <c r="EF1" s="264" t="s">
        <v>353</v>
      </c>
      <c r="EG1" s="264" t="s">
        <v>354</v>
      </c>
      <c r="EH1" s="264" t="s">
        <v>285</v>
      </c>
      <c r="FJ1" s="274" t="s">
        <v>23</v>
      </c>
      <c r="FK1" s="274" t="s">
        <v>44</v>
      </c>
      <c r="FL1" s="274" t="s">
        <v>338</v>
      </c>
      <c r="FM1" s="274" t="s">
        <v>9</v>
      </c>
      <c r="FN1" s="274" t="s">
        <v>10</v>
      </c>
      <c r="FO1" s="274" t="s">
        <v>352</v>
      </c>
      <c r="FP1" s="274" t="s">
        <v>326</v>
      </c>
      <c r="FQ1" s="274" t="s">
        <v>328</v>
      </c>
      <c r="FR1" s="274" t="s">
        <v>329</v>
      </c>
      <c r="FS1" s="274" t="s">
        <v>46</v>
      </c>
      <c r="FT1" s="274" t="s">
        <v>47</v>
      </c>
      <c r="FU1" s="274" t="s">
        <v>48</v>
      </c>
      <c r="FV1" s="274" t="s">
        <v>49</v>
      </c>
      <c r="FW1" s="274" t="s">
        <v>50</v>
      </c>
      <c r="FX1" s="274" t="s">
        <v>339</v>
      </c>
      <c r="FY1" s="274" t="s">
        <v>51</v>
      </c>
      <c r="FZ1" s="274" t="s">
        <v>52</v>
      </c>
      <c r="GA1" s="274" t="s">
        <v>341</v>
      </c>
      <c r="GB1" s="274" t="s">
        <v>53</v>
      </c>
      <c r="GC1" s="274" t="s">
        <v>54</v>
      </c>
      <c r="GD1" s="274" t="s">
        <v>343</v>
      </c>
      <c r="GE1" s="274" t="s">
        <v>55</v>
      </c>
      <c r="GF1" s="274" t="s">
        <v>56</v>
      </c>
      <c r="GG1" s="274" t="s">
        <v>57</v>
      </c>
      <c r="GH1" s="274" t="s">
        <v>368</v>
      </c>
      <c r="GI1" s="274" t="s">
        <v>369</v>
      </c>
      <c r="GJ1" s="274" t="s">
        <v>345</v>
      </c>
      <c r="GK1" s="274" t="s">
        <v>280</v>
      </c>
      <c r="GL1" s="274" t="s">
        <v>281</v>
      </c>
      <c r="GM1" s="274" t="s">
        <v>353</v>
      </c>
      <c r="GN1" s="274" t="s">
        <v>330</v>
      </c>
      <c r="GO1" s="274" t="s">
        <v>331</v>
      </c>
      <c r="GP1" s="274" t="s">
        <v>354</v>
      </c>
    </row>
    <row r="2" spans="1:198" x14ac:dyDescent="0.25">
      <c r="A2" s="521" t="s">
        <v>118</v>
      </c>
      <c r="J2" s="264" t="s">
        <v>235</v>
      </c>
      <c r="O2" s="274" t="s">
        <v>119</v>
      </c>
      <c r="P2" s="274" t="s">
        <v>120</v>
      </c>
      <c r="Q2" s="274" t="s">
        <v>121</v>
      </c>
      <c r="R2" s="274" t="s">
        <v>122</v>
      </c>
      <c r="S2" s="274" t="s">
        <v>123</v>
      </c>
      <c r="T2" s="274" t="s">
        <v>124</v>
      </c>
      <c r="U2" s="274" t="s">
        <v>125</v>
      </c>
      <c r="V2" s="274" t="s">
        <v>126</v>
      </c>
      <c r="W2" s="274" t="s">
        <v>127</v>
      </c>
      <c r="EW2" s="518" t="s">
        <v>434</v>
      </c>
      <c r="EX2" s="264" t="s">
        <v>433</v>
      </c>
      <c r="FC2" s="264" t="s">
        <v>440</v>
      </c>
      <c r="FJ2" s="274" t="str">
        <f>IF(ISERROR(VLOOKUP(FJ1,$EX$3:$EX$22,1,FALSE)=FJ1)=FALSE,"REQUIRED", "NOT REQUIRED")</f>
        <v>REQUIRED</v>
      </c>
      <c r="FK2" s="274" t="str">
        <f t="shared" ref="FK2:FO2" si="0">IF(ISERROR(VLOOKUP(FK1,$EX$3:$EX$22,1,FALSE)=FK1)=FALSE,"REQUIRED", "NOT REQUIRED")</f>
        <v>NOT REQUIRED</v>
      </c>
      <c r="FL2" s="274" t="str">
        <f t="shared" si="0"/>
        <v>REQUIRED</v>
      </c>
      <c r="FM2" s="274" t="str">
        <f t="shared" si="0"/>
        <v>REQUIRED</v>
      </c>
      <c r="FN2" s="274" t="str">
        <f t="shared" si="0"/>
        <v>REQUIRED</v>
      </c>
      <c r="FO2" s="274" t="str">
        <f t="shared" si="0"/>
        <v>NOT REQUIRED</v>
      </c>
      <c r="FP2" s="274" t="str">
        <f t="shared" ref="FP2" si="1">IF(ISERROR(VLOOKUP(FP1,$EX$3:$EX$22,1,FALSE)=FP1)=FALSE,"REQUIRED", "NOT REQUIRED")</f>
        <v>REQUIRED</v>
      </c>
      <c r="FQ2" s="274" t="str">
        <f t="shared" ref="FQ2" si="2">IF(ISERROR(VLOOKUP(FQ1,$EX$3:$EX$22,1,FALSE)=FQ1)=FALSE,"REQUIRED", "NOT REQUIRED")</f>
        <v>NOT REQUIRED</v>
      </c>
      <c r="FR2" s="274" t="str">
        <f t="shared" ref="FR2" si="3">IF(ISERROR(VLOOKUP(FR1,$EX$3:$EX$22,1,FALSE)=FR1)=FALSE,"REQUIRED", "NOT REQUIRED")</f>
        <v>REQUIRED</v>
      </c>
      <c r="FS2" s="274" t="str">
        <f t="shared" ref="FS2" si="4">IF(ISERROR(VLOOKUP(FS1,$EX$3:$EX$22,1,FALSE)=FS1)=FALSE,"REQUIRED", "NOT REQUIRED")</f>
        <v>REQUIRED</v>
      </c>
      <c r="FT2" s="274" t="str">
        <f t="shared" ref="FT2" si="5">IF(ISERROR(VLOOKUP(FT1,$EX$3:$EX$22,1,FALSE)=FT1)=FALSE,"REQUIRED", "NOT REQUIRED")</f>
        <v>REQUIRED</v>
      </c>
      <c r="FU2" s="274" t="str">
        <f t="shared" ref="FU2" si="6">IF(ISERROR(VLOOKUP(FU1,$EX$3:$EX$22,1,FALSE)=FU1)=FALSE,"REQUIRED", "NOT REQUIRED")</f>
        <v>REQUIRED</v>
      </c>
      <c r="FV2" s="274" t="str">
        <f t="shared" ref="FV2" si="7">IF(ISERROR(VLOOKUP(FV1,$EX$3:$EX$22,1,FALSE)=FV1)=FALSE,"REQUIRED", "NOT REQUIRED")</f>
        <v>REQUIRED</v>
      </c>
      <c r="FW2" s="274" t="str">
        <f t="shared" ref="FW2" si="8">IF(ISERROR(VLOOKUP(FW1,$EX$3:$EX$22,1,FALSE)=FW1)=FALSE,"REQUIRED", "NOT REQUIRED")</f>
        <v>REQUIRED</v>
      </c>
      <c r="FX2" s="274" t="str">
        <f t="shared" ref="FX2" si="9">IF(ISERROR(VLOOKUP(FX1,$EX$3:$EX$22,1,FALSE)=FX1)=FALSE,"REQUIRED", "NOT REQUIRED")</f>
        <v>REQUIRED</v>
      </c>
      <c r="FY2" s="274" t="str">
        <f t="shared" ref="FY2" si="10">IF(ISERROR(VLOOKUP(FY1,$EX$3:$EX$22,1,FALSE)=FY1)=FALSE,"REQUIRED", "NOT REQUIRED")</f>
        <v>REQUIRED</v>
      </c>
      <c r="FZ2" s="274" t="str">
        <f t="shared" ref="FZ2" si="11">IF(ISERROR(VLOOKUP(FZ1,$EX$3:$EX$22,1,FALSE)=FZ1)=FALSE,"REQUIRED", "NOT REQUIRED")</f>
        <v>NOT REQUIRED</v>
      </c>
      <c r="GA2" s="274" t="str">
        <f t="shared" ref="GA2" si="12">IF(ISERROR(VLOOKUP(GA1,$EX$3:$EX$22,1,FALSE)=GA1)=FALSE,"REQUIRED", "NOT REQUIRED")</f>
        <v>NOT REQUIRED</v>
      </c>
      <c r="GB2" s="274" t="str">
        <f t="shared" ref="GB2" si="13">IF(ISERROR(VLOOKUP(GB1,$EX$3:$EX$22,1,FALSE)=GB1)=FALSE,"REQUIRED", "NOT REQUIRED")</f>
        <v>REQUIRED</v>
      </c>
      <c r="GC2" s="274" t="str">
        <f t="shared" ref="GC2" si="14">IF(ISERROR(VLOOKUP(GC1,$EX$3:$EX$22,1,FALSE)=GC1)=FALSE,"REQUIRED", "NOT REQUIRED")</f>
        <v>NOT REQUIRED</v>
      </c>
      <c r="GD2" s="274" t="str">
        <f t="shared" ref="GD2" si="15">IF(ISERROR(VLOOKUP(GD1,$EX$3:$EX$22,1,FALSE)=GD1)=FALSE,"REQUIRED", "NOT REQUIRED")</f>
        <v>NOT REQUIRED</v>
      </c>
      <c r="GE2" s="274" t="str">
        <f t="shared" ref="GE2" si="16">IF(ISERROR(VLOOKUP(GE1,$EX$3:$EX$22,1,FALSE)=GE1)=FALSE,"REQUIRED", "NOT REQUIRED")</f>
        <v>REQUIRED</v>
      </c>
      <c r="GF2" s="274" t="str">
        <f t="shared" ref="GF2" si="17">IF(ISERROR(VLOOKUP(GF1,$EX$3:$EX$22,1,FALSE)=GF1)=FALSE,"REQUIRED", "NOT REQUIRED")</f>
        <v>REQUIRED</v>
      </c>
      <c r="GG2" s="274" t="str">
        <f t="shared" ref="GG2" si="18">IF(ISERROR(VLOOKUP(GG1,$EX$3:$EX$22,1,FALSE)=GG1)=FALSE,"REQUIRED", "NOT REQUIRED")</f>
        <v>NOT REQUIRED</v>
      </c>
      <c r="GH2" s="274" t="str">
        <f t="shared" ref="GH2" si="19">IF(ISERROR(VLOOKUP(GH1,$EX$3:$EX$22,1,FALSE)=GH1)=FALSE,"REQUIRED", "NOT REQUIRED")</f>
        <v>REQUIRED</v>
      </c>
      <c r="GI2" s="274" t="str">
        <f t="shared" ref="GI2" si="20">IF(ISERROR(VLOOKUP(GI1,$EX$3:$EX$22,1,FALSE)=GI1)=FALSE,"REQUIRED", "NOT REQUIRED")</f>
        <v>REQUIRED</v>
      </c>
      <c r="GJ2" s="274" t="str">
        <f t="shared" ref="GJ2" si="21">IF(ISERROR(VLOOKUP(GJ1,$EX$3:$EX$22,1,FALSE)=GJ1)=FALSE,"REQUIRED", "NOT REQUIRED")</f>
        <v>REQUIRED</v>
      </c>
      <c r="GK2" s="274" t="str">
        <f t="shared" ref="GK2" si="22">IF(ISERROR(VLOOKUP(GK1,$EX$3:$EX$22,1,FALSE)=GK1)=FALSE,"REQUIRED", "NOT REQUIRED")</f>
        <v>NOT REQUIRED</v>
      </c>
      <c r="GL2" s="274" t="str">
        <f t="shared" ref="GL2" si="23">IF(ISERROR(VLOOKUP(GL1,$EX$3:$EX$22,1,FALSE)=GL1)=FALSE,"REQUIRED", "NOT REQUIRED")</f>
        <v>NOT REQUIRED</v>
      </c>
      <c r="GM2" s="274" t="str">
        <f t="shared" ref="GM2" si="24">IF(ISERROR(VLOOKUP(GM1,$EX$3:$EX$22,1,FALSE)=GM1)=FALSE,"REQUIRED", "NOT REQUIRED")</f>
        <v>NOT REQUIRED</v>
      </c>
      <c r="GN2" s="274" t="str">
        <f t="shared" ref="GN2" si="25">IF(ISERROR(VLOOKUP(GN1,$EX$3:$EX$22,1,FALSE)=GN1)=FALSE,"REQUIRED", "NOT REQUIRED")</f>
        <v>NOT REQUIRED</v>
      </c>
      <c r="GO2" s="274" t="str">
        <f t="shared" ref="GO2" si="26">IF(ISERROR(VLOOKUP(GO1,$EX$3:$EX$22,1,FALSE)=GO1)=FALSE,"REQUIRED", "NOT REQUIRED")</f>
        <v>NOT REQUIRED</v>
      </c>
      <c r="GP2" s="274" t="str">
        <f t="shared" ref="GP2" si="27">IF(ISERROR(VLOOKUP(GP1,$EX$3:$EX$22,1,FALSE)=GP1)=FALSE,"REQUIRED", "NOT REQUIRED")</f>
        <v>NOT REQUIRED</v>
      </c>
    </row>
    <row r="3" spans="1:198" x14ac:dyDescent="0.25">
      <c r="J3" s="264" t="s">
        <v>792</v>
      </c>
      <c r="O3" s="274">
        <v>30</v>
      </c>
      <c r="P3" s="522">
        <v>0</v>
      </c>
      <c r="Q3" s="523">
        <v>0</v>
      </c>
      <c r="R3" s="522">
        <v>0</v>
      </c>
      <c r="S3" s="522">
        <v>0</v>
      </c>
      <c r="T3" s="522">
        <v>0</v>
      </c>
      <c r="U3" s="522">
        <v>0</v>
      </c>
      <c r="V3" s="522">
        <v>0</v>
      </c>
      <c r="W3" s="517" t="s">
        <v>234</v>
      </c>
      <c r="EW3" s="264">
        <v>1</v>
      </c>
      <c r="EX3" s="264" t="s">
        <v>23</v>
      </c>
      <c r="EY3" s="264" t="s">
        <v>180</v>
      </c>
      <c r="FC3" s="264" t="s">
        <v>441</v>
      </c>
    </row>
    <row r="4" spans="1:198" x14ac:dyDescent="0.25">
      <c r="A4" s="264" t="s">
        <v>720</v>
      </c>
      <c r="E4" s="688" t="s">
        <v>129</v>
      </c>
      <c r="F4" s="688"/>
      <c r="J4" s="264" t="s">
        <v>876</v>
      </c>
      <c r="O4" s="274">
        <v>29</v>
      </c>
      <c r="P4" s="522">
        <v>0</v>
      </c>
      <c r="Q4" s="523">
        <v>0</v>
      </c>
      <c r="R4" s="522">
        <v>0</v>
      </c>
      <c r="S4" s="522">
        <v>0</v>
      </c>
      <c r="T4" s="522">
        <v>0</v>
      </c>
      <c r="U4" s="522">
        <v>0</v>
      </c>
      <c r="V4" s="522">
        <v>0</v>
      </c>
      <c r="W4" s="517" t="str">
        <f t="shared" ref="W4:W32" si="28">W3</f>
        <v/>
      </c>
      <c r="EW4" s="264">
        <v>2</v>
      </c>
      <c r="EX4" s="264" t="s">
        <v>338</v>
      </c>
      <c r="EY4" s="264" t="s">
        <v>337</v>
      </c>
      <c r="FC4" s="264" t="s">
        <v>441</v>
      </c>
    </row>
    <row r="5" spans="1:198" x14ac:dyDescent="0.25">
      <c r="E5" s="264">
        <v>1</v>
      </c>
      <c r="F5" s="264" t="s">
        <v>510</v>
      </c>
      <c r="J5" s="264" t="s">
        <v>793</v>
      </c>
      <c r="O5" s="274">
        <v>28</v>
      </c>
      <c r="P5" s="522">
        <v>0</v>
      </c>
      <c r="Q5" s="523">
        <v>0</v>
      </c>
      <c r="R5" s="522">
        <v>0</v>
      </c>
      <c r="S5" s="522">
        <v>0</v>
      </c>
      <c r="T5" s="522">
        <v>0</v>
      </c>
      <c r="U5" s="522">
        <v>0</v>
      </c>
      <c r="V5" s="522">
        <v>0</v>
      </c>
      <c r="W5" s="517" t="str">
        <f t="shared" si="28"/>
        <v/>
      </c>
      <c r="EW5" s="264">
        <v>3</v>
      </c>
      <c r="EX5" s="264" t="s">
        <v>9</v>
      </c>
      <c r="EY5" s="264" t="s">
        <v>181</v>
      </c>
      <c r="FC5" s="264" t="s">
        <v>442</v>
      </c>
    </row>
    <row r="6" spans="1:198" x14ac:dyDescent="0.25">
      <c r="B6" s="688" t="s">
        <v>128</v>
      </c>
      <c r="C6" s="688"/>
      <c r="E6" s="264">
        <v>2</v>
      </c>
      <c r="F6" s="264" t="s">
        <v>511</v>
      </c>
      <c r="H6" s="688" t="s">
        <v>130</v>
      </c>
      <c r="I6" s="688"/>
      <c r="K6" s="264">
        <v>1</v>
      </c>
      <c r="L6" s="519">
        <v>0.85</v>
      </c>
      <c r="O6" s="274">
        <v>27</v>
      </c>
      <c r="P6" s="522">
        <v>0</v>
      </c>
      <c r="Q6" s="523">
        <v>0</v>
      </c>
      <c r="R6" s="522">
        <v>0</v>
      </c>
      <c r="S6" s="522">
        <v>0</v>
      </c>
      <c r="T6" s="522">
        <v>0</v>
      </c>
      <c r="U6" s="522">
        <v>0</v>
      </c>
      <c r="V6" s="522">
        <v>0</v>
      </c>
      <c r="W6" s="517" t="str">
        <f t="shared" si="28"/>
        <v/>
      </c>
      <c r="EW6" s="264">
        <v>4</v>
      </c>
      <c r="EX6" s="264" t="s">
        <v>10</v>
      </c>
      <c r="EY6" s="264" t="s">
        <v>429</v>
      </c>
      <c r="FC6" s="264" t="s">
        <v>442</v>
      </c>
    </row>
    <row r="7" spans="1:198" x14ac:dyDescent="0.25">
      <c r="B7" s="264">
        <v>1</v>
      </c>
      <c r="C7" s="264" t="s">
        <v>131</v>
      </c>
      <c r="E7" s="264">
        <v>3</v>
      </c>
      <c r="F7" s="264" t="s">
        <v>512</v>
      </c>
      <c r="H7" s="264">
        <v>1</v>
      </c>
      <c r="I7" s="264" t="s">
        <v>132</v>
      </c>
      <c r="K7" s="264">
        <v>2</v>
      </c>
      <c r="L7" s="519">
        <v>0.84</v>
      </c>
      <c r="O7" s="274">
        <v>26</v>
      </c>
      <c r="P7" s="522">
        <v>0</v>
      </c>
      <c r="Q7" s="523">
        <v>0</v>
      </c>
      <c r="R7" s="522">
        <v>0</v>
      </c>
      <c r="S7" s="522">
        <v>0</v>
      </c>
      <c r="T7" s="522">
        <v>0</v>
      </c>
      <c r="U7" s="522">
        <v>0</v>
      </c>
      <c r="V7" s="522">
        <v>0</v>
      </c>
      <c r="W7" s="517" t="str">
        <f t="shared" si="28"/>
        <v/>
      </c>
      <c r="EW7" s="264">
        <v>5</v>
      </c>
      <c r="EX7" s="264" t="s">
        <v>428</v>
      </c>
      <c r="EY7" s="264" t="s">
        <v>430</v>
      </c>
      <c r="FC7" s="264" t="s">
        <v>442</v>
      </c>
    </row>
    <row r="8" spans="1:198" x14ac:dyDescent="0.25">
      <c r="B8" s="264">
        <v>2</v>
      </c>
      <c r="C8" s="264" t="s">
        <v>133</v>
      </c>
      <c r="E8" s="264">
        <v>4</v>
      </c>
      <c r="F8" s="264" t="s">
        <v>513</v>
      </c>
      <c r="H8" s="264">
        <v>2</v>
      </c>
      <c r="I8" s="264" t="s">
        <v>134</v>
      </c>
      <c r="K8" s="264">
        <v>3</v>
      </c>
      <c r="L8" s="519">
        <v>0.83</v>
      </c>
      <c r="O8" s="274">
        <v>25</v>
      </c>
      <c r="P8" s="522">
        <v>0</v>
      </c>
      <c r="Q8" s="523">
        <v>0</v>
      </c>
      <c r="R8" s="522">
        <v>0</v>
      </c>
      <c r="S8" s="522">
        <v>0</v>
      </c>
      <c r="T8" s="522">
        <v>0</v>
      </c>
      <c r="U8" s="522">
        <v>0</v>
      </c>
      <c r="V8" s="522">
        <v>0</v>
      </c>
      <c r="W8" s="517" t="str">
        <f t="shared" si="28"/>
        <v/>
      </c>
      <c r="EW8" s="264">
        <v>6</v>
      </c>
      <c r="EX8" s="264" t="s">
        <v>326</v>
      </c>
      <c r="EY8" s="264" t="s">
        <v>333</v>
      </c>
      <c r="FC8" s="264" t="s">
        <v>442</v>
      </c>
    </row>
    <row r="9" spans="1:198" x14ac:dyDescent="0.25">
      <c r="B9" s="264">
        <v>3</v>
      </c>
      <c r="C9" s="264" t="s">
        <v>135</v>
      </c>
      <c r="E9" s="264">
        <v>5</v>
      </c>
      <c r="F9" s="264" t="s">
        <v>514</v>
      </c>
      <c r="H9" s="264">
        <v>3</v>
      </c>
      <c r="I9" s="264" t="s">
        <v>136</v>
      </c>
      <c r="K9" s="264">
        <v>4</v>
      </c>
      <c r="L9" s="519">
        <v>0.82</v>
      </c>
      <c r="O9" s="274">
        <v>24</v>
      </c>
      <c r="P9" s="522">
        <v>0</v>
      </c>
      <c r="Q9" s="523">
        <v>0</v>
      </c>
      <c r="R9" s="522">
        <v>0</v>
      </c>
      <c r="S9" s="522">
        <v>0</v>
      </c>
      <c r="T9" s="522">
        <v>0</v>
      </c>
      <c r="U9" s="522">
        <v>0</v>
      </c>
      <c r="V9" s="522">
        <v>0</v>
      </c>
      <c r="W9" s="517" t="str">
        <f t="shared" si="28"/>
        <v/>
      </c>
      <c r="AB9" s="264" t="s">
        <v>877</v>
      </c>
      <c r="EW9" s="264">
        <v>7</v>
      </c>
      <c r="EX9" s="264" t="s">
        <v>329</v>
      </c>
      <c r="EY9" s="264" t="s">
        <v>436</v>
      </c>
      <c r="FC9" s="264" t="s">
        <v>442</v>
      </c>
    </row>
    <row r="10" spans="1:198" x14ac:dyDescent="0.25">
      <c r="B10" s="264">
        <v>4</v>
      </c>
      <c r="C10" s="264" t="s">
        <v>137</v>
      </c>
      <c r="E10" s="264">
        <v>6</v>
      </c>
      <c r="F10" s="264" t="s">
        <v>325</v>
      </c>
      <c r="H10" s="264">
        <v>4</v>
      </c>
      <c r="I10" s="264" t="s">
        <v>138</v>
      </c>
      <c r="K10" s="264">
        <v>5</v>
      </c>
      <c r="L10" s="519">
        <v>0.81</v>
      </c>
      <c r="O10" s="274">
        <v>23</v>
      </c>
      <c r="P10" s="522">
        <v>0</v>
      </c>
      <c r="Q10" s="523">
        <v>0</v>
      </c>
      <c r="R10" s="522">
        <v>0</v>
      </c>
      <c r="S10" s="522">
        <v>0</v>
      </c>
      <c r="T10" s="522">
        <v>0</v>
      </c>
      <c r="U10" s="522">
        <v>0</v>
      </c>
      <c r="V10" s="522">
        <v>0</v>
      </c>
      <c r="W10" s="517" t="str">
        <f t="shared" si="28"/>
        <v/>
      </c>
      <c r="AB10" s="264" t="s">
        <v>878</v>
      </c>
      <c r="EW10" s="264">
        <v>8</v>
      </c>
      <c r="EX10" s="264" t="s">
        <v>46</v>
      </c>
      <c r="EY10" s="264" t="s">
        <v>431</v>
      </c>
      <c r="FC10" s="264" t="s">
        <v>442</v>
      </c>
    </row>
    <row r="11" spans="1:198" x14ac:dyDescent="0.25">
      <c r="B11" s="264">
        <v>5</v>
      </c>
      <c r="C11" s="264" t="s">
        <v>139</v>
      </c>
      <c r="E11" s="264">
        <v>7</v>
      </c>
      <c r="F11" s="264" t="s">
        <v>515</v>
      </c>
      <c r="H11" s="264">
        <v>5</v>
      </c>
      <c r="I11" s="264" t="s">
        <v>359</v>
      </c>
      <c r="K11" s="264">
        <v>6</v>
      </c>
      <c r="L11" s="519">
        <v>0.8</v>
      </c>
      <c r="O11" s="274">
        <v>22</v>
      </c>
      <c r="P11" s="522">
        <v>0</v>
      </c>
      <c r="Q11" s="523">
        <v>0</v>
      </c>
      <c r="R11" s="522">
        <v>0</v>
      </c>
      <c r="S11" s="522">
        <v>0</v>
      </c>
      <c r="T11" s="522">
        <v>0</v>
      </c>
      <c r="U11" s="522">
        <v>0</v>
      </c>
      <c r="V11" s="522">
        <v>0</v>
      </c>
      <c r="W11" s="517" t="str">
        <f t="shared" si="28"/>
        <v/>
      </c>
      <c r="AB11" s="264" t="s">
        <v>879</v>
      </c>
      <c r="EW11" s="264">
        <v>9</v>
      </c>
      <c r="EX11" s="264" t="s">
        <v>47</v>
      </c>
      <c r="EY11" s="264" t="s">
        <v>432</v>
      </c>
      <c r="FC11" s="264" t="s">
        <v>442</v>
      </c>
    </row>
    <row r="12" spans="1:198" x14ac:dyDescent="0.25">
      <c r="E12" s="264">
        <v>8</v>
      </c>
      <c r="F12" s="264" t="s">
        <v>516</v>
      </c>
      <c r="H12" s="264">
        <v>6</v>
      </c>
      <c r="I12" s="264" t="s">
        <v>140</v>
      </c>
      <c r="K12" s="264">
        <v>7</v>
      </c>
      <c r="L12" s="519">
        <v>0.79</v>
      </c>
      <c r="O12" s="274">
        <v>21</v>
      </c>
      <c r="P12" s="522">
        <v>0</v>
      </c>
      <c r="Q12" s="523">
        <v>0</v>
      </c>
      <c r="R12" s="522">
        <v>0</v>
      </c>
      <c r="S12" s="522">
        <v>0</v>
      </c>
      <c r="T12" s="522">
        <v>0</v>
      </c>
      <c r="U12" s="522">
        <v>0</v>
      </c>
      <c r="V12" s="522">
        <v>0</v>
      </c>
      <c r="W12" s="517" t="str">
        <f t="shared" si="28"/>
        <v/>
      </c>
      <c r="EW12" s="264">
        <v>10</v>
      </c>
      <c r="EX12" s="264" t="s">
        <v>48</v>
      </c>
      <c r="EY12" s="264" t="s">
        <v>435</v>
      </c>
      <c r="FC12" s="264" t="s">
        <v>442</v>
      </c>
    </row>
    <row r="13" spans="1:198" x14ac:dyDescent="0.25">
      <c r="H13" s="264">
        <v>7</v>
      </c>
      <c r="I13" s="264" t="s">
        <v>141</v>
      </c>
      <c r="K13" s="264">
        <v>8</v>
      </c>
      <c r="L13" s="519">
        <v>0.78</v>
      </c>
      <c r="O13" s="274">
        <v>20</v>
      </c>
      <c r="P13" s="522">
        <v>0</v>
      </c>
      <c r="Q13" s="523">
        <v>0</v>
      </c>
      <c r="R13" s="522">
        <v>0</v>
      </c>
      <c r="S13" s="522">
        <v>0</v>
      </c>
      <c r="T13" s="522">
        <v>0</v>
      </c>
      <c r="U13" s="522">
        <v>0</v>
      </c>
      <c r="V13" s="522">
        <v>0</v>
      </c>
      <c r="W13" s="517" t="str">
        <f t="shared" si="28"/>
        <v/>
      </c>
      <c r="EW13" s="264">
        <v>11</v>
      </c>
      <c r="EX13" s="264" t="s">
        <v>49</v>
      </c>
      <c r="EY13" s="264" t="s">
        <v>437</v>
      </c>
      <c r="FC13" s="264" t="s">
        <v>442</v>
      </c>
    </row>
    <row r="14" spans="1:198" x14ac:dyDescent="0.25">
      <c r="B14" s="688"/>
      <c r="C14" s="688"/>
      <c r="H14" s="264">
        <v>8</v>
      </c>
      <c r="I14" s="264" t="s">
        <v>142</v>
      </c>
      <c r="K14" s="264">
        <v>9</v>
      </c>
      <c r="L14" s="519">
        <v>0.77</v>
      </c>
      <c r="O14" s="274">
        <v>19</v>
      </c>
      <c r="P14" s="522">
        <v>0</v>
      </c>
      <c r="Q14" s="523">
        <v>0</v>
      </c>
      <c r="R14" s="522">
        <v>0</v>
      </c>
      <c r="S14" s="522">
        <v>0</v>
      </c>
      <c r="T14" s="522">
        <v>0</v>
      </c>
      <c r="U14" s="522">
        <v>0</v>
      </c>
      <c r="V14" s="522">
        <v>0</v>
      </c>
      <c r="W14" s="517" t="str">
        <f t="shared" si="28"/>
        <v/>
      </c>
      <c r="AB14" s="524" t="s">
        <v>506</v>
      </c>
      <c r="AC14" s="524"/>
      <c r="AD14" s="524"/>
      <c r="AE14" s="524"/>
      <c r="EW14" s="264">
        <v>12</v>
      </c>
      <c r="EX14" s="264" t="s">
        <v>50</v>
      </c>
      <c r="EY14" s="264" t="s">
        <v>186</v>
      </c>
      <c r="FC14" s="264" t="s">
        <v>442</v>
      </c>
    </row>
    <row r="15" spans="1:198" x14ac:dyDescent="0.25">
      <c r="H15" s="264">
        <v>9</v>
      </c>
      <c r="I15" s="264" t="s">
        <v>143</v>
      </c>
      <c r="K15" s="264">
        <v>10</v>
      </c>
      <c r="L15" s="519">
        <v>0.76</v>
      </c>
      <c r="O15" s="274">
        <v>18</v>
      </c>
      <c r="P15" s="522">
        <v>0</v>
      </c>
      <c r="Q15" s="523">
        <v>0</v>
      </c>
      <c r="R15" s="522">
        <v>0</v>
      </c>
      <c r="S15" s="522">
        <v>0</v>
      </c>
      <c r="T15" s="522">
        <v>0</v>
      </c>
      <c r="U15" s="522">
        <v>0</v>
      </c>
      <c r="V15" s="522">
        <v>0</v>
      </c>
      <c r="W15" s="517" t="str">
        <f t="shared" si="28"/>
        <v/>
      </c>
      <c r="AB15" s="524" t="s">
        <v>507</v>
      </c>
      <c r="AC15" s="524"/>
      <c r="AD15" s="524"/>
      <c r="AE15" s="524"/>
      <c r="EW15" s="264">
        <v>13</v>
      </c>
      <c r="EX15" s="264" t="s">
        <v>339</v>
      </c>
      <c r="EY15" s="264" t="s">
        <v>340</v>
      </c>
      <c r="FC15" s="264" t="s">
        <v>442</v>
      </c>
    </row>
    <row r="16" spans="1:198" x14ac:dyDescent="0.25">
      <c r="B16" s="688" t="s">
        <v>150</v>
      </c>
      <c r="C16" s="688"/>
      <c r="E16" s="688" t="s">
        <v>43</v>
      </c>
      <c r="F16" s="688"/>
      <c r="H16" s="264">
        <v>10</v>
      </c>
      <c r="I16" s="264" t="s">
        <v>145</v>
      </c>
      <c r="K16" s="264">
        <v>11</v>
      </c>
      <c r="L16" s="519">
        <v>0.75</v>
      </c>
      <c r="O16" s="274">
        <v>17</v>
      </c>
      <c r="P16" s="522">
        <v>0</v>
      </c>
      <c r="Q16" s="523">
        <v>0</v>
      </c>
      <c r="R16" s="522">
        <v>0</v>
      </c>
      <c r="S16" s="522">
        <v>0</v>
      </c>
      <c r="T16" s="522">
        <v>0</v>
      </c>
      <c r="U16" s="522">
        <v>0</v>
      </c>
      <c r="V16" s="522">
        <v>0</v>
      </c>
      <c r="W16" s="517" t="str">
        <f t="shared" si="28"/>
        <v/>
      </c>
      <c r="AB16" s="524" t="s">
        <v>508</v>
      </c>
      <c r="AC16" s="524"/>
      <c r="AD16" s="524"/>
      <c r="AE16" s="524"/>
      <c r="EW16" s="264">
        <v>14</v>
      </c>
      <c r="EX16" s="264" t="s">
        <v>51</v>
      </c>
      <c r="EY16" s="264" t="s">
        <v>187</v>
      </c>
      <c r="FC16" s="264" t="s">
        <v>441</v>
      </c>
    </row>
    <row r="17" spans="2:159" x14ac:dyDescent="0.25">
      <c r="B17" s="264">
        <v>1</v>
      </c>
      <c r="C17" s="264" t="s">
        <v>86</v>
      </c>
      <c r="E17" s="264">
        <v>1</v>
      </c>
      <c r="F17" s="264" t="s">
        <v>147</v>
      </c>
      <c r="K17" s="264">
        <v>12</v>
      </c>
      <c r="L17" s="519">
        <v>0.74</v>
      </c>
      <c r="O17" s="274">
        <v>16</v>
      </c>
      <c r="P17" s="522">
        <v>0</v>
      </c>
      <c r="Q17" s="523">
        <v>0</v>
      </c>
      <c r="R17" s="522">
        <v>0</v>
      </c>
      <c r="S17" s="522">
        <v>0</v>
      </c>
      <c r="T17" s="522">
        <v>0</v>
      </c>
      <c r="U17" s="522">
        <v>0</v>
      </c>
      <c r="V17" s="522">
        <v>0</v>
      </c>
      <c r="W17" s="517" t="str">
        <f t="shared" si="28"/>
        <v/>
      </c>
      <c r="AB17" s="524"/>
      <c r="AC17" s="524"/>
      <c r="AD17" s="524"/>
      <c r="AE17" s="524"/>
      <c r="EW17" s="264">
        <v>15</v>
      </c>
      <c r="EX17" s="264" t="s">
        <v>53</v>
      </c>
      <c r="EY17" s="264" t="s">
        <v>188</v>
      </c>
      <c r="FC17" s="264" t="s">
        <v>441</v>
      </c>
    </row>
    <row r="18" spans="2:159" x14ac:dyDescent="0.25">
      <c r="B18" s="264">
        <v>2</v>
      </c>
      <c r="C18" s="264" t="s">
        <v>152</v>
      </c>
      <c r="E18" s="264">
        <v>2</v>
      </c>
      <c r="F18" s="264" t="s">
        <v>148</v>
      </c>
      <c r="K18" s="264">
        <v>13</v>
      </c>
      <c r="L18" s="519">
        <v>0.73</v>
      </c>
      <c r="O18" s="274">
        <v>15</v>
      </c>
      <c r="P18" s="522">
        <v>0</v>
      </c>
      <c r="Q18" s="523">
        <v>0</v>
      </c>
      <c r="R18" s="522">
        <v>0</v>
      </c>
      <c r="S18" s="522">
        <v>0</v>
      </c>
      <c r="T18" s="522">
        <v>0</v>
      </c>
      <c r="U18" s="522">
        <v>0</v>
      </c>
      <c r="V18" s="522">
        <v>0</v>
      </c>
      <c r="W18" s="517" t="str">
        <f t="shared" si="28"/>
        <v/>
      </c>
      <c r="AA18" s="264">
        <v>1</v>
      </c>
      <c r="AB18" s="525">
        <v>1</v>
      </c>
      <c r="AC18" s="526"/>
      <c r="AD18" s="527"/>
      <c r="AE18" s="527"/>
      <c r="AF18" s="525"/>
      <c r="EW18" s="264">
        <v>16</v>
      </c>
      <c r="EX18" s="264" t="s">
        <v>55</v>
      </c>
      <c r="EY18" s="264" t="s">
        <v>189</v>
      </c>
      <c r="FC18" s="264" t="s">
        <v>442</v>
      </c>
    </row>
    <row r="19" spans="2:159" x14ac:dyDescent="0.25">
      <c r="B19" s="264">
        <v>3</v>
      </c>
      <c r="C19" s="264" t="s">
        <v>154</v>
      </c>
      <c r="K19" s="264">
        <v>14</v>
      </c>
      <c r="L19" s="519">
        <v>0.72</v>
      </c>
      <c r="O19" s="274">
        <v>14</v>
      </c>
      <c r="P19" s="522">
        <v>0</v>
      </c>
      <c r="Q19" s="523">
        <v>0</v>
      </c>
      <c r="R19" s="522">
        <v>0</v>
      </c>
      <c r="S19" s="522">
        <v>0</v>
      </c>
      <c r="T19" s="522">
        <v>0</v>
      </c>
      <c r="U19" s="522">
        <v>0</v>
      </c>
      <c r="V19" s="522">
        <v>0</v>
      </c>
      <c r="W19" s="517" t="str">
        <f t="shared" si="28"/>
        <v/>
      </c>
      <c r="AA19" s="264">
        <v>2</v>
      </c>
      <c r="AB19" s="525">
        <v>2</v>
      </c>
      <c r="AC19" s="526"/>
      <c r="AD19" s="527"/>
      <c r="AE19" s="527"/>
      <c r="AF19" s="525"/>
      <c r="EW19" s="264">
        <v>17</v>
      </c>
      <c r="EX19" s="264" t="s">
        <v>56</v>
      </c>
      <c r="EY19" s="264" t="s">
        <v>438</v>
      </c>
      <c r="FC19" s="264" t="s">
        <v>442</v>
      </c>
    </row>
    <row r="20" spans="2:159" x14ac:dyDescent="0.25">
      <c r="B20" s="264">
        <v>4</v>
      </c>
      <c r="C20" s="264" t="s">
        <v>415</v>
      </c>
      <c r="E20" s="688" t="s">
        <v>150</v>
      </c>
      <c r="F20" s="688"/>
      <c r="H20" s="264" t="s">
        <v>151</v>
      </c>
      <c r="K20" s="264">
        <v>15</v>
      </c>
      <c r="L20" s="519">
        <v>0.71</v>
      </c>
      <c r="O20" s="274">
        <v>13</v>
      </c>
      <c r="P20" s="522">
        <v>0</v>
      </c>
      <c r="Q20" s="523">
        <v>0</v>
      </c>
      <c r="R20" s="522">
        <v>0</v>
      </c>
      <c r="S20" s="522">
        <v>0</v>
      </c>
      <c r="T20" s="522">
        <v>0</v>
      </c>
      <c r="U20" s="522">
        <v>0</v>
      </c>
      <c r="V20" s="522">
        <v>0</v>
      </c>
      <c r="W20" s="517" t="str">
        <f t="shared" si="28"/>
        <v/>
      </c>
      <c r="AA20" s="264">
        <v>3</v>
      </c>
      <c r="AB20" s="525">
        <v>3</v>
      </c>
      <c r="AC20" s="526"/>
      <c r="AD20" s="527"/>
      <c r="AE20" s="527"/>
      <c r="AF20" s="525"/>
      <c r="EW20" s="264">
        <v>18</v>
      </c>
      <c r="EX20" s="264" t="s">
        <v>368</v>
      </c>
      <c r="EY20" s="264" t="s">
        <v>336</v>
      </c>
      <c r="FC20" s="264" t="s">
        <v>442</v>
      </c>
    </row>
    <row r="21" spans="2:159" x14ac:dyDescent="0.25">
      <c r="B21" s="264">
        <v>5</v>
      </c>
      <c r="C21" s="264" t="s">
        <v>416</v>
      </c>
      <c r="E21" s="264">
        <v>1</v>
      </c>
      <c r="F21" s="264" t="s">
        <v>86</v>
      </c>
      <c r="H21" s="264">
        <v>1</v>
      </c>
      <c r="I21" s="264" t="s">
        <v>86</v>
      </c>
      <c r="K21" s="264">
        <v>16</v>
      </c>
      <c r="L21" s="519">
        <v>0.7</v>
      </c>
      <c r="O21" s="274">
        <v>12</v>
      </c>
      <c r="P21" s="522">
        <v>0</v>
      </c>
      <c r="Q21" s="523">
        <v>0</v>
      </c>
      <c r="R21" s="522">
        <v>0</v>
      </c>
      <c r="S21" s="522">
        <v>0</v>
      </c>
      <c r="T21" s="522">
        <v>0</v>
      </c>
      <c r="U21" s="522">
        <v>0</v>
      </c>
      <c r="V21" s="522">
        <v>0</v>
      </c>
      <c r="W21" s="517" t="str">
        <f t="shared" si="28"/>
        <v/>
      </c>
      <c r="AA21" s="264">
        <v>4</v>
      </c>
      <c r="AB21" s="525">
        <v>4</v>
      </c>
      <c r="AC21" s="526"/>
      <c r="AD21" s="527"/>
      <c r="AE21" s="527"/>
      <c r="AF21" s="525"/>
      <c r="EW21" s="264">
        <v>19</v>
      </c>
      <c r="EX21" s="264" t="s">
        <v>369</v>
      </c>
      <c r="EY21" s="264" t="s">
        <v>439</v>
      </c>
      <c r="FC21" s="264" t="s">
        <v>442</v>
      </c>
    </row>
    <row r="22" spans="2:159" x14ac:dyDescent="0.25">
      <c r="E22" s="264">
        <v>2</v>
      </c>
      <c r="F22" s="264" t="s">
        <v>152</v>
      </c>
      <c r="H22" s="264">
        <v>2</v>
      </c>
      <c r="I22" s="264" t="s">
        <v>153</v>
      </c>
      <c r="K22" s="264">
        <v>17</v>
      </c>
      <c r="L22" s="519">
        <v>0.69</v>
      </c>
      <c r="O22" s="274">
        <v>11</v>
      </c>
      <c r="P22" s="522">
        <v>0</v>
      </c>
      <c r="Q22" s="523">
        <v>0</v>
      </c>
      <c r="R22" s="522">
        <v>0</v>
      </c>
      <c r="S22" s="522">
        <v>0</v>
      </c>
      <c r="T22" s="522">
        <v>0</v>
      </c>
      <c r="U22" s="522">
        <v>0</v>
      </c>
      <c r="V22" s="522">
        <v>0</v>
      </c>
      <c r="W22" s="517" t="str">
        <f t="shared" si="28"/>
        <v/>
      </c>
      <c r="AA22" s="264">
        <v>5</v>
      </c>
      <c r="AB22" s="525">
        <v>5</v>
      </c>
      <c r="AC22" s="526"/>
      <c r="AD22" s="527"/>
      <c r="AE22" s="527"/>
      <c r="AF22" s="525"/>
      <c r="EW22" s="264">
        <v>20</v>
      </c>
      <c r="EX22" s="264" t="s">
        <v>345</v>
      </c>
      <c r="EY22" s="264" t="s">
        <v>349</v>
      </c>
      <c r="FC22" s="264" t="s">
        <v>442</v>
      </c>
    </row>
    <row r="23" spans="2:159" x14ac:dyDescent="0.25">
      <c r="E23" s="264">
        <v>3</v>
      </c>
      <c r="F23" s="264" t="s">
        <v>154</v>
      </c>
      <c r="K23" s="264">
        <v>18</v>
      </c>
      <c r="L23" s="519">
        <v>0.68</v>
      </c>
      <c r="O23" s="274">
        <v>10</v>
      </c>
      <c r="P23" s="522">
        <v>0</v>
      </c>
      <c r="Q23" s="523">
        <v>0</v>
      </c>
      <c r="R23" s="522">
        <v>0</v>
      </c>
      <c r="S23" s="522">
        <v>0</v>
      </c>
      <c r="T23" s="522">
        <v>0</v>
      </c>
      <c r="U23" s="522">
        <v>0</v>
      </c>
      <c r="V23" s="522">
        <v>0</v>
      </c>
      <c r="W23" s="517" t="str">
        <f t="shared" si="28"/>
        <v/>
      </c>
      <c r="AA23" s="264">
        <v>6</v>
      </c>
      <c r="AB23" s="525">
        <v>6</v>
      </c>
      <c r="AC23" s="526"/>
      <c r="AD23" s="527"/>
      <c r="AE23" s="527"/>
      <c r="AF23" s="525"/>
    </row>
    <row r="24" spans="2:159" x14ac:dyDescent="0.25">
      <c r="B24" s="688" t="s">
        <v>155</v>
      </c>
      <c r="C24" s="688"/>
      <c r="D24" s="688"/>
      <c r="E24" s="264" t="s">
        <v>156</v>
      </c>
      <c r="G24" s="264" t="s">
        <v>157</v>
      </c>
      <c r="H24" s="264" t="s">
        <v>158</v>
      </c>
      <c r="K24" s="264">
        <v>19</v>
      </c>
      <c r="L24" s="519">
        <v>0.67</v>
      </c>
      <c r="O24" s="274">
        <v>9</v>
      </c>
      <c r="P24" s="522">
        <v>0</v>
      </c>
      <c r="Q24" s="523">
        <v>0</v>
      </c>
      <c r="R24" s="522">
        <v>0</v>
      </c>
      <c r="S24" s="522">
        <v>0</v>
      </c>
      <c r="T24" s="522">
        <v>0</v>
      </c>
      <c r="U24" s="522">
        <v>0</v>
      </c>
      <c r="V24" s="522">
        <v>0</v>
      </c>
      <c r="W24" s="517" t="str">
        <f t="shared" si="28"/>
        <v/>
      </c>
      <c r="AA24" s="264">
        <v>7</v>
      </c>
      <c r="AB24" s="525">
        <v>7</v>
      </c>
      <c r="AC24" s="526"/>
      <c r="AD24" s="527"/>
      <c r="AE24" s="527"/>
      <c r="AF24" s="525"/>
    </row>
    <row r="25" spans="2:159" x14ac:dyDescent="0.25">
      <c r="B25" s="264">
        <v>1</v>
      </c>
      <c r="C25" s="689" t="s">
        <v>159</v>
      </c>
      <c r="D25" s="689"/>
      <c r="E25" s="519">
        <v>0.65</v>
      </c>
      <c r="G25" s="264">
        <v>90</v>
      </c>
      <c r="H25" s="264">
        <v>100</v>
      </c>
      <c r="K25" s="264">
        <v>20</v>
      </c>
      <c r="L25" s="519">
        <v>0.66</v>
      </c>
      <c r="O25" s="274">
        <v>8</v>
      </c>
      <c r="P25" s="522">
        <v>0</v>
      </c>
      <c r="Q25" s="523">
        <v>0</v>
      </c>
      <c r="R25" s="522">
        <v>0</v>
      </c>
      <c r="S25" s="522">
        <v>0</v>
      </c>
      <c r="T25" s="522">
        <v>0</v>
      </c>
      <c r="U25" s="522">
        <v>0</v>
      </c>
      <c r="V25" s="522">
        <v>0</v>
      </c>
      <c r="W25" s="517" t="str">
        <f t="shared" si="28"/>
        <v/>
      </c>
      <c r="AA25" s="264">
        <v>8</v>
      </c>
      <c r="AB25" s="525">
        <v>8</v>
      </c>
      <c r="AC25" s="526"/>
      <c r="AD25" s="527"/>
      <c r="AE25" s="527"/>
      <c r="AF25" s="525"/>
    </row>
    <row r="26" spans="2:159" x14ac:dyDescent="0.25">
      <c r="B26" s="264">
        <v>2</v>
      </c>
      <c r="C26" s="689" t="s">
        <v>160</v>
      </c>
      <c r="D26" s="689"/>
      <c r="E26" s="519">
        <v>0.7</v>
      </c>
      <c r="G26" s="264">
        <v>90</v>
      </c>
      <c r="H26" s="264">
        <v>100</v>
      </c>
      <c r="K26" s="264">
        <v>21</v>
      </c>
      <c r="L26" s="519">
        <v>0.65</v>
      </c>
      <c r="O26" s="274">
        <v>7</v>
      </c>
      <c r="P26" s="522">
        <v>0</v>
      </c>
      <c r="Q26" s="523">
        <v>0</v>
      </c>
      <c r="R26" s="522">
        <v>0</v>
      </c>
      <c r="S26" s="522">
        <v>0</v>
      </c>
      <c r="T26" s="522">
        <v>0</v>
      </c>
      <c r="U26" s="522">
        <v>0</v>
      </c>
      <c r="V26" s="522">
        <v>0</v>
      </c>
      <c r="W26" s="517" t="str">
        <f t="shared" si="28"/>
        <v/>
      </c>
      <c r="AA26" s="264">
        <v>9</v>
      </c>
      <c r="AB26" s="525" t="s">
        <v>509</v>
      </c>
      <c r="AC26" s="525"/>
      <c r="AD26" s="527"/>
      <c r="AE26" s="527"/>
      <c r="AF26" s="525"/>
    </row>
    <row r="27" spans="2:159" x14ac:dyDescent="0.25">
      <c r="B27" s="264">
        <v>3</v>
      </c>
      <c r="C27" s="689" t="s">
        <v>161</v>
      </c>
      <c r="D27" s="689"/>
      <c r="E27" s="519">
        <v>0.75</v>
      </c>
      <c r="G27" s="264">
        <v>90</v>
      </c>
      <c r="H27" s="264">
        <v>100</v>
      </c>
      <c r="L27" s="264" t="s">
        <v>162</v>
      </c>
      <c r="O27" s="274">
        <v>6</v>
      </c>
      <c r="P27" s="522">
        <v>0</v>
      </c>
      <c r="Q27" s="523">
        <v>0</v>
      </c>
      <c r="R27" s="522">
        <v>0</v>
      </c>
      <c r="S27" s="522">
        <v>0</v>
      </c>
      <c r="T27" s="522">
        <v>0</v>
      </c>
      <c r="U27" s="522">
        <v>0</v>
      </c>
      <c r="V27" s="522">
        <v>0</v>
      </c>
      <c r="W27" s="517" t="str">
        <f t="shared" si="28"/>
        <v/>
      </c>
    </row>
    <row r="28" spans="2:159" x14ac:dyDescent="0.25">
      <c r="K28" s="264">
        <v>1</v>
      </c>
      <c r="L28" s="264" t="s">
        <v>163</v>
      </c>
      <c r="O28" s="274">
        <v>5</v>
      </c>
      <c r="P28" s="522">
        <v>0</v>
      </c>
      <c r="Q28" s="523">
        <v>0</v>
      </c>
      <c r="R28" s="522">
        <v>0</v>
      </c>
      <c r="S28" s="522">
        <v>0</v>
      </c>
      <c r="T28" s="522">
        <v>0</v>
      </c>
      <c r="U28" s="522">
        <v>0</v>
      </c>
      <c r="V28" s="522">
        <v>0</v>
      </c>
      <c r="W28" s="517" t="str">
        <f t="shared" si="28"/>
        <v/>
      </c>
    </row>
    <row r="29" spans="2:159" x14ac:dyDescent="0.25">
      <c r="B29" s="689"/>
      <c r="C29" s="689"/>
      <c r="D29" s="279"/>
      <c r="K29" s="264">
        <v>2</v>
      </c>
      <c r="L29" s="264" t="s">
        <v>164</v>
      </c>
      <c r="O29" s="274">
        <v>4</v>
      </c>
      <c r="P29" s="522">
        <v>0</v>
      </c>
      <c r="Q29" s="523">
        <v>0</v>
      </c>
      <c r="R29" s="522">
        <v>0</v>
      </c>
      <c r="S29" s="522">
        <v>0</v>
      </c>
      <c r="T29" s="522">
        <v>0</v>
      </c>
      <c r="U29" s="522">
        <v>0</v>
      </c>
      <c r="V29" s="522">
        <v>0</v>
      </c>
      <c r="W29" s="517" t="str">
        <f t="shared" si="28"/>
        <v/>
      </c>
    </row>
    <row r="30" spans="2:159" x14ac:dyDescent="0.25">
      <c r="B30" s="274"/>
      <c r="C30" s="274"/>
      <c r="D30" s="279"/>
      <c r="E30" s="264" t="s">
        <v>165</v>
      </c>
      <c r="H30" s="264">
        <v>1</v>
      </c>
      <c r="I30" s="264" t="s">
        <v>166</v>
      </c>
      <c r="O30" s="274">
        <v>3</v>
      </c>
      <c r="P30" s="522">
        <v>0</v>
      </c>
      <c r="Q30" s="523">
        <v>0</v>
      </c>
      <c r="R30" s="522">
        <v>0</v>
      </c>
      <c r="S30" s="522">
        <v>0</v>
      </c>
      <c r="T30" s="522">
        <v>0</v>
      </c>
      <c r="U30" s="522">
        <v>0</v>
      </c>
      <c r="V30" s="522">
        <v>0</v>
      </c>
      <c r="W30" s="517" t="str">
        <f t="shared" si="28"/>
        <v/>
      </c>
    </row>
    <row r="31" spans="2:159" x14ac:dyDescent="0.25">
      <c r="B31" s="274"/>
      <c r="C31" s="274"/>
      <c r="D31" s="279"/>
      <c r="E31" s="264" t="s">
        <v>167</v>
      </c>
      <c r="H31" s="264">
        <v>2</v>
      </c>
      <c r="I31" s="264" t="s">
        <v>168</v>
      </c>
      <c r="K31" s="264">
        <v>1</v>
      </c>
      <c r="L31" s="264" t="s">
        <v>169</v>
      </c>
      <c r="O31" s="274">
        <v>2</v>
      </c>
      <c r="P31" s="522">
        <v>14.23</v>
      </c>
      <c r="Q31" s="523">
        <v>0.20329999999999998</v>
      </c>
      <c r="R31" s="522">
        <v>3.3333333333333335</v>
      </c>
      <c r="S31" s="522">
        <v>6</v>
      </c>
      <c r="T31" s="522">
        <v>0</v>
      </c>
      <c r="U31" s="522">
        <v>1</v>
      </c>
      <c r="V31" s="522">
        <v>10</v>
      </c>
      <c r="W31" s="517" t="str">
        <f t="shared" si="28"/>
        <v/>
      </c>
    </row>
    <row r="32" spans="2:159" x14ac:dyDescent="0.25">
      <c r="B32" s="274"/>
      <c r="C32" s="274"/>
      <c r="E32" s="264" t="s">
        <v>170</v>
      </c>
      <c r="H32" s="264">
        <v>3</v>
      </c>
      <c r="I32" s="264" t="s">
        <v>171</v>
      </c>
      <c r="K32" s="264">
        <v>2</v>
      </c>
      <c r="L32" s="264" t="s">
        <v>172</v>
      </c>
      <c r="O32" s="274">
        <v>1</v>
      </c>
      <c r="P32" s="522">
        <v>5.89</v>
      </c>
      <c r="Q32" s="523">
        <v>8.4199999999999997E-2</v>
      </c>
      <c r="R32" s="522">
        <v>1.6666666666666667</v>
      </c>
      <c r="S32" s="522">
        <v>6</v>
      </c>
      <c r="T32" s="522">
        <v>0.75</v>
      </c>
      <c r="U32" s="522">
        <v>0</v>
      </c>
      <c r="V32" s="522">
        <v>0</v>
      </c>
      <c r="W32" s="517" t="str">
        <f t="shared" si="28"/>
        <v/>
      </c>
    </row>
    <row r="33" spans="2:15" x14ac:dyDescent="0.25">
      <c r="B33" s="274"/>
      <c r="C33" s="274"/>
      <c r="H33" s="264">
        <v>4</v>
      </c>
      <c r="I33" s="264" t="s">
        <v>173</v>
      </c>
      <c r="K33" s="264">
        <v>3</v>
      </c>
      <c r="L33" s="264" t="s">
        <v>174</v>
      </c>
    </row>
    <row r="34" spans="2:15" x14ac:dyDescent="0.25">
      <c r="B34" s="274"/>
      <c r="C34" s="274"/>
      <c r="H34" s="264">
        <v>5</v>
      </c>
      <c r="I34" s="264" t="s">
        <v>175</v>
      </c>
    </row>
    <row r="35" spans="2:15" x14ac:dyDescent="0.25">
      <c r="B35" s="274"/>
      <c r="C35" s="274"/>
    </row>
    <row r="36" spans="2:15" x14ac:dyDescent="0.25">
      <c r="B36" s="274"/>
      <c r="C36" s="274"/>
    </row>
    <row r="38" spans="2:15" x14ac:dyDescent="0.25">
      <c r="B38" s="264" t="s">
        <v>176</v>
      </c>
      <c r="D38" s="264" t="s">
        <v>321</v>
      </c>
      <c r="E38" s="264" t="s">
        <v>177</v>
      </c>
    </row>
    <row r="39" spans="2:15" x14ac:dyDescent="0.25">
      <c r="B39" s="264">
        <v>1</v>
      </c>
      <c r="C39" s="264" t="s">
        <v>178</v>
      </c>
      <c r="D39" s="274">
        <v>80</v>
      </c>
      <c r="E39" s="274">
        <v>20</v>
      </c>
      <c r="I39" s="264">
        <v>1</v>
      </c>
      <c r="J39" s="528" t="s">
        <v>235</v>
      </c>
    </row>
    <row r="40" spans="2:15" x14ac:dyDescent="0.25">
      <c r="B40" s="264">
        <v>2</v>
      </c>
      <c r="C40" s="264" t="s">
        <v>179</v>
      </c>
      <c r="D40" s="274">
        <v>90</v>
      </c>
      <c r="E40" s="274">
        <v>10</v>
      </c>
      <c r="I40" s="264">
        <v>2</v>
      </c>
      <c r="J40" s="528" t="s">
        <v>233</v>
      </c>
    </row>
    <row r="41" spans="2:15" x14ac:dyDescent="0.25">
      <c r="B41" s="264">
        <v>1</v>
      </c>
      <c r="C41" s="264" t="s">
        <v>23</v>
      </c>
      <c r="D41" s="264" t="s">
        <v>180</v>
      </c>
      <c r="E41" s="264" t="s">
        <v>24</v>
      </c>
      <c r="F41" s="264" t="s">
        <v>1</v>
      </c>
      <c r="G41" s="264">
        <v>1</v>
      </c>
      <c r="I41" s="264">
        <v>3</v>
      </c>
      <c r="J41" s="528" t="s">
        <v>236</v>
      </c>
      <c r="N41" s="264">
        <v>1</v>
      </c>
      <c r="O41" s="529" t="s">
        <v>264</v>
      </c>
    </row>
    <row r="42" spans="2:15" x14ac:dyDescent="0.25">
      <c r="B42" s="264">
        <v>2</v>
      </c>
      <c r="C42" s="264" t="s">
        <v>44</v>
      </c>
      <c r="D42" s="264" t="s">
        <v>180</v>
      </c>
      <c r="E42" s="264" t="s">
        <v>24</v>
      </c>
      <c r="F42" s="264" t="s">
        <v>1</v>
      </c>
      <c r="G42" s="264">
        <v>0</v>
      </c>
      <c r="I42" s="264">
        <v>4</v>
      </c>
      <c r="J42" s="528" t="s">
        <v>237</v>
      </c>
      <c r="N42" s="264">
        <v>2</v>
      </c>
      <c r="O42" s="529" t="s">
        <v>265</v>
      </c>
    </row>
    <row r="43" spans="2:15" x14ac:dyDescent="0.25">
      <c r="B43" s="264">
        <v>3</v>
      </c>
      <c r="C43" s="264" t="s">
        <v>338</v>
      </c>
      <c r="D43" s="264" t="s">
        <v>337</v>
      </c>
      <c r="E43" s="264" t="s">
        <v>24</v>
      </c>
      <c r="F43" s="264" t="s">
        <v>338</v>
      </c>
      <c r="G43" s="264">
        <v>0</v>
      </c>
      <c r="I43" s="264">
        <v>5</v>
      </c>
      <c r="J43" s="528" t="s">
        <v>144</v>
      </c>
      <c r="N43" s="264">
        <v>3</v>
      </c>
      <c r="O43" s="529" t="s">
        <v>266</v>
      </c>
    </row>
    <row r="44" spans="2:15" x14ac:dyDescent="0.25">
      <c r="B44" s="264">
        <v>4</v>
      </c>
      <c r="C44" s="264" t="s">
        <v>9</v>
      </c>
      <c r="D44" s="264" t="s">
        <v>181</v>
      </c>
      <c r="E44" s="264" t="s">
        <v>45</v>
      </c>
      <c r="F44" s="264" t="s">
        <v>2</v>
      </c>
      <c r="G44" s="264">
        <v>0</v>
      </c>
      <c r="I44" s="264">
        <v>6</v>
      </c>
      <c r="J44" s="528" t="s">
        <v>146</v>
      </c>
      <c r="N44" s="264">
        <v>4</v>
      </c>
      <c r="O44" s="529" t="s">
        <v>267</v>
      </c>
    </row>
    <row r="45" spans="2:15" x14ac:dyDescent="0.25">
      <c r="B45" s="264">
        <v>5</v>
      </c>
      <c r="C45" s="264" t="s">
        <v>10</v>
      </c>
      <c r="D45" s="264" t="s">
        <v>181</v>
      </c>
      <c r="E45" s="264" t="s">
        <v>45</v>
      </c>
      <c r="F45" s="264" t="s">
        <v>2</v>
      </c>
      <c r="G45" s="264">
        <v>0</v>
      </c>
      <c r="I45" s="264">
        <v>7</v>
      </c>
      <c r="J45" s="528" t="s">
        <v>238</v>
      </c>
      <c r="N45" s="264">
        <v>5</v>
      </c>
      <c r="O45" s="529" t="s">
        <v>268</v>
      </c>
    </row>
    <row r="46" spans="2:15" x14ac:dyDescent="0.25">
      <c r="B46" s="264">
        <v>6</v>
      </c>
      <c r="C46" s="264" t="s">
        <v>352</v>
      </c>
      <c r="D46" s="264" t="s">
        <v>358</v>
      </c>
      <c r="E46" s="264" t="s">
        <v>45</v>
      </c>
      <c r="F46" s="264" t="s">
        <v>352</v>
      </c>
      <c r="G46" s="264">
        <v>0</v>
      </c>
      <c r="I46" s="264">
        <v>8</v>
      </c>
      <c r="J46" s="528" t="s">
        <v>239</v>
      </c>
      <c r="N46" s="264">
        <v>6</v>
      </c>
      <c r="O46" s="529" t="s">
        <v>269</v>
      </c>
    </row>
    <row r="47" spans="2:15" x14ac:dyDescent="0.25">
      <c r="B47" s="264">
        <v>7</v>
      </c>
      <c r="C47" s="264" t="s">
        <v>326</v>
      </c>
      <c r="D47" s="264" t="s">
        <v>333</v>
      </c>
      <c r="E47" s="264" t="s">
        <v>45</v>
      </c>
      <c r="F47" s="264" t="s">
        <v>332</v>
      </c>
      <c r="G47" s="264">
        <v>0</v>
      </c>
      <c r="I47" s="264">
        <v>9</v>
      </c>
      <c r="J47" s="528" t="s">
        <v>240</v>
      </c>
      <c r="N47" s="264">
        <v>7</v>
      </c>
      <c r="O47" s="529" t="s">
        <v>270</v>
      </c>
    </row>
    <row r="48" spans="2:15" x14ac:dyDescent="0.25">
      <c r="B48" s="264">
        <v>8</v>
      </c>
      <c r="C48" s="264" t="s">
        <v>328</v>
      </c>
      <c r="D48" s="264" t="s">
        <v>333</v>
      </c>
      <c r="E48" s="264" t="s">
        <v>45</v>
      </c>
      <c r="F48" s="264" t="s">
        <v>332</v>
      </c>
      <c r="G48" s="264">
        <v>0</v>
      </c>
      <c r="I48" s="264">
        <v>10</v>
      </c>
      <c r="J48" s="528" t="s">
        <v>241</v>
      </c>
      <c r="N48" s="264">
        <v>8</v>
      </c>
      <c r="O48" s="529" t="s">
        <v>271</v>
      </c>
    </row>
    <row r="49" spans="2:16" x14ac:dyDescent="0.25">
      <c r="B49" s="264">
        <v>9</v>
      </c>
      <c r="C49" s="264" t="s">
        <v>329</v>
      </c>
      <c r="D49" s="264" t="s">
        <v>333</v>
      </c>
      <c r="E49" s="264" t="s">
        <v>45</v>
      </c>
      <c r="F49" s="264" t="s">
        <v>332</v>
      </c>
      <c r="G49" s="264">
        <v>0</v>
      </c>
      <c r="I49" s="264">
        <v>11</v>
      </c>
      <c r="J49" s="528" t="s">
        <v>242</v>
      </c>
      <c r="N49" s="264">
        <v>9</v>
      </c>
      <c r="O49" s="264" t="s">
        <v>175</v>
      </c>
    </row>
    <row r="50" spans="2:16" x14ac:dyDescent="0.25">
      <c r="B50" s="264">
        <v>10</v>
      </c>
      <c r="C50" s="264" t="s">
        <v>46</v>
      </c>
      <c r="D50" s="264" t="s">
        <v>182</v>
      </c>
      <c r="E50" s="264" t="s">
        <v>45</v>
      </c>
      <c r="F50" s="264" t="s">
        <v>6</v>
      </c>
      <c r="G50" s="264">
        <v>0</v>
      </c>
      <c r="I50" s="264">
        <v>12</v>
      </c>
      <c r="J50" s="528" t="s">
        <v>243</v>
      </c>
      <c r="N50" s="264">
        <v>10</v>
      </c>
      <c r="O50" s="264" t="s">
        <v>166</v>
      </c>
    </row>
    <row r="51" spans="2:16" x14ac:dyDescent="0.25">
      <c r="B51" s="264">
        <v>11</v>
      </c>
      <c r="C51" s="264" t="s">
        <v>47</v>
      </c>
      <c r="D51" s="264" t="s">
        <v>183</v>
      </c>
      <c r="E51" s="264" t="s">
        <v>45</v>
      </c>
      <c r="F51" s="264" t="s">
        <v>6</v>
      </c>
      <c r="G51" s="264">
        <v>0</v>
      </c>
      <c r="I51" s="264">
        <v>13</v>
      </c>
      <c r="J51" s="528" t="s">
        <v>244</v>
      </c>
    </row>
    <row r="52" spans="2:16" x14ac:dyDescent="0.25">
      <c r="B52" s="264">
        <v>12</v>
      </c>
      <c r="C52" s="264" t="s">
        <v>48</v>
      </c>
      <c r="D52" s="264" t="s">
        <v>184</v>
      </c>
      <c r="E52" s="264" t="s">
        <v>45</v>
      </c>
      <c r="F52" s="264" t="s">
        <v>6</v>
      </c>
      <c r="G52" s="264">
        <v>0</v>
      </c>
      <c r="I52" s="264">
        <v>14</v>
      </c>
      <c r="J52" s="528" t="s">
        <v>245</v>
      </c>
    </row>
    <row r="53" spans="2:16" x14ac:dyDescent="0.25">
      <c r="B53" s="264">
        <v>13</v>
      </c>
      <c r="C53" s="264" t="s">
        <v>49</v>
      </c>
      <c r="D53" s="264" t="s">
        <v>185</v>
      </c>
      <c r="E53" s="264" t="s">
        <v>45</v>
      </c>
      <c r="F53" s="264" t="s">
        <v>6</v>
      </c>
      <c r="G53" s="264">
        <v>0</v>
      </c>
      <c r="I53" s="264">
        <v>15</v>
      </c>
      <c r="J53" s="528" t="s">
        <v>246</v>
      </c>
    </row>
    <row r="54" spans="2:16" x14ac:dyDescent="0.25">
      <c r="B54" s="264">
        <v>14</v>
      </c>
      <c r="C54" s="264" t="s">
        <v>50</v>
      </c>
      <c r="D54" s="264" t="s">
        <v>186</v>
      </c>
      <c r="E54" s="264" t="s">
        <v>45</v>
      </c>
      <c r="F54" s="264" t="s">
        <v>6</v>
      </c>
      <c r="G54" s="264">
        <v>0</v>
      </c>
      <c r="I54" s="264">
        <v>16</v>
      </c>
      <c r="J54" s="528" t="s">
        <v>149</v>
      </c>
    </row>
    <row r="55" spans="2:16" x14ac:dyDescent="0.25">
      <c r="B55" s="264">
        <v>15</v>
      </c>
      <c r="C55" s="264" t="s">
        <v>339</v>
      </c>
      <c r="D55" s="264" t="s">
        <v>340</v>
      </c>
      <c r="E55" s="264" t="s">
        <v>45</v>
      </c>
      <c r="F55" s="264" t="s">
        <v>339</v>
      </c>
      <c r="G55" s="264">
        <v>0</v>
      </c>
      <c r="I55" s="264">
        <v>17</v>
      </c>
      <c r="J55" s="528" t="s">
        <v>247</v>
      </c>
      <c r="N55" s="264" t="s">
        <v>314</v>
      </c>
      <c r="O55" s="264" t="s">
        <v>315</v>
      </c>
    </row>
    <row r="56" spans="2:16" x14ac:dyDescent="0.25">
      <c r="B56" s="264">
        <v>16</v>
      </c>
      <c r="C56" s="264" t="s">
        <v>51</v>
      </c>
      <c r="D56" s="264" t="s">
        <v>187</v>
      </c>
      <c r="E56" s="264" t="s">
        <v>24</v>
      </c>
      <c r="F56" s="264" t="s">
        <v>8</v>
      </c>
      <c r="G56" s="264">
        <v>0</v>
      </c>
      <c r="I56" s="264">
        <v>18</v>
      </c>
      <c r="J56" s="528" t="s">
        <v>248</v>
      </c>
    </row>
    <row r="57" spans="2:16" x14ac:dyDescent="0.25">
      <c r="B57" s="264">
        <v>17</v>
      </c>
      <c r="C57" s="264" t="s">
        <v>52</v>
      </c>
      <c r="D57" s="264" t="s">
        <v>187</v>
      </c>
      <c r="E57" s="264" t="s">
        <v>24</v>
      </c>
      <c r="F57" s="264" t="s">
        <v>8</v>
      </c>
      <c r="G57" s="264">
        <v>0</v>
      </c>
      <c r="I57" s="264">
        <v>19</v>
      </c>
      <c r="J57" s="528" t="s">
        <v>249</v>
      </c>
      <c r="N57" s="264">
        <v>3</v>
      </c>
      <c r="O57" s="264">
        <v>1</v>
      </c>
      <c r="P57" s="264">
        <f>IF('TEND 1X'!$C$33=3,IF('TEND 1X'!$F$3333=1,1,0),0)</f>
        <v>0</v>
      </c>
    </row>
    <row r="58" spans="2:16" x14ac:dyDescent="0.25">
      <c r="B58" s="264">
        <v>18</v>
      </c>
      <c r="C58" s="264" t="s">
        <v>341</v>
      </c>
      <c r="D58" s="264" t="s">
        <v>342</v>
      </c>
      <c r="E58" s="264" t="s">
        <v>24</v>
      </c>
      <c r="F58" s="264" t="s">
        <v>341</v>
      </c>
      <c r="G58" s="264">
        <v>0</v>
      </c>
      <c r="I58" s="264">
        <v>20</v>
      </c>
      <c r="J58" s="528" t="s">
        <v>250</v>
      </c>
      <c r="N58" s="264">
        <v>3</v>
      </c>
      <c r="O58" s="264">
        <v>2</v>
      </c>
      <c r="P58" s="264">
        <f>IF('TEND 1X'!$C$33=3,IF('TEND 1X'!$F$3333=2,1,0),0)</f>
        <v>0</v>
      </c>
    </row>
    <row r="59" spans="2:16" x14ac:dyDescent="0.25">
      <c r="B59" s="264">
        <v>19</v>
      </c>
      <c r="C59" s="264" t="s">
        <v>53</v>
      </c>
      <c r="D59" s="264" t="s">
        <v>188</v>
      </c>
      <c r="E59" s="264" t="s">
        <v>24</v>
      </c>
      <c r="F59" s="264" t="s">
        <v>11</v>
      </c>
      <c r="G59" s="264">
        <v>0</v>
      </c>
      <c r="I59" s="264">
        <v>21</v>
      </c>
      <c r="J59" s="528" t="s">
        <v>251</v>
      </c>
      <c r="N59" s="264">
        <v>3</v>
      </c>
      <c r="O59" s="264">
        <v>3</v>
      </c>
      <c r="P59" s="264">
        <f>IF('TEND 1X'!$C$33=3,IF('TEND 1X'!$F$3333=3,1,0),0)</f>
        <v>0</v>
      </c>
    </row>
    <row r="60" spans="2:16" x14ac:dyDescent="0.25">
      <c r="B60" s="264">
        <v>20</v>
      </c>
      <c r="C60" s="264" t="s">
        <v>54</v>
      </c>
      <c r="D60" s="264" t="s">
        <v>188</v>
      </c>
      <c r="E60" s="264" t="s">
        <v>24</v>
      </c>
      <c r="F60" s="264" t="s">
        <v>11</v>
      </c>
      <c r="G60" s="264">
        <v>0</v>
      </c>
      <c r="I60" s="264">
        <v>22</v>
      </c>
      <c r="J60" s="528" t="s">
        <v>252</v>
      </c>
    </row>
    <row r="61" spans="2:16" x14ac:dyDescent="0.25">
      <c r="B61" s="264">
        <v>21</v>
      </c>
      <c r="C61" s="264" t="s">
        <v>343</v>
      </c>
      <c r="D61" s="264" t="s">
        <v>344</v>
      </c>
      <c r="E61" s="264" t="s">
        <v>24</v>
      </c>
      <c r="F61" s="264" t="s">
        <v>343</v>
      </c>
      <c r="G61" s="264">
        <v>0</v>
      </c>
      <c r="I61" s="264">
        <v>23</v>
      </c>
      <c r="J61" s="528" t="s">
        <v>253</v>
      </c>
    </row>
    <row r="62" spans="2:16" x14ac:dyDescent="0.25">
      <c r="B62" s="264">
        <v>22</v>
      </c>
      <c r="C62" s="264" t="s">
        <v>55</v>
      </c>
      <c r="D62" s="264" t="s">
        <v>189</v>
      </c>
      <c r="E62" s="264" t="s">
        <v>45</v>
      </c>
      <c r="F62" s="264" t="s">
        <v>12</v>
      </c>
      <c r="G62" s="264">
        <v>0</v>
      </c>
      <c r="I62" s="264">
        <v>24</v>
      </c>
      <c r="J62" s="528" t="s">
        <v>254</v>
      </c>
    </row>
    <row r="63" spans="2:16" x14ac:dyDescent="0.25">
      <c r="B63" s="264">
        <v>23</v>
      </c>
      <c r="C63" s="264" t="s">
        <v>56</v>
      </c>
      <c r="D63" s="264" t="s">
        <v>189</v>
      </c>
      <c r="E63" s="264" t="s">
        <v>45</v>
      </c>
      <c r="F63" s="264" t="s">
        <v>12</v>
      </c>
      <c r="G63" s="264">
        <v>0</v>
      </c>
      <c r="I63" s="264">
        <v>25</v>
      </c>
      <c r="J63" s="528" t="s">
        <v>255</v>
      </c>
    </row>
    <row r="64" spans="2:16" x14ac:dyDescent="0.25">
      <c r="B64" s="264">
        <v>24</v>
      </c>
      <c r="C64" s="264" t="s">
        <v>57</v>
      </c>
      <c r="D64" s="264" t="s">
        <v>189</v>
      </c>
      <c r="E64" s="264" t="s">
        <v>45</v>
      </c>
      <c r="F64" s="264" t="s">
        <v>12</v>
      </c>
      <c r="G64" s="264">
        <v>0</v>
      </c>
      <c r="I64" s="264">
        <v>26</v>
      </c>
      <c r="J64" s="528" t="s">
        <v>256</v>
      </c>
    </row>
    <row r="65" spans="2:17" x14ac:dyDescent="0.25">
      <c r="B65" s="264">
        <v>25</v>
      </c>
      <c r="C65" s="264" t="s">
        <v>368</v>
      </c>
      <c r="D65" s="264" t="s">
        <v>336</v>
      </c>
      <c r="E65" s="264" t="s">
        <v>45</v>
      </c>
      <c r="F65" s="264" t="s">
        <v>13</v>
      </c>
      <c r="G65" s="264">
        <v>0</v>
      </c>
      <c r="I65" s="264">
        <v>27</v>
      </c>
      <c r="J65" s="528" t="s">
        <v>279</v>
      </c>
      <c r="N65" s="279" t="s">
        <v>374</v>
      </c>
      <c r="O65" s="271"/>
    </row>
    <row r="66" spans="2:17" ht="13.8" thickBot="1" x14ac:dyDescent="0.3">
      <c r="B66" s="264">
        <v>26</v>
      </c>
      <c r="C66" s="264" t="s">
        <v>369</v>
      </c>
      <c r="D66" s="264" t="s">
        <v>336</v>
      </c>
      <c r="E66" s="264" t="s">
        <v>45</v>
      </c>
      <c r="F66" s="264" t="s">
        <v>13</v>
      </c>
      <c r="G66" s="264">
        <v>0</v>
      </c>
      <c r="I66" s="264">
        <v>28</v>
      </c>
      <c r="J66" s="528" t="s">
        <v>356</v>
      </c>
      <c r="N66" s="279" t="s">
        <v>88</v>
      </c>
      <c r="O66" s="279" t="s">
        <v>375</v>
      </c>
      <c r="Q66" s="264" t="s">
        <v>409</v>
      </c>
    </row>
    <row r="67" spans="2:17" ht="15" thickBot="1" x14ac:dyDescent="0.35">
      <c r="B67" s="264">
        <v>27</v>
      </c>
      <c r="C67" s="264" t="s">
        <v>345</v>
      </c>
      <c r="D67" s="264" t="s">
        <v>346</v>
      </c>
      <c r="E67" s="264" t="s">
        <v>45</v>
      </c>
      <c r="F67" s="264" t="s">
        <v>345</v>
      </c>
      <c r="G67" s="264">
        <v>0</v>
      </c>
      <c r="I67" s="264">
        <v>29</v>
      </c>
      <c r="J67" s="528" t="s">
        <v>350</v>
      </c>
      <c r="N67" s="357">
        <v>1</v>
      </c>
      <c r="O67" s="271" t="s">
        <v>376</v>
      </c>
      <c r="P67" s="264" t="s">
        <v>386</v>
      </c>
      <c r="Q67" s="530" t="s">
        <v>395</v>
      </c>
    </row>
    <row r="68" spans="2:17" ht="15" thickBot="1" x14ac:dyDescent="0.35">
      <c r="B68" s="264">
        <v>28</v>
      </c>
      <c r="C68" s="264" t="s">
        <v>280</v>
      </c>
      <c r="D68" s="264" t="s">
        <v>282</v>
      </c>
      <c r="E68" s="264" t="s">
        <v>24</v>
      </c>
      <c r="F68" s="264" t="s">
        <v>283</v>
      </c>
      <c r="G68" s="264">
        <v>0</v>
      </c>
      <c r="I68" s="264">
        <v>30</v>
      </c>
      <c r="J68" s="528" t="s">
        <v>351</v>
      </c>
      <c r="N68" s="357">
        <v>2</v>
      </c>
      <c r="O68" s="271" t="s">
        <v>377</v>
      </c>
      <c r="P68" s="264" t="s">
        <v>387</v>
      </c>
      <c r="Q68" s="531" t="s">
        <v>396</v>
      </c>
    </row>
    <row r="69" spans="2:17" ht="15" thickBot="1" x14ac:dyDescent="0.35">
      <c r="B69" s="264">
        <v>29</v>
      </c>
      <c r="C69" s="264" t="s">
        <v>281</v>
      </c>
      <c r="D69" s="264" t="s">
        <v>282</v>
      </c>
      <c r="E69" s="264" t="s">
        <v>24</v>
      </c>
      <c r="F69" s="264" t="s">
        <v>283</v>
      </c>
      <c r="G69" s="264">
        <v>0</v>
      </c>
      <c r="I69" s="264">
        <v>31</v>
      </c>
      <c r="J69" s="528" t="s">
        <v>352</v>
      </c>
      <c r="N69" s="357">
        <v>3</v>
      </c>
      <c r="O69" s="271" t="s">
        <v>378</v>
      </c>
      <c r="P69" s="264" t="s">
        <v>388</v>
      </c>
      <c r="Q69" s="531" t="s">
        <v>397</v>
      </c>
    </row>
    <row r="70" spans="2:17" ht="27" thickBot="1" x14ac:dyDescent="0.35">
      <c r="B70" s="264">
        <v>30</v>
      </c>
      <c r="C70" s="264" t="s">
        <v>353</v>
      </c>
      <c r="D70" s="264" t="s">
        <v>347</v>
      </c>
      <c r="E70" s="264" t="s">
        <v>45</v>
      </c>
      <c r="F70" s="264" t="s">
        <v>353</v>
      </c>
      <c r="G70" s="264">
        <v>0</v>
      </c>
      <c r="I70" s="264">
        <v>32</v>
      </c>
      <c r="J70" s="528" t="s">
        <v>353</v>
      </c>
      <c r="N70" s="357">
        <v>4</v>
      </c>
      <c r="O70" s="271" t="s">
        <v>379</v>
      </c>
      <c r="P70" s="264" t="s">
        <v>389</v>
      </c>
      <c r="Q70" s="531" t="s">
        <v>398</v>
      </c>
    </row>
    <row r="71" spans="2:17" ht="15" thickBot="1" x14ac:dyDescent="0.35">
      <c r="B71" s="264">
        <v>31</v>
      </c>
      <c r="C71" s="264" t="s">
        <v>330</v>
      </c>
      <c r="D71" s="264" t="s">
        <v>327</v>
      </c>
      <c r="E71" s="264" t="s">
        <v>45</v>
      </c>
      <c r="F71" s="264" t="s">
        <v>286</v>
      </c>
      <c r="G71" s="264">
        <v>0</v>
      </c>
      <c r="I71" s="264">
        <v>33</v>
      </c>
      <c r="J71" s="528" t="s">
        <v>354</v>
      </c>
      <c r="N71" s="357">
        <v>5</v>
      </c>
      <c r="O71" s="271" t="s">
        <v>380</v>
      </c>
      <c r="P71" s="264" t="s">
        <v>390</v>
      </c>
      <c r="Q71" s="531" t="s">
        <v>399</v>
      </c>
    </row>
    <row r="72" spans="2:17" ht="27" thickBot="1" x14ac:dyDescent="0.35">
      <c r="B72" s="264">
        <v>32</v>
      </c>
      <c r="C72" s="264" t="s">
        <v>331</v>
      </c>
      <c r="D72" s="264" t="s">
        <v>327</v>
      </c>
      <c r="E72" s="264" t="s">
        <v>45</v>
      </c>
      <c r="F72" s="264" t="s">
        <v>286</v>
      </c>
      <c r="G72" s="264">
        <v>0</v>
      </c>
      <c r="I72" s="264">
        <v>34</v>
      </c>
      <c r="J72" s="528" t="s">
        <v>285</v>
      </c>
      <c r="N72" s="357">
        <v>6</v>
      </c>
      <c r="O72" s="271" t="s">
        <v>381</v>
      </c>
      <c r="P72" s="264" t="s">
        <v>391</v>
      </c>
      <c r="Q72" s="531" t="s">
        <v>400</v>
      </c>
    </row>
    <row r="73" spans="2:17" ht="15" thickBot="1" x14ac:dyDescent="0.35">
      <c r="B73" s="264">
        <v>33</v>
      </c>
      <c r="C73" s="264" t="s">
        <v>354</v>
      </c>
      <c r="D73" s="264" t="s">
        <v>348</v>
      </c>
      <c r="E73" s="264" t="s">
        <v>45</v>
      </c>
      <c r="F73" s="264" t="s">
        <v>354</v>
      </c>
      <c r="G73" s="264">
        <v>0</v>
      </c>
      <c r="I73" s="264">
        <v>35</v>
      </c>
      <c r="J73" s="528" t="s">
        <v>257</v>
      </c>
      <c r="N73" s="357">
        <v>7</v>
      </c>
      <c r="O73" s="271" t="s">
        <v>382</v>
      </c>
      <c r="P73" s="264" t="s">
        <v>378</v>
      </c>
      <c r="Q73" s="531" t="s">
        <v>401</v>
      </c>
    </row>
    <row r="74" spans="2:17" ht="27" thickBot="1" x14ac:dyDescent="0.35">
      <c r="I74" s="264">
        <v>36</v>
      </c>
      <c r="J74" s="528" t="s">
        <v>258</v>
      </c>
      <c r="N74" s="357">
        <v>8</v>
      </c>
      <c r="O74" s="271" t="s">
        <v>383</v>
      </c>
      <c r="P74" s="264" t="s">
        <v>381</v>
      </c>
      <c r="Q74" s="531" t="s">
        <v>402</v>
      </c>
    </row>
    <row r="75" spans="2:17" ht="15" thickBot="1" x14ac:dyDescent="0.35">
      <c r="I75" s="264">
        <v>37</v>
      </c>
      <c r="J75" s="528" t="s">
        <v>259</v>
      </c>
      <c r="N75" s="357">
        <v>9</v>
      </c>
      <c r="O75" s="271" t="s">
        <v>384</v>
      </c>
      <c r="P75" s="264" t="s">
        <v>382</v>
      </c>
      <c r="Q75" s="531" t="s">
        <v>408</v>
      </c>
    </row>
    <row r="76" spans="2:17" ht="15" thickBot="1" x14ac:dyDescent="0.35">
      <c r="B76" s="688" t="s">
        <v>192</v>
      </c>
      <c r="C76" s="688"/>
      <c r="I76" s="264">
        <v>38</v>
      </c>
      <c r="J76" s="528" t="s">
        <v>260</v>
      </c>
      <c r="N76" s="357">
        <v>10</v>
      </c>
      <c r="O76" s="271" t="s">
        <v>385</v>
      </c>
      <c r="P76" s="264" t="s">
        <v>384</v>
      </c>
      <c r="Q76" s="531" t="s">
        <v>407</v>
      </c>
    </row>
    <row r="77" spans="2:17" ht="14.4" x14ac:dyDescent="0.3">
      <c r="B77" s="274">
        <v>1</v>
      </c>
      <c r="C77" s="516" t="s">
        <v>193</v>
      </c>
      <c r="I77" s="264">
        <v>39</v>
      </c>
      <c r="J77" s="528" t="s">
        <v>261</v>
      </c>
      <c r="N77" s="357">
        <v>11</v>
      </c>
      <c r="O77" s="271"/>
      <c r="P77" s="264" t="s">
        <v>392</v>
      </c>
      <c r="Q77" s="532" t="s">
        <v>403</v>
      </c>
    </row>
    <row r="78" spans="2:17" ht="14.4" x14ac:dyDescent="0.3">
      <c r="B78" s="274">
        <v>2</v>
      </c>
      <c r="C78" s="516" t="s">
        <v>164</v>
      </c>
      <c r="I78" s="264">
        <v>40</v>
      </c>
      <c r="J78" s="528" t="s">
        <v>262</v>
      </c>
      <c r="N78" s="357">
        <v>12</v>
      </c>
      <c r="O78" s="271"/>
      <c r="P78" s="264" t="s">
        <v>393</v>
      </c>
      <c r="Q78" s="532" t="s">
        <v>393</v>
      </c>
    </row>
    <row r="79" spans="2:17" ht="14.4" x14ac:dyDescent="0.3">
      <c r="I79" s="264">
        <v>41</v>
      </c>
      <c r="J79" s="528" t="s">
        <v>263</v>
      </c>
      <c r="N79" s="357">
        <v>13</v>
      </c>
      <c r="O79" s="271"/>
      <c r="P79" s="264" t="s">
        <v>385</v>
      </c>
      <c r="Q79" s="532" t="s">
        <v>392</v>
      </c>
    </row>
    <row r="80" spans="2:17" ht="14.4" x14ac:dyDescent="0.3">
      <c r="B80" s="264">
        <v>1</v>
      </c>
      <c r="C80" s="264" t="s">
        <v>1</v>
      </c>
      <c r="D80" s="264" t="s">
        <v>180</v>
      </c>
      <c r="E80" s="264" t="s">
        <v>24</v>
      </c>
      <c r="F80" s="264">
        <v>1</v>
      </c>
      <c r="G80" s="264">
        <v>1</v>
      </c>
      <c r="Q80" s="532" t="s">
        <v>384</v>
      </c>
    </row>
    <row r="81" spans="2:17" ht="14.4" x14ac:dyDescent="0.3">
      <c r="B81" s="264">
        <v>2</v>
      </c>
      <c r="C81" s="264" t="s">
        <v>2</v>
      </c>
      <c r="D81" s="264" t="s">
        <v>181</v>
      </c>
      <c r="F81" s="264">
        <v>2</v>
      </c>
      <c r="G81" s="264">
        <v>1</v>
      </c>
      <c r="Q81" s="532" t="s">
        <v>382</v>
      </c>
    </row>
    <row r="82" spans="2:17" ht="14.4" x14ac:dyDescent="0.3">
      <c r="B82" s="264">
        <v>3</v>
      </c>
      <c r="C82" s="264" t="s">
        <v>6</v>
      </c>
      <c r="D82" s="264" t="s">
        <v>198</v>
      </c>
      <c r="F82" s="264">
        <v>3</v>
      </c>
      <c r="G82" s="264">
        <v>1</v>
      </c>
      <c r="Q82" s="532" t="s">
        <v>381</v>
      </c>
    </row>
    <row r="83" spans="2:17" ht="14.4" x14ac:dyDescent="0.3">
      <c r="B83" s="264">
        <v>4</v>
      </c>
      <c r="C83" s="264" t="s">
        <v>199</v>
      </c>
      <c r="D83" s="264" t="s">
        <v>200</v>
      </c>
      <c r="F83" s="264">
        <v>4</v>
      </c>
      <c r="G83" s="264">
        <v>0</v>
      </c>
      <c r="Q83" s="532" t="s">
        <v>378</v>
      </c>
    </row>
    <row r="84" spans="2:17" ht="14.4" x14ac:dyDescent="0.3">
      <c r="B84" s="264">
        <v>5</v>
      </c>
      <c r="C84" s="264" t="s">
        <v>8</v>
      </c>
      <c r="D84" s="264" t="s">
        <v>187</v>
      </c>
      <c r="E84" s="264" t="s">
        <v>24</v>
      </c>
      <c r="F84" s="264">
        <v>5</v>
      </c>
      <c r="G84" s="264">
        <v>1</v>
      </c>
      <c r="Q84" s="532" t="s">
        <v>404</v>
      </c>
    </row>
    <row r="85" spans="2:17" ht="14.4" x14ac:dyDescent="0.3">
      <c r="B85" s="264">
        <v>6</v>
      </c>
      <c r="C85" s="264" t="s">
        <v>332</v>
      </c>
      <c r="D85" s="264" t="s">
        <v>333</v>
      </c>
      <c r="F85" s="264">
        <v>6</v>
      </c>
      <c r="G85" s="264">
        <v>1</v>
      </c>
      <c r="Q85" s="532" t="s">
        <v>405</v>
      </c>
    </row>
    <row r="86" spans="2:17" ht="14.4" x14ac:dyDescent="0.3">
      <c r="B86" s="264">
        <v>7</v>
      </c>
      <c r="C86" s="264" t="s">
        <v>11</v>
      </c>
      <c r="D86" s="264" t="s">
        <v>188</v>
      </c>
      <c r="E86" s="264" t="s">
        <v>24</v>
      </c>
      <c r="F86" s="264">
        <v>7</v>
      </c>
      <c r="G86" s="264">
        <v>1</v>
      </c>
      <c r="Q86" s="532" t="s">
        <v>406</v>
      </c>
    </row>
    <row r="87" spans="2:17" x14ac:dyDescent="0.25">
      <c r="B87" s="264">
        <v>8</v>
      </c>
      <c r="C87" s="264" t="s">
        <v>12</v>
      </c>
      <c r="D87" s="264" t="s">
        <v>189</v>
      </c>
      <c r="F87" s="264">
        <v>8</v>
      </c>
      <c r="G87" s="264">
        <v>1</v>
      </c>
      <c r="K87" s="264">
        <v>1</v>
      </c>
      <c r="L87" s="264" t="s">
        <v>613</v>
      </c>
    </row>
    <row r="88" spans="2:17" x14ac:dyDescent="0.25">
      <c r="B88" s="264">
        <v>9</v>
      </c>
      <c r="C88" s="264" t="s">
        <v>283</v>
      </c>
      <c r="D88" s="264" t="s">
        <v>282</v>
      </c>
      <c r="E88" s="264" t="s">
        <v>24</v>
      </c>
      <c r="F88" s="264">
        <v>9</v>
      </c>
      <c r="G88" s="264">
        <v>1</v>
      </c>
      <c r="K88" s="264">
        <v>2</v>
      </c>
      <c r="L88" s="264" t="s">
        <v>615</v>
      </c>
    </row>
    <row r="89" spans="2:17" x14ac:dyDescent="0.25">
      <c r="B89" s="264">
        <v>10</v>
      </c>
      <c r="C89" s="264" t="s">
        <v>286</v>
      </c>
      <c r="D89" s="264" t="s">
        <v>287</v>
      </c>
      <c r="F89" s="264">
        <v>10</v>
      </c>
      <c r="G89" s="264">
        <v>1</v>
      </c>
      <c r="K89" s="264">
        <v>3</v>
      </c>
      <c r="L89" s="264" t="s">
        <v>614</v>
      </c>
    </row>
    <row r="90" spans="2:17" x14ac:dyDescent="0.25">
      <c r="B90" s="264">
        <v>11</v>
      </c>
      <c r="C90" s="264" t="s">
        <v>370</v>
      </c>
      <c r="D90" s="264" t="s">
        <v>336</v>
      </c>
      <c r="F90" s="264">
        <v>11</v>
      </c>
      <c r="G90" s="264">
        <v>1</v>
      </c>
    </row>
    <row r="91" spans="2:17" x14ac:dyDescent="0.25">
      <c r="B91" s="264">
        <v>12</v>
      </c>
      <c r="C91" s="264" t="s">
        <v>15</v>
      </c>
      <c r="D91" s="264" t="s">
        <v>190</v>
      </c>
      <c r="F91" s="264">
        <v>12</v>
      </c>
      <c r="G91" s="264">
        <v>0</v>
      </c>
    </row>
    <row r="92" spans="2:17" x14ac:dyDescent="0.25">
      <c r="B92" s="264">
        <v>13</v>
      </c>
      <c r="C92" s="264" t="s">
        <v>16</v>
      </c>
      <c r="D92" s="264" t="s">
        <v>191</v>
      </c>
      <c r="F92" s="264">
        <v>13</v>
      </c>
      <c r="G92" s="264">
        <v>0</v>
      </c>
    </row>
    <row r="93" spans="2:17" x14ac:dyDescent="0.25">
      <c r="B93" s="264">
        <v>14</v>
      </c>
      <c r="C93" s="264" t="s">
        <v>363</v>
      </c>
      <c r="D93" s="264" t="s">
        <v>337</v>
      </c>
      <c r="E93" s="264" t="s">
        <v>24</v>
      </c>
      <c r="F93" s="264">
        <v>14</v>
      </c>
      <c r="G93" s="264">
        <v>1</v>
      </c>
    </row>
    <row r="94" spans="2:17" x14ac:dyDescent="0.25">
      <c r="B94" s="264">
        <v>15</v>
      </c>
      <c r="C94" s="264" t="s">
        <v>352</v>
      </c>
      <c r="D94" s="264" t="s">
        <v>357</v>
      </c>
      <c r="F94" s="264">
        <v>15</v>
      </c>
      <c r="G94" s="264">
        <v>1</v>
      </c>
      <c r="J94" s="264" t="s">
        <v>194</v>
      </c>
      <c r="K94" s="264">
        <v>1</v>
      </c>
      <c r="L94" s="264" t="s">
        <v>166</v>
      </c>
    </row>
    <row r="95" spans="2:17" x14ac:dyDescent="0.25">
      <c r="B95" s="264">
        <v>16</v>
      </c>
      <c r="C95" s="264" t="s">
        <v>364</v>
      </c>
      <c r="D95" s="264" t="s">
        <v>340</v>
      </c>
      <c r="F95" s="264">
        <v>16</v>
      </c>
      <c r="G95" s="264">
        <v>1</v>
      </c>
      <c r="I95" s="264">
        <v>1</v>
      </c>
      <c r="J95" s="533" t="s">
        <v>195</v>
      </c>
      <c r="K95" s="264">
        <v>2</v>
      </c>
      <c r="L95" s="264" t="s">
        <v>371</v>
      </c>
    </row>
    <row r="96" spans="2:17" x14ac:dyDescent="0.25">
      <c r="B96" s="264">
        <v>17</v>
      </c>
      <c r="C96" s="264" t="s">
        <v>365</v>
      </c>
      <c r="D96" s="264" t="s">
        <v>342</v>
      </c>
      <c r="E96" s="264" t="s">
        <v>24</v>
      </c>
      <c r="F96" s="264">
        <v>17</v>
      </c>
      <c r="G96" s="264">
        <v>1</v>
      </c>
      <c r="I96" s="264">
        <v>2</v>
      </c>
      <c r="J96" s="533" t="s">
        <v>196</v>
      </c>
      <c r="K96" s="264">
        <v>3</v>
      </c>
      <c r="L96" s="264" t="s">
        <v>372</v>
      </c>
    </row>
    <row r="97" spans="2:16" x14ac:dyDescent="0.25">
      <c r="B97" s="264">
        <v>18</v>
      </c>
      <c r="C97" s="264" t="s">
        <v>366</v>
      </c>
      <c r="D97" s="264" t="s">
        <v>344</v>
      </c>
      <c r="E97" s="264" t="s">
        <v>24</v>
      </c>
      <c r="F97" s="264">
        <v>18</v>
      </c>
      <c r="G97" s="264">
        <v>1</v>
      </c>
      <c r="I97" s="264">
        <v>3</v>
      </c>
      <c r="J97" s="533" t="s">
        <v>197</v>
      </c>
    </row>
    <row r="98" spans="2:16" x14ac:dyDescent="0.25">
      <c r="B98" s="264">
        <v>19</v>
      </c>
      <c r="C98" s="264" t="s">
        <v>367</v>
      </c>
      <c r="D98" s="264" t="s">
        <v>349</v>
      </c>
      <c r="F98" s="264">
        <v>19</v>
      </c>
      <c r="G98" s="264">
        <v>1</v>
      </c>
    </row>
    <row r="99" spans="2:16" x14ac:dyDescent="0.25">
      <c r="B99" s="264">
        <v>20</v>
      </c>
      <c r="C99" s="264" t="s">
        <v>353</v>
      </c>
      <c r="D99" s="264" t="s">
        <v>347</v>
      </c>
      <c r="F99" s="264">
        <v>20</v>
      </c>
      <c r="G99" s="264">
        <v>1</v>
      </c>
      <c r="K99" s="264">
        <v>1</v>
      </c>
      <c r="L99" s="264" t="s">
        <v>209</v>
      </c>
    </row>
    <row r="100" spans="2:16" x14ac:dyDescent="0.25">
      <c r="B100" s="264">
        <v>21</v>
      </c>
      <c r="C100" s="264" t="s">
        <v>354</v>
      </c>
      <c r="D100" s="264" t="s">
        <v>348</v>
      </c>
      <c r="F100" s="264">
        <v>21</v>
      </c>
      <c r="G100" s="264">
        <v>1</v>
      </c>
      <c r="K100" s="264">
        <v>2</v>
      </c>
      <c r="L100" s="264" t="s">
        <v>211</v>
      </c>
      <c r="O100" s="264" t="s">
        <v>755</v>
      </c>
    </row>
    <row r="101" spans="2:16" x14ac:dyDescent="0.25">
      <c r="B101" s="264">
        <v>22</v>
      </c>
      <c r="C101" s="264" t="s">
        <v>201</v>
      </c>
      <c r="D101" s="264" t="s">
        <v>202</v>
      </c>
      <c r="F101" s="264">
        <v>22</v>
      </c>
      <c r="G101" s="264">
        <v>1</v>
      </c>
      <c r="H101" s="688" t="s">
        <v>204</v>
      </c>
      <c r="I101" s="688"/>
      <c r="J101" s="688"/>
      <c r="O101" s="264">
        <v>1</v>
      </c>
      <c r="P101" s="264" t="s">
        <v>86</v>
      </c>
    </row>
    <row r="102" spans="2:16" x14ac:dyDescent="0.25">
      <c r="B102" s="264">
        <v>23</v>
      </c>
      <c r="C102" s="264" t="s">
        <v>203</v>
      </c>
      <c r="F102" s="264">
        <v>23</v>
      </c>
      <c r="G102" s="264">
        <v>0</v>
      </c>
      <c r="H102" s="264">
        <v>1</v>
      </c>
      <c r="I102" s="264" t="s">
        <v>205</v>
      </c>
      <c r="J102" s="274">
        <v>5</v>
      </c>
      <c r="O102" s="264">
        <v>2</v>
      </c>
      <c r="P102" s="264" t="s">
        <v>756</v>
      </c>
    </row>
    <row r="103" spans="2:16" x14ac:dyDescent="0.25">
      <c r="H103" s="264">
        <v>2</v>
      </c>
      <c r="I103" s="264" t="s">
        <v>206</v>
      </c>
      <c r="J103" s="274">
        <v>4</v>
      </c>
      <c r="K103" s="264">
        <v>1</v>
      </c>
      <c r="L103" s="264" t="s">
        <v>216</v>
      </c>
      <c r="O103" s="264">
        <v>3</v>
      </c>
      <c r="P103" s="264" t="s">
        <v>757</v>
      </c>
    </row>
    <row r="104" spans="2:16" x14ac:dyDescent="0.25">
      <c r="H104" s="264">
        <v>3</v>
      </c>
      <c r="I104" s="264" t="s">
        <v>207</v>
      </c>
      <c r="J104" s="274">
        <v>3</v>
      </c>
      <c r="K104" s="264">
        <v>2</v>
      </c>
      <c r="L104" s="264" t="s">
        <v>322</v>
      </c>
    </row>
    <row r="105" spans="2:16" x14ac:dyDescent="0.25">
      <c r="H105" s="264">
        <v>4</v>
      </c>
      <c r="I105" s="264" t="s">
        <v>208</v>
      </c>
      <c r="J105" s="274">
        <v>2</v>
      </c>
      <c r="K105" s="264">
        <v>3</v>
      </c>
      <c r="L105" s="264" t="s">
        <v>306</v>
      </c>
      <c r="O105" s="274" t="s">
        <v>235</v>
      </c>
      <c r="P105" s="357"/>
    </row>
    <row r="106" spans="2:16" x14ac:dyDescent="0.25">
      <c r="H106" s="264">
        <v>5</v>
      </c>
      <c r="I106" s="264" t="s">
        <v>210</v>
      </c>
      <c r="J106" s="274">
        <v>1</v>
      </c>
      <c r="K106" s="264">
        <v>4</v>
      </c>
      <c r="L106" s="264" t="s">
        <v>305</v>
      </c>
      <c r="O106" s="274" t="s">
        <v>759</v>
      </c>
    </row>
    <row r="107" spans="2:16" x14ac:dyDescent="0.25">
      <c r="O107" s="274" t="s">
        <v>760</v>
      </c>
    </row>
    <row r="108" spans="2:16" x14ac:dyDescent="0.25">
      <c r="C108" s="688" t="s">
        <v>212</v>
      </c>
      <c r="D108" s="688"/>
      <c r="E108" s="688"/>
      <c r="K108" s="264">
        <v>1</v>
      </c>
      <c r="L108" s="264" t="s">
        <v>219</v>
      </c>
      <c r="M108" s="264">
        <v>1</v>
      </c>
    </row>
    <row r="109" spans="2:16" x14ac:dyDescent="0.25">
      <c r="B109" s="264">
        <v>20</v>
      </c>
      <c r="C109" s="264">
        <v>1</v>
      </c>
      <c r="D109" s="534" t="s">
        <v>213</v>
      </c>
      <c r="E109" s="274">
        <v>3</v>
      </c>
      <c r="F109" s="264" t="s">
        <v>214</v>
      </c>
      <c r="K109" s="264">
        <v>2</v>
      </c>
      <c r="L109" s="264" t="s">
        <v>220</v>
      </c>
      <c r="M109" s="264">
        <v>2</v>
      </c>
    </row>
    <row r="110" spans="2:16" x14ac:dyDescent="0.25">
      <c r="B110" s="264">
        <v>10</v>
      </c>
      <c r="C110" s="264">
        <v>2</v>
      </c>
      <c r="D110" s="264" t="s">
        <v>215</v>
      </c>
      <c r="E110" s="274">
        <v>2</v>
      </c>
      <c r="F110" s="264" t="s">
        <v>215</v>
      </c>
      <c r="K110" s="264">
        <v>3</v>
      </c>
      <c r="L110" s="264" t="s">
        <v>222</v>
      </c>
      <c r="M110" s="264">
        <v>3</v>
      </c>
    </row>
    <row r="111" spans="2:16" x14ac:dyDescent="0.25">
      <c r="B111" s="264">
        <v>0</v>
      </c>
      <c r="C111" s="264">
        <v>3</v>
      </c>
      <c r="D111" s="264" t="s">
        <v>214</v>
      </c>
      <c r="E111" s="274">
        <v>1</v>
      </c>
      <c r="F111" s="534" t="s">
        <v>213</v>
      </c>
      <c r="K111" s="264">
        <v>4</v>
      </c>
      <c r="L111" s="264" t="s">
        <v>224</v>
      </c>
      <c r="M111" s="264">
        <v>4</v>
      </c>
    </row>
    <row r="112" spans="2:16" x14ac:dyDescent="0.25">
      <c r="E112" s="274"/>
      <c r="K112" s="264">
        <v>5</v>
      </c>
      <c r="L112" s="264" t="s">
        <v>226</v>
      </c>
      <c r="M112" s="264">
        <v>6</v>
      </c>
    </row>
    <row r="113" spans="1:16" x14ac:dyDescent="0.25">
      <c r="C113" s="688" t="s">
        <v>217</v>
      </c>
      <c r="D113" s="688"/>
      <c r="E113" s="688"/>
      <c r="K113" s="264">
        <v>6</v>
      </c>
      <c r="L113" s="264" t="s">
        <v>227</v>
      </c>
      <c r="M113" s="264">
        <v>8</v>
      </c>
    </row>
    <row r="114" spans="1:16" x14ac:dyDescent="0.25">
      <c r="C114" s="264">
        <v>1</v>
      </c>
      <c r="D114" s="264" t="s">
        <v>218</v>
      </c>
      <c r="E114" s="274">
        <v>10</v>
      </c>
      <c r="F114" s="264">
        <v>4</v>
      </c>
      <c r="G114" s="264" t="s">
        <v>223</v>
      </c>
      <c r="K114" s="264">
        <v>7</v>
      </c>
      <c r="L114" s="264" t="s">
        <v>229</v>
      </c>
      <c r="M114" s="264">
        <v>10</v>
      </c>
    </row>
    <row r="115" spans="1:16" x14ac:dyDescent="0.25">
      <c r="C115" s="264">
        <v>2</v>
      </c>
      <c r="D115" s="264" t="s">
        <v>221</v>
      </c>
      <c r="E115" s="274">
        <v>6</v>
      </c>
      <c r="F115" s="264">
        <v>6</v>
      </c>
      <c r="G115" s="264" t="s">
        <v>225</v>
      </c>
    </row>
    <row r="116" spans="1:16" x14ac:dyDescent="0.25">
      <c r="C116" s="264">
        <v>3</v>
      </c>
      <c r="D116" s="264" t="s">
        <v>223</v>
      </c>
      <c r="E116" s="274">
        <v>4</v>
      </c>
      <c r="F116" s="264">
        <v>10</v>
      </c>
      <c r="G116" s="264" t="s">
        <v>228</v>
      </c>
    </row>
    <row r="118" spans="1:16" x14ac:dyDescent="0.25">
      <c r="C118" s="688" t="s">
        <v>230</v>
      </c>
      <c r="D118" s="688"/>
      <c r="E118" s="688"/>
    </row>
    <row r="119" spans="1:16" x14ac:dyDescent="0.25">
      <c r="C119" s="264">
        <v>1</v>
      </c>
      <c r="D119" s="264" t="s">
        <v>231</v>
      </c>
      <c r="E119" s="274">
        <v>1</v>
      </c>
    </row>
    <row r="120" spans="1:16" x14ac:dyDescent="0.25">
      <c r="C120" s="264">
        <v>2</v>
      </c>
      <c r="D120" s="264" t="s">
        <v>232</v>
      </c>
      <c r="E120" s="274">
        <v>2</v>
      </c>
    </row>
    <row r="122" spans="1:16" s="271" customFormat="1" x14ac:dyDescent="0.25">
      <c r="A122" s="357"/>
      <c r="B122" s="357"/>
      <c r="C122" s="357"/>
      <c r="D122" s="357"/>
      <c r="E122" s="357"/>
      <c r="F122" s="357"/>
      <c r="G122" s="357"/>
      <c r="H122" s="357"/>
      <c r="I122" s="357"/>
      <c r="J122" s="357"/>
      <c r="K122" s="357"/>
      <c r="N122" s="357"/>
      <c r="O122" s="357"/>
      <c r="P122" s="357"/>
    </row>
    <row r="123" spans="1:16" x14ac:dyDescent="0.25">
      <c r="A123" s="274"/>
      <c r="B123" s="264">
        <v>1</v>
      </c>
      <c r="C123" s="264" t="s">
        <v>23</v>
      </c>
      <c r="D123" s="264" t="s">
        <v>180</v>
      </c>
      <c r="E123" s="357" t="e">
        <f>VLOOKUP(C123,#REF!,3,FALSE)</f>
        <v>#REF!</v>
      </c>
      <c r="F123" s="357">
        <f>IFERROR(E123,0)</f>
        <v>0</v>
      </c>
      <c r="G123" s="535" t="str">
        <f>IF(F123=0,"",(F123/$F$156))</f>
        <v/>
      </c>
      <c r="H123" s="357"/>
      <c r="I123" s="357"/>
      <c r="J123" s="357"/>
    </row>
    <row r="124" spans="1:16" x14ac:dyDescent="0.25">
      <c r="A124" s="274"/>
      <c r="B124" s="264">
        <v>2</v>
      </c>
      <c r="C124" s="264" t="s">
        <v>44</v>
      </c>
      <c r="D124" s="264" t="s">
        <v>180</v>
      </c>
      <c r="E124" s="357" t="e">
        <f>VLOOKUP(C124,#REF!,3,FALSE)</f>
        <v>#REF!</v>
      </c>
      <c r="F124" s="357">
        <f t="shared" ref="F124:F155" si="29">IFERROR(E124,0)</f>
        <v>0</v>
      </c>
      <c r="G124" s="535" t="str">
        <f t="shared" ref="G124:G155" si="30">IF(F124=0,"",(F124/$F$156))</f>
        <v/>
      </c>
      <c r="H124" s="357"/>
      <c r="I124" s="357"/>
      <c r="J124" s="357"/>
    </row>
    <row r="125" spans="1:16" x14ac:dyDescent="0.25">
      <c r="A125" s="274"/>
      <c r="B125" s="264">
        <v>3</v>
      </c>
      <c r="C125" s="264" t="s">
        <v>338</v>
      </c>
      <c r="D125" s="264" t="s">
        <v>337</v>
      </c>
      <c r="E125" s="357" t="e">
        <f>VLOOKUP(C125,#REF!,3,FALSE)</f>
        <v>#REF!</v>
      </c>
      <c r="F125" s="357">
        <f t="shared" si="29"/>
        <v>0</v>
      </c>
      <c r="G125" s="535" t="str">
        <f t="shared" si="30"/>
        <v/>
      </c>
      <c r="H125" s="357"/>
      <c r="I125" s="357"/>
      <c r="J125" s="357"/>
    </row>
    <row r="126" spans="1:16" x14ac:dyDescent="0.25">
      <c r="A126" s="274"/>
      <c r="B126" s="264">
        <v>4</v>
      </c>
      <c r="C126" s="264" t="s">
        <v>9</v>
      </c>
      <c r="D126" s="264" t="s">
        <v>181</v>
      </c>
      <c r="E126" s="357" t="e">
        <f>VLOOKUP(C126,#REF!,3,FALSE)</f>
        <v>#REF!</v>
      </c>
      <c r="F126" s="357">
        <f t="shared" si="29"/>
        <v>0</v>
      </c>
      <c r="G126" s="535" t="str">
        <f t="shared" si="30"/>
        <v/>
      </c>
      <c r="H126" s="357"/>
      <c r="I126" s="357"/>
      <c r="J126" s="357"/>
    </row>
    <row r="127" spans="1:16" x14ac:dyDescent="0.25">
      <c r="A127" s="274"/>
      <c r="B127" s="264">
        <v>5</v>
      </c>
      <c r="C127" s="264" t="s">
        <v>10</v>
      </c>
      <c r="D127" s="264" t="s">
        <v>181</v>
      </c>
      <c r="E127" s="357" t="e">
        <f>VLOOKUP(C127,#REF!,3,FALSE)</f>
        <v>#REF!</v>
      </c>
      <c r="F127" s="357">
        <f t="shared" si="29"/>
        <v>0</v>
      </c>
      <c r="G127" s="535" t="str">
        <f t="shared" si="30"/>
        <v/>
      </c>
      <c r="H127" s="357"/>
      <c r="I127" s="357"/>
      <c r="J127" s="357"/>
    </row>
    <row r="128" spans="1:16" x14ac:dyDescent="0.25">
      <c r="A128" s="274"/>
      <c r="B128" s="264">
        <v>6</v>
      </c>
      <c r="C128" s="264" t="s">
        <v>352</v>
      </c>
      <c r="D128" s="264" t="s">
        <v>358</v>
      </c>
      <c r="E128" s="357" t="e">
        <f>VLOOKUP(C128,#REF!,3,FALSE)</f>
        <v>#REF!</v>
      </c>
      <c r="F128" s="357">
        <f t="shared" si="29"/>
        <v>0</v>
      </c>
      <c r="G128" s="535" t="str">
        <f t="shared" si="30"/>
        <v/>
      </c>
      <c r="H128" s="357"/>
      <c r="I128" s="357"/>
      <c r="J128" s="357"/>
    </row>
    <row r="129" spans="1:10" x14ac:dyDescent="0.25">
      <c r="A129" s="274"/>
      <c r="B129" s="264">
        <v>7</v>
      </c>
      <c r="C129" s="264" t="s">
        <v>326</v>
      </c>
      <c r="D129" s="264" t="s">
        <v>333</v>
      </c>
      <c r="E129" s="357" t="e">
        <f>VLOOKUP(C129,#REF!,3,FALSE)</f>
        <v>#REF!</v>
      </c>
      <c r="F129" s="357">
        <f t="shared" si="29"/>
        <v>0</v>
      </c>
      <c r="G129" s="535" t="str">
        <f t="shared" si="30"/>
        <v/>
      </c>
      <c r="H129" s="357"/>
      <c r="I129" s="357"/>
      <c r="J129" s="357"/>
    </row>
    <row r="130" spans="1:10" x14ac:dyDescent="0.25">
      <c r="A130" s="274"/>
      <c r="B130" s="264">
        <v>8</v>
      </c>
      <c r="C130" s="264" t="s">
        <v>328</v>
      </c>
      <c r="D130" s="264" t="s">
        <v>333</v>
      </c>
      <c r="E130" s="357" t="e">
        <f>VLOOKUP(C130,#REF!,3,FALSE)</f>
        <v>#REF!</v>
      </c>
      <c r="F130" s="357">
        <f t="shared" si="29"/>
        <v>0</v>
      </c>
      <c r="G130" s="535" t="str">
        <f t="shared" si="30"/>
        <v/>
      </c>
      <c r="J130" s="357"/>
    </row>
    <row r="131" spans="1:10" x14ac:dyDescent="0.25">
      <c r="A131" s="274"/>
      <c r="B131" s="264">
        <v>9</v>
      </c>
      <c r="C131" s="264" t="s">
        <v>329</v>
      </c>
      <c r="D131" s="264" t="s">
        <v>333</v>
      </c>
      <c r="E131" s="357" t="e">
        <f>VLOOKUP(C131,#REF!,3,FALSE)</f>
        <v>#REF!</v>
      </c>
      <c r="F131" s="357">
        <f t="shared" si="29"/>
        <v>0</v>
      </c>
      <c r="G131" s="535" t="str">
        <f t="shared" si="30"/>
        <v/>
      </c>
      <c r="J131" s="357"/>
    </row>
    <row r="132" spans="1:10" x14ac:dyDescent="0.25">
      <c r="A132" s="274"/>
      <c r="B132" s="264">
        <v>10</v>
      </c>
      <c r="C132" s="264" t="s">
        <v>46</v>
      </c>
      <c r="D132" s="264" t="s">
        <v>182</v>
      </c>
      <c r="E132" s="357" t="e">
        <f>VLOOKUP(C132,#REF!,3,FALSE)</f>
        <v>#REF!</v>
      </c>
      <c r="F132" s="357">
        <f t="shared" si="29"/>
        <v>0</v>
      </c>
      <c r="G132" s="535" t="str">
        <f t="shared" si="30"/>
        <v/>
      </c>
      <c r="J132" s="357"/>
    </row>
    <row r="133" spans="1:10" x14ac:dyDescent="0.25">
      <c r="A133" s="274"/>
      <c r="B133" s="264">
        <v>11</v>
      </c>
      <c r="C133" s="264" t="s">
        <v>47</v>
      </c>
      <c r="D133" s="264" t="s">
        <v>183</v>
      </c>
      <c r="E133" s="357" t="e">
        <f>VLOOKUP(C133,#REF!,3,FALSE)</f>
        <v>#REF!</v>
      </c>
      <c r="F133" s="357">
        <f t="shared" si="29"/>
        <v>0</v>
      </c>
      <c r="G133" s="535" t="str">
        <f t="shared" si="30"/>
        <v/>
      </c>
      <c r="J133" s="357"/>
    </row>
    <row r="134" spans="1:10" x14ac:dyDescent="0.25">
      <c r="A134" s="274"/>
      <c r="B134" s="264">
        <v>12</v>
      </c>
      <c r="C134" s="264" t="s">
        <v>48</v>
      </c>
      <c r="D134" s="264" t="s">
        <v>184</v>
      </c>
      <c r="E134" s="357" t="e">
        <f>VLOOKUP(C134,#REF!,3,FALSE)</f>
        <v>#REF!</v>
      </c>
      <c r="F134" s="357">
        <f t="shared" si="29"/>
        <v>0</v>
      </c>
      <c r="G134" s="535" t="str">
        <f t="shared" si="30"/>
        <v/>
      </c>
      <c r="J134" s="357"/>
    </row>
    <row r="135" spans="1:10" x14ac:dyDescent="0.25">
      <c r="A135" s="274"/>
      <c r="B135" s="264">
        <v>13</v>
      </c>
      <c r="C135" s="264" t="s">
        <v>49</v>
      </c>
      <c r="D135" s="264" t="s">
        <v>185</v>
      </c>
      <c r="E135" s="357" t="e">
        <f>VLOOKUP(C135,#REF!,3,FALSE)</f>
        <v>#REF!</v>
      </c>
      <c r="F135" s="357">
        <f t="shared" si="29"/>
        <v>0</v>
      </c>
      <c r="G135" s="535" t="str">
        <f t="shared" si="30"/>
        <v/>
      </c>
      <c r="J135" s="357"/>
    </row>
    <row r="136" spans="1:10" x14ac:dyDescent="0.25">
      <c r="A136" s="274"/>
      <c r="B136" s="264">
        <v>14</v>
      </c>
      <c r="C136" s="264" t="s">
        <v>50</v>
      </c>
      <c r="D136" s="264" t="s">
        <v>186</v>
      </c>
      <c r="E136" s="357" t="e">
        <f>VLOOKUP(C136,#REF!,3,FALSE)</f>
        <v>#REF!</v>
      </c>
      <c r="F136" s="357">
        <f t="shared" si="29"/>
        <v>0</v>
      </c>
      <c r="G136" s="535" t="str">
        <f t="shared" si="30"/>
        <v/>
      </c>
      <c r="J136" s="357"/>
    </row>
    <row r="137" spans="1:10" x14ac:dyDescent="0.25">
      <c r="A137" s="274"/>
      <c r="B137" s="264">
        <v>15</v>
      </c>
      <c r="C137" s="264" t="s">
        <v>339</v>
      </c>
      <c r="D137" s="264" t="s">
        <v>340</v>
      </c>
      <c r="E137" s="357" t="e">
        <f>VLOOKUP(C137,#REF!,3,FALSE)</f>
        <v>#REF!</v>
      </c>
      <c r="F137" s="357">
        <f t="shared" si="29"/>
        <v>0</v>
      </c>
      <c r="G137" s="535" t="str">
        <f t="shared" si="30"/>
        <v/>
      </c>
      <c r="J137" s="357"/>
    </row>
    <row r="138" spans="1:10" x14ac:dyDescent="0.25">
      <c r="A138" s="274"/>
      <c r="B138" s="264">
        <v>16</v>
      </c>
      <c r="C138" s="264" t="s">
        <v>51</v>
      </c>
      <c r="D138" s="264" t="s">
        <v>187</v>
      </c>
      <c r="E138" s="357" t="e">
        <f>VLOOKUP(C138,#REF!,3,FALSE)</f>
        <v>#REF!</v>
      </c>
      <c r="F138" s="357">
        <f t="shared" si="29"/>
        <v>0</v>
      </c>
      <c r="G138" s="535" t="str">
        <f t="shared" si="30"/>
        <v/>
      </c>
      <c r="J138" s="357"/>
    </row>
    <row r="139" spans="1:10" x14ac:dyDescent="0.25">
      <c r="A139" s="274"/>
      <c r="B139" s="264">
        <v>17</v>
      </c>
      <c r="C139" s="264" t="s">
        <v>52</v>
      </c>
      <c r="D139" s="264" t="s">
        <v>187</v>
      </c>
      <c r="E139" s="357" t="e">
        <f>VLOOKUP(C139,#REF!,3,FALSE)</f>
        <v>#REF!</v>
      </c>
      <c r="F139" s="357">
        <f t="shared" si="29"/>
        <v>0</v>
      </c>
      <c r="G139" s="535" t="str">
        <f t="shared" si="30"/>
        <v/>
      </c>
      <c r="J139" s="357"/>
    </row>
    <row r="140" spans="1:10" x14ac:dyDescent="0.25">
      <c r="A140" s="274"/>
      <c r="B140" s="264">
        <v>18</v>
      </c>
      <c r="C140" s="264" t="s">
        <v>341</v>
      </c>
      <c r="D140" s="264" t="s">
        <v>342</v>
      </c>
      <c r="E140" s="357" t="e">
        <f>VLOOKUP(C140,#REF!,3,FALSE)</f>
        <v>#REF!</v>
      </c>
      <c r="F140" s="357">
        <f t="shared" si="29"/>
        <v>0</v>
      </c>
      <c r="G140" s="535" t="str">
        <f t="shared" si="30"/>
        <v/>
      </c>
      <c r="J140" s="357"/>
    </row>
    <row r="141" spans="1:10" x14ac:dyDescent="0.25">
      <c r="A141" s="274"/>
      <c r="B141" s="264">
        <v>19</v>
      </c>
      <c r="C141" s="264" t="s">
        <v>53</v>
      </c>
      <c r="D141" s="264" t="s">
        <v>188</v>
      </c>
      <c r="E141" s="357" t="e">
        <f>VLOOKUP(C141,#REF!,3,FALSE)</f>
        <v>#REF!</v>
      </c>
      <c r="F141" s="357">
        <f t="shared" si="29"/>
        <v>0</v>
      </c>
      <c r="G141" s="535" t="str">
        <f t="shared" si="30"/>
        <v/>
      </c>
      <c r="J141" s="357"/>
    </row>
    <row r="142" spans="1:10" x14ac:dyDescent="0.25">
      <c r="A142" s="274"/>
      <c r="B142" s="264">
        <v>20</v>
      </c>
      <c r="C142" s="264" t="s">
        <v>54</v>
      </c>
      <c r="D142" s="264" t="s">
        <v>188</v>
      </c>
      <c r="E142" s="357" t="e">
        <f>VLOOKUP(C142,#REF!,3,FALSE)</f>
        <v>#REF!</v>
      </c>
      <c r="F142" s="357">
        <f t="shared" si="29"/>
        <v>0</v>
      </c>
      <c r="G142" s="535" t="str">
        <f t="shared" si="30"/>
        <v/>
      </c>
      <c r="J142" s="357"/>
    </row>
    <row r="143" spans="1:10" x14ac:dyDescent="0.25">
      <c r="A143" s="274"/>
      <c r="B143" s="264">
        <v>21</v>
      </c>
      <c r="C143" s="264" t="s">
        <v>343</v>
      </c>
      <c r="D143" s="264" t="s">
        <v>344</v>
      </c>
      <c r="E143" s="357" t="e">
        <f>VLOOKUP(C143,#REF!,3,FALSE)</f>
        <v>#REF!</v>
      </c>
      <c r="F143" s="357">
        <f t="shared" si="29"/>
        <v>0</v>
      </c>
      <c r="G143" s="535" t="str">
        <f t="shared" si="30"/>
        <v/>
      </c>
      <c r="J143" s="357"/>
    </row>
    <row r="144" spans="1:10" x14ac:dyDescent="0.25">
      <c r="A144" s="274"/>
      <c r="B144" s="264">
        <v>22</v>
      </c>
      <c r="C144" s="264" t="s">
        <v>55</v>
      </c>
      <c r="D144" s="264" t="s">
        <v>189</v>
      </c>
      <c r="E144" s="357" t="e">
        <f>VLOOKUP(C144,#REF!,3,FALSE)</f>
        <v>#REF!</v>
      </c>
      <c r="F144" s="357">
        <f t="shared" si="29"/>
        <v>0</v>
      </c>
      <c r="G144" s="535" t="str">
        <f t="shared" si="30"/>
        <v/>
      </c>
      <c r="J144" s="357"/>
    </row>
    <row r="145" spans="1:10" x14ac:dyDescent="0.25">
      <c r="A145" s="274"/>
      <c r="B145" s="264">
        <v>23</v>
      </c>
      <c r="C145" s="264" t="s">
        <v>56</v>
      </c>
      <c r="D145" s="264" t="s">
        <v>189</v>
      </c>
      <c r="E145" s="357" t="e">
        <f>VLOOKUP(C145,#REF!,3,FALSE)</f>
        <v>#REF!</v>
      </c>
      <c r="F145" s="357">
        <f t="shared" si="29"/>
        <v>0</v>
      </c>
      <c r="G145" s="535" t="str">
        <f t="shared" si="30"/>
        <v/>
      </c>
      <c r="J145" s="357"/>
    </row>
    <row r="146" spans="1:10" x14ac:dyDescent="0.25">
      <c r="A146" s="274"/>
      <c r="B146" s="264">
        <v>24</v>
      </c>
      <c r="C146" s="264" t="s">
        <v>57</v>
      </c>
      <c r="D146" s="264" t="s">
        <v>189</v>
      </c>
      <c r="E146" s="357" t="e">
        <f>VLOOKUP(C146,#REF!,3,FALSE)</f>
        <v>#REF!</v>
      </c>
      <c r="F146" s="357">
        <f t="shared" si="29"/>
        <v>0</v>
      </c>
      <c r="G146" s="535" t="str">
        <f t="shared" si="30"/>
        <v/>
      </c>
      <c r="J146" s="357"/>
    </row>
    <row r="147" spans="1:10" x14ac:dyDescent="0.25">
      <c r="A147" s="274"/>
      <c r="B147" s="264">
        <v>25</v>
      </c>
      <c r="C147" s="264" t="s">
        <v>368</v>
      </c>
      <c r="D147" s="264" t="s">
        <v>336</v>
      </c>
      <c r="E147" s="357" t="e">
        <f>VLOOKUP(C147,#REF!,3,FALSE)</f>
        <v>#REF!</v>
      </c>
      <c r="F147" s="357">
        <f t="shared" si="29"/>
        <v>0</v>
      </c>
      <c r="G147" s="535" t="str">
        <f t="shared" si="30"/>
        <v/>
      </c>
      <c r="J147" s="357"/>
    </row>
    <row r="148" spans="1:10" x14ac:dyDescent="0.25">
      <c r="A148" s="274"/>
      <c r="B148" s="264">
        <v>26</v>
      </c>
      <c r="C148" s="264" t="s">
        <v>369</v>
      </c>
      <c r="D148" s="264" t="s">
        <v>336</v>
      </c>
      <c r="E148" s="357" t="e">
        <f>VLOOKUP(C148,#REF!,3,FALSE)</f>
        <v>#REF!</v>
      </c>
      <c r="F148" s="357">
        <f t="shared" si="29"/>
        <v>0</v>
      </c>
      <c r="G148" s="535" t="str">
        <f t="shared" si="30"/>
        <v/>
      </c>
      <c r="J148" s="357"/>
    </row>
    <row r="149" spans="1:10" x14ac:dyDescent="0.25">
      <c r="A149" s="274"/>
      <c r="B149" s="264">
        <v>27</v>
      </c>
      <c r="C149" s="264" t="s">
        <v>345</v>
      </c>
      <c r="D149" s="264" t="s">
        <v>346</v>
      </c>
      <c r="E149" s="357" t="e">
        <f>VLOOKUP(C149,#REF!,3,FALSE)</f>
        <v>#REF!</v>
      </c>
      <c r="F149" s="357">
        <f t="shared" si="29"/>
        <v>0</v>
      </c>
      <c r="G149" s="535" t="str">
        <f t="shared" si="30"/>
        <v/>
      </c>
      <c r="J149" s="357"/>
    </row>
    <row r="150" spans="1:10" x14ac:dyDescent="0.25">
      <c r="A150" s="274"/>
      <c r="B150" s="264">
        <v>28</v>
      </c>
      <c r="C150" s="264" t="s">
        <v>280</v>
      </c>
      <c r="D150" s="264" t="s">
        <v>282</v>
      </c>
      <c r="E150" s="357" t="e">
        <f>VLOOKUP(C150,#REF!,3,FALSE)</f>
        <v>#REF!</v>
      </c>
      <c r="F150" s="357">
        <f t="shared" si="29"/>
        <v>0</v>
      </c>
      <c r="G150" s="535" t="str">
        <f t="shared" si="30"/>
        <v/>
      </c>
      <c r="J150" s="357"/>
    </row>
    <row r="151" spans="1:10" x14ac:dyDescent="0.25">
      <c r="A151" s="274"/>
      <c r="B151" s="264">
        <v>29</v>
      </c>
      <c r="C151" s="264" t="s">
        <v>281</v>
      </c>
      <c r="D151" s="264" t="s">
        <v>282</v>
      </c>
      <c r="E151" s="357" t="e">
        <f>VLOOKUP(C151,#REF!,3,FALSE)</f>
        <v>#REF!</v>
      </c>
      <c r="F151" s="357">
        <f t="shared" si="29"/>
        <v>0</v>
      </c>
      <c r="G151" s="535" t="str">
        <f t="shared" si="30"/>
        <v/>
      </c>
      <c r="J151" s="357"/>
    </row>
    <row r="152" spans="1:10" x14ac:dyDescent="0.25">
      <c r="A152" s="274"/>
      <c r="B152" s="264">
        <v>30</v>
      </c>
      <c r="C152" s="264" t="s">
        <v>419</v>
      </c>
      <c r="D152" s="264" t="s">
        <v>421</v>
      </c>
      <c r="E152" s="357" t="e">
        <f>VLOOKUP(C152,#REF!,3,FALSE)</f>
        <v>#REF!</v>
      </c>
      <c r="F152" s="357">
        <f t="shared" si="29"/>
        <v>0</v>
      </c>
      <c r="G152" s="535" t="str">
        <f t="shared" si="30"/>
        <v/>
      </c>
      <c r="J152" s="357"/>
    </row>
    <row r="153" spans="1:10" x14ac:dyDescent="0.25">
      <c r="A153" s="274"/>
      <c r="B153" s="264">
        <v>31</v>
      </c>
      <c r="C153" s="264" t="s">
        <v>330</v>
      </c>
      <c r="D153" s="264" t="s">
        <v>327</v>
      </c>
      <c r="E153" s="357" t="e">
        <f>VLOOKUP(C153,#REF!,3,FALSE)</f>
        <v>#REF!</v>
      </c>
      <c r="F153" s="357">
        <f t="shared" si="29"/>
        <v>0</v>
      </c>
      <c r="G153" s="535" t="str">
        <f t="shared" si="30"/>
        <v/>
      </c>
      <c r="J153" s="357"/>
    </row>
    <row r="154" spans="1:10" x14ac:dyDescent="0.25">
      <c r="A154" s="274"/>
      <c r="B154" s="264">
        <v>32</v>
      </c>
      <c r="C154" s="264" t="s">
        <v>331</v>
      </c>
      <c r="D154" s="264" t="s">
        <v>327</v>
      </c>
      <c r="E154" s="357" t="e">
        <f>VLOOKUP(C154,#REF!,3,FALSE)</f>
        <v>#REF!</v>
      </c>
      <c r="F154" s="357">
        <f t="shared" si="29"/>
        <v>0</v>
      </c>
      <c r="G154" s="535" t="str">
        <f t="shared" si="30"/>
        <v/>
      </c>
      <c r="J154" s="357"/>
    </row>
    <row r="155" spans="1:10" x14ac:dyDescent="0.25">
      <c r="A155" s="274"/>
      <c r="B155" s="264">
        <v>33</v>
      </c>
      <c r="C155" s="264" t="s">
        <v>420</v>
      </c>
      <c r="D155" s="264" t="s">
        <v>422</v>
      </c>
      <c r="E155" s="357" t="e">
        <f>VLOOKUP(C155,#REF!,3,FALSE)</f>
        <v>#REF!</v>
      </c>
      <c r="F155" s="357">
        <f t="shared" si="29"/>
        <v>0</v>
      </c>
      <c r="G155" s="535" t="str">
        <f t="shared" si="30"/>
        <v/>
      </c>
      <c r="J155" s="357"/>
    </row>
    <row r="156" spans="1:10" x14ac:dyDescent="0.25">
      <c r="B156" s="357"/>
      <c r="C156" s="357"/>
      <c r="D156" s="357"/>
      <c r="E156" s="357"/>
      <c r="F156" s="357">
        <f>SUM(F123:F155)</f>
        <v>0</v>
      </c>
      <c r="G156" s="520">
        <f>SUM(G123:G155)</f>
        <v>0</v>
      </c>
      <c r="J156" s="357"/>
    </row>
    <row r="157" spans="1:10" x14ac:dyDescent="0.25">
      <c r="B157" s="357"/>
      <c r="C157" s="357"/>
      <c r="D157" s="357"/>
      <c r="E157" s="357"/>
      <c r="J157" s="357"/>
    </row>
    <row r="158" spans="1:10" x14ac:dyDescent="0.25">
      <c r="B158" s="357"/>
      <c r="C158" s="357"/>
      <c r="D158" s="357"/>
      <c r="E158" s="357"/>
      <c r="J158" s="357"/>
    </row>
    <row r="159" spans="1:10" x14ac:dyDescent="0.25">
      <c r="B159" s="357"/>
      <c r="C159" s="357"/>
      <c r="D159" s="357"/>
      <c r="E159" s="357"/>
      <c r="J159" s="357"/>
    </row>
    <row r="160" spans="1:10" x14ac:dyDescent="0.25">
      <c r="B160" s="357"/>
      <c r="C160" s="357"/>
      <c r="D160" s="357"/>
      <c r="E160" s="357"/>
      <c r="J160" s="357"/>
    </row>
    <row r="161" spans="2:10" x14ac:dyDescent="0.25">
      <c r="B161" s="357"/>
      <c r="C161" s="357"/>
      <c r="D161" s="357"/>
      <c r="E161" s="357"/>
      <c r="J161" s="357"/>
    </row>
    <row r="162" spans="2:10" x14ac:dyDescent="0.25">
      <c r="B162" s="357"/>
      <c r="C162" s="357"/>
      <c r="D162" s="357"/>
      <c r="E162" s="357"/>
      <c r="J162" s="357"/>
    </row>
    <row r="163" spans="2:10" x14ac:dyDescent="0.25">
      <c r="B163" s="357"/>
      <c r="C163" s="357"/>
      <c r="D163" s="357"/>
      <c r="E163" s="357"/>
      <c r="J163" s="357"/>
    </row>
    <row r="164" spans="2:10" x14ac:dyDescent="0.25">
      <c r="B164" s="357"/>
      <c r="C164" s="357"/>
      <c r="D164" s="357"/>
      <c r="E164" s="357"/>
      <c r="J164" s="357"/>
    </row>
    <row r="165" spans="2:10" x14ac:dyDescent="0.25">
      <c r="B165" s="357"/>
      <c r="C165" s="357"/>
      <c r="D165" s="357"/>
      <c r="E165" s="357"/>
      <c r="J165" s="357"/>
    </row>
    <row r="166" spans="2:10" x14ac:dyDescent="0.25">
      <c r="B166" s="357"/>
      <c r="C166" s="357"/>
      <c r="D166" s="357"/>
      <c r="E166" s="357"/>
      <c r="J166" s="357"/>
    </row>
    <row r="167" spans="2:10" x14ac:dyDescent="0.25">
      <c r="B167" s="357"/>
      <c r="C167" s="357"/>
      <c r="D167" s="357"/>
      <c r="E167" s="357"/>
      <c r="J167" s="357"/>
    </row>
    <row r="168" spans="2:10" x14ac:dyDescent="0.25">
      <c r="B168" s="357"/>
      <c r="C168" s="357"/>
      <c r="D168" s="357"/>
      <c r="E168" s="357"/>
      <c r="J168" s="357"/>
    </row>
    <row r="169" spans="2:10" x14ac:dyDescent="0.25">
      <c r="B169" s="357"/>
      <c r="C169" s="357"/>
      <c r="D169" s="357"/>
      <c r="E169" s="357"/>
      <c r="J169" s="357"/>
    </row>
    <row r="170" spans="2:10" x14ac:dyDescent="0.25">
      <c r="B170" s="357"/>
      <c r="C170" s="357"/>
      <c r="D170" s="357"/>
      <c r="E170" s="357"/>
      <c r="J170" s="357"/>
    </row>
    <row r="171" spans="2:10" x14ac:dyDescent="0.25">
      <c r="B171" s="357"/>
      <c r="C171" s="357"/>
      <c r="D171" s="357"/>
      <c r="E171" s="357"/>
      <c r="J171" s="357"/>
    </row>
    <row r="172" spans="2:10" x14ac:dyDescent="0.25">
      <c r="B172" s="357"/>
      <c r="C172" s="357"/>
      <c r="D172" s="357"/>
      <c r="E172" s="357"/>
      <c r="J172" s="357"/>
    </row>
    <row r="199" spans="2:11" x14ac:dyDescent="0.25">
      <c r="B199" s="264">
        <v>0</v>
      </c>
    </row>
    <row r="200" spans="2:11" x14ac:dyDescent="0.25">
      <c r="B200" s="274">
        <v>1</v>
      </c>
      <c r="C200" s="274" t="s">
        <v>288</v>
      </c>
      <c r="D200" s="274" t="s">
        <v>289</v>
      </c>
      <c r="E200" s="274" t="s">
        <v>290</v>
      </c>
      <c r="H200" s="274">
        <v>1</v>
      </c>
      <c r="I200" s="274" t="s">
        <v>288</v>
      </c>
      <c r="J200" s="274" t="s">
        <v>289</v>
      </c>
      <c r="K200" s="274" t="s">
        <v>290</v>
      </c>
    </row>
    <row r="201" spans="2:11" x14ac:dyDescent="0.25">
      <c r="B201" s="274">
        <v>2</v>
      </c>
      <c r="C201" s="274">
        <v>1950</v>
      </c>
      <c r="D201" s="274" t="s">
        <v>291</v>
      </c>
      <c r="E201" s="274">
        <v>1</v>
      </c>
      <c r="H201" s="274">
        <v>2</v>
      </c>
      <c r="I201" s="274">
        <v>1900</v>
      </c>
      <c r="J201" s="274" t="s">
        <v>291</v>
      </c>
      <c r="K201" s="274">
        <v>1</v>
      </c>
    </row>
    <row r="202" spans="2:11" x14ac:dyDescent="0.25">
      <c r="B202" s="274">
        <v>3</v>
      </c>
      <c r="C202" s="274">
        <v>1951</v>
      </c>
      <c r="D202" s="274" t="s">
        <v>292</v>
      </c>
      <c r="E202" s="274">
        <v>2</v>
      </c>
      <c r="H202" s="274">
        <v>3</v>
      </c>
      <c r="I202" s="274">
        <v>1901</v>
      </c>
      <c r="J202" s="274" t="s">
        <v>292</v>
      </c>
      <c r="K202" s="274">
        <v>2</v>
      </c>
    </row>
    <row r="203" spans="2:11" x14ac:dyDescent="0.25">
      <c r="B203" s="274">
        <v>4</v>
      </c>
      <c r="C203" s="274">
        <v>1952</v>
      </c>
      <c r="D203" s="274" t="s">
        <v>293</v>
      </c>
      <c r="E203" s="274">
        <v>3</v>
      </c>
      <c r="H203" s="274">
        <v>4</v>
      </c>
      <c r="I203" s="274">
        <v>1902</v>
      </c>
      <c r="J203" s="274" t="s">
        <v>293</v>
      </c>
      <c r="K203" s="274">
        <v>3</v>
      </c>
    </row>
    <row r="204" spans="2:11" x14ac:dyDescent="0.25">
      <c r="B204" s="274">
        <v>5</v>
      </c>
      <c r="C204" s="274">
        <v>1953</v>
      </c>
      <c r="D204" s="274" t="s">
        <v>294</v>
      </c>
      <c r="E204" s="274">
        <v>4</v>
      </c>
      <c r="H204" s="274">
        <v>5</v>
      </c>
      <c r="I204" s="274">
        <v>1903</v>
      </c>
      <c r="J204" s="274" t="s">
        <v>294</v>
      </c>
      <c r="K204" s="274">
        <v>4</v>
      </c>
    </row>
    <row r="205" spans="2:11" x14ac:dyDescent="0.25">
      <c r="B205" s="274">
        <v>6</v>
      </c>
      <c r="C205" s="274">
        <v>1954</v>
      </c>
      <c r="D205" s="274" t="s">
        <v>295</v>
      </c>
      <c r="E205" s="274">
        <v>5</v>
      </c>
      <c r="H205" s="274">
        <v>6</v>
      </c>
      <c r="I205" s="274">
        <v>1904</v>
      </c>
      <c r="J205" s="274" t="s">
        <v>295</v>
      </c>
      <c r="K205" s="274">
        <v>5</v>
      </c>
    </row>
    <row r="206" spans="2:11" x14ac:dyDescent="0.25">
      <c r="B206" s="274">
        <v>7</v>
      </c>
      <c r="C206" s="274">
        <v>1955</v>
      </c>
      <c r="D206" s="274" t="s">
        <v>296</v>
      </c>
      <c r="E206" s="274">
        <v>6</v>
      </c>
      <c r="H206" s="274">
        <v>7</v>
      </c>
      <c r="I206" s="274">
        <v>1905</v>
      </c>
      <c r="J206" s="274" t="s">
        <v>296</v>
      </c>
      <c r="K206" s="274">
        <v>6</v>
      </c>
    </row>
    <row r="207" spans="2:11" x14ac:dyDescent="0.25">
      <c r="B207" s="274">
        <v>8</v>
      </c>
      <c r="C207" s="274">
        <v>1956</v>
      </c>
      <c r="D207" s="274" t="s">
        <v>297</v>
      </c>
      <c r="E207" s="274">
        <v>7</v>
      </c>
      <c r="H207" s="274">
        <v>8</v>
      </c>
      <c r="I207" s="274">
        <v>1906</v>
      </c>
      <c r="J207" s="274" t="s">
        <v>297</v>
      </c>
      <c r="K207" s="274">
        <v>7</v>
      </c>
    </row>
    <row r="208" spans="2:11" x14ac:dyDescent="0.25">
      <c r="B208" s="274">
        <v>9</v>
      </c>
      <c r="C208" s="274">
        <v>1957</v>
      </c>
      <c r="D208" s="274" t="s">
        <v>298</v>
      </c>
      <c r="E208" s="274">
        <v>8</v>
      </c>
      <c r="H208" s="274">
        <v>9</v>
      </c>
      <c r="I208" s="274">
        <v>1907</v>
      </c>
      <c r="J208" s="274" t="s">
        <v>298</v>
      </c>
      <c r="K208" s="274">
        <v>8</v>
      </c>
    </row>
    <row r="209" spans="2:11" x14ac:dyDescent="0.25">
      <c r="B209" s="274">
        <v>10</v>
      </c>
      <c r="C209" s="274">
        <v>1958</v>
      </c>
      <c r="D209" s="274" t="s">
        <v>299</v>
      </c>
      <c r="E209" s="274">
        <v>9</v>
      </c>
      <c r="H209" s="274">
        <v>10</v>
      </c>
      <c r="I209" s="274">
        <v>1908</v>
      </c>
      <c r="J209" s="274" t="s">
        <v>299</v>
      </c>
      <c r="K209" s="274">
        <v>9</v>
      </c>
    </row>
    <row r="210" spans="2:11" x14ac:dyDescent="0.25">
      <c r="B210" s="274">
        <v>11</v>
      </c>
      <c r="C210" s="274">
        <v>1959</v>
      </c>
      <c r="D210" s="274" t="s">
        <v>300</v>
      </c>
      <c r="E210" s="274">
        <v>10</v>
      </c>
      <c r="H210" s="274">
        <v>11</v>
      </c>
      <c r="I210" s="274">
        <v>1909</v>
      </c>
      <c r="J210" s="274" t="s">
        <v>300</v>
      </c>
      <c r="K210" s="274">
        <v>10</v>
      </c>
    </row>
    <row r="211" spans="2:11" x14ac:dyDescent="0.25">
      <c r="B211" s="274">
        <v>12</v>
      </c>
      <c r="C211" s="274">
        <v>1960</v>
      </c>
      <c r="D211" s="274" t="s">
        <v>301</v>
      </c>
      <c r="E211" s="274">
        <v>11</v>
      </c>
      <c r="H211" s="274">
        <v>12</v>
      </c>
      <c r="I211" s="274">
        <v>1910</v>
      </c>
      <c r="J211" s="274" t="s">
        <v>301</v>
      </c>
      <c r="K211" s="274">
        <v>11</v>
      </c>
    </row>
    <row r="212" spans="2:11" x14ac:dyDescent="0.25">
      <c r="B212" s="274">
        <v>13</v>
      </c>
      <c r="C212" s="274">
        <v>1961</v>
      </c>
      <c r="D212" s="274" t="s">
        <v>302</v>
      </c>
      <c r="E212" s="274">
        <v>12</v>
      </c>
      <c r="H212" s="274">
        <v>13</v>
      </c>
      <c r="I212" s="274">
        <v>1911</v>
      </c>
      <c r="J212" s="274" t="s">
        <v>302</v>
      </c>
      <c r="K212" s="274">
        <v>12</v>
      </c>
    </row>
    <row r="213" spans="2:11" x14ac:dyDescent="0.25">
      <c r="B213" s="274">
        <v>14</v>
      </c>
      <c r="C213" s="274">
        <v>1962</v>
      </c>
      <c r="D213" s="274"/>
      <c r="E213" s="274">
        <v>13</v>
      </c>
      <c r="H213" s="274">
        <v>14</v>
      </c>
      <c r="I213" s="274">
        <v>1912</v>
      </c>
      <c r="J213" s="274"/>
      <c r="K213" s="274">
        <v>13</v>
      </c>
    </row>
    <row r="214" spans="2:11" x14ac:dyDescent="0.25">
      <c r="B214" s="274">
        <v>15</v>
      </c>
      <c r="C214" s="274">
        <v>1963</v>
      </c>
      <c r="D214" s="274"/>
      <c r="E214" s="274">
        <v>14</v>
      </c>
      <c r="H214" s="274">
        <v>15</v>
      </c>
      <c r="I214" s="274">
        <v>1913</v>
      </c>
      <c r="J214" s="274"/>
      <c r="K214" s="274">
        <v>14</v>
      </c>
    </row>
    <row r="215" spans="2:11" x14ac:dyDescent="0.25">
      <c r="B215" s="274">
        <v>16</v>
      </c>
      <c r="C215" s="274">
        <v>1964</v>
      </c>
      <c r="D215" s="274"/>
      <c r="E215" s="274">
        <v>15</v>
      </c>
      <c r="H215" s="274">
        <v>16</v>
      </c>
      <c r="I215" s="274">
        <v>1914</v>
      </c>
      <c r="J215" s="274"/>
      <c r="K215" s="274">
        <v>15</v>
      </c>
    </row>
    <row r="216" spans="2:11" x14ac:dyDescent="0.25">
      <c r="B216" s="274">
        <v>17</v>
      </c>
      <c r="C216" s="274">
        <v>1965</v>
      </c>
      <c r="D216" s="274"/>
      <c r="E216" s="274">
        <v>16</v>
      </c>
      <c r="H216" s="274">
        <v>17</v>
      </c>
      <c r="I216" s="274">
        <v>1915</v>
      </c>
      <c r="J216" s="274"/>
      <c r="K216" s="274">
        <v>16</v>
      </c>
    </row>
    <row r="217" spans="2:11" x14ac:dyDescent="0.25">
      <c r="B217" s="274">
        <v>18</v>
      </c>
      <c r="C217" s="274">
        <v>1966</v>
      </c>
      <c r="D217" s="274"/>
      <c r="E217" s="274">
        <v>17</v>
      </c>
      <c r="H217" s="274">
        <v>18</v>
      </c>
      <c r="I217" s="274">
        <v>1916</v>
      </c>
      <c r="J217" s="274"/>
      <c r="K217" s="274">
        <v>17</v>
      </c>
    </row>
    <row r="218" spans="2:11" x14ac:dyDescent="0.25">
      <c r="B218" s="274">
        <v>19</v>
      </c>
      <c r="C218" s="274">
        <v>1967</v>
      </c>
      <c r="D218" s="274"/>
      <c r="E218" s="274">
        <v>18</v>
      </c>
      <c r="H218" s="274">
        <v>19</v>
      </c>
      <c r="I218" s="274">
        <v>1917</v>
      </c>
      <c r="J218" s="274"/>
      <c r="K218" s="274">
        <v>18</v>
      </c>
    </row>
    <row r="219" spans="2:11" x14ac:dyDescent="0.25">
      <c r="B219" s="274">
        <v>20</v>
      </c>
      <c r="C219" s="274">
        <v>1968</v>
      </c>
      <c r="D219" s="274"/>
      <c r="E219" s="274">
        <v>19</v>
      </c>
      <c r="H219" s="274">
        <v>20</v>
      </c>
      <c r="I219" s="274">
        <v>1918</v>
      </c>
      <c r="J219" s="274"/>
      <c r="K219" s="274">
        <v>19</v>
      </c>
    </row>
    <row r="220" spans="2:11" x14ac:dyDescent="0.25">
      <c r="B220" s="274">
        <v>21</v>
      </c>
      <c r="C220" s="274">
        <v>1969</v>
      </c>
      <c r="D220" s="274"/>
      <c r="E220" s="274">
        <v>20</v>
      </c>
      <c r="H220" s="274">
        <v>21</v>
      </c>
      <c r="I220" s="274">
        <v>1919</v>
      </c>
      <c r="J220" s="274"/>
      <c r="K220" s="274">
        <v>20</v>
      </c>
    </row>
    <row r="221" spans="2:11" x14ac:dyDescent="0.25">
      <c r="B221" s="274">
        <v>22</v>
      </c>
      <c r="C221" s="274">
        <v>1970</v>
      </c>
      <c r="D221" s="274"/>
      <c r="E221" s="274">
        <v>21</v>
      </c>
      <c r="H221" s="274">
        <v>22</v>
      </c>
      <c r="I221" s="274">
        <v>1920</v>
      </c>
      <c r="J221" s="274"/>
      <c r="K221" s="274">
        <v>21</v>
      </c>
    </row>
    <row r="222" spans="2:11" x14ac:dyDescent="0.25">
      <c r="B222" s="274">
        <v>23</v>
      </c>
      <c r="C222" s="274">
        <v>1971</v>
      </c>
      <c r="D222" s="274"/>
      <c r="E222" s="274">
        <v>22</v>
      </c>
      <c r="H222" s="274">
        <v>23</v>
      </c>
      <c r="I222" s="274">
        <v>1921</v>
      </c>
      <c r="J222" s="274"/>
      <c r="K222" s="274">
        <v>22</v>
      </c>
    </row>
    <row r="223" spans="2:11" x14ac:dyDescent="0.25">
      <c r="B223" s="274">
        <v>24</v>
      </c>
      <c r="C223" s="274">
        <v>1972</v>
      </c>
      <c r="D223" s="274"/>
      <c r="E223" s="274">
        <v>23</v>
      </c>
      <c r="H223" s="274">
        <v>24</v>
      </c>
      <c r="I223" s="274">
        <v>1922</v>
      </c>
      <c r="J223" s="274"/>
      <c r="K223" s="274">
        <v>23</v>
      </c>
    </row>
    <row r="224" spans="2:11" x14ac:dyDescent="0.25">
      <c r="B224" s="274">
        <v>25</v>
      </c>
      <c r="C224" s="274">
        <v>1973</v>
      </c>
      <c r="D224" s="274"/>
      <c r="E224" s="274">
        <v>24</v>
      </c>
      <c r="H224" s="274">
        <v>25</v>
      </c>
      <c r="I224" s="274">
        <v>1923</v>
      </c>
      <c r="J224" s="274"/>
      <c r="K224" s="274">
        <v>24</v>
      </c>
    </row>
    <row r="225" spans="2:11" x14ac:dyDescent="0.25">
      <c r="B225" s="274">
        <v>26</v>
      </c>
      <c r="C225" s="274">
        <v>1974</v>
      </c>
      <c r="D225" s="274"/>
      <c r="E225" s="274">
        <v>25</v>
      </c>
      <c r="H225" s="274">
        <v>26</v>
      </c>
      <c r="I225" s="274">
        <v>1924</v>
      </c>
      <c r="J225" s="274"/>
      <c r="K225" s="274">
        <v>25</v>
      </c>
    </row>
    <row r="226" spans="2:11" x14ac:dyDescent="0.25">
      <c r="B226" s="274">
        <v>27</v>
      </c>
      <c r="C226" s="274">
        <v>1975</v>
      </c>
      <c r="D226" s="274"/>
      <c r="E226" s="274">
        <v>26</v>
      </c>
      <c r="H226" s="274">
        <v>27</v>
      </c>
      <c r="I226" s="274">
        <v>1925</v>
      </c>
      <c r="J226" s="274"/>
      <c r="K226" s="274">
        <v>26</v>
      </c>
    </row>
    <row r="227" spans="2:11" x14ac:dyDescent="0.25">
      <c r="B227" s="274">
        <v>28</v>
      </c>
      <c r="C227" s="274">
        <v>1976</v>
      </c>
      <c r="D227" s="274"/>
      <c r="E227" s="274">
        <v>27</v>
      </c>
      <c r="H227" s="274">
        <v>28</v>
      </c>
      <c r="I227" s="274">
        <v>1926</v>
      </c>
      <c r="J227" s="274"/>
      <c r="K227" s="274">
        <v>27</v>
      </c>
    </row>
    <row r="228" spans="2:11" x14ac:dyDescent="0.25">
      <c r="B228" s="274">
        <v>29</v>
      </c>
      <c r="C228" s="274">
        <v>1977</v>
      </c>
      <c r="D228" s="274"/>
      <c r="E228" s="274">
        <v>28</v>
      </c>
      <c r="H228" s="274">
        <v>29</v>
      </c>
      <c r="I228" s="274">
        <v>1927</v>
      </c>
      <c r="J228" s="274"/>
      <c r="K228" s="274">
        <v>28</v>
      </c>
    </row>
    <row r="229" spans="2:11" x14ac:dyDescent="0.25">
      <c r="B229" s="274">
        <v>30</v>
      </c>
      <c r="C229" s="274">
        <v>1978</v>
      </c>
      <c r="D229" s="274"/>
      <c r="E229" s="274">
        <v>29</v>
      </c>
      <c r="H229" s="274">
        <v>30</v>
      </c>
      <c r="I229" s="274">
        <v>1928</v>
      </c>
      <c r="J229" s="274"/>
      <c r="K229" s="274">
        <v>29</v>
      </c>
    </row>
    <row r="230" spans="2:11" x14ac:dyDescent="0.25">
      <c r="B230" s="274">
        <v>31</v>
      </c>
      <c r="C230" s="274">
        <v>1979</v>
      </c>
      <c r="D230" s="274"/>
      <c r="E230" s="274">
        <v>30</v>
      </c>
      <c r="H230" s="274">
        <v>31</v>
      </c>
      <c r="I230" s="274">
        <v>1929</v>
      </c>
      <c r="J230" s="274"/>
      <c r="K230" s="274">
        <v>30</v>
      </c>
    </row>
    <row r="231" spans="2:11" x14ac:dyDescent="0.25">
      <c r="B231" s="274">
        <v>32</v>
      </c>
      <c r="C231" s="274">
        <v>1980</v>
      </c>
      <c r="D231" s="274"/>
      <c r="E231" s="274">
        <v>31</v>
      </c>
      <c r="H231" s="274">
        <v>32</v>
      </c>
      <c r="I231" s="274">
        <v>1930</v>
      </c>
      <c r="J231" s="274"/>
      <c r="K231" s="274">
        <v>31</v>
      </c>
    </row>
    <row r="232" spans="2:11" x14ac:dyDescent="0.25">
      <c r="B232" s="274">
        <v>33</v>
      </c>
      <c r="C232" s="274">
        <v>1981</v>
      </c>
      <c r="D232" s="357"/>
      <c r="E232" s="357"/>
      <c r="H232" s="274">
        <v>33</v>
      </c>
      <c r="I232" s="274">
        <v>1931</v>
      </c>
      <c r="J232" s="357"/>
      <c r="K232" s="357"/>
    </row>
    <row r="233" spans="2:11" x14ac:dyDescent="0.25">
      <c r="B233" s="274">
        <v>34</v>
      </c>
      <c r="C233" s="274">
        <v>1982</v>
      </c>
      <c r="D233" s="357"/>
      <c r="E233" s="357"/>
      <c r="H233" s="274">
        <v>34</v>
      </c>
      <c r="I233" s="274">
        <v>1932</v>
      </c>
      <c r="J233" s="357"/>
      <c r="K233" s="357"/>
    </row>
    <row r="234" spans="2:11" x14ac:dyDescent="0.25">
      <c r="B234" s="274">
        <v>35</v>
      </c>
      <c r="C234" s="274">
        <v>1983</v>
      </c>
      <c r="D234" s="357"/>
      <c r="E234" s="357"/>
      <c r="H234" s="274">
        <v>35</v>
      </c>
      <c r="I234" s="274">
        <v>1933</v>
      </c>
      <c r="J234" s="357"/>
      <c r="K234" s="357"/>
    </row>
    <row r="235" spans="2:11" x14ac:dyDescent="0.25">
      <c r="B235" s="274">
        <v>36</v>
      </c>
      <c r="C235" s="274">
        <v>1984</v>
      </c>
      <c r="D235" s="357"/>
      <c r="E235" s="357"/>
      <c r="H235" s="274">
        <v>36</v>
      </c>
      <c r="I235" s="274">
        <v>1934</v>
      </c>
      <c r="J235" s="357"/>
      <c r="K235" s="357"/>
    </row>
    <row r="236" spans="2:11" x14ac:dyDescent="0.25">
      <c r="B236" s="274">
        <v>37</v>
      </c>
      <c r="C236" s="274">
        <v>1985</v>
      </c>
      <c r="D236" s="357"/>
      <c r="E236" s="357"/>
      <c r="H236" s="274">
        <v>37</v>
      </c>
      <c r="I236" s="274">
        <v>1935</v>
      </c>
      <c r="J236" s="357"/>
      <c r="K236" s="357"/>
    </row>
    <row r="237" spans="2:11" x14ac:dyDescent="0.25">
      <c r="B237" s="274">
        <v>38</v>
      </c>
      <c r="C237" s="274">
        <v>1986</v>
      </c>
      <c r="D237" s="357"/>
      <c r="E237" s="357"/>
      <c r="H237" s="274">
        <v>38</v>
      </c>
      <c r="I237" s="274">
        <v>1936</v>
      </c>
      <c r="J237" s="357"/>
      <c r="K237" s="357"/>
    </row>
    <row r="238" spans="2:11" x14ac:dyDescent="0.25">
      <c r="B238" s="274">
        <v>39</v>
      </c>
      <c r="C238" s="274">
        <v>1987</v>
      </c>
      <c r="D238" s="357"/>
      <c r="E238" s="357"/>
      <c r="H238" s="274">
        <v>39</v>
      </c>
      <c r="I238" s="274">
        <v>1937</v>
      </c>
      <c r="J238" s="357"/>
      <c r="K238" s="357"/>
    </row>
    <row r="239" spans="2:11" x14ac:dyDescent="0.25">
      <c r="B239" s="274">
        <v>40</v>
      </c>
      <c r="C239" s="274">
        <v>1988</v>
      </c>
      <c r="D239" s="357"/>
      <c r="E239" s="357"/>
      <c r="H239" s="274">
        <v>40</v>
      </c>
      <c r="I239" s="274">
        <v>1938</v>
      </c>
      <c r="J239" s="357"/>
      <c r="K239" s="357"/>
    </row>
    <row r="240" spans="2:11" x14ac:dyDescent="0.25">
      <c r="B240" s="274">
        <v>41</v>
      </c>
      <c r="C240" s="274">
        <v>1989</v>
      </c>
      <c r="D240" s="357"/>
      <c r="E240" s="357"/>
      <c r="H240" s="274">
        <v>41</v>
      </c>
      <c r="I240" s="274">
        <v>1939</v>
      </c>
      <c r="J240" s="357"/>
      <c r="K240" s="357"/>
    </row>
    <row r="241" spans="2:11" x14ac:dyDescent="0.25">
      <c r="B241" s="274">
        <v>42</v>
      </c>
      <c r="C241" s="274">
        <v>1990</v>
      </c>
      <c r="D241" s="357"/>
      <c r="E241" s="357"/>
      <c r="H241" s="274">
        <v>42</v>
      </c>
      <c r="I241" s="274">
        <v>1940</v>
      </c>
      <c r="J241" s="357"/>
      <c r="K241" s="357"/>
    </row>
    <row r="242" spans="2:11" x14ac:dyDescent="0.25">
      <c r="B242" s="274">
        <v>43</v>
      </c>
      <c r="C242" s="274">
        <v>1991</v>
      </c>
      <c r="D242" s="357"/>
      <c r="E242" s="357"/>
      <c r="H242" s="274">
        <v>43</v>
      </c>
      <c r="I242" s="274">
        <v>1941</v>
      </c>
      <c r="J242" s="357"/>
      <c r="K242" s="357"/>
    </row>
    <row r="243" spans="2:11" x14ac:dyDescent="0.25">
      <c r="B243" s="274">
        <v>44</v>
      </c>
      <c r="C243" s="274">
        <v>1992</v>
      </c>
      <c r="H243" s="274">
        <v>44</v>
      </c>
      <c r="I243" s="274">
        <v>1942</v>
      </c>
    </row>
    <row r="244" spans="2:11" x14ac:dyDescent="0.25">
      <c r="B244" s="274">
        <v>45</v>
      </c>
      <c r="C244" s="274">
        <v>1993</v>
      </c>
      <c r="H244" s="274">
        <v>45</v>
      </c>
      <c r="I244" s="274">
        <v>1943</v>
      </c>
    </row>
    <row r="245" spans="2:11" x14ac:dyDescent="0.25">
      <c r="B245" s="274">
        <v>46</v>
      </c>
      <c r="C245" s="274">
        <v>1994</v>
      </c>
      <c r="H245" s="274">
        <v>46</v>
      </c>
      <c r="I245" s="274">
        <v>1944</v>
      </c>
    </row>
    <row r="246" spans="2:11" x14ac:dyDescent="0.25">
      <c r="B246" s="274">
        <v>47</v>
      </c>
      <c r="C246" s="274">
        <v>1995</v>
      </c>
      <c r="H246" s="274">
        <v>47</v>
      </c>
      <c r="I246" s="274">
        <v>1945</v>
      </c>
    </row>
    <row r="247" spans="2:11" x14ac:dyDescent="0.25">
      <c r="B247" s="274">
        <v>48</v>
      </c>
      <c r="C247" s="274">
        <v>1996</v>
      </c>
      <c r="H247" s="274">
        <v>48</v>
      </c>
      <c r="I247" s="274">
        <v>1946</v>
      </c>
    </row>
    <row r="248" spans="2:11" x14ac:dyDescent="0.25">
      <c r="B248" s="274">
        <v>49</v>
      </c>
      <c r="C248" s="274">
        <v>1997</v>
      </c>
      <c r="H248" s="274">
        <v>49</v>
      </c>
      <c r="I248" s="274">
        <v>1947</v>
      </c>
    </row>
    <row r="249" spans="2:11" x14ac:dyDescent="0.25">
      <c r="B249" s="274">
        <v>50</v>
      </c>
      <c r="C249" s="274">
        <v>1998</v>
      </c>
      <c r="H249" s="274">
        <v>50</v>
      </c>
      <c r="I249" s="274">
        <v>1948</v>
      </c>
    </row>
    <row r="250" spans="2:11" x14ac:dyDescent="0.25">
      <c r="B250" s="274">
        <v>51</v>
      </c>
      <c r="C250" s="274">
        <v>1999</v>
      </c>
      <c r="H250" s="274">
        <v>51</v>
      </c>
      <c r="I250" s="274">
        <v>1949</v>
      </c>
    </row>
    <row r="251" spans="2:11" x14ac:dyDescent="0.25">
      <c r="B251" s="274">
        <v>52</v>
      </c>
      <c r="C251" s="274">
        <v>2000</v>
      </c>
      <c r="H251" s="274">
        <v>52</v>
      </c>
      <c r="I251" s="274">
        <v>1950</v>
      </c>
    </row>
    <row r="252" spans="2:11" x14ac:dyDescent="0.25">
      <c r="B252" s="274">
        <v>53</v>
      </c>
      <c r="C252" s="274">
        <v>2001</v>
      </c>
      <c r="H252" s="274">
        <v>53</v>
      </c>
      <c r="I252" s="274">
        <v>1951</v>
      </c>
    </row>
    <row r="253" spans="2:11" x14ac:dyDescent="0.25">
      <c r="B253" s="274">
        <v>54</v>
      </c>
      <c r="C253" s="274">
        <v>2002</v>
      </c>
      <c r="H253" s="274">
        <v>54</v>
      </c>
      <c r="I253" s="274">
        <v>1952</v>
      </c>
    </row>
    <row r="254" spans="2:11" x14ac:dyDescent="0.25">
      <c r="B254" s="274">
        <v>55</v>
      </c>
      <c r="C254" s="274">
        <v>2003</v>
      </c>
      <c r="H254" s="274">
        <v>55</v>
      </c>
      <c r="I254" s="274">
        <v>1953</v>
      </c>
    </row>
    <row r="255" spans="2:11" x14ac:dyDescent="0.25">
      <c r="B255" s="274">
        <v>56</v>
      </c>
      <c r="C255" s="274">
        <v>2004</v>
      </c>
      <c r="H255" s="274">
        <v>56</v>
      </c>
      <c r="I255" s="274">
        <v>1954</v>
      </c>
    </row>
    <row r="256" spans="2:11" x14ac:dyDescent="0.25">
      <c r="B256" s="274">
        <v>57</v>
      </c>
      <c r="C256" s="274">
        <v>2005</v>
      </c>
      <c r="H256" s="274">
        <v>57</v>
      </c>
      <c r="I256" s="274">
        <v>1955</v>
      </c>
    </row>
    <row r="257" spans="2:9" x14ac:dyDescent="0.25">
      <c r="B257" s="274">
        <v>58</v>
      </c>
      <c r="C257" s="274">
        <v>2006</v>
      </c>
      <c r="H257" s="274">
        <v>58</v>
      </c>
      <c r="I257" s="274">
        <v>1956</v>
      </c>
    </row>
    <row r="258" spans="2:9" x14ac:dyDescent="0.25">
      <c r="B258" s="274">
        <v>59</v>
      </c>
      <c r="C258" s="274">
        <v>2007</v>
      </c>
      <c r="H258" s="274">
        <v>59</v>
      </c>
      <c r="I258" s="274">
        <v>1957</v>
      </c>
    </row>
    <row r="259" spans="2:9" x14ac:dyDescent="0.25">
      <c r="B259" s="274">
        <v>60</v>
      </c>
      <c r="C259" s="274">
        <v>2008</v>
      </c>
      <c r="H259" s="274">
        <v>60</v>
      </c>
      <c r="I259" s="274">
        <v>1958</v>
      </c>
    </row>
    <row r="260" spans="2:9" x14ac:dyDescent="0.25">
      <c r="B260" s="274">
        <v>61</v>
      </c>
      <c r="C260" s="274">
        <v>2009</v>
      </c>
      <c r="H260" s="274">
        <v>61</v>
      </c>
      <c r="I260" s="274">
        <v>1959</v>
      </c>
    </row>
    <row r="261" spans="2:9" x14ac:dyDescent="0.25">
      <c r="B261" s="274">
        <v>62</v>
      </c>
      <c r="C261" s="274">
        <v>2010</v>
      </c>
      <c r="H261" s="274">
        <v>62</v>
      </c>
      <c r="I261" s="274">
        <v>1960</v>
      </c>
    </row>
    <row r="262" spans="2:9" x14ac:dyDescent="0.25">
      <c r="B262" s="274">
        <v>63</v>
      </c>
      <c r="C262" s="274">
        <v>2011</v>
      </c>
      <c r="H262" s="274">
        <v>63</v>
      </c>
      <c r="I262" s="274">
        <v>1961</v>
      </c>
    </row>
    <row r="263" spans="2:9" x14ac:dyDescent="0.25">
      <c r="B263" s="274">
        <v>64</v>
      </c>
      <c r="C263" s="274">
        <v>2012</v>
      </c>
      <c r="H263" s="274">
        <v>64</v>
      </c>
      <c r="I263" s="274">
        <v>1962</v>
      </c>
    </row>
    <row r="264" spans="2:9" x14ac:dyDescent="0.25">
      <c r="B264" s="274">
        <v>65</v>
      </c>
      <c r="C264" s="274">
        <v>2013</v>
      </c>
      <c r="H264" s="274">
        <v>65</v>
      </c>
      <c r="I264" s="274">
        <v>1963</v>
      </c>
    </row>
    <row r="265" spans="2:9" x14ac:dyDescent="0.25">
      <c r="B265" s="274">
        <v>66</v>
      </c>
      <c r="C265" s="274">
        <v>2014</v>
      </c>
      <c r="H265" s="274">
        <v>66</v>
      </c>
      <c r="I265" s="274">
        <v>1964</v>
      </c>
    </row>
    <row r="266" spans="2:9" x14ac:dyDescent="0.25">
      <c r="B266" s="274">
        <v>67</v>
      </c>
      <c r="C266" s="274">
        <v>2015</v>
      </c>
      <c r="H266" s="274">
        <v>67</v>
      </c>
      <c r="I266" s="274">
        <v>1965</v>
      </c>
    </row>
    <row r="267" spans="2:9" x14ac:dyDescent="0.25">
      <c r="B267" s="274">
        <v>68</v>
      </c>
      <c r="C267" s="274">
        <v>2016</v>
      </c>
      <c r="H267" s="274">
        <v>68</v>
      </c>
      <c r="I267" s="274">
        <v>1966</v>
      </c>
    </row>
    <row r="268" spans="2:9" x14ac:dyDescent="0.25">
      <c r="B268" s="274">
        <v>69</v>
      </c>
      <c r="C268" s="274">
        <v>2017</v>
      </c>
      <c r="H268" s="274">
        <v>69</v>
      </c>
      <c r="I268" s="274">
        <v>1967</v>
      </c>
    </row>
    <row r="269" spans="2:9" x14ac:dyDescent="0.25">
      <c r="B269" s="274">
        <v>70</v>
      </c>
      <c r="C269" s="274">
        <v>2018</v>
      </c>
      <c r="H269" s="274">
        <v>70</v>
      </c>
      <c r="I269" s="274">
        <v>1968</v>
      </c>
    </row>
    <row r="270" spans="2:9" x14ac:dyDescent="0.25">
      <c r="B270" s="274">
        <v>71</v>
      </c>
      <c r="C270" s="274">
        <v>2019</v>
      </c>
      <c r="H270" s="274">
        <v>71</v>
      </c>
      <c r="I270" s="274">
        <v>1969</v>
      </c>
    </row>
    <row r="271" spans="2:9" x14ac:dyDescent="0.25">
      <c r="B271" s="274">
        <v>72</v>
      </c>
      <c r="C271" s="274">
        <v>2020</v>
      </c>
      <c r="H271" s="274">
        <v>72</v>
      </c>
      <c r="I271" s="274">
        <v>1970</v>
      </c>
    </row>
    <row r="272" spans="2:9" x14ac:dyDescent="0.25">
      <c r="B272" s="274">
        <v>73</v>
      </c>
      <c r="C272" s="274">
        <v>2021</v>
      </c>
      <c r="H272" s="274">
        <v>73</v>
      </c>
      <c r="I272" s="274">
        <v>1971</v>
      </c>
    </row>
    <row r="273" spans="2:9" x14ac:dyDescent="0.25">
      <c r="B273" s="274">
        <v>74</v>
      </c>
      <c r="C273" s="274">
        <v>2022</v>
      </c>
      <c r="H273" s="274">
        <v>74</v>
      </c>
      <c r="I273" s="274">
        <v>1972</v>
      </c>
    </row>
    <row r="274" spans="2:9" x14ac:dyDescent="0.25">
      <c r="B274" s="274">
        <v>75</v>
      </c>
      <c r="C274" s="274">
        <v>2023</v>
      </c>
      <c r="H274" s="274">
        <v>75</v>
      </c>
      <c r="I274" s="274">
        <v>1973</v>
      </c>
    </row>
    <row r="275" spans="2:9" x14ac:dyDescent="0.25">
      <c r="B275" s="274">
        <v>76</v>
      </c>
      <c r="C275" s="274">
        <v>2024</v>
      </c>
      <c r="H275" s="274">
        <v>76</v>
      </c>
      <c r="I275" s="274">
        <v>1974</v>
      </c>
    </row>
    <row r="276" spans="2:9" x14ac:dyDescent="0.25">
      <c r="B276" s="274">
        <v>77</v>
      </c>
      <c r="C276" s="274">
        <v>2025</v>
      </c>
      <c r="H276" s="274">
        <v>77</v>
      </c>
      <c r="I276" s="274">
        <v>1975</v>
      </c>
    </row>
    <row r="277" spans="2:9" x14ac:dyDescent="0.25">
      <c r="B277" s="274">
        <v>78</v>
      </c>
      <c r="C277" s="274">
        <v>2026</v>
      </c>
      <c r="H277" s="274">
        <v>78</v>
      </c>
      <c r="I277" s="274">
        <v>1976</v>
      </c>
    </row>
    <row r="278" spans="2:9" x14ac:dyDescent="0.25">
      <c r="B278" s="274">
        <v>79</v>
      </c>
      <c r="C278" s="274">
        <v>2027</v>
      </c>
      <c r="H278" s="274">
        <v>79</v>
      </c>
      <c r="I278" s="274">
        <v>1977</v>
      </c>
    </row>
    <row r="279" spans="2:9" x14ac:dyDescent="0.25">
      <c r="B279" s="274">
        <v>80</v>
      </c>
      <c r="C279" s="274">
        <v>2028</v>
      </c>
      <c r="H279" s="274">
        <v>80</v>
      </c>
      <c r="I279" s="274">
        <v>1978</v>
      </c>
    </row>
    <row r="280" spans="2:9" x14ac:dyDescent="0.25">
      <c r="B280" s="274">
        <v>81</v>
      </c>
      <c r="C280" s="274">
        <v>2029</v>
      </c>
      <c r="H280" s="274">
        <v>81</v>
      </c>
      <c r="I280" s="274">
        <v>1979</v>
      </c>
    </row>
    <row r="281" spans="2:9" x14ac:dyDescent="0.25">
      <c r="B281" s="274">
        <v>82</v>
      </c>
      <c r="C281" s="274">
        <v>2030</v>
      </c>
      <c r="H281" s="274">
        <v>82</v>
      </c>
      <c r="I281" s="274">
        <v>1980</v>
      </c>
    </row>
    <row r="282" spans="2:9" x14ac:dyDescent="0.25">
      <c r="B282" s="274">
        <v>83</v>
      </c>
      <c r="C282" s="274">
        <v>2031</v>
      </c>
      <c r="H282" s="274">
        <v>83</v>
      </c>
      <c r="I282" s="274">
        <v>1981</v>
      </c>
    </row>
    <row r="283" spans="2:9" x14ac:dyDescent="0.25">
      <c r="B283" s="274">
        <v>84</v>
      </c>
      <c r="C283" s="274">
        <v>2032</v>
      </c>
      <c r="H283" s="274">
        <v>84</v>
      </c>
      <c r="I283" s="274">
        <v>1982</v>
      </c>
    </row>
    <row r="284" spans="2:9" x14ac:dyDescent="0.25">
      <c r="B284" s="274">
        <v>85</v>
      </c>
      <c r="C284" s="274">
        <v>2033</v>
      </c>
      <c r="H284" s="274">
        <v>85</v>
      </c>
      <c r="I284" s="274">
        <v>1983</v>
      </c>
    </row>
    <row r="285" spans="2:9" x14ac:dyDescent="0.25">
      <c r="B285" s="274">
        <v>86</v>
      </c>
      <c r="C285" s="274">
        <v>2034</v>
      </c>
      <c r="H285" s="274">
        <v>86</v>
      </c>
      <c r="I285" s="274">
        <v>1984</v>
      </c>
    </row>
    <row r="286" spans="2:9" x14ac:dyDescent="0.25">
      <c r="B286" s="274">
        <v>87</v>
      </c>
      <c r="C286" s="274">
        <v>2035</v>
      </c>
      <c r="H286" s="274">
        <v>87</v>
      </c>
      <c r="I286" s="274">
        <v>1985</v>
      </c>
    </row>
    <row r="287" spans="2:9" x14ac:dyDescent="0.25">
      <c r="B287" s="274">
        <v>88</v>
      </c>
      <c r="C287" s="274">
        <v>2036</v>
      </c>
      <c r="H287" s="274">
        <v>88</v>
      </c>
      <c r="I287" s="274">
        <v>1986</v>
      </c>
    </row>
    <row r="288" spans="2:9" x14ac:dyDescent="0.25">
      <c r="B288" s="274">
        <v>89</v>
      </c>
      <c r="C288" s="274">
        <v>2037</v>
      </c>
      <c r="H288" s="274">
        <v>89</v>
      </c>
      <c r="I288" s="274">
        <v>1987</v>
      </c>
    </row>
    <row r="289" spans="2:9" x14ac:dyDescent="0.25">
      <c r="B289" s="274">
        <v>90</v>
      </c>
      <c r="C289" s="274">
        <v>2038</v>
      </c>
      <c r="H289" s="274">
        <v>90</v>
      </c>
      <c r="I289" s="274">
        <v>1988</v>
      </c>
    </row>
    <row r="290" spans="2:9" x14ac:dyDescent="0.25">
      <c r="B290" s="274">
        <v>91</v>
      </c>
      <c r="C290" s="274">
        <v>2039</v>
      </c>
      <c r="H290" s="274">
        <v>91</v>
      </c>
      <c r="I290" s="274">
        <v>1989</v>
      </c>
    </row>
    <row r="291" spans="2:9" x14ac:dyDescent="0.25">
      <c r="B291" s="274">
        <v>92</v>
      </c>
      <c r="C291" s="274">
        <v>2040</v>
      </c>
      <c r="H291" s="274">
        <v>92</v>
      </c>
      <c r="I291" s="274">
        <v>1990</v>
      </c>
    </row>
    <row r="292" spans="2:9" x14ac:dyDescent="0.25">
      <c r="B292" s="274">
        <v>93</v>
      </c>
      <c r="C292" s="274">
        <v>2041</v>
      </c>
      <c r="H292" s="274">
        <v>93</v>
      </c>
      <c r="I292" s="274">
        <v>1991</v>
      </c>
    </row>
    <row r="293" spans="2:9" x14ac:dyDescent="0.25">
      <c r="B293" s="274">
        <v>94</v>
      </c>
      <c r="C293" s="274">
        <v>2042</v>
      </c>
      <c r="H293" s="274">
        <v>94</v>
      </c>
      <c r="I293" s="274">
        <v>1992</v>
      </c>
    </row>
    <row r="294" spans="2:9" x14ac:dyDescent="0.25">
      <c r="B294" s="274">
        <v>95</v>
      </c>
      <c r="C294" s="274">
        <v>2043</v>
      </c>
      <c r="H294" s="274">
        <v>95</v>
      </c>
      <c r="I294" s="274">
        <v>1993</v>
      </c>
    </row>
    <row r="295" spans="2:9" x14ac:dyDescent="0.25">
      <c r="B295" s="274">
        <v>96</v>
      </c>
      <c r="C295" s="274">
        <v>2044</v>
      </c>
      <c r="H295" s="274">
        <v>96</v>
      </c>
      <c r="I295" s="274">
        <v>1994</v>
      </c>
    </row>
    <row r="296" spans="2:9" x14ac:dyDescent="0.25">
      <c r="B296" s="274">
        <v>97</v>
      </c>
      <c r="C296" s="274">
        <v>2045</v>
      </c>
      <c r="H296" s="274">
        <v>97</v>
      </c>
      <c r="I296" s="274">
        <v>1995</v>
      </c>
    </row>
    <row r="297" spans="2:9" x14ac:dyDescent="0.25">
      <c r="B297" s="274">
        <v>98</v>
      </c>
      <c r="C297" s="274">
        <v>2046</v>
      </c>
      <c r="H297" s="274">
        <v>98</v>
      </c>
      <c r="I297" s="274">
        <v>1996</v>
      </c>
    </row>
    <row r="298" spans="2:9" x14ac:dyDescent="0.25">
      <c r="B298" s="274">
        <v>99</v>
      </c>
      <c r="C298" s="274">
        <v>2047</v>
      </c>
      <c r="H298" s="274">
        <v>99</v>
      </c>
      <c r="I298" s="274">
        <v>1997</v>
      </c>
    </row>
    <row r="299" spans="2:9" x14ac:dyDescent="0.25">
      <c r="B299" s="274">
        <v>100</v>
      </c>
      <c r="C299" s="274">
        <v>2048</v>
      </c>
      <c r="H299" s="274">
        <v>100</v>
      </c>
      <c r="I299" s="274">
        <v>1998</v>
      </c>
    </row>
    <row r="300" spans="2:9" x14ac:dyDescent="0.25">
      <c r="B300" s="274">
        <v>101</v>
      </c>
      <c r="C300" s="274">
        <v>2049</v>
      </c>
      <c r="H300" s="274">
        <v>101</v>
      </c>
      <c r="I300" s="274">
        <v>1999</v>
      </c>
    </row>
    <row r="301" spans="2:9" x14ac:dyDescent="0.25">
      <c r="B301" s="274">
        <v>102</v>
      </c>
      <c r="C301" s="274">
        <v>2050</v>
      </c>
      <c r="H301" s="274">
        <v>102</v>
      </c>
      <c r="I301" s="274">
        <v>2000</v>
      </c>
    </row>
    <row r="302" spans="2:9" x14ac:dyDescent="0.25">
      <c r="B302" s="274"/>
      <c r="H302" s="274">
        <v>103</v>
      </c>
      <c r="I302" s="274">
        <v>2001</v>
      </c>
    </row>
    <row r="303" spans="2:9" x14ac:dyDescent="0.25">
      <c r="B303" s="274"/>
      <c r="H303" s="274">
        <v>104</v>
      </c>
      <c r="I303" s="274">
        <v>2002</v>
      </c>
    </row>
    <row r="304" spans="2:9" x14ac:dyDescent="0.25">
      <c r="B304" s="274"/>
      <c r="H304" s="274">
        <v>105</v>
      </c>
      <c r="I304" s="274">
        <v>2003</v>
      </c>
    </row>
    <row r="305" spans="2:9" x14ac:dyDescent="0.25">
      <c r="B305" s="274"/>
      <c r="H305" s="274">
        <v>106</v>
      </c>
      <c r="I305" s="274">
        <v>2004</v>
      </c>
    </row>
    <row r="306" spans="2:9" x14ac:dyDescent="0.25">
      <c r="B306" s="274"/>
      <c r="H306" s="274">
        <v>107</v>
      </c>
      <c r="I306" s="274">
        <v>2005</v>
      </c>
    </row>
    <row r="307" spans="2:9" x14ac:dyDescent="0.25">
      <c r="B307" s="274"/>
      <c r="H307" s="274">
        <v>108</v>
      </c>
      <c r="I307" s="274">
        <v>2006</v>
      </c>
    </row>
    <row r="308" spans="2:9" x14ac:dyDescent="0.25">
      <c r="B308" s="274"/>
      <c r="H308" s="274">
        <v>109</v>
      </c>
      <c r="I308" s="274">
        <v>2007</v>
      </c>
    </row>
    <row r="309" spans="2:9" x14ac:dyDescent="0.25">
      <c r="B309" s="274"/>
      <c r="H309" s="274">
        <v>110</v>
      </c>
      <c r="I309" s="274">
        <v>2008</v>
      </c>
    </row>
    <row r="310" spans="2:9" x14ac:dyDescent="0.25">
      <c r="B310" s="274"/>
      <c r="H310" s="274">
        <v>111</v>
      </c>
      <c r="I310" s="274">
        <v>2009</v>
      </c>
    </row>
    <row r="311" spans="2:9" x14ac:dyDescent="0.25">
      <c r="B311" s="274"/>
      <c r="H311" s="274">
        <v>112</v>
      </c>
      <c r="I311" s="274">
        <v>2010</v>
      </c>
    </row>
    <row r="312" spans="2:9" x14ac:dyDescent="0.25">
      <c r="B312" s="274"/>
      <c r="H312" s="274">
        <v>113</v>
      </c>
      <c r="I312" s="274">
        <v>2011</v>
      </c>
    </row>
    <row r="313" spans="2:9" x14ac:dyDescent="0.25">
      <c r="B313" s="274"/>
      <c r="H313" s="274">
        <v>114</v>
      </c>
      <c r="I313" s="274">
        <v>2012</v>
      </c>
    </row>
    <row r="314" spans="2:9" x14ac:dyDescent="0.25">
      <c r="B314" s="274"/>
      <c r="H314" s="274">
        <v>115</v>
      </c>
      <c r="I314" s="274">
        <v>2013</v>
      </c>
    </row>
    <row r="315" spans="2:9" x14ac:dyDescent="0.25">
      <c r="B315" s="274"/>
      <c r="H315" s="274">
        <v>116</v>
      </c>
      <c r="I315" s="274">
        <v>2014</v>
      </c>
    </row>
    <row r="316" spans="2:9" x14ac:dyDescent="0.25">
      <c r="B316" s="274"/>
      <c r="H316" s="274">
        <v>117</v>
      </c>
      <c r="I316" s="274">
        <v>2015</v>
      </c>
    </row>
    <row r="317" spans="2:9" x14ac:dyDescent="0.25">
      <c r="B317" s="274"/>
      <c r="H317" s="274">
        <v>118</v>
      </c>
      <c r="I317" s="274">
        <v>2016</v>
      </c>
    </row>
    <row r="318" spans="2:9" x14ac:dyDescent="0.25">
      <c r="B318" s="274"/>
      <c r="H318" s="274">
        <v>119</v>
      </c>
      <c r="I318" s="274">
        <v>2017</v>
      </c>
    </row>
    <row r="319" spans="2:9" x14ac:dyDescent="0.25">
      <c r="B319" s="274"/>
      <c r="H319" s="274">
        <v>120</v>
      </c>
      <c r="I319" s="274">
        <v>2018</v>
      </c>
    </row>
    <row r="320" spans="2:9" x14ac:dyDescent="0.25">
      <c r="B320" s="274"/>
      <c r="H320" s="274">
        <v>121</v>
      </c>
      <c r="I320" s="274">
        <v>2019</v>
      </c>
    </row>
    <row r="321" spans="2:9" x14ac:dyDescent="0.25">
      <c r="B321" s="274"/>
      <c r="H321" s="274">
        <v>122</v>
      </c>
      <c r="I321" s="274">
        <v>2020</v>
      </c>
    </row>
    <row r="322" spans="2:9" x14ac:dyDescent="0.25">
      <c r="B322" s="274"/>
      <c r="H322" s="274">
        <v>123</v>
      </c>
      <c r="I322" s="274">
        <v>2021</v>
      </c>
    </row>
    <row r="323" spans="2:9" x14ac:dyDescent="0.25">
      <c r="B323" s="274"/>
      <c r="H323" s="274">
        <v>124</v>
      </c>
      <c r="I323" s="274">
        <v>2022</v>
      </c>
    </row>
    <row r="324" spans="2:9" x14ac:dyDescent="0.25">
      <c r="B324" s="274"/>
      <c r="H324" s="274">
        <v>125</v>
      </c>
      <c r="I324" s="274">
        <v>2023</v>
      </c>
    </row>
    <row r="325" spans="2:9" x14ac:dyDescent="0.25">
      <c r="B325" s="274"/>
      <c r="H325" s="274">
        <v>126</v>
      </c>
      <c r="I325" s="274">
        <v>2024</v>
      </c>
    </row>
    <row r="326" spans="2:9" x14ac:dyDescent="0.25">
      <c r="B326" s="274"/>
      <c r="H326" s="274">
        <v>127</v>
      </c>
      <c r="I326" s="274">
        <v>2025</v>
      </c>
    </row>
    <row r="327" spans="2:9" x14ac:dyDescent="0.25">
      <c r="B327" s="274"/>
      <c r="H327" s="274">
        <v>128</v>
      </c>
      <c r="I327" s="274">
        <v>2026</v>
      </c>
    </row>
    <row r="328" spans="2:9" x14ac:dyDescent="0.25">
      <c r="B328" s="274"/>
      <c r="H328" s="274">
        <v>129</v>
      </c>
      <c r="I328" s="274">
        <v>2027</v>
      </c>
    </row>
    <row r="329" spans="2:9" x14ac:dyDescent="0.25">
      <c r="B329" s="274"/>
      <c r="H329" s="274">
        <v>130</v>
      </c>
      <c r="I329" s="274">
        <v>2028</v>
      </c>
    </row>
    <row r="330" spans="2:9" x14ac:dyDescent="0.25">
      <c r="B330" s="274"/>
      <c r="H330" s="274">
        <v>131</v>
      </c>
      <c r="I330" s="274">
        <v>2029</v>
      </c>
    </row>
    <row r="331" spans="2:9" x14ac:dyDescent="0.25">
      <c r="B331" s="274"/>
      <c r="H331" s="274">
        <v>132</v>
      </c>
      <c r="I331" s="274">
        <v>2030</v>
      </c>
    </row>
    <row r="332" spans="2:9" x14ac:dyDescent="0.25">
      <c r="B332" s="274"/>
      <c r="H332" s="274">
        <v>133</v>
      </c>
      <c r="I332" s="274">
        <v>2031</v>
      </c>
    </row>
    <row r="333" spans="2:9" x14ac:dyDescent="0.25">
      <c r="B333" s="274"/>
      <c r="H333" s="274">
        <v>134</v>
      </c>
      <c r="I333" s="274">
        <v>2032</v>
      </c>
    </row>
    <row r="334" spans="2:9" x14ac:dyDescent="0.25">
      <c r="B334" s="274"/>
      <c r="H334" s="274">
        <v>135</v>
      </c>
      <c r="I334" s="274">
        <v>2033</v>
      </c>
    </row>
    <row r="335" spans="2:9" x14ac:dyDescent="0.25">
      <c r="B335" s="274"/>
      <c r="H335" s="274">
        <v>136</v>
      </c>
      <c r="I335" s="274">
        <v>2034</v>
      </c>
    </row>
    <row r="336" spans="2:9" x14ac:dyDescent="0.25">
      <c r="B336" s="274"/>
      <c r="H336" s="274">
        <v>137</v>
      </c>
      <c r="I336" s="274">
        <v>2035</v>
      </c>
    </row>
    <row r="337" spans="2:9" x14ac:dyDescent="0.25">
      <c r="B337" s="274"/>
      <c r="H337" s="274">
        <v>138</v>
      </c>
      <c r="I337" s="274">
        <v>2036</v>
      </c>
    </row>
    <row r="338" spans="2:9" x14ac:dyDescent="0.25">
      <c r="B338" s="274"/>
      <c r="H338" s="274">
        <v>139</v>
      </c>
      <c r="I338" s="274">
        <v>2037</v>
      </c>
    </row>
    <row r="339" spans="2:9" x14ac:dyDescent="0.25">
      <c r="B339" s="274"/>
      <c r="H339" s="274">
        <v>140</v>
      </c>
      <c r="I339" s="274">
        <v>2038</v>
      </c>
    </row>
    <row r="340" spans="2:9" x14ac:dyDescent="0.25">
      <c r="B340" s="274"/>
      <c r="H340" s="274">
        <v>141</v>
      </c>
      <c r="I340" s="274">
        <v>2039</v>
      </c>
    </row>
    <row r="341" spans="2:9" x14ac:dyDescent="0.25">
      <c r="B341" s="274"/>
      <c r="H341" s="274">
        <v>142</v>
      </c>
      <c r="I341" s="274">
        <v>2040</v>
      </c>
    </row>
    <row r="342" spans="2:9" x14ac:dyDescent="0.25">
      <c r="B342" s="274"/>
      <c r="H342" s="274">
        <v>143</v>
      </c>
      <c r="I342" s="274">
        <v>2041</v>
      </c>
    </row>
    <row r="343" spans="2:9" x14ac:dyDescent="0.25">
      <c r="B343" s="274"/>
      <c r="H343" s="274">
        <v>144</v>
      </c>
      <c r="I343" s="274">
        <v>2042</v>
      </c>
    </row>
    <row r="344" spans="2:9" x14ac:dyDescent="0.25">
      <c r="B344" s="274"/>
      <c r="H344" s="274">
        <v>145</v>
      </c>
      <c r="I344" s="274">
        <v>2043</v>
      </c>
    </row>
    <row r="345" spans="2:9" x14ac:dyDescent="0.25">
      <c r="B345" s="274"/>
      <c r="H345" s="274">
        <v>146</v>
      </c>
      <c r="I345" s="274">
        <v>2044</v>
      </c>
    </row>
    <row r="346" spans="2:9" x14ac:dyDescent="0.25">
      <c r="B346" s="274"/>
      <c r="H346" s="274">
        <v>147</v>
      </c>
      <c r="I346" s="274">
        <v>2045</v>
      </c>
    </row>
    <row r="347" spans="2:9" x14ac:dyDescent="0.25">
      <c r="B347" s="274"/>
      <c r="H347" s="274">
        <v>148</v>
      </c>
      <c r="I347" s="274">
        <v>2046</v>
      </c>
    </row>
    <row r="348" spans="2:9" x14ac:dyDescent="0.25">
      <c r="B348" s="274"/>
      <c r="H348" s="274">
        <v>149</v>
      </c>
      <c r="I348" s="274">
        <v>2047</v>
      </c>
    </row>
    <row r="349" spans="2:9" x14ac:dyDescent="0.25">
      <c r="B349" s="274"/>
      <c r="H349" s="274">
        <v>150</v>
      </c>
      <c r="I349" s="274">
        <v>2048</v>
      </c>
    </row>
    <row r="350" spans="2:9" x14ac:dyDescent="0.25">
      <c r="B350" s="274"/>
      <c r="H350" s="274">
        <v>151</v>
      </c>
      <c r="I350" s="274">
        <v>2049</v>
      </c>
    </row>
    <row r="351" spans="2:9" x14ac:dyDescent="0.25">
      <c r="B351" s="274"/>
      <c r="H351" s="274">
        <v>152</v>
      </c>
      <c r="I351" s="274">
        <v>2050</v>
      </c>
    </row>
    <row r="450" spans="1:2" x14ac:dyDescent="0.25">
      <c r="A450" s="264" t="s">
        <v>772</v>
      </c>
    </row>
    <row r="451" spans="1:2" x14ac:dyDescent="0.25">
      <c r="A451" s="264">
        <v>1</v>
      </c>
      <c r="B451" s="264" t="s">
        <v>409</v>
      </c>
    </row>
    <row r="452" spans="1:2" x14ac:dyDescent="0.25">
      <c r="A452" s="264">
        <v>2</v>
      </c>
      <c r="B452" s="264" t="s">
        <v>773</v>
      </c>
    </row>
    <row r="453" spans="1:2" x14ac:dyDescent="0.25">
      <c r="A453" s="264">
        <v>3</v>
      </c>
      <c r="B453" s="264" t="s">
        <v>774</v>
      </c>
    </row>
    <row r="454" spans="1:2" x14ac:dyDescent="0.25">
      <c r="A454" s="264">
        <v>4</v>
      </c>
      <c r="B454" s="264" t="s">
        <v>775</v>
      </c>
    </row>
    <row r="455" spans="1:2" x14ac:dyDescent="0.25">
      <c r="A455" s="264">
        <v>5</v>
      </c>
      <c r="B455" s="264" t="s">
        <v>776</v>
      </c>
    </row>
    <row r="456" spans="1:2" x14ac:dyDescent="0.25">
      <c r="A456" s="264">
        <v>6</v>
      </c>
      <c r="B456" s="264" t="s">
        <v>777</v>
      </c>
    </row>
    <row r="457" spans="1:2" x14ac:dyDescent="0.25">
      <c r="A457" s="264">
        <v>7</v>
      </c>
      <c r="B457" s="264" t="s">
        <v>778</v>
      </c>
    </row>
  </sheetData>
  <sheetProtection algorithmName="SHA-512" hashValue="wsxTl4V1w3WoI+U6npskd6uyN1WeRuYA0HqEf0Ammnq4YoH40tlSH10XrvTUgF6a20Xh3vbL94RfNC1YBvFMeQ==" saltValue="+qkTSp8EvtCGnruRJgqYxA==" spinCount="100000" sheet="1" selectLockedCells="1" selectUnlockedCells="1"/>
  <mergeCells count="17">
    <mergeCell ref="E4:F4"/>
    <mergeCell ref="C118:E118"/>
    <mergeCell ref="E16:F16"/>
    <mergeCell ref="H6:I6"/>
    <mergeCell ref="H101:J101"/>
    <mergeCell ref="C108:E108"/>
    <mergeCell ref="C113:E113"/>
    <mergeCell ref="E20:F20"/>
    <mergeCell ref="B76:C76"/>
    <mergeCell ref="C26:D26"/>
    <mergeCell ref="C27:D27"/>
    <mergeCell ref="B29:C29"/>
    <mergeCell ref="B6:C6"/>
    <mergeCell ref="B14:C14"/>
    <mergeCell ref="B24:D24"/>
    <mergeCell ref="C25:D25"/>
    <mergeCell ref="B16:C16"/>
  </mergeCells>
  <phoneticPr fontId="12" type="noConversion"/>
  <conditionalFormatting sqref="B123">
    <cfRule type="expression" dxfId="75" priority="109">
      <formula>E123=2</formula>
    </cfRule>
  </conditionalFormatting>
  <conditionalFormatting sqref="B124">
    <cfRule type="expression" dxfId="74" priority="106">
      <formula>E124=2</formula>
    </cfRule>
  </conditionalFormatting>
  <conditionalFormatting sqref="B125">
    <cfRule type="expression" dxfId="73" priority="103">
      <formula>E125=2</formula>
    </cfRule>
  </conditionalFormatting>
  <conditionalFormatting sqref="B126">
    <cfRule type="expression" dxfId="72" priority="100">
      <formula>E126=2</formula>
    </cfRule>
  </conditionalFormatting>
  <conditionalFormatting sqref="B127">
    <cfRule type="expression" dxfId="71" priority="97">
      <formula>E127=2</formula>
    </cfRule>
  </conditionalFormatting>
  <conditionalFormatting sqref="B128">
    <cfRule type="expression" dxfId="70" priority="94">
      <formula>E128=2</formula>
    </cfRule>
  </conditionalFormatting>
  <conditionalFormatting sqref="B129">
    <cfRule type="expression" dxfId="69" priority="91">
      <formula>E129=2</formula>
    </cfRule>
  </conditionalFormatting>
  <conditionalFormatting sqref="B130">
    <cfRule type="expression" dxfId="68" priority="88">
      <formula>E130=2</formula>
    </cfRule>
  </conditionalFormatting>
  <conditionalFormatting sqref="B131">
    <cfRule type="expression" dxfId="67" priority="85">
      <formula>E131=2</formula>
    </cfRule>
  </conditionalFormatting>
  <conditionalFormatting sqref="B132">
    <cfRule type="expression" dxfId="66" priority="82">
      <formula>E132=2</formula>
    </cfRule>
  </conditionalFormatting>
  <conditionalFormatting sqref="B133">
    <cfRule type="expression" dxfId="65" priority="79">
      <formula>E133=2</formula>
    </cfRule>
  </conditionalFormatting>
  <conditionalFormatting sqref="B134">
    <cfRule type="expression" dxfId="64" priority="76">
      <formula>E134=2</formula>
    </cfRule>
  </conditionalFormatting>
  <conditionalFormatting sqref="B135">
    <cfRule type="expression" dxfId="63" priority="73">
      <formula>E135=2</formula>
    </cfRule>
  </conditionalFormatting>
  <conditionalFormatting sqref="B136">
    <cfRule type="expression" dxfId="62" priority="70">
      <formula>E136=2</formula>
    </cfRule>
  </conditionalFormatting>
  <conditionalFormatting sqref="B137">
    <cfRule type="expression" dxfId="61" priority="67">
      <formula>E137=2</formula>
    </cfRule>
  </conditionalFormatting>
  <conditionalFormatting sqref="B138">
    <cfRule type="expression" dxfId="60" priority="64">
      <formula>E138=2</formula>
    </cfRule>
  </conditionalFormatting>
  <conditionalFormatting sqref="B139">
    <cfRule type="expression" dxfId="59" priority="61">
      <formula>E139=2</formula>
    </cfRule>
  </conditionalFormatting>
  <conditionalFormatting sqref="B140">
    <cfRule type="expression" dxfId="58" priority="58">
      <formula>E140=2</formula>
    </cfRule>
  </conditionalFormatting>
  <conditionalFormatting sqref="B141">
    <cfRule type="expression" dxfId="57" priority="55">
      <formula>E141=2</formula>
    </cfRule>
  </conditionalFormatting>
  <conditionalFormatting sqref="B142">
    <cfRule type="expression" dxfId="56" priority="52">
      <formula>E142=2</formula>
    </cfRule>
  </conditionalFormatting>
  <conditionalFormatting sqref="B143">
    <cfRule type="expression" dxfId="55" priority="49">
      <formula>E143=2</formula>
    </cfRule>
  </conditionalFormatting>
  <conditionalFormatting sqref="B144">
    <cfRule type="expression" dxfId="54" priority="46">
      <formula>E144=2</formula>
    </cfRule>
  </conditionalFormatting>
  <conditionalFormatting sqref="B145">
    <cfRule type="expression" dxfId="53" priority="43">
      <formula>E145=2</formula>
    </cfRule>
  </conditionalFormatting>
  <conditionalFormatting sqref="B146 B148 B150 B152 B154">
    <cfRule type="expression" dxfId="52" priority="40">
      <formula>E146=2</formula>
    </cfRule>
  </conditionalFormatting>
  <conditionalFormatting sqref="B147 B149 B151 B153 B155">
    <cfRule type="expression" dxfId="51" priority="37">
      <formula>E147=2</formula>
    </cfRule>
  </conditionalFormatting>
  <conditionalFormatting sqref="FJ2:GP2">
    <cfRule type="cellIs" dxfId="50" priority="34" operator="equal">
      <formula>"NOT REQUIRED"</formula>
    </cfRule>
  </conditionalFormatting>
  <conditionalFormatting sqref="FJ1">
    <cfRule type="expression" dxfId="49" priority="33">
      <formula>FJ2="NOT REQUIRED"</formula>
    </cfRule>
  </conditionalFormatting>
  <conditionalFormatting sqref="FK1">
    <cfRule type="expression" dxfId="48" priority="32">
      <formula>FK2="NOT REQUIRED"</formula>
    </cfRule>
  </conditionalFormatting>
  <conditionalFormatting sqref="FL1">
    <cfRule type="expression" dxfId="47" priority="31">
      <formula>FL2="NOT REQUIRED"</formula>
    </cfRule>
  </conditionalFormatting>
  <conditionalFormatting sqref="FM1">
    <cfRule type="expression" dxfId="46" priority="30">
      <formula>FM2="NOT REQUIRED"</formula>
    </cfRule>
  </conditionalFormatting>
  <conditionalFormatting sqref="FN1">
    <cfRule type="expression" dxfId="45" priority="29">
      <formula>FN2="NOT REQUIRED"</formula>
    </cfRule>
  </conditionalFormatting>
  <conditionalFormatting sqref="FO1">
    <cfRule type="expression" dxfId="44" priority="28">
      <formula>FO2="NOT REQUIRED"</formula>
    </cfRule>
  </conditionalFormatting>
  <conditionalFormatting sqref="FP1">
    <cfRule type="expression" dxfId="43" priority="27">
      <formula>FP2="NOT REQUIRED"</formula>
    </cfRule>
  </conditionalFormatting>
  <conditionalFormatting sqref="FQ1">
    <cfRule type="expression" dxfId="42" priority="26">
      <formula>FQ2="NOT REQUIRED"</formula>
    </cfRule>
  </conditionalFormatting>
  <conditionalFormatting sqref="FR1">
    <cfRule type="expression" dxfId="41" priority="25">
      <formula>FR2="NOT REQUIRED"</formula>
    </cfRule>
  </conditionalFormatting>
  <conditionalFormatting sqref="FS1">
    <cfRule type="expression" dxfId="40" priority="24">
      <formula>FS2="NOT REQUIRED"</formula>
    </cfRule>
  </conditionalFormatting>
  <conditionalFormatting sqref="FT1">
    <cfRule type="expression" dxfId="39" priority="23">
      <formula>FT2="NOT REQUIRED"</formula>
    </cfRule>
  </conditionalFormatting>
  <conditionalFormatting sqref="FU1">
    <cfRule type="expression" dxfId="38" priority="22">
      <formula>FU2="NOT REQUIRED"</formula>
    </cfRule>
  </conditionalFormatting>
  <conditionalFormatting sqref="FV1">
    <cfRule type="expression" dxfId="37" priority="21">
      <formula>FV2="NOT REQUIRED"</formula>
    </cfRule>
  </conditionalFormatting>
  <conditionalFormatting sqref="FW1">
    <cfRule type="expression" dxfId="36" priority="20">
      <formula>FW2="NOT REQUIRED"</formula>
    </cfRule>
  </conditionalFormatting>
  <conditionalFormatting sqref="FX1">
    <cfRule type="expression" dxfId="35" priority="19">
      <formula>FX2="NOT REQUIRED"</formula>
    </cfRule>
  </conditionalFormatting>
  <conditionalFormatting sqref="FY1">
    <cfRule type="expression" dxfId="34" priority="18">
      <formula>FY2="NOT REQUIRED"</formula>
    </cfRule>
  </conditionalFormatting>
  <conditionalFormatting sqref="FZ1">
    <cfRule type="expression" dxfId="33" priority="17">
      <formula>FZ2="NOT REQUIRED"</formula>
    </cfRule>
  </conditionalFormatting>
  <conditionalFormatting sqref="GA1">
    <cfRule type="expression" dxfId="32" priority="16">
      <formula>GA2="NOT REQUIRED"</formula>
    </cfRule>
  </conditionalFormatting>
  <conditionalFormatting sqref="GB1">
    <cfRule type="expression" dxfId="31" priority="15">
      <formula>GB2="NOT REQUIRED"</formula>
    </cfRule>
  </conditionalFormatting>
  <conditionalFormatting sqref="GC1">
    <cfRule type="expression" dxfId="30" priority="14">
      <formula>GC2="NOT REQUIRED"</formula>
    </cfRule>
  </conditionalFormatting>
  <conditionalFormatting sqref="GD1">
    <cfRule type="expression" dxfId="29" priority="13">
      <formula>GD2="NOT REQUIRED"</formula>
    </cfRule>
  </conditionalFormatting>
  <conditionalFormatting sqref="GE1">
    <cfRule type="expression" dxfId="28" priority="12">
      <formula>GE2="NOT REQUIRED"</formula>
    </cfRule>
  </conditionalFormatting>
  <conditionalFormatting sqref="GF1">
    <cfRule type="expression" dxfId="27" priority="11">
      <formula>GF2="NOT REQUIRED"</formula>
    </cfRule>
  </conditionalFormatting>
  <conditionalFormatting sqref="GG1">
    <cfRule type="expression" dxfId="26" priority="10">
      <formula>GG2="NOT REQUIRED"</formula>
    </cfRule>
  </conditionalFormatting>
  <conditionalFormatting sqref="GH1">
    <cfRule type="expression" dxfId="25" priority="9">
      <formula>GH2="NOT REQUIRED"</formula>
    </cfRule>
  </conditionalFormatting>
  <conditionalFormatting sqref="GI1">
    <cfRule type="expression" dxfId="24" priority="8">
      <formula>GI2="NOT REQUIRED"</formula>
    </cfRule>
  </conditionalFormatting>
  <conditionalFormatting sqref="GJ1">
    <cfRule type="expression" dxfId="23" priority="7">
      <formula>GJ2="NOT REQUIRED"</formula>
    </cfRule>
  </conditionalFormatting>
  <conditionalFormatting sqref="GK1">
    <cfRule type="expression" dxfId="22" priority="6">
      <formula>GK2="NOT REQUIRED"</formula>
    </cfRule>
  </conditionalFormatting>
  <conditionalFormatting sqref="GL1">
    <cfRule type="expression" dxfId="21" priority="5">
      <formula>GL2="NOT REQUIRED"</formula>
    </cfRule>
  </conditionalFormatting>
  <conditionalFormatting sqref="GM1">
    <cfRule type="expression" dxfId="20" priority="4">
      <formula>GM2="NOT REQUIRED"</formula>
    </cfRule>
  </conditionalFormatting>
  <conditionalFormatting sqref="GN1">
    <cfRule type="expression" dxfId="19" priority="3">
      <formula>GN2="NOT REQUIRED"</formula>
    </cfRule>
  </conditionalFormatting>
  <conditionalFormatting sqref="GO1">
    <cfRule type="expression" dxfId="18" priority="2">
      <formula>GO2="NOT REQUIRED"</formula>
    </cfRule>
  </conditionalFormatting>
  <conditionalFormatting sqref="GP1">
    <cfRule type="expression" dxfId="17" priority="1">
      <formula>GP2="NOT REQUIRED"</formula>
    </cfRule>
  </conditionalFormatting>
  <pageMargins left="0.75" right="0.75" top="1" bottom="1" header="0.5" footer="0.5"/>
  <pageSetup paperSize="9" orientation="portrait" horizontalDpi="4294967293" r:id="rId1"/>
  <headerFooter alignWithMargins="0">
    <oddHeader>&amp;L&amp;"Calibri"&amp;10&amp;K000000Sensitivity - General&amp;1#</oddHead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V276"/>
  <sheetViews>
    <sheetView workbookViewId="0">
      <selection sqref="A1:S1"/>
    </sheetView>
  </sheetViews>
  <sheetFormatPr defaultColWidth="9.109375" defaultRowHeight="14.4" x14ac:dyDescent="0.3"/>
  <cols>
    <col min="1" max="1" width="5.6640625" style="384" customWidth="1"/>
    <col min="2" max="2" width="33.88671875" style="384" customWidth="1"/>
    <col min="3" max="14" width="9.109375" style="384"/>
    <col min="15" max="15" width="11.44140625" style="386" customWidth="1"/>
    <col min="16" max="18" width="9.109375" style="384"/>
    <col min="19" max="19" width="5.6640625" style="384" hidden="1" customWidth="1"/>
    <col min="20" max="22" width="9.109375" style="384" hidden="1" customWidth="1"/>
    <col min="23" max="16384" width="9.109375" style="384"/>
  </cols>
  <sheetData>
    <row r="1" spans="1:19" ht="18" x14ac:dyDescent="0.35">
      <c r="A1" s="690" t="s">
        <v>617</v>
      </c>
      <c r="B1" s="690"/>
      <c r="C1" s="690"/>
      <c r="D1" s="690"/>
      <c r="E1" s="690"/>
      <c r="F1" s="690"/>
      <c r="G1" s="690"/>
      <c r="H1" s="690"/>
      <c r="I1" s="690"/>
      <c r="J1" s="690"/>
      <c r="K1" s="690"/>
      <c r="L1" s="690"/>
      <c r="M1" s="690"/>
      <c r="N1" s="690"/>
      <c r="O1" s="690"/>
      <c r="P1" s="690"/>
      <c r="Q1" s="690"/>
      <c r="R1" s="690"/>
      <c r="S1" s="690"/>
    </row>
    <row r="2" spans="1:19" ht="5.0999999999999996" customHeight="1" x14ac:dyDescent="0.3">
      <c r="A2" s="691"/>
      <c r="B2" s="692"/>
      <c r="C2" s="692"/>
      <c r="D2" s="692"/>
      <c r="E2" s="692"/>
      <c r="F2" s="692"/>
      <c r="G2" s="692"/>
      <c r="H2" s="692"/>
      <c r="I2" s="692"/>
      <c r="J2" s="692"/>
      <c r="K2" s="692"/>
      <c r="L2" s="692"/>
      <c r="M2" s="692"/>
      <c r="N2" s="692"/>
      <c r="O2" s="692"/>
      <c r="P2" s="692"/>
      <c r="Q2" s="692"/>
      <c r="R2" s="692"/>
      <c r="S2" s="693"/>
    </row>
    <row r="3" spans="1:19" x14ac:dyDescent="0.3">
      <c r="A3" s="694" t="s">
        <v>618</v>
      </c>
      <c r="B3" s="695"/>
      <c r="C3" s="695"/>
      <c r="D3" s="695"/>
      <c r="E3" s="695"/>
      <c r="F3" s="695"/>
      <c r="G3" s="695"/>
      <c r="H3" s="695"/>
      <c r="I3" s="695"/>
      <c r="J3" s="695"/>
      <c r="K3" s="695"/>
      <c r="L3" s="695"/>
      <c r="M3" s="695"/>
      <c r="N3" s="695"/>
      <c r="O3" s="695"/>
      <c r="P3" s="695"/>
      <c r="Q3" s="695"/>
      <c r="R3" s="695"/>
      <c r="S3" s="696"/>
    </row>
    <row r="4" spans="1:19" x14ac:dyDescent="0.3">
      <c r="A4" s="697"/>
      <c r="B4" s="698"/>
      <c r="C4" s="698"/>
      <c r="D4" s="698"/>
      <c r="E4" s="698"/>
      <c r="F4" s="698"/>
      <c r="G4" s="698"/>
      <c r="H4" s="698"/>
      <c r="I4" s="698"/>
      <c r="J4" s="698"/>
      <c r="K4" s="698"/>
      <c r="L4" s="698"/>
      <c r="M4" s="698"/>
      <c r="N4" s="698"/>
      <c r="O4" s="698"/>
      <c r="P4" s="698"/>
      <c r="Q4" s="698"/>
      <c r="R4" s="698"/>
      <c r="S4" s="699"/>
    </row>
    <row r="5" spans="1:19" ht="5.0999999999999996" customHeight="1" x14ac:dyDescent="0.3">
      <c r="A5" s="385"/>
      <c r="S5" s="387"/>
    </row>
    <row r="6" spans="1:19" ht="15.6" x14ac:dyDescent="0.3">
      <c r="A6" s="700" t="s">
        <v>619</v>
      </c>
      <c r="B6" s="701"/>
      <c r="C6" s="701"/>
      <c r="D6" s="701"/>
      <c r="E6" s="701"/>
      <c r="F6" s="701"/>
      <c r="G6" s="701"/>
      <c r="H6" s="701"/>
      <c r="I6" s="701"/>
      <c r="J6" s="701"/>
      <c r="K6" s="701"/>
      <c r="L6" s="701"/>
      <c r="M6" s="701"/>
      <c r="N6" s="701"/>
      <c r="O6" s="701"/>
      <c r="P6" s="701"/>
      <c r="Q6" s="701"/>
      <c r="R6" s="701"/>
      <c r="S6" s="702"/>
    </row>
    <row r="7" spans="1:19" ht="5.0999999999999996" customHeight="1" x14ac:dyDescent="0.3">
      <c r="A7" s="385"/>
      <c r="S7" s="387"/>
    </row>
    <row r="8" spans="1:19" x14ac:dyDescent="0.3">
      <c r="A8" s="385"/>
      <c r="B8" s="388" t="s">
        <v>620</v>
      </c>
      <c r="C8" s="389"/>
      <c r="D8" s="389"/>
      <c r="E8" s="389"/>
      <c r="F8" s="389"/>
      <c r="G8" s="389"/>
      <c r="H8" s="389"/>
      <c r="I8" s="389"/>
      <c r="J8" s="389"/>
      <c r="S8" s="387"/>
    </row>
    <row r="9" spans="1:19" ht="5.0999999999999996" customHeight="1" x14ac:dyDescent="0.3">
      <c r="A9" s="385"/>
      <c r="S9" s="387"/>
    </row>
    <row r="10" spans="1:19" x14ac:dyDescent="0.3">
      <c r="A10" s="385"/>
      <c r="B10" s="703" t="s">
        <v>621</v>
      </c>
      <c r="C10" s="704" t="s">
        <v>622</v>
      </c>
      <c r="D10" s="704"/>
      <c r="E10" s="704"/>
      <c r="F10" s="704"/>
      <c r="G10" s="704"/>
      <c r="H10" s="704"/>
      <c r="I10" s="704"/>
      <c r="J10" s="704"/>
      <c r="K10" s="704"/>
      <c r="L10" s="704"/>
      <c r="M10" s="704"/>
      <c r="N10" s="704"/>
      <c r="O10" s="704"/>
      <c r="P10" s="704"/>
      <c r="Q10" s="704"/>
      <c r="R10" s="704"/>
      <c r="S10" s="387"/>
    </row>
    <row r="11" spans="1:19" ht="5.0999999999999996" customHeight="1" x14ac:dyDescent="0.3">
      <c r="A11" s="385"/>
      <c r="B11" s="703"/>
      <c r="S11" s="387"/>
    </row>
    <row r="12" spans="1:19" x14ac:dyDescent="0.3">
      <c r="A12" s="385"/>
      <c r="B12" s="703"/>
      <c r="C12" s="705"/>
      <c r="D12" s="705"/>
      <c r="E12" s="705"/>
      <c r="F12" s="705"/>
      <c r="G12" s="705"/>
      <c r="H12" s="705"/>
      <c r="I12" s="705"/>
      <c r="J12" s="705"/>
      <c r="K12" s="705"/>
      <c r="L12" s="705"/>
      <c r="M12" s="705"/>
      <c r="N12" s="705"/>
      <c r="O12" s="705"/>
      <c r="P12" s="705"/>
      <c r="Q12" s="705"/>
      <c r="R12" s="705"/>
      <c r="S12" s="387"/>
    </row>
    <row r="13" spans="1:19" ht="5.0999999999999996" customHeight="1" x14ac:dyDescent="0.3">
      <c r="A13" s="385"/>
      <c r="S13" s="387"/>
    </row>
    <row r="14" spans="1:19" ht="15.6" x14ac:dyDescent="0.3">
      <c r="A14" s="700" t="s">
        <v>623</v>
      </c>
      <c r="B14" s="701"/>
      <c r="C14" s="701"/>
      <c r="D14" s="701"/>
      <c r="E14" s="701"/>
      <c r="F14" s="701"/>
      <c r="G14" s="701"/>
      <c r="H14" s="701"/>
      <c r="I14" s="701"/>
      <c r="J14" s="701"/>
      <c r="K14" s="701"/>
      <c r="L14" s="701"/>
      <c r="M14" s="701"/>
      <c r="N14" s="701"/>
      <c r="O14" s="701"/>
      <c r="P14" s="701"/>
      <c r="Q14" s="701"/>
      <c r="R14" s="701"/>
      <c r="S14" s="702"/>
    </row>
    <row r="15" spans="1:19" ht="5.0999999999999996" customHeight="1" x14ac:dyDescent="0.3">
      <c r="A15" s="385"/>
      <c r="S15" s="387"/>
    </row>
    <row r="16" spans="1:19" x14ac:dyDescent="0.3">
      <c r="A16" s="385"/>
      <c r="B16" s="388" t="s">
        <v>624</v>
      </c>
      <c r="C16" s="389"/>
      <c r="D16" s="389"/>
      <c r="E16" s="389"/>
      <c r="F16" s="389"/>
      <c r="G16" s="389"/>
      <c r="H16" s="389"/>
      <c r="I16" s="389"/>
      <c r="J16" s="389"/>
      <c r="S16" s="387"/>
    </row>
    <row r="17" spans="1:19" ht="5.0999999999999996" customHeight="1" x14ac:dyDescent="0.3">
      <c r="A17" s="385"/>
      <c r="S17" s="387"/>
    </row>
    <row r="18" spans="1:19" x14ac:dyDescent="0.3">
      <c r="A18" s="385"/>
      <c r="B18" s="703" t="s">
        <v>625</v>
      </c>
      <c r="C18" s="704" t="s">
        <v>626</v>
      </c>
      <c r="D18" s="704"/>
      <c r="E18" s="704"/>
      <c r="F18" s="704"/>
      <c r="G18" s="704"/>
      <c r="H18" s="704"/>
      <c r="I18" s="704"/>
      <c r="J18" s="704"/>
      <c r="K18" s="704"/>
      <c r="L18" s="704"/>
      <c r="M18" s="704"/>
      <c r="N18" s="704"/>
      <c r="O18" s="704"/>
      <c r="P18" s="704"/>
      <c r="Q18" s="704"/>
      <c r="R18" s="704"/>
      <c r="S18" s="387"/>
    </row>
    <row r="19" spans="1:19" ht="5.0999999999999996" customHeight="1" x14ac:dyDescent="0.3">
      <c r="A19" s="385"/>
      <c r="B19" s="703"/>
      <c r="S19" s="387"/>
    </row>
    <row r="20" spans="1:19" x14ac:dyDescent="0.3">
      <c r="A20" s="385"/>
      <c r="B20" s="703"/>
      <c r="C20" s="704" t="s">
        <v>627</v>
      </c>
      <c r="D20" s="704"/>
      <c r="E20" s="704"/>
      <c r="F20" s="704"/>
      <c r="G20" s="704"/>
      <c r="H20" s="704"/>
      <c r="I20" s="704"/>
      <c r="J20" s="704"/>
      <c r="K20" s="704"/>
      <c r="L20" s="704"/>
      <c r="M20" s="704"/>
      <c r="N20" s="704"/>
      <c r="O20" s="704"/>
      <c r="P20" s="704"/>
      <c r="Q20" s="704"/>
      <c r="R20" s="704"/>
      <c r="S20" s="387"/>
    </row>
    <row r="21" spans="1:19" ht="5.0999999999999996" customHeight="1" x14ac:dyDescent="0.3">
      <c r="A21" s="385"/>
      <c r="B21" s="703"/>
      <c r="S21" s="387"/>
    </row>
    <row r="22" spans="1:19" x14ac:dyDescent="0.3">
      <c r="A22" s="385"/>
      <c r="B22" s="703"/>
      <c r="C22" s="705"/>
      <c r="D22" s="705"/>
      <c r="E22" s="705"/>
      <c r="F22" s="705"/>
      <c r="G22" s="705"/>
      <c r="H22" s="705"/>
      <c r="I22" s="705"/>
      <c r="J22" s="705"/>
      <c r="K22" s="705"/>
      <c r="L22" s="705"/>
      <c r="M22" s="705"/>
      <c r="N22" s="705"/>
      <c r="O22" s="705"/>
      <c r="P22" s="705"/>
      <c r="Q22" s="705"/>
      <c r="R22" s="705"/>
      <c r="S22" s="387"/>
    </row>
    <row r="23" spans="1:19" ht="5.0999999999999996" customHeight="1" x14ac:dyDescent="0.3">
      <c r="A23" s="385"/>
      <c r="S23" s="387"/>
    </row>
    <row r="24" spans="1:19" x14ac:dyDescent="0.3">
      <c r="A24" s="385"/>
      <c r="B24" s="707" t="s">
        <v>628</v>
      </c>
      <c r="C24" s="706" t="s">
        <v>629</v>
      </c>
      <c r="D24" s="706"/>
      <c r="E24" s="706"/>
      <c r="F24" s="706"/>
      <c r="G24" s="691"/>
      <c r="H24" s="693"/>
      <c r="S24" s="387"/>
    </row>
    <row r="25" spans="1:19" ht="5.0999999999999996" customHeight="1" x14ac:dyDescent="0.3">
      <c r="A25" s="385"/>
      <c r="B25" s="707"/>
      <c r="S25" s="387"/>
    </row>
    <row r="26" spans="1:19" x14ac:dyDescent="0.3">
      <c r="A26" s="385"/>
      <c r="B26" s="707"/>
      <c r="C26" s="706" t="s">
        <v>630</v>
      </c>
      <c r="D26" s="706"/>
      <c r="E26" s="706"/>
      <c r="F26" s="706"/>
      <c r="G26" s="691"/>
      <c r="H26" s="693"/>
      <c r="S26" s="387"/>
    </row>
    <row r="27" spans="1:19" ht="5.0999999999999996" customHeight="1" x14ac:dyDescent="0.3">
      <c r="A27" s="385"/>
      <c r="B27" s="707"/>
      <c r="S27" s="387"/>
    </row>
    <row r="28" spans="1:19" x14ac:dyDescent="0.3">
      <c r="A28" s="385"/>
      <c r="B28" s="707"/>
      <c r="C28" s="706" t="s">
        <v>631</v>
      </c>
      <c r="D28" s="706"/>
      <c r="E28" s="706"/>
      <c r="F28" s="706"/>
      <c r="G28" s="691"/>
      <c r="H28" s="693"/>
      <c r="S28" s="387"/>
    </row>
    <row r="29" spans="1:19" ht="5.0999999999999996" customHeight="1" x14ac:dyDescent="0.3">
      <c r="A29" s="385"/>
      <c r="B29" s="707"/>
      <c r="S29" s="387"/>
    </row>
    <row r="30" spans="1:19" x14ac:dyDescent="0.3">
      <c r="A30" s="385"/>
      <c r="B30" s="707"/>
      <c r="C30" s="706" t="s">
        <v>632</v>
      </c>
      <c r="D30" s="706"/>
      <c r="E30" s="706"/>
      <c r="F30" s="706"/>
      <c r="G30" s="691"/>
      <c r="H30" s="693"/>
      <c r="J30" s="390"/>
      <c r="S30" s="387"/>
    </row>
    <row r="31" spans="1:19" ht="5.0999999999999996" customHeight="1" x14ac:dyDescent="0.3">
      <c r="A31" s="385"/>
      <c r="B31" s="707"/>
      <c r="S31" s="387"/>
    </row>
    <row r="32" spans="1:19" x14ac:dyDescent="0.3">
      <c r="A32" s="385"/>
      <c r="B32" s="707"/>
      <c r="C32" s="706" t="s">
        <v>633</v>
      </c>
      <c r="D32" s="706"/>
      <c r="E32" s="706"/>
      <c r="F32" s="706"/>
      <c r="G32" s="691"/>
      <c r="H32" s="693"/>
      <c r="S32" s="387"/>
    </row>
    <row r="33" spans="1:19" ht="5.0999999999999996" customHeight="1" x14ac:dyDescent="0.3">
      <c r="A33" s="385"/>
      <c r="B33" s="707"/>
      <c r="S33" s="387"/>
    </row>
    <row r="34" spans="1:19" x14ac:dyDescent="0.3">
      <c r="A34" s="385"/>
      <c r="B34" s="707"/>
      <c r="C34" s="706" t="s">
        <v>634</v>
      </c>
      <c r="D34" s="706"/>
      <c r="E34" s="706"/>
      <c r="F34" s="706"/>
      <c r="G34" s="691"/>
      <c r="H34" s="693"/>
      <c r="S34" s="387"/>
    </row>
    <row r="35" spans="1:19" ht="5.0999999999999996" customHeight="1" x14ac:dyDescent="0.3">
      <c r="A35" s="385"/>
      <c r="B35" s="707"/>
      <c r="S35" s="387"/>
    </row>
    <row r="36" spans="1:19" x14ac:dyDescent="0.3">
      <c r="A36" s="385"/>
      <c r="B36" s="707"/>
      <c r="C36" s="706" t="s">
        <v>635</v>
      </c>
      <c r="D36" s="706"/>
      <c r="E36" s="706"/>
      <c r="F36" s="706"/>
      <c r="G36" s="691"/>
      <c r="H36" s="693"/>
      <c r="S36" s="387"/>
    </row>
    <row r="37" spans="1:19" ht="5.0999999999999996" customHeight="1" x14ac:dyDescent="0.3">
      <c r="A37" s="385"/>
      <c r="B37" s="707"/>
      <c r="S37" s="387"/>
    </row>
    <row r="38" spans="1:19" x14ac:dyDescent="0.3">
      <c r="A38" s="385"/>
      <c r="B38" s="707"/>
      <c r="C38" s="706" t="s">
        <v>636</v>
      </c>
      <c r="D38" s="706"/>
      <c r="E38" s="706"/>
      <c r="F38" s="706"/>
      <c r="G38" s="691"/>
      <c r="H38" s="693"/>
      <c r="I38" s="391" t="s">
        <v>637</v>
      </c>
      <c r="J38" s="708"/>
      <c r="K38" s="709"/>
      <c r="L38" s="391" t="s">
        <v>637</v>
      </c>
      <c r="M38" s="708"/>
      <c r="N38" s="709"/>
      <c r="S38" s="387"/>
    </row>
    <row r="39" spans="1:19" ht="5.0999999999999996" customHeight="1" x14ac:dyDescent="0.3">
      <c r="A39" s="385"/>
      <c r="S39" s="387"/>
    </row>
    <row r="40" spans="1:19" ht="15.6" x14ac:dyDescent="0.3">
      <c r="A40" s="700" t="s">
        <v>638</v>
      </c>
      <c r="B40" s="701"/>
      <c r="C40" s="701"/>
      <c r="D40" s="701"/>
      <c r="E40" s="701"/>
      <c r="F40" s="701"/>
      <c r="G40" s="701"/>
      <c r="H40" s="701"/>
      <c r="I40" s="701"/>
      <c r="J40" s="701"/>
      <c r="K40" s="701"/>
      <c r="L40" s="701"/>
      <c r="M40" s="701"/>
      <c r="N40" s="701"/>
      <c r="O40" s="701"/>
      <c r="P40" s="701"/>
      <c r="Q40" s="701"/>
      <c r="R40" s="701"/>
      <c r="S40" s="702"/>
    </row>
    <row r="41" spans="1:19" ht="5.0999999999999996" customHeight="1" x14ac:dyDescent="0.3">
      <c r="A41" s="385"/>
      <c r="S41" s="387"/>
    </row>
    <row r="42" spans="1:19" x14ac:dyDescent="0.3">
      <c r="A42" s="385"/>
      <c r="B42" s="388" t="s">
        <v>639</v>
      </c>
      <c r="C42" s="704" t="str">
        <f>C10</f>
        <v>SOUTH AFRICAN NATIONAL ROADS AGENCY SOC LTD</v>
      </c>
      <c r="D42" s="704"/>
      <c r="E42" s="704"/>
      <c r="F42" s="704"/>
      <c r="G42" s="704"/>
      <c r="H42" s="704"/>
      <c r="I42" s="704"/>
      <c r="J42" s="704"/>
      <c r="K42" s="704"/>
      <c r="L42" s="704"/>
      <c r="M42" s="704"/>
      <c r="N42" s="704"/>
      <c r="O42" s="704"/>
      <c r="P42" s="704"/>
      <c r="Q42" s="704"/>
      <c r="R42" s="704"/>
      <c r="S42" s="387"/>
    </row>
    <row r="43" spans="1:19" ht="5.0999999999999996" customHeight="1" x14ac:dyDescent="0.3">
      <c r="A43" s="385"/>
      <c r="S43" s="387"/>
    </row>
    <row r="44" spans="1:19" x14ac:dyDescent="0.3">
      <c r="A44" s="385"/>
      <c r="B44" s="388" t="s">
        <v>640</v>
      </c>
      <c r="C44" s="388" t="s">
        <v>641</v>
      </c>
      <c r="D44" s="710"/>
      <c r="E44" s="710"/>
      <c r="F44" s="711" t="s">
        <v>642</v>
      </c>
      <c r="G44" s="712"/>
      <c r="H44" s="392"/>
      <c r="I44" s="392"/>
      <c r="J44" s="711" t="s">
        <v>643</v>
      </c>
      <c r="K44" s="712"/>
      <c r="L44" s="710"/>
      <c r="M44" s="710"/>
      <c r="N44" s="710"/>
      <c r="O44" s="710"/>
      <c r="P44" s="710"/>
      <c r="Q44" s="710"/>
      <c r="R44" s="710"/>
      <c r="S44" s="387"/>
    </row>
    <row r="45" spans="1:19" ht="5.0999999999999996" customHeight="1" x14ac:dyDescent="0.3">
      <c r="A45" s="385"/>
      <c r="S45" s="387"/>
    </row>
    <row r="46" spans="1:19" x14ac:dyDescent="0.3">
      <c r="A46" s="385"/>
      <c r="B46" s="388" t="s">
        <v>644</v>
      </c>
      <c r="C46" s="705"/>
      <c r="D46" s="705"/>
      <c r="E46" s="705"/>
      <c r="F46" s="705"/>
      <c r="G46" s="705"/>
      <c r="H46" s="705"/>
      <c r="I46" s="705"/>
      <c r="J46" s="705"/>
      <c r="K46" s="705"/>
      <c r="L46" s="705"/>
      <c r="M46" s="705"/>
      <c r="N46" s="705"/>
      <c r="O46" s="705"/>
      <c r="P46" s="705"/>
      <c r="Q46" s="705"/>
      <c r="R46" s="705"/>
      <c r="S46" s="387"/>
    </row>
    <row r="47" spans="1:19" ht="5.0999999999999996" customHeight="1" x14ac:dyDescent="0.3">
      <c r="A47" s="385"/>
      <c r="S47" s="387"/>
    </row>
    <row r="48" spans="1:19" x14ac:dyDescent="0.3">
      <c r="A48" s="385"/>
      <c r="B48" s="388" t="s">
        <v>37</v>
      </c>
      <c r="C48" s="705"/>
      <c r="D48" s="705"/>
      <c r="E48" s="705"/>
      <c r="F48" s="705"/>
      <c r="G48" s="705"/>
      <c r="H48" s="705"/>
      <c r="I48" s="705"/>
      <c r="J48" s="705"/>
      <c r="K48" s="705"/>
      <c r="L48" s="705"/>
      <c r="M48" s="705"/>
      <c r="N48" s="705"/>
      <c r="O48" s="705"/>
      <c r="P48" s="705"/>
      <c r="Q48" s="705"/>
      <c r="R48" s="705"/>
      <c r="S48" s="387"/>
    </row>
    <row r="49" spans="1:19" ht="5.0999999999999996" customHeight="1" x14ac:dyDescent="0.3">
      <c r="A49" s="385"/>
      <c r="S49" s="387"/>
    </row>
    <row r="50" spans="1:19" x14ac:dyDescent="0.3">
      <c r="A50" s="385"/>
      <c r="B50" s="388" t="s">
        <v>42</v>
      </c>
      <c r="C50" s="389"/>
      <c r="D50" s="389"/>
      <c r="E50" s="389"/>
      <c r="F50" s="389"/>
      <c r="G50" s="389"/>
      <c r="H50" s="389"/>
      <c r="I50" s="389"/>
      <c r="J50" s="389"/>
      <c r="K50" s="389"/>
      <c r="L50" s="389"/>
      <c r="M50" s="389"/>
      <c r="N50" s="389"/>
      <c r="O50" s="389"/>
      <c r="P50" s="389"/>
      <c r="Q50" s="389"/>
      <c r="R50" s="389"/>
      <c r="S50" s="387"/>
    </row>
    <row r="51" spans="1:19" ht="5.0999999999999996" customHeight="1" x14ac:dyDescent="0.3">
      <c r="A51" s="385"/>
      <c r="S51" s="387"/>
    </row>
    <row r="52" spans="1:19" x14ac:dyDescent="0.3">
      <c r="A52" s="385"/>
      <c r="B52" s="720" t="s">
        <v>645</v>
      </c>
      <c r="C52" s="721"/>
      <c r="D52" s="722"/>
      <c r="E52" s="722"/>
      <c r="F52" s="722"/>
      <c r="G52" s="722"/>
      <c r="H52" s="722"/>
      <c r="I52" s="722"/>
      <c r="J52" s="722"/>
      <c r="K52" s="722"/>
      <c r="L52" s="722"/>
      <c r="M52" s="722"/>
      <c r="N52" s="722"/>
      <c r="O52" s="722"/>
      <c r="P52" s="722"/>
      <c r="Q52" s="722"/>
      <c r="R52" s="723"/>
      <c r="S52" s="387"/>
    </row>
    <row r="53" spans="1:19" ht="5.0999999999999996" customHeight="1" x14ac:dyDescent="0.3">
      <c r="A53" s="385"/>
      <c r="B53" s="720"/>
      <c r="S53" s="387"/>
    </row>
    <row r="54" spans="1:19" hidden="1" x14ac:dyDescent="0.3">
      <c r="A54" s="385"/>
      <c r="B54" s="720"/>
      <c r="C54" s="691"/>
      <c r="D54" s="692"/>
      <c r="E54" s="692"/>
      <c r="F54" s="692"/>
      <c r="G54" s="692"/>
      <c r="H54" s="692"/>
      <c r="I54" s="692"/>
      <c r="J54" s="692"/>
      <c r="K54" s="692"/>
      <c r="L54" s="692"/>
      <c r="M54" s="692"/>
      <c r="N54" s="692"/>
      <c r="O54" s="692"/>
      <c r="P54" s="692"/>
      <c r="Q54" s="692"/>
      <c r="R54" s="693"/>
      <c r="S54" s="387"/>
    </row>
    <row r="55" spans="1:19" ht="5.0999999999999996" customHeight="1" x14ac:dyDescent="0.3">
      <c r="A55" s="385"/>
      <c r="S55" s="387"/>
    </row>
    <row r="56" spans="1:19" x14ac:dyDescent="0.3">
      <c r="A56" s="385"/>
      <c r="B56" s="388" t="s">
        <v>646</v>
      </c>
      <c r="C56" s="389">
        <v>0</v>
      </c>
      <c r="D56" s="389"/>
      <c r="E56" s="389"/>
      <c r="F56" s="391" t="s">
        <v>637</v>
      </c>
      <c r="G56" s="389"/>
      <c r="H56" s="389"/>
      <c r="I56" s="389"/>
      <c r="J56" s="391" t="s">
        <v>637</v>
      </c>
      <c r="K56" s="389"/>
      <c r="L56" s="389"/>
      <c r="M56" s="389"/>
      <c r="N56" s="389"/>
      <c r="S56" s="387"/>
    </row>
    <row r="57" spans="1:19" ht="5.0999999999999996" customHeight="1" x14ac:dyDescent="0.3">
      <c r="A57" s="385"/>
      <c r="S57" s="387"/>
    </row>
    <row r="58" spans="1:19" x14ac:dyDescent="0.3">
      <c r="A58" s="385"/>
      <c r="B58" s="388" t="s">
        <v>647</v>
      </c>
      <c r="C58" s="389">
        <v>0</v>
      </c>
      <c r="D58" s="389"/>
      <c r="E58" s="389"/>
      <c r="F58" s="391" t="s">
        <v>637</v>
      </c>
      <c r="G58" s="389"/>
      <c r="H58" s="389"/>
      <c r="I58" s="389"/>
      <c r="J58" s="391" t="s">
        <v>637</v>
      </c>
      <c r="K58" s="389"/>
      <c r="L58" s="389"/>
      <c r="M58" s="389"/>
      <c r="N58" s="389"/>
      <c r="S58" s="387"/>
    </row>
    <row r="59" spans="1:19" ht="5.0999999999999996" customHeight="1" x14ac:dyDescent="0.3">
      <c r="A59" s="385"/>
      <c r="S59" s="387"/>
    </row>
    <row r="60" spans="1:19" x14ac:dyDescent="0.3">
      <c r="A60" s="385"/>
      <c r="B60" s="388" t="s">
        <v>648</v>
      </c>
      <c r="C60" s="710"/>
      <c r="D60" s="710"/>
      <c r="E60" s="391" t="s">
        <v>637</v>
      </c>
      <c r="F60" s="724"/>
      <c r="G60" s="724"/>
      <c r="H60" s="391" t="s">
        <v>637</v>
      </c>
      <c r="I60" s="724"/>
      <c r="J60" s="724"/>
      <c r="S60" s="387"/>
    </row>
    <row r="61" spans="1:19" ht="5.0999999999999996" customHeight="1" x14ac:dyDescent="0.3">
      <c r="A61" s="385"/>
      <c r="S61" s="387"/>
    </row>
    <row r="62" spans="1:19" x14ac:dyDescent="0.3">
      <c r="A62" s="385"/>
      <c r="B62" s="713" t="s">
        <v>649</v>
      </c>
      <c r="C62" s="710"/>
      <c r="D62" s="710"/>
      <c r="E62" s="710"/>
      <c r="F62" s="710"/>
      <c r="G62" s="710"/>
      <c r="H62" s="710"/>
      <c r="I62" s="710"/>
      <c r="J62" s="710"/>
      <c r="S62" s="387"/>
    </row>
    <row r="63" spans="1:19" x14ac:dyDescent="0.3">
      <c r="A63" s="385"/>
      <c r="B63" s="713"/>
      <c r="C63" s="710"/>
      <c r="D63" s="710"/>
      <c r="E63" s="710"/>
      <c r="F63" s="710"/>
      <c r="G63" s="710"/>
      <c r="H63" s="710"/>
      <c r="I63" s="710"/>
      <c r="J63" s="710"/>
      <c r="S63" s="387"/>
    </row>
    <row r="64" spans="1:19" x14ac:dyDescent="0.3">
      <c r="A64" s="385"/>
      <c r="B64" s="713"/>
      <c r="C64" s="710"/>
      <c r="D64" s="710"/>
      <c r="E64" s="710"/>
      <c r="F64" s="710"/>
      <c r="G64" s="710"/>
      <c r="H64" s="710"/>
      <c r="I64" s="710"/>
      <c r="J64" s="710"/>
      <c r="S64" s="387"/>
    </row>
    <row r="65" spans="1:20" ht="5.0999999999999996" customHeight="1" x14ac:dyDescent="0.3">
      <c r="A65" s="393"/>
      <c r="B65" s="394"/>
      <c r="C65" s="394"/>
      <c r="D65" s="394"/>
      <c r="E65" s="394"/>
      <c r="F65" s="394"/>
      <c r="G65" s="394"/>
      <c r="H65" s="394"/>
      <c r="I65" s="394"/>
      <c r="J65" s="394"/>
      <c r="K65" s="394"/>
      <c r="L65" s="394"/>
      <c r="M65" s="394"/>
      <c r="N65" s="394"/>
      <c r="O65" s="395"/>
      <c r="P65" s="394"/>
      <c r="Q65" s="394"/>
      <c r="R65" s="394"/>
      <c r="S65" s="396"/>
    </row>
    <row r="66" spans="1:20" ht="5.0999999999999996" customHeight="1" x14ac:dyDescent="0.3">
      <c r="A66" s="394"/>
      <c r="S66" s="394"/>
    </row>
    <row r="67" spans="1:20" ht="15.6" x14ac:dyDescent="0.3">
      <c r="A67" s="714" t="s">
        <v>650</v>
      </c>
      <c r="B67" s="715"/>
      <c r="C67" s="715"/>
      <c r="D67" s="715"/>
      <c r="E67" s="715"/>
      <c r="F67" s="715"/>
      <c r="G67" s="715"/>
      <c r="H67" s="715"/>
      <c r="I67" s="715"/>
      <c r="J67" s="715"/>
      <c r="K67" s="715"/>
      <c r="L67" s="715"/>
      <c r="M67" s="715"/>
      <c r="N67" s="715"/>
      <c r="O67" s="715"/>
      <c r="P67" s="715"/>
      <c r="Q67" s="715"/>
      <c r="R67" s="715"/>
      <c r="S67" s="716"/>
    </row>
    <row r="68" spans="1:20" x14ac:dyDescent="0.3">
      <c r="A68" s="385"/>
      <c r="B68" s="717" t="s">
        <v>651</v>
      </c>
      <c r="C68" s="717"/>
      <c r="D68" s="717"/>
      <c r="E68" s="717"/>
      <c r="F68" s="717"/>
      <c r="G68" s="717"/>
      <c r="H68" s="717"/>
      <c r="I68" s="717"/>
      <c r="J68" s="717"/>
      <c r="K68" s="717"/>
      <c r="L68" s="717"/>
      <c r="M68" s="717"/>
      <c r="N68" s="717"/>
      <c r="O68" s="717"/>
      <c r="P68" s="717"/>
      <c r="Q68" s="717"/>
      <c r="R68" s="717"/>
      <c r="S68" s="387"/>
    </row>
    <row r="69" spans="1:20" ht="5.0999999999999996" customHeight="1" x14ac:dyDescent="0.3">
      <c r="A69" s="385"/>
      <c r="S69" s="387"/>
    </row>
    <row r="70" spans="1:20" ht="15" customHeight="1" x14ac:dyDescent="0.3">
      <c r="A70" s="385"/>
      <c r="B70" s="718" t="s">
        <v>652</v>
      </c>
      <c r="C70" s="718"/>
      <c r="D70" s="719" t="s">
        <v>653</v>
      </c>
      <c r="E70" s="719"/>
      <c r="F70" s="719"/>
      <c r="G70" s="719"/>
      <c r="H70" s="719"/>
      <c r="I70" s="719"/>
      <c r="J70" s="719"/>
      <c r="K70" s="719"/>
      <c r="L70" s="719"/>
      <c r="M70" s="719"/>
      <c r="N70" s="719"/>
      <c r="O70" s="719"/>
      <c r="P70" s="719"/>
      <c r="Q70" s="719"/>
      <c r="R70" s="719"/>
      <c r="S70" s="387"/>
    </row>
    <row r="71" spans="1:20" ht="27.9" customHeight="1" x14ac:dyDescent="0.3">
      <c r="A71" s="385"/>
      <c r="B71" s="725" t="s">
        <v>654</v>
      </c>
      <c r="C71" s="726"/>
      <c r="D71" s="729" t="s">
        <v>655</v>
      </c>
      <c r="E71" s="730"/>
      <c r="F71" s="731"/>
      <c r="G71" s="735" t="s">
        <v>656</v>
      </c>
      <c r="H71" s="736"/>
      <c r="I71" s="737"/>
      <c r="J71" s="735" t="s">
        <v>657</v>
      </c>
      <c r="K71" s="736"/>
      <c r="L71" s="737"/>
      <c r="M71" s="735" t="s">
        <v>658</v>
      </c>
      <c r="N71" s="736"/>
      <c r="O71" s="737"/>
      <c r="P71" s="735" t="s">
        <v>659</v>
      </c>
      <c r="Q71" s="736"/>
      <c r="R71" s="737"/>
      <c r="S71" s="387"/>
    </row>
    <row r="72" spans="1:20" ht="45.75" customHeight="1" x14ac:dyDescent="0.3">
      <c r="A72" s="385"/>
      <c r="B72" s="727"/>
      <c r="C72" s="728"/>
      <c r="D72" s="732"/>
      <c r="E72" s="733"/>
      <c r="F72" s="734"/>
      <c r="G72" s="738" t="s">
        <v>660</v>
      </c>
      <c r="H72" s="739"/>
      <c r="I72" s="740"/>
      <c r="J72" s="738" t="s">
        <v>661</v>
      </c>
      <c r="K72" s="739"/>
      <c r="L72" s="740"/>
      <c r="M72" s="738" t="s">
        <v>662</v>
      </c>
      <c r="N72" s="739"/>
      <c r="O72" s="740"/>
      <c r="P72" s="738" t="s">
        <v>663</v>
      </c>
      <c r="Q72" s="739"/>
      <c r="R72" s="740"/>
      <c r="S72" s="387"/>
    </row>
    <row r="73" spans="1:20" x14ac:dyDescent="0.3">
      <c r="A73" s="385"/>
      <c r="B73" s="743" t="s">
        <v>664</v>
      </c>
      <c r="C73" s="743"/>
      <c r="D73" s="743"/>
      <c r="E73" s="743"/>
      <c r="F73" s="743"/>
      <c r="G73" s="743"/>
      <c r="H73" s="743"/>
      <c r="I73" s="743"/>
      <c r="J73" s="743"/>
      <c r="K73" s="743"/>
      <c r="L73" s="743"/>
      <c r="M73" s="743"/>
      <c r="N73" s="743"/>
      <c r="O73" s="743"/>
      <c r="P73" s="743"/>
      <c r="Q73" s="743"/>
      <c r="R73" s="743"/>
      <c r="S73" s="387"/>
    </row>
    <row r="74" spans="1:20" ht="24.9" customHeight="1" x14ac:dyDescent="0.3">
      <c r="A74" s="385"/>
      <c r="B74" s="744" t="s">
        <v>665</v>
      </c>
      <c r="C74" s="744"/>
      <c r="D74" s="732"/>
      <c r="E74" s="733"/>
      <c r="F74" s="734"/>
      <c r="G74" s="732"/>
      <c r="H74" s="733"/>
      <c r="I74" s="734"/>
      <c r="J74" s="732"/>
      <c r="K74" s="733"/>
      <c r="L74" s="734"/>
      <c r="M74" s="732"/>
      <c r="N74" s="733"/>
      <c r="O74" s="734"/>
      <c r="P74" s="732"/>
      <c r="Q74" s="733"/>
      <c r="R74" s="734"/>
      <c r="S74" s="397">
        <f>SUM(G74:R74)</f>
        <v>0</v>
      </c>
    </row>
    <row r="75" spans="1:20" hidden="1" x14ac:dyDescent="0.3">
      <c r="A75" s="385"/>
      <c r="B75" s="398"/>
      <c r="C75" s="398"/>
      <c r="D75" s="399"/>
      <c r="E75" s="400" t="b">
        <v>0</v>
      </c>
      <c r="F75" s="401"/>
      <c r="G75" s="399"/>
      <c r="H75" s="400" t="b">
        <v>0</v>
      </c>
      <c r="I75" s="401"/>
      <c r="J75" s="399"/>
      <c r="K75" s="400" t="b">
        <v>0</v>
      </c>
      <c r="L75" s="401"/>
      <c r="M75" s="399"/>
      <c r="N75" s="400" t="b">
        <v>0</v>
      </c>
      <c r="O75" s="401"/>
      <c r="P75" s="399"/>
      <c r="Q75" s="400" t="b">
        <v>0</v>
      </c>
      <c r="R75" s="401"/>
      <c r="S75" s="397"/>
      <c r="T75" s="384">
        <f>IF(COUNTIF(E75:Q75,"TRUE")&gt;=2,1,0)</f>
        <v>0</v>
      </c>
    </row>
    <row r="76" spans="1:20" hidden="1" x14ac:dyDescent="0.3">
      <c r="A76" s="385"/>
      <c r="B76" s="398"/>
      <c r="C76" s="398"/>
      <c r="D76" s="399"/>
      <c r="E76" s="400"/>
      <c r="F76" s="401"/>
      <c r="G76" s="399"/>
      <c r="H76" s="400">
        <f>IF(H75=TRUE,-1,0)</f>
        <v>0</v>
      </c>
      <c r="I76" s="401"/>
      <c r="J76" s="399"/>
      <c r="K76" s="400">
        <f>IF(K75=TRUE,0,0)</f>
        <v>0</v>
      </c>
      <c r="L76" s="401"/>
      <c r="M76" s="399"/>
      <c r="N76" s="400">
        <f>IF(N75=TRUE,1,0)</f>
        <v>0</v>
      </c>
      <c r="O76" s="401"/>
      <c r="P76" s="399"/>
      <c r="Q76" s="400">
        <f>IF(Q75=TRUE,2,0)</f>
        <v>0</v>
      </c>
      <c r="R76" s="401"/>
      <c r="S76" s="397">
        <f>SUM(G76:R76)</f>
        <v>0</v>
      </c>
    </row>
    <row r="77" spans="1:20" ht="24.9" customHeight="1" x14ac:dyDescent="0.3">
      <c r="A77" s="385"/>
      <c r="B77" s="741" t="s">
        <v>666</v>
      </c>
      <c r="C77" s="742"/>
      <c r="D77" s="732"/>
      <c r="E77" s="733"/>
      <c r="F77" s="734"/>
      <c r="G77" s="732"/>
      <c r="H77" s="733"/>
      <c r="I77" s="734"/>
      <c r="J77" s="732"/>
      <c r="K77" s="733"/>
      <c r="L77" s="734"/>
      <c r="M77" s="732"/>
      <c r="N77" s="733"/>
      <c r="O77" s="734"/>
      <c r="P77" s="732"/>
      <c r="Q77" s="733"/>
      <c r="R77" s="734"/>
      <c r="S77" s="397">
        <f>SUM(G77:R77)</f>
        <v>0</v>
      </c>
    </row>
    <row r="78" spans="1:20" ht="26.1" hidden="1" customHeight="1" x14ac:dyDescent="0.3">
      <c r="A78" s="385"/>
      <c r="B78" s="402"/>
      <c r="C78" s="402"/>
      <c r="D78" s="399"/>
      <c r="E78" s="400" t="b">
        <v>0</v>
      </c>
      <c r="F78" s="401"/>
      <c r="G78" s="399"/>
      <c r="H78" s="400" t="b">
        <v>0</v>
      </c>
      <c r="I78" s="401"/>
      <c r="J78" s="399"/>
      <c r="K78" s="400" t="b">
        <v>0</v>
      </c>
      <c r="L78" s="401"/>
      <c r="M78" s="399"/>
      <c r="N78" s="400" t="b">
        <v>0</v>
      </c>
      <c r="O78" s="401"/>
      <c r="P78" s="403"/>
      <c r="Q78" s="404" t="b">
        <v>0</v>
      </c>
      <c r="R78" s="405"/>
      <c r="S78" s="397"/>
      <c r="T78" s="384">
        <f>IF(COUNTIF(E78:Q78,"TRUE")&gt;=2,1,0)</f>
        <v>0</v>
      </c>
    </row>
    <row r="79" spans="1:20" ht="26.1" hidden="1" customHeight="1" x14ac:dyDescent="0.3">
      <c r="A79" s="385"/>
      <c r="B79" s="402"/>
      <c r="C79" s="402"/>
      <c r="D79" s="399"/>
      <c r="E79" s="400"/>
      <c r="F79" s="401"/>
      <c r="G79" s="399"/>
      <c r="H79" s="400">
        <f>IF(H78=TRUE,-1,0)</f>
        <v>0</v>
      </c>
      <c r="I79" s="401"/>
      <c r="J79" s="399"/>
      <c r="K79" s="400">
        <f>IF(K78=TRUE,0,0)</f>
        <v>0</v>
      </c>
      <c r="L79" s="401"/>
      <c r="M79" s="399"/>
      <c r="N79" s="400">
        <f>IF(N78=TRUE,1,0)</f>
        <v>0</v>
      </c>
      <c r="O79" s="401"/>
      <c r="P79" s="399"/>
      <c r="Q79" s="400">
        <f>IF(Q78=TRUE,2,0)</f>
        <v>0</v>
      </c>
      <c r="R79" s="406"/>
      <c r="S79" s="397">
        <f>SUM(G79:R79)</f>
        <v>0</v>
      </c>
    </row>
    <row r="80" spans="1:20" ht="24.9" customHeight="1" x14ac:dyDescent="0.3">
      <c r="A80" s="385"/>
      <c r="B80" s="741" t="s">
        <v>667</v>
      </c>
      <c r="C80" s="742"/>
      <c r="D80" s="732"/>
      <c r="E80" s="733"/>
      <c r="F80" s="734"/>
      <c r="G80" s="732"/>
      <c r="H80" s="733"/>
      <c r="I80" s="734"/>
      <c r="J80" s="732"/>
      <c r="K80" s="733"/>
      <c r="L80" s="734"/>
      <c r="M80" s="732"/>
      <c r="N80" s="733"/>
      <c r="O80" s="734"/>
      <c r="P80" s="732"/>
      <c r="Q80" s="733"/>
      <c r="R80" s="734"/>
      <c r="S80" s="397">
        <f>SUM(G80:R80)</f>
        <v>0</v>
      </c>
    </row>
    <row r="81" spans="1:22" hidden="1" x14ac:dyDescent="0.3">
      <c r="A81" s="385"/>
      <c r="B81" s="398"/>
      <c r="C81" s="398"/>
      <c r="D81" s="399"/>
      <c r="E81" s="400" t="b">
        <v>0</v>
      </c>
      <c r="F81" s="401"/>
      <c r="G81" s="399"/>
      <c r="H81" s="400" t="b">
        <v>0</v>
      </c>
      <c r="I81" s="401"/>
      <c r="J81" s="399"/>
      <c r="K81" s="400" t="b">
        <v>0</v>
      </c>
      <c r="L81" s="401"/>
      <c r="M81" s="399"/>
      <c r="N81" s="400" t="b">
        <v>0</v>
      </c>
      <c r="O81" s="401"/>
      <c r="P81" s="399"/>
      <c r="Q81" s="400" t="b">
        <v>0</v>
      </c>
      <c r="R81" s="401"/>
      <c r="S81" s="397"/>
      <c r="T81" s="384">
        <f>IF(COUNTIF(E81:Q81,"TRUE")&gt;=2,1,0)</f>
        <v>0</v>
      </c>
    </row>
    <row r="82" spans="1:22" hidden="1" x14ac:dyDescent="0.3">
      <c r="A82" s="385"/>
      <c r="B82" s="398"/>
      <c r="C82" s="398"/>
      <c r="D82" s="399"/>
      <c r="E82" s="400"/>
      <c r="F82" s="401"/>
      <c r="G82" s="399"/>
      <c r="H82" s="400">
        <f>IF(H81=TRUE,-1,0)</f>
        <v>0</v>
      </c>
      <c r="I82" s="401"/>
      <c r="J82" s="399"/>
      <c r="K82" s="400">
        <f>IF(K81=TRUE,0,0)</f>
        <v>0</v>
      </c>
      <c r="L82" s="401"/>
      <c r="M82" s="399"/>
      <c r="N82" s="400">
        <f>IF(N81=TRUE,1,0)</f>
        <v>0</v>
      </c>
      <c r="O82" s="401"/>
      <c r="P82" s="399"/>
      <c r="Q82" s="400">
        <f>IF(Q81=TRUE,2,0)</f>
        <v>0</v>
      </c>
      <c r="R82" s="401"/>
      <c r="S82" s="397">
        <f>SUM(G82:R82)</f>
        <v>0</v>
      </c>
    </row>
    <row r="83" spans="1:22" ht="24.9" customHeight="1" x14ac:dyDescent="0.3">
      <c r="A83" s="385"/>
      <c r="B83" s="741" t="s">
        <v>668</v>
      </c>
      <c r="C83" s="742"/>
      <c r="D83" s="732"/>
      <c r="E83" s="733"/>
      <c r="F83" s="734"/>
      <c r="G83" s="732"/>
      <c r="H83" s="733"/>
      <c r="I83" s="734"/>
      <c r="J83" s="732"/>
      <c r="K83" s="733"/>
      <c r="L83" s="734"/>
      <c r="M83" s="732"/>
      <c r="N83" s="733"/>
      <c r="O83" s="734"/>
      <c r="P83" s="732"/>
      <c r="Q83" s="733"/>
      <c r="R83" s="734"/>
      <c r="S83" s="397">
        <f>SUM(G83:R83)</f>
        <v>0</v>
      </c>
    </row>
    <row r="84" spans="1:22" hidden="1" x14ac:dyDescent="0.3">
      <c r="A84" s="385"/>
      <c r="B84" s="398"/>
      <c r="C84" s="398"/>
      <c r="D84" s="399"/>
      <c r="E84" s="400" t="b">
        <v>0</v>
      </c>
      <c r="F84" s="401"/>
      <c r="G84" s="399"/>
      <c r="H84" s="400" t="b">
        <v>0</v>
      </c>
      <c r="I84" s="401"/>
      <c r="J84" s="399"/>
      <c r="K84" s="400" t="b">
        <v>0</v>
      </c>
      <c r="L84" s="401"/>
      <c r="M84" s="399"/>
      <c r="N84" s="400" t="b">
        <v>0</v>
      </c>
      <c r="O84" s="401"/>
      <c r="P84" s="399"/>
      <c r="Q84" s="400" t="b">
        <v>0</v>
      </c>
      <c r="R84" s="401"/>
      <c r="S84" s="397"/>
      <c r="T84" s="384">
        <f>IF(COUNTIF(E84:Q84,"TRUE")&gt;=2,1,0)</f>
        <v>0</v>
      </c>
    </row>
    <row r="85" spans="1:22" hidden="1" x14ac:dyDescent="0.3">
      <c r="A85" s="385"/>
      <c r="B85" s="398"/>
      <c r="C85" s="398"/>
      <c r="D85" s="399"/>
      <c r="E85" s="400"/>
      <c r="F85" s="401"/>
      <c r="G85" s="399"/>
      <c r="H85" s="400">
        <f>IF(H84=TRUE,-1,0)</f>
        <v>0</v>
      </c>
      <c r="I85" s="401"/>
      <c r="J85" s="399"/>
      <c r="K85" s="400">
        <f>IF(K84=TRUE,0,0)</f>
        <v>0</v>
      </c>
      <c r="L85" s="401"/>
      <c r="M85" s="399"/>
      <c r="N85" s="400">
        <f>IF(N84=TRUE,1,0)</f>
        <v>0</v>
      </c>
      <c r="O85" s="401"/>
      <c r="P85" s="399"/>
      <c r="Q85" s="400">
        <f>IF(Q84=TRUE,2,0)</f>
        <v>0</v>
      </c>
      <c r="R85" s="401"/>
      <c r="S85" s="397">
        <f>SUM(G85:R85)</f>
        <v>0</v>
      </c>
    </row>
    <row r="86" spans="1:22" x14ac:dyDescent="0.3">
      <c r="A86" s="385"/>
      <c r="B86" s="745" t="s">
        <v>669</v>
      </c>
      <c r="C86" s="745"/>
      <c r="D86" s="745"/>
      <c r="E86" s="745"/>
      <c r="F86" s="745"/>
      <c r="G86" s="745"/>
      <c r="H86" s="745"/>
      <c r="I86" s="745"/>
      <c r="J86" s="745"/>
      <c r="K86" s="745"/>
      <c r="L86" s="745"/>
      <c r="M86" s="745"/>
      <c r="N86" s="745"/>
      <c r="O86" s="745"/>
      <c r="P86" s="746">
        <f>SUM(S74:S85)</f>
        <v>0</v>
      </c>
      <c r="Q86" s="747"/>
      <c r="R86" s="748"/>
      <c r="S86" s="397">
        <f>SUM(S74:S85)</f>
        <v>0</v>
      </c>
      <c r="T86" s="384">
        <f>IF(P86=0,0,(P86+(4-U86))/(12-(U86*3)))</f>
        <v>0</v>
      </c>
      <c r="U86" s="384">
        <f>COUNTIF(E75:E85,"TRUE")</f>
        <v>0</v>
      </c>
      <c r="V86" s="384">
        <f>IF(P86=0,1,0)</f>
        <v>1</v>
      </c>
    </row>
    <row r="87" spans="1:22" x14ac:dyDescent="0.3">
      <c r="A87" s="385"/>
      <c r="B87" s="745" t="s">
        <v>670</v>
      </c>
      <c r="C87" s="745"/>
      <c r="D87" s="745"/>
      <c r="E87" s="745"/>
      <c r="F87" s="745"/>
      <c r="G87" s="745"/>
      <c r="H87" s="745"/>
      <c r="I87" s="745"/>
      <c r="J87" s="745"/>
      <c r="K87" s="745"/>
      <c r="L87" s="745"/>
      <c r="M87" s="745"/>
      <c r="N87" s="745"/>
      <c r="O87" s="745"/>
      <c r="P87" s="749">
        <f>SUM(P86/4)</f>
        <v>0</v>
      </c>
      <c r="Q87" s="749"/>
      <c r="R87" s="749"/>
      <c r="S87" s="387"/>
    </row>
    <row r="88" spans="1:22" x14ac:dyDescent="0.3">
      <c r="A88" s="385"/>
      <c r="B88" s="750" t="s">
        <v>671</v>
      </c>
      <c r="C88" s="751"/>
      <c r="D88" s="751"/>
      <c r="E88" s="751"/>
      <c r="F88" s="751"/>
      <c r="G88" s="751"/>
      <c r="H88" s="751"/>
      <c r="I88" s="751"/>
      <c r="J88" s="751"/>
      <c r="K88" s="751"/>
      <c r="L88" s="751"/>
      <c r="M88" s="751"/>
      <c r="N88" s="751"/>
      <c r="O88" s="407" t="s">
        <v>672</v>
      </c>
      <c r="P88" s="752">
        <f>SUM(P87*0.1)</f>
        <v>0</v>
      </c>
      <c r="Q88" s="752"/>
      <c r="R88" s="752"/>
      <c r="S88" s="408"/>
    </row>
    <row r="89" spans="1:22" x14ac:dyDescent="0.3">
      <c r="A89" s="385"/>
      <c r="B89" s="743" t="s">
        <v>673</v>
      </c>
      <c r="C89" s="743"/>
      <c r="D89" s="743"/>
      <c r="E89" s="743"/>
      <c r="F89" s="743"/>
      <c r="G89" s="743"/>
      <c r="H89" s="743"/>
      <c r="I89" s="743"/>
      <c r="J89" s="743"/>
      <c r="K89" s="743"/>
      <c r="L89" s="743"/>
      <c r="M89" s="743"/>
      <c r="N89" s="743"/>
      <c r="O89" s="743"/>
      <c r="P89" s="743"/>
      <c r="Q89" s="743"/>
      <c r="R89" s="743"/>
      <c r="S89" s="387"/>
    </row>
    <row r="90" spans="1:22" ht="24.9" customHeight="1" x14ac:dyDescent="0.3">
      <c r="A90" s="385"/>
      <c r="B90" s="741" t="s">
        <v>674</v>
      </c>
      <c r="C90" s="742"/>
      <c r="D90" s="732"/>
      <c r="E90" s="733"/>
      <c r="F90" s="734"/>
      <c r="G90" s="732"/>
      <c r="H90" s="733"/>
      <c r="I90" s="734"/>
      <c r="J90" s="732"/>
      <c r="K90" s="733"/>
      <c r="L90" s="734"/>
      <c r="M90" s="732"/>
      <c r="N90" s="733"/>
      <c r="O90" s="734"/>
      <c r="P90" s="732"/>
      <c r="Q90" s="733"/>
      <c r="R90" s="734"/>
      <c r="S90" s="397">
        <f>SUM(G90:R90)</f>
        <v>0</v>
      </c>
    </row>
    <row r="91" spans="1:22" ht="26.1" hidden="1" customHeight="1" x14ac:dyDescent="0.3">
      <c r="A91" s="385"/>
      <c r="B91" s="402"/>
      <c r="C91" s="402"/>
      <c r="D91" s="399"/>
      <c r="E91" s="400" t="b">
        <v>0</v>
      </c>
      <c r="F91" s="401"/>
      <c r="G91" s="399"/>
      <c r="H91" s="400" t="b">
        <v>0</v>
      </c>
      <c r="I91" s="401"/>
      <c r="J91" s="399"/>
      <c r="K91" s="400" t="b">
        <v>0</v>
      </c>
      <c r="L91" s="401"/>
      <c r="M91" s="399"/>
      <c r="N91" s="400" t="b">
        <v>0</v>
      </c>
      <c r="O91" s="401"/>
      <c r="P91" s="399"/>
      <c r="Q91" s="400" t="b">
        <v>0</v>
      </c>
      <c r="R91" s="409"/>
      <c r="S91" s="397"/>
      <c r="T91" s="384">
        <f>IF(COUNTIF(E91:Q91,"TRUE")&gt;=2,1,0)</f>
        <v>0</v>
      </c>
    </row>
    <row r="92" spans="1:22" ht="26.1" hidden="1" customHeight="1" x14ac:dyDescent="0.3">
      <c r="A92" s="385"/>
      <c r="B92" s="402"/>
      <c r="C92" s="402"/>
      <c r="D92" s="399"/>
      <c r="E92" s="400"/>
      <c r="F92" s="401"/>
      <c r="G92" s="409"/>
      <c r="H92" s="400">
        <f>IF(H91=TRUE,-1,0)</f>
        <v>0</v>
      </c>
      <c r="I92" s="401"/>
      <c r="J92" s="399"/>
      <c r="K92" s="400">
        <f>IF(K91=TRUE,0,0)</f>
        <v>0</v>
      </c>
      <c r="L92" s="401"/>
      <c r="M92" s="399"/>
      <c r="N92" s="400">
        <f>IF(N91=TRUE,1,0)</f>
        <v>0</v>
      </c>
      <c r="O92" s="401"/>
      <c r="P92" s="399"/>
      <c r="Q92" s="400">
        <f>IF(Q91=TRUE,2,0)</f>
        <v>0</v>
      </c>
      <c r="R92" s="409"/>
      <c r="S92" s="397">
        <f>SUM(G92:R92)</f>
        <v>0</v>
      </c>
    </row>
    <row r="93" spans="1:22" ht="24.9" customHeight="1" x14ac:dyDescent="0.3">
      <c r="A93" s="385"/>
      <c r="B93" s="741" t="s">
        <v>675</v>
      </c>
      <c r="C93" s="742"/>
      <c r="D93" s="732"/>
      <c r="E93" s="733"/>
      <c r="F93" s="734"/>
      <c r="G93" s="732"/>
      <c r="H93" s="733"/>
      <c r="I93" s="734"/>
      <c r="J93" s="732"/>
      <c r="K93" s="733"/>
      <c r="L93" s="734"/>
      <c r="M93" s="732"/>
      <c r="N93" s="733"/>
      <c r="O93" s="734"/>
      <c r="P93" s="732"/>
      <c r="Q93" s="733"/>
      <c r="R93" s="734"/>
      <c r="S93" s="397">
        <f>SUM(G93:R93)</f>
        <v>0</v>
      </c>
    </row>
    <row r="94" spans="1:22" ht="26.1" hidden="1" customHeight="1" x14ac:dyDescent="0.3">
      <c r="A94" s="385"/>
      <c r="B94" s="402"/>
      <c r="C94" s="402"/>
      <c r="D94" s="399"/>
      <c r="E94" s="400" t="b">
        <v>0</v>
      </c>
      <c r="F94" s="401"/>
      <c r="G94" s="399"/>
      <c r="H94" s="400" t="b">
        <v>0</v>
      </c>
      <c r="I94" s="401"/>
      <c r="J94" s="399"/>
      <c r="K94" s="400" t="b">
        <v>0</v>
      </c>
      <c r="L94" s="401"/>
      <c r="M94" s="399"/>
      <c r="N94" s="400" t="b">
        <v>0</v>
      </c>
      <c r="O94" s="401"/>
      <c r="P94" s="399"/>
      <c r="Q94" s="400" t="b">
        <v>0</v>
      </c>
      <c r="R94" s="410"/>
      <c r="S94" s="397"/>
      <c r="T94" s="384">
        <f>IF(COUNTIF(E94:Q94,"TRUE")&gt;=2,1,0)</f>
        <v>0</v>
      </c>
    </row>
    <row r="95" spans="1:22" ht="26.1" hidden="1" customHeight="1" x14ac:dyDescent="0.3">
      <c r="A95" s="385"/>
      <c r="B95" s="402"/>
      <c r="C95" s="402"/>
      <c r="D95" s="410"/>
      <c r="E95" s="410"/>
      <c r="F95" s="410"/>
      <c r="G95" s="410"/>
      <c r="H95" s="400">
        <f>IF(H94=TRUE,-1,0)</f>
        <v>0</v>
      </c>
      <c r="I95" s="401"/>
      <c r="J95" s="399"/>
      <c r="K95" s="400">
        <f>IF(K94=TRUE,0,0)</f>
        <v>0</v>
      </c>
      <c r="L95" s="401"/>
      <c r="M95" s="399"/>
      <c r="N95" s="400">
        <f>IF(N94=TRUE,1,0)</f>
        <v>0</v>
      </c>
      <c r="O95" s="401"/>
      <c r="P95" s="399"/>
      <c r="Q95" s="400">
        <f>IF(Q94=TRUE,2,0)</f>
        <v>0</v>
      </c>
      <c r="R95" s="410"/>
      <c r="S95" s="397">
        <f>SUM(G95:R95)</f>
        <v>0</v>
      </c>
    </row>
    <row r="96" spans="1:22" ht="24.9" customHeight="1" x14ac:dyDescent="0.3">
      <c r="A96" s="385"/>
      <c r="B96" s="741" t="s">
        <v>676</v>
      </c>
      <c r="C96" s="742"/>
      <c r="D96" s="732"/>
      <c r="E96" s="733"/>
      <c r="F96" s="734"/>
      <c r="G96" s="732"/>
      <c r="H96" s="733"/>
      <c r="I96" s="734"/>
      <c r="J96" s="732"/>
      <c r="K96" s="733"/>
      <c r="L96" s="734"/>
      <c r="M96" s="732"/>
      <c r="N96" s="733"/>
      <c r="O96" s="734"/>
      <c r="P96" s="732"/>
      <c r="Q96" s="733"/>
      <c r="R96" s="734"/>
      <c r="S96" s="397">
        <f>SUM(G96:R96)</f>
        <v>0</v>
      </c>
    </row>
    <row r="97" spans="1:22" ht="26.1" hidden="1" customHeight="1" x14ac:dyDescent="0.3">
      <c r="A97" s="385"/>
      <c r="B97" s="402"/>
      <c r="C97" s="402"/>
      <c r="D97" s="399"/>
      <c r="E97" s="400" t="b">
        <v>0</v>
      </c>
      <c r="F97" s="401"/>
      <c r="G97" s="399"/>
      <c r="H97" s="400" t="b">
        <v>0</v>
      </c>
      <c r="I97" s="401"/>
      <c r="J97" s="399"/>
      <c r="K97" s="400" t="b">
        <v>0</v>
      </c>
      <c r="L97" s="401"/>
      <c r="M97" s="399"/>
      <c r="N97" s="400" t="b">
        <v>0</v>
      </c>
      <c r="O97" s="401"/>
      <c r="P97" s="399"/>
      <c r="Q97" s="400" t="b">
        <v>0</v>
      </c>
      <c r="R97" s="410"/>
      <c r="S97" s="397"/>
      <c r="T97" s="384">
        <f>IF(COUNTIF(E97:Q97,"TRUE")&gt;=2,1,0)</f>
        <v>0</v>
      </c>
    </row>
    <row r="98" spans="1:22" ht="26.1" hidden="1" customHeight="1" x14ac:dyDescent="0.3">
      <c r="A98" s="385"/>
      <c r="B98" s="402"/>
      <c r="C98" s="402"/>
      <c r="D98" s="410"/>
      <c r="E98" s="410"/>
      <c r="F98" s="410"/>
      <c r="G98" s="410"/>
      <c r="H98" s="400">
        <f>IF(H97=TRUE,-1,0)</f>
        <v>0</v>
      </c>
      <c r="I98" s="401"/>
      <c r="J98" s="399"/>
      <c r="K98" s="400">
        <f>IF(K97=TRUE,0,0)</f>
        <v>0</v>
      </c>
      <c r="L98" s="401"/>
      <c r="M98" s="399"/>
      <c r="N98" s="400">
        <f>IF(N97=TRUE,1,0)</f>
        <v>0</v>
      </c>
      <c r="O98" s="401"/>
      <c r="P98" s="399"/>
      <c r="Q98" s="400">
        <f>IF(Q97=TRUE,2,0)</f>
        <v>0</v>
      </c>
      <c r="R98" s="410"/>
      <c r="S98" s="397">
        <f>SUM(G98:R98)</f>
        <v>0</v>
      </c>
    </row>
    <row r="99" spans="1:22" ht="24.9" customHeight="1" x14ac:dyDescent="0.3">
      <c r="A99" s="385"/>
      <c r="B99" s="741" t="s">
        <v>677</v>
      </c>
      <c r="C99" s="742"/>
      <c r="D99" s="732"/>
      <c r="E99" s="733"/>
      <c r="F99" s="734"/>
      <c r="G99" s="732"/>
      <c r="H99" s="733"/>
      <c r="I99" s="734"/>
      <c r="J99" s="732"/>
      <c r="K99" s="733"/>
      <c r="L99" s="734"/>
      <c r="M99" s="732"/>
      <c r="N99" s="733"/>
      <c r="O99" s="734"/>
      <c r="P99" s="732"/>
      <c r="Q99" s="733"/>
      <c r="R99" s="734"/>
      <c r="S99" s="397">
        <f>SUM(G99:R99)</f>
        <v>0</v>
      </c>
    </row>
    <row r="100" spans="1:22" hidden="1" x14ac:dyDescent="0.3">
      <c r="A100" s="385"/>
      <c r="B100" s="398"/>
      <c r="C100" s="398"/>
      <c r="D100" s="410"/>
      <c r="E100" s="400" t="b">
        <v>0</v>
      </c>
      <c r="F100" s="401"/>
      <c r="G100" s="399"/>
      <c r="H100" s="400" t="b">
        <v>0</v>
      </c>
      <c r="I100" s="401"/>
      <c r="J100" s="399"/>
      <c r="K100" s="400" t="b">
        <v>0</v>
      </c>
      <c r="L100" s="401"/>
      <c r="M100" s="399"/>
      <c r="N100" s="400" t="b">
        <v>0</v>
      </c>
      <c r="O100" s="401"/>
      <c r="P100" s="399"/>
      <c r="Q100" s="400" t="b">
        <v>0</v>
      </c>
      <c r="R100" s="410"/>
      <c r="S100" s="397"/>
      <c r="T100" s="384">
        <f>IF(COUNTIF(E100:Q100,"TRUE")&gt;=2,1,0)</f>
        <v>0</v>
      </c>
    </row>
    <row r="101" spans="1:22" hidden="1" x14ac:dyDescent="0.3">
      <c r="A101" s="385"/>
      <c r="B101" s="398"/>
      <c r="C101" s="398"/>
      <c r="D101" s="410"/>
      <c r="E101" s="410"/>
      <c r="F101" s="410"/>
      <c r="G101" s="410"/>
      <c r="H101" s="400">
        <f>IF(H100=TRUE,-1,0)</f>
        <v>0</v>
      </c>
      <c r="I101" s="401"/>
      <c r="J101" s="399"/>
      <c r="K101" s="400">
        <f>IF(K100=TRUE,0,0)</f>
        <v>0</v>
      </c>
      <c r="L101" s="401"/>
      <c r="M101" s="399"/>
      <c r="N101" s="400">
        <f>IF(N100=TRUE,1,0)</f>
        <v>0</v>
      </c>
      <c r="O101" s="401"/>
      <c r="P101" s="399"/>
      <c r="Q101" s="400">
        <f>IF(Q100=TRUE,2,0)</f>
        <v>0</v>
      </c>
      <c r="R101" s="410"/>
      <c r="S101" s="397">
        <f>SUM(G101:R101)</f>
        <v>0</v>
      </c>
    </row>
    <row r="102" spans="1:22" x14ac:dyDescent="0.3">
      <c r="A102" s="385"/>
      <c r="B102" s="704" t="s">
        <v>669</v>
      </c>
      <c r="C102" s="704"/>
      <c r="D102" s="704"/>
      <c r="E102" s="704"/>
      <c r="F102" s="704"/>
      <c r="G102" s="704"/>
      <c r="H102" s="704"/>
      <c r="I102" s="704"/>
      <c r="J102" s="704"/>
      <c r="K102" s="704"/>
      <c r="L102" s="704"/>
      <c r="M102" s="704"/>
      <c r="N102" s="704"/>
      <c r="O102" s="704"/>
      <c r="P102" s="749">
        <f>SUM(S91:S101)</f>
        <v>0</v>
      </c>
      <c r="Q102" s="749"/>
      <c r="R102" s="749"/>
      <c r="S102" s="397">
        <f>SUM(S90:S99)</f>
        <v>0</v>
      </c>
      <c r="T102" s="384">
        <f>IF(P102=0,0,(P102+(4-U102))/(12-(U102*3)))</f>
        <v>0</v>
      </c>
      <c r="U102" s="384">
        <f>COUNTIF(E91:E101,"TRUE")</f>
        <v>0</v>
      </c>
      <c r="V102" s="384">
        <f>IF(P102=0,1,0)</f>
        <v>1</v>
      </c>
    </row>
    <row r="103" spans="1:22" x14ac:dyDescent="0.3">
      <c r="A103" s="385"/>
      <c r="B103" s="704" t="s">
        <v>670</v>
      </c>
      <c r="C103" s="704"/>
      <c r="D103" s="704"/>
      <c r="E103" s="704"/>
      <c r="F103" s="704"/>
      <c r="G103" s="704"/>
      <c r="H103" s="704"/>
      <c r="I103" s="704"/>
      <c r="J103" s="704"/>
      <c r="K103" s="704"/>
      <c r="L103" s="704"/>
      <c r="M103" s="704"/>
      <c r="N103" s="704"/>
      <c r="O103" s="704"/>
      <c r="P103" s="749">
        <f>SUM(P102/4)</f>
        <v>0</v>
      </c>
      <c r="Q103" s="749"/>
      <c r="R103" s="749"/>
      <c r="S103" s="387"/>
    </row>
    <row r="104" spans="1:22" x14ac:dyDescent="0.3">
      <c r="A104" s="385"/>
      <c r="B104" s="753" t="s">
        <v>671</v>
      </c>
      <c r="C104" s="754"/>
      <c r="D104" s="754"/>
      <c r="E104" s="754"/>
      <c r="F104" s="754"/>
      <c r="G104" s="754"/>
      <c r="H104" s="754"/>
      <c r="I104" s="754"/>
      <c r="J104" s="754"/>
      <c r="K104" s="754"/>
      <c r="L104" s="754"/>
      <c r="M104" s="754"/>
      <c r="N104" s="754"/>
      <c r="O104" s="407" t="s">
        <v>678</v>
      </c>
      <c r="P104" s="752">
        <f>SUM(P103*0.1)</f>
        <v>0</v>
      </c>
      <c r="Q104" s="752"/>
      <c r="R104" s="752"/>
      <c r="S104" s="408"/>
    </row>
    <row r="105" spans="1:22" x14ac:dyDescent="0.3">
      <c r="A105" s="385"/>
      <c r="B105" s="756" t="s">
        <v>679</v>
      </c>
      <c r="C105" s="756"/>
      <c r="D105" s="756"/>
      <c r="E105" s="756"/>
      <c r="F105" s="756"/>
      <c r="G105" s="756"/>
      <c r="H105" s="756"/>
      <c r="I105" s="756"/>
      <c r="J105" s="756"/>
      <c r="K105" s="756"/>
      <c r="L105" s="756"/>
      <c r="M105" s="756"/>
      <c r="N105" s="756"/>
      <c r="O105" s="756"/>
      <c r="P105" s="756"/>
      <c r="Q105" s="756"/>
      <c r="R105" s="756"/>
      <c r="S105" s="387"/>
    </row>
    <row r="106" spans="1:22" ht="38.1" customHeight="1" x14ac:dyDescent="0.3">
      <c r="A106" s="385"/>
      <c r="B106" s="741" t="s">
        <v>680</v>
      </c>
      <c r="C106" s="742"/>
      <c r="D106" s="755"/>
      <c r="E106" s="755"/>
      <c r="F106" s="755"/>
      <c r="G106" s="755"/>
      <c r="H106" s="755"/>
      <c r="I106" s="755"/>
      <c r="J106" s="757"/>
      <c r="K106" s="757"/>
      <c r="L106" s="757"/>
      <c r="M106" s="755"/>
      <c r="N106" s="755"/>
      <c r="O106" s="755"/>
      <c r="P106" s="755"/>
      <c r="Q106" s="755"/>
      <c r="R106" s="755"/>
      <c r="S106" s="397">
        <f>SUM(G106:R106)</f>
        <v>0</v>
      </c>
    </row>
    <row r="107" spans="1:22" ht="38.1" hidden="1" customHeight="1" x14ac:dyDescent="0.3">
      <c r="A107" s="385"/>
      <c r="B107" s="741"/>
      <c r="C107" s="742"/>
      <c r="D107" s="411"/>
      <c r="E107" s="400" t="b">
        <v>0</v>
      </c>
      <c r="F107" s="401"/>
      <c r="G107" s="399"/>
      <c r="H107" s="400" t="b">
        <v>0</v>
      </c>
      <c r="I107" s="401"/>
      <c r="J107" s="399"/>
      <c r="K107" s="400" t="b">
        <v>0</v>
      </c>
      <c r="L107" s="401"/>
      <c r="M107" s="399"/>
      <c r="N107" s="400" t="b">
        <v>0</v>
      </c>
      <c r="O107" s="401"/>
      <c r="P107" s="399"/>
      <c r="Q107" s="400" t="b">
        <v>0</v>
      </c>
      <c r="R107" s="409"/>
      <c r="S107" s="397"/>
      <c r="T107" s="384">
        <f>IF(COUNTIF(E107:Q107,"TRUE")&gt;=2,1,0)</f>
        <v>0</v>
      </c>
    </row>
    <row r="108" spans="1:22" ht="38.1" hidden="1" customHeight="1" x14ac:dyDescent="0.3">
      <c r="A108" s="385"/>
      <c r="B108" s="741"/>
      <c r="C108" s="742"/>
      <c r="D108" s="411"/>
      <c r="E108" s="400"/>
      <c r="F108" s="401"/>
      <c r="G108" s="409"/>
      <c r="H108" s="400">
        <f>IF(H107=TRUE,-1,0)</f>
        <v>0</v>
      </c>
      <c r="I108" s="401"/>
      <c r="J108" s="399"/>
      <c r="K108" s="400">
        <f>IF(K107=TRUE,0,0)</f>
        <v>0</v>
      </c>
      <c r="L108" s="401"/>
      <c r="M108" s="399"/>
      <c r="N108" s="400">
        <f>IF(N107=TRUE,1,0)</f>
        <v>0</v>
      </c>
      <c r="O108" s="401"/>
      <c r="P108" s="399"/>
      <c r="Q108" s="400">
        <f>IF(Q107=TRUE,2,0)</f>
        <v>0</v>
      </c>
      <c r="R108" s="409"/>
      <c r="S108" s="397">
        <f>SUM(G108:R108)</f>
        <v>0</v>
      </c>
    </row>
    <row r="109" spans="1:22" ht="38.1" customHeight="1" x14ac:dyDescent="0.3">
      <c r="A109" s="385"/>
      <c r="B109" s="741" t="s">
        <v>681</v>
      </c>
      <c r="C109" s="742"/>
      <c r="D109" s="755"/>
      <c r="E109" s="755"/>
      <c r="F109" s="755"/>
      <c r="G109" s="755"/>
      <c r="H109" s="755"/>
      <c r="I109" s="755"/>
      <c r="J109" s="755"/>
      <c r="K109" s="755"/>
      <c r="L109" s="755"/>
      <c r="M109" s="755"/>
      <c r="N109" s="755"/>
      <c r="O109" s="755"/>
      <c r="P109" s="755"/>
      <c r="Q109" s="755"/>
      <c r="R109" s="755"/>
      <c r="S109" s="397">
        <f>SUM(G109:R109)</f>
        <v>0</v>
      </c>
    </row>
    <row r="110" spans="1:22" ht="38.1" hidden="1" customHeight="1" x14ac:dyDescent="0.3">
      <c r="A110" s="385"/>
      <c r="B110" s="741"/>
      <c r="C110" s="742"/>
      <c r="D110" s="399"/>
      <c r="E110" s="400" t="b">
        <v>0</v>
      </c>
      <c r="F110" s="401"/>
      <c r="G110" s="399"/>
      <c r="H110" s="400" t="b">
        <v>0</v>
      </c>
      <c r="I110" s="401"/>
      <c r="J110" s="399"/>
      <c r="K110" s="400" t="b">
        <v>0</v>
      </c>
      <c r="L110" s="401"/>
      <c r="M110" s="399"/>
      <c r="N110" s="400" t="b">
        <v>0</v>
      </c>
      <c r="O110" s="401"/>
      <c r="P110" s="399"/>
      <c r="Q110" s="400" t="b">
        <v>0</v>
      </c>
      <c r="R110" s="409"/>
      <c r="S110" s="397"/>
      <c r="T110" s="384">
        <f>IF(COUNTIF(E110:Q110,"TRUE")&gt;=2,1,0)</f>
        <v>0</v>
      </c>
    </row>
    <row r="111" spans="1:22" ht="38.1" hidden="1" customHeight="1" x14ac:dyDescent="0.3">
      <c r="A111" s="385"/>
      <c r="B111" s="741"/>
      <c r="C111" s="742"/>
      <c r="D111" s="399"/>
      <c r="E111" s="400"/>
      <c r="F111" s="401"/>
      <c r="G111" s="409"/>
      <c r="H111" s="400">
        <f>IF(H110=TRUE,-1,0)</f>
        <v>0</v>
      </c>
      <c r="I111" s="401"/>
      <c r="J111" s="399"/>
      <c r="K111" s="400">
        <f>IF(K110=TRUE,0,0)</f>
        <v>0</v>
      </c>
      <c r="L111" s="401"/>
      <c r="M111" s="399"/>
      <c r="N111" s="400">
        <f>IF(N110=TRUE,1,0)</f>
        <v>0</v>
      </c>
      <c r="O111" s="401"/>
      <c r="P111" s="399"/>
      <c r="Q111" s="400">
        <f>IF(Q110=TRUE,2,0)</f>
        <v>0</v>
      </c>
      <c r="R111" s="409"/>
      <c r="S111" s="397">
        <f>SUM(G111:R111)</f>
        <v>0</v>
      </c>
    </row>
    <row r="112" spans="1:22" ht="26.1" customHeight="1" x14ac:dyDescent="0.3">
      <c r="A112" s="385"/>
      <c r="B112" s="741" t="s">
        <v>682</v>
      </c>
      <c r="C112" s="742"/>
      <c r="D112" s="732"/>
      <c r="E112" s="733"/>
      <c r="F112" s="734"/>
      <c r="G112" s="732"/>
      <c r="H112" s="733"/>
      <c r="I112" s="734"/>
      <c r="J112" s="732"/>
      <c r="K112" s="733"/>
      <c r="L112" s="734"/>
      <c r="M112" s="732"/>
      <c r="N112" s="733"/>
      <c r="O112" s="734"/>
      <c r="P112" s="732"/>
      <c r="Q112" s="733"/>
      <c r="R112" s="734"/>
      <c r="S112" s="397">
        <f>SUM(G112:R112)</f>
        <v>0</v>
      </c>
    </row>
    <row r="113" spans="1:22" ht="26.1" hidden="1" customHeight="1" x14ac:dyDescent="0.3">
      <c r="A113" s="385"/>
      <c r="B113" s="741"/>
      <c r="C113" s="742"/>
      <c r="D113" s="399"/>
      <c r="E113" s="400" t="b">
        <v>0</v>
      </c>
      <c r="F113" s="401"/>
      <c r="G113" s="399"/>
      <c r="H113" s="400" t="b">
        <v>0</v>
      </c>
      <c r="I113" s="401"/>
      <c r="J113" s="399"/>
      <c r="K113" s="400" t="b">
        <v>0</v>
      </c>
      <c r="L113" s="401"/>
      <c r="M113" s="399"/>
      <c r="N113" s="400" t="b">
        <v>0</v>
      </c>
      <c r="O113" s="401"/>
      <c r="P113" s="399"/>
      <c r="Q113" s="400" t="b">
        <v>0</v>
      </c>
      <c r="R113" s="409"/>
      <c r="S113" s="397"/>
      <c r="T113" s="384">
        <f>IF(COUNTIF(E113:Q113,"TRUE")&gt;=2,1,0)</f>
        <v>0</v>
      </c>
    </row>
    <row r="114" spans="1:22" ht="26.1" hidden="1" customHeight="1" x14ac:dyDescent="0.3">
      <c r="A114" s="385"/>
      <c r="B114" s="741"/>
      <c r="C114" s="742"/>
      <c r="D114" s="399"/>
      <c r="E114" s="400"/>
      <c r="F114" s="401"/>
      <c r="G114" s="409"/>
      <c r="H114" s="400">
        <f>IF(H113=TRUE,-1,0)</f>
        <v>0</v>
      </c>
      <c r="I114" s="401"/>
      <c r="J114" s="399"/>
      <c r="K114" s="400">
        <f>IF(K113=TRUE,0,0)</f>
        <v>0</v>
      </c>
      <c r="L114" s="401"/>
      <c r="M114" s="399"/>
      <c r="N114" s="400">
        <f>IF(N113=TRUE,1,0)</f>
        <v>0</v>
      </c>
      <c r="O114" s="401"/>
      <c r="P114" s="399"/>
      <c r="Q114" s="400">
        <f>IF(Q113=TRUE,2,0)</f>
        <v>0</v>
      </c>
      <c r="R114" s="409"/>
      <c r="S114" s="397">
        <f>SUM(G114:R114)</f>
        <v>0</v>
      </c>
    </row>
    <row r="115" spans="1:22" ht="20.25" customHeight="1" x14ac:dyDescent="0.3">
      <c r="A115" s="385"/>
      <c r="B115" s="741" t="s">
        <v>683</v>
      </c>
      <c r="C115" s="742"/>
      <c r="D115" s="732"/>
      <c r="E115" s="733"/>
      <c r="F115" s="734"/>
      <c r="G115" s="732"/>
      <c r="H115" s="733"/>
      <c r="I115" s="734"/>
      <c r="J115" s="732"/>
      <c r="K115" s="733"/>
      <c r="L115" s="734"/>
      <c r="M115" s="732"/>
      <c r="N115" s="733"/>
      <c r="O115" s="734"/>
      <c r="P115" s="732"/>
      <c r="Q115" s="733"/>
      <c r="R115" s="734"/>
      <c r="S115" s="397">
        <f>SUM(G115:R115)</f>
        <v>0</v>
      </c>
    </row>
    <row r="116" spans="1:22" ht="15" hidden="1" customHeight="1" x14ac:dyDescent="0.3">
      <c r="A116" s="385"/>
      <c r="B116" s="741"/>
      <c r="C116" s="742"/>
      <c r="D116" s="399"/>
      <c r="E116" s="400" t="b">
        <v>0</v>
      </c>
      <c r="F116" s="401"/>
      <c r="G116" s="399"/>
      <c r="H116" s="400" t="b">
        <v>0</v>
      </c>
      <c r="I116" s="401"/>
      <c r="J116" s="399"/>
      <c r="K116" s="400" t="b">
        <v>0</v>
      </c>
      <c r="L116" s="401"/>
      <c r="M116" s="399"/>
      <c r="N116" s="400" t="b">
        <v>0</v>
      </c>
      <c r="O116" s="401"/>
      <c r="P116" s="399"/>
      <c r="Q116" s="400" t="b">
        <v>0</v>
      </c>
      <c r="R116" s="409"/>
      <c r="S116" s="397"/>
      <c r="T116" s="384">
        <f>IF(COUNTIF(E116:Q116,"TRUE")&gt;=2,1,0)</f>
        <v>0</v>
      </c>
    </row>
    <row r="117" spans="1:22" ht="15" hidden="1" customHeight="1" x14ac:dyDescent="0.3">
      <c r="A117" s="385"/>
      <c r="B117" s="741"/>
      <c r="C117" s="742"/>
      <c r="D117" s="399"/>
      <c r="E117" s="400"/>
      <c r="F117" s="401"/>
      <c r="G117" s="409"/>
      <c r="H117" s="400">
        <f>IF(H116=TRUE,-1,0)</f>
        <v>0</v>
      </c>
      <c r="I117" s="401"/>
      <c r="J117" s="399"/>
      <c r="K117" s="400">
        <f>IF(K116=TRUE,0,0)</f>
        <v>0</v>
      </c>
      <c r="L117" s="401"/>
      <c r="M117" s="399"/>
      <c r="N117" s="400">
        <f>IF(N116=TRUE,1,0)</f>
        <v>0</v>
      </c>
      <c r="O117" s="401"/>
      <c r="P117" s="399"/>
      <c r="Q117" s="400">
        <f>IF(Q116=TRUE,2,0)</f>
        <v>0</v>
      </c>
      <c r="R117" s="409"/>
      <c r="S117" s="397">
        <f>SUM(G117:R117)</f>
        <v>0</v>
      </c>
    </row>
    <row r="118" spans="1:22" ht="20.25" customHeight="1" x14ac:dyDescent="0.3">
      <c r="A118" s="385"/>
      <c r="B118" s="741" t="s">
        <v>684</v>
      </c>
      <c r="C118" s="742"/>
      <c r="D118" s="732"/>
      <c r="E118" s="733"/>
      <c r="F118" s="734"/>
      <c r="G118" s="732"/>
      <c r="H118" s="733"/>
      <c r="I118" s="734"/>
      <c r="J118" s="732"/>
      <c r="K118" s="733"/>
      <c r="L118" s="734"/>
      <c r="M118" s="732"/>
      <c r="N118" s="733"/>
      <c r="O118" s="734"/>
      <c r="P118" s="732"/>
      <c r="Q118" s="733"/>
      <c r="R118" s="734"/>
      <c r="S118" s="397">
        <f>SUM(G118:R118)</f>
        <v>0</v>
      </c>
    </row>
    <row r="119" spans="1:22" hidden="1" x14ac:dyDescent="0.3">
      <c r="A119" s="385"/>
      <c r="B119" s="398"/>
      <c r="C119" s="398"/>
      <c r="D119" s="399"/>
      <c r="E119" s="400" t="b">
        <v>0</v>
      </c>
      <c r="F119" s="401"/>
      <c r="G119" s="399"/>
      <c r="H119" s="400" t="b">
        <v>0</v>
      </c>
      <c r="I119" s="401"/>
      <c r="J119" s="399"/>
      <c r="K119" s="400" t="b">
        <v>0</v>
      </c>
      <c r="L119" s="401"/>
      <c r="M119" s="399"/>
      <c r="N119" s="400" t="b">
        <v>0</v>
      </c>
      <c r="O119" s="401"/>
      <c r="P119" s="399"/>
      <c r="Q119" s="400" t="b">
        <v>0</v>
      </c>
      <c r="R119" s="409"/>
      <c r="S119" s="397"/>
      <c r="T119" s="384">
        <f>IF(COUNTIF(E119:Q119,"TRUE")&gt;=2,1,0)</f>
        <v>0</v>
      </c>
    </row>
    <row r="120" spans="1:22" hidden="1" x14ac:dyDescent="0.3">
      <c r="A120" s="385"/>
      <c r="B120" s="398"/>
      <c r="C120" s="398"/>
      <c r="D120" s="399"/>
      <c r="E120" s="400"/>
      <c r="F120" s="401"/>
      <c r="G120" s="409"/>
      <c r="H120" s="400">
        <f>IF(H119=TRUE,-1,0)</f>
        <v>0</v>
      </c>
      <c r="I120" s="401"/>
      <c r="J120" s="399"/>
      <c r="K120" s="400">
        <f>IF(K119=TRUE,0,0)</f>
        <v>0</v>
      </c>
      <c r="L120" s="401"/>
      <c r="M120" s="399"/>
      <c r="N120" s="400">
        <f>IF(N119=TRUE,1,0)</f>
        <v>0</v>
      </c>
      <c r="O120" s="401"/>
      <c r="P120" s="399"/>
      <c r="Q120" s="400">
        <f>IF(Q119=TRUE,2,0)</f>
        <v>0</v>
      </c>
      <c r="R120" s="409"/>
      <c r="S120" s="397">
        <f>SUM(G120:R120)</f>
        <v>0</v>
      </c>
    </row>
    <row r="121" spans="1:22" x14ac:dyDescent="0.3">
      <c r="A121" s="385"/>
      <c r="B121" s="704" t="s">
        <v>669</v>
      </c>
      <c r="C121" s="704"/>
      <c r="D121" s="704"/>
      <c r="E121" s="704"/>
      <c r="F121" s="704"/>
      <c r="G121" s="704"/>
      <c r="H121" s="704"/>
      <c r="I121" s="704"/>
      <c r="J121" s="704"/>
      <c r="K121" s="704"/>
      <c r="L121" s="704"/>
      <c r="M121" s="704"/>
      <c r="N121" s="704"/>
      <c r="O121" s="704"/>
      <c r="P121" s="749">
        <f>SUM(S107:S120)</f>
        <v>0</v>
      </c>
      <c r="Q121" s="749"/>
      <c r="R121" s="749"/>
      <c r="S121" s="397">
        <f>SUM(S106:S118)</f>
        <v>0</v>
      </c>
      <c r="T121" s="384">
        <f>IF(P121=0,0,(P121+(5-U121))/(15-(U121*3)))</f>
        <v>0</v>
      </c>
      <c r="U121" s="384">
        <f>COUNTIF(E106:E120,"TRUE")</f>
        <v>0</v>
      </c>
      <c r="V121" s="384">
        <f>IF(P121=0,1,0)</f>
        <v>1</v>
      </c>
    </row>
    <row r="122" spans="1:22" x14ac:dyDescent="0.3">
      <c r="A122" s="385"/>
      <c r="B122" s="704" t="s">
        <v>685</v>
      </c>
      <c r="C122" s="704"/>
      <c r="D122" s="704"/>
      <c r="E122" s="704"/>
      <c r="F122" s="704"/>
      <c r="G122" s="704"/>
      <c r="H122" s="704"/>
      <c r="I122" s="704"/>
      <c r="J122" s="704"/>
      <c r="K122" s="704"/>
      <c r="L122" s="704"/>
      <c r="M122" s="704"/>
      <c r="N122" s="704"/>
      <c r="O122" s="704"/>
      <c r="P122" s="749">
        <f>SUM(P121/5)</f>
        <v>0</v>
      </c>
      <c r="Q122" s="749"/>
      <c r="R122" s="749"/>
      <c r="S122" s="387"/>
    </row>
    <row r="123" spans="1:22" x14ac:dyDescent="0.3">
      <c r="A123" s="385"/>
      <c r="B123" s="753" t="s">
        <v>671</v>
      </c>
      <c r="C123" s="754"/>
      <c r="D123" s="754"/>
      <c r="E123" s="754"/>
      <c r="F123" s="754"/>
      <c r="G123" s="754"/>
      <c r="H123" s="754"/>
      <c r="I123" s="754"/>
      <c r="J123" s="754"/>
      <c r="K123" s="754"/>
      <c r="L123" s="754"/>
      <c r="M123" s="754"/>
      <c r="N123" s="754"/>
      <c r="O123" s="407" t="s">
        <v>686</v>
      </c>
      <c r="P123" s="752">
        <f>SUM(P122*0.1)</f>
        <v>0</v>
      </c>
      <c r="Q123" s="752"/>
      <c r="R123" s="752"/>
      <c r="S123" s="408"/>
    </row>
    <row r="124" spans="1:22" ht="5.0999999999999996" customHeight="1" x14ac:dyDescent="0.3">
      <c r="A124" s="393"/>
      <c r="B124" s="394"/>
      <c r="C124" s="394"/>
      <c r="D124" s="394"/>
      <c r="E124" s="394"/>
      <c r="F124" s="394"/>
      <c r="G124" s="394"/>
      <c r="H124" s="394"/>
      <c r="I124" s="394"/>
      <c r="J124" s="394"/>
      <c r="K124" s="394"/>
      <c r="L124" s="394"/>
      <c r="M124" s="394"/>
      <c r="N124" s="394"/>
      <c r="O124" s="395"/>
      <c r="P124" s="394"/>
      <c r="Q124" s="394"/>
      <c r="R124" s="394"/>
      <c r="S124" s="396"/>
    </row>
    <row r="125" spans="1:22" x14ac:dyDescent="0.3">
      <c r="A125" s="412"/>
      <c r="B125" s="760" t="s">
        <v>652</v>
      </c>
      <c r="C125" s="760"/>
      <c r="D125" s="761" t="s">
        <v>653</v>
      </c>
      <c r="E125" s="761"/>
      <c r="F125" s="761"/>
      <c r="G125" s="761"/>
      <c r="H125" s="761"/>
      <c r="I125" s="761"/>
      <c r="J125" s="761"/>
      <c r="K125" s="761"/>
      <c r="L125" s="761"/>
      <c r="M125" s="761"/>
      <c r="N125" s="761"/>
      <c r="O125" s="761"/>
      <c r="P125" s="761"/>
      <c r="Q125" s="761"/>
      <c r="R125" s="761"/>
      <c r="S125" s="413"/>
    </row>
    <row r="126" spans="1:22" ht="27.9" customHeight="1" x14ac:dyDescent="0.3">
      <c r="A126" s="385"/>
      <c r="B126" s="725" t="s">
        <v>654</v>
      </c>
      <c r="C126" s="726"/>
      <c r="D126" s="729" t="s">
        <v>655</v>
      </c>
      <c r="E126" s="730"/>
      <c r="F126" s="731"/>
      <c r="G126" s="735" t="s">
        <v>656</v>
      </c>
      <c r="H126" s="736"/>
      <c r="I126" s="737"/>
      <c r="J126" s="735" t="s">
        <v>657</v>
      </c>
      <c r="K126" s="736"/>
      <c r="L126" s="737"/>
      <c r="M126" s="735" t="s">
        <v>658</v>
      </c>
      <c r="N126" s="736"/>
      <c r="O126" s="737"/>
      <c r="P126" s="735" t="s">
        <v>659</v>
      </c>
      <c r="Q126" s="736"/>
      <c r="R126" s="737"/>
      <c r="S126" s="387"/>
    </row>
    <row r="127" spans="1:22" ht="39.9" customHeight="1" x14ac:dyDescent="0.3">
      <c r="A127" s="385"/>
      <c r="B127" s="727"/>
      <c r="C127" s="728"/>
      <c r="D127" s="762"/>
      <c r="E127" s="728"/>
      <c r="F127" s="763"/>
      <c r="G127" s="738" t="s">
        <v>660</v>
      </c>
      <c r="H127" s="739"/>
      <c r="I127" s="740"/>
      <c r="J127" s="738" t="s">
        <v>661</v>
      </c>
      <c r="K127" s="739"/>
      <c r="L127" s="740"/>
      <c r="M127" s="738" t="s">
        <v>662</v>
      </c>
      <c r="N127" s="739"/>
      <c r="O127" s="740"/>
      <c r="P127" s="738" t="s">
        <v>663</v>
      </c>
      <c r="Q127" s="739"/>
      <c r="R127" s="740"/>
      <c r="S127" s="387"/>
    </row>
    <row r="128" spans="1:22" x14ac:dyDescent="0.3">
      <c r="A128" s="385"/>
      <c r="B128" s="743" t="s">
        <v>687</v>
      </c>
      <c r="C128" s="743"/>
      <c r="D128" s="743"/>
      <c r="E128" s="743"/>
      <c r="F128" s="743"/>
      <c r="G128" s="743"/>
      <c r="H128" s="743"/>
      <c r="I128" s="743"/>
      <c r="J128" s="743"/>
      <c r="K128" s="743"/>
      <c r="L128" s="743"/>
      <c r="M128" s="743"/>
      <c r="N128" s="743"/>
      <c r="O128" s="743"/>
      <c r="P128" s="743"/>
      <c r="Q128" s="743"/>
      <c r="R128" s="743"/>
      <c r="S128" s="387"/>
    </row>
    <row r="129" spans="1:22" x14ac:dyDescent="0.3">
      <c r="A129" s="385"/>
      <c r="B129" s="758" t="s">
        <v>688</v>
      </c>
      <c r="C129" s="758"/>
      <c r="D129" s="749"/>
      <c r="E129" s="749"/>
      <c r="F129" s="749"/>
      <c r="G129" s="759" t="s">
        <v>689</v>
      </c>
      <c r="H129" s="759"/>
      <c r="I129" s="759"/>
      <c r="J129" s="759"/>
      <c r="K129" s="759"/>
      <c r="L129" s="759"/>
      <c r="M129" s="759"/>
      <c r="N129" s="759"/>
      <c r="O129" s="759"/>
      <c r="P129" s="710">
        <v>0</v>
      </c>
      <c r="Q129" s="710"/>
      <c r="R129" s="710"/>
      <c r="S129" s="397">
        <f t="shared" ref="S129:S136" si="0">P129</f>
        <v>0</v>
      </c>
    </row>
    <row r="130" spans="1:22" x14ac:dyDescent="0.3">
      <c r="A130" s="385"/>
      <c r="B130" s="764"/>
      <c r="C130" s="765"/>
      <c r="D130" s="765"/>
      <c r="E130" s="765"/>
      <c r="F130" s="765"/>
      <c r="G130" s="765"/>
      <c r="H130" s="765"/>
      <c r="I130" s="765"/>
      <c r="J130" s="765"/>
      <c r="K130" s="765"/>
      <c r="L130" s="765"/>
      <c r="M130" s="765"/>
      <c r="N130" s="765"/>
      <c r="O130" s="765"/>
      <c r="P130" s="765"/>
      <c r="Q130" s="765"/>
      <c r="R130" s="766"/>
      <c r="S130" s="397">
        <f t="shared" si="0"/>
        <v>0</v>
      </c>
    </row>
    <row r="131" spans="1:22" x14ac:dyDescent="0.3">
      <c r="A131" s="385"/>
      <c r="B131" s="758" t="s">
        <v>690</v>
      </c>
      <c r="C131" s="758"/>
      <c r="D131" s="749"/>
      <c r="E131" s="749"/>
      <c r="F131" s="749"/>
      <c r="G131" s="759" t="s">
        <v>691</v>
      </c>
      <c r="H131" s="759"/>
      <c r="I131" s="759"/>
      <c r="J131" s="759"/>
      <c r="K131" s="759"/>
      <c r="L131" s="759"/>
      <c r="M131" s="759"/>
      <c r="N131" s="759"/>
      <c r="O131" s="759"/>
      <c r="P131" s="710">
        <v>0</v>
      </c>
      <c r="Q131" s="710"/>
      <c r="R131" s="710"/>
      <c r="S131" s="397">
        <f t="shared" si="0"/>
        <v>0</v>
      </c>
    </row>
    <row r="132" spans="1:22" x14ac:dyDescent="0.3">
      <c r="A132" s="385"/>
      <c r="B132" s="758" t="s">
        <v>692</v>
      </c>
      <c r="C132" s="758"/>
      <c r="D132" s="749"/>
      <c r="E132" s="749"/>
      <c r="F132" s="749"/>
      <c r="G132" s="759" t="s">
        <v>693</v>
      </c>
      <c r="H132" s="759"/>
      <c r="I132" s="759"/>
      <c r="J132" s="759"/>
      <c r="K132" s="759"/>
      <c r="L132" s="759"/>
      <c r="M132" s="759"/>
      <c r="N132" s="759"/>
      <c r="O132" s="759"/>
      <c r="P132" s="710">
        <v>0</v>
      </c>
      <c r="Q132" s="710"/>
      <c r="R132" s="710"/>
      <c r="S132" s="397">
        <f t="shared" si="0"/>
        <v>0</v>
      </c>
    </row>
    <row r="133" spans="1:22" x14ac:dyDescent="0.3">
      <c r="A133" s="385"/>
      <c r="B133" s="758" t="s">
        <v>694</v>
      </c>
      <c r="C133" s="758"/>
      <c r="D133" s="749"/>
      <c r="E133" s="749"/>
      <c r="F133" s="749"/>
      <c r="G133" s="759" t="s">
        <v>695</v>
      </c>
      <c r="H133" s="759"/>
      <c r="I133" s="759"/>
      <c r="J133" s="759"/>
      <c r="K133" s="759"/>
      <c r="L133" s="759"/>
      <c r="M133" s="759"/>
      <c r="N133" s="759"/>
      <c r="O133" s="759"/>
      <c r="P133" s="710">
        <v>0</v>
      </c>
      <c r="Q133" s="710"/>
      <c r="R133" s="710"/>
      <c r="S133" s="397">
        <f t="shared" si="0"/>
        <v>0</v>
      </c>
    </row>
    <row r="134" spans="1:22" x14ac:dyDescent="0.3">
      <c r="A134" s="385"/>
      <c r="B134" s="758" t="s">
        <v>696</v>
      </c>
      <c r="C134" s="758"/>
      <c r="D134" s="749"/>
      <c r="E134" s="749"/>
      <c r="F134" s="749"/>
      <c r="G134" s="759" t="s">
        <v>697</v>
      </c>
      <c r="H134" s="759"/>
      <c r="I134" s="759"/>
      <c r="J134" s="759"/>
      <c r="K134" s="759"/>
      <c r="L134" s="759"/>
      <c r="M134" s="759"/>
      <c r="N134" s="759"/>
      <c r="O134" s="759"/>
      <c r="P134" s="710">
        <v>0</v>
      </c>
      <c r="Q134" s="710"/>
      <c r="R134" s="710"/>
      <c r="S134" s="397">
        <f t="shared" si="0"/>
        <v>0</v>
      </c>
    </row>
    <row r="135" spans="1:22" x14ac:dyDescent="0.3">
      <c r="A135" s="385"/>
      <c r="B135" s="758" t="s">
        <v>698</v>
      </c>
      <c r="C135" s="758"/>
      <c r="D135" s="749"/>
      <c r="E135" s="749"/>
      <c r="F135" s="749"/>
      <c r="G135" s="759" t="s">
        <v>699</v>
      </c>
      <c r="H135" s="759"/>
      <c r="I135" s="759"/>
      <c r="J135" s="759"/>
      <c r="K135" s="759"/>
      <c r="L135" s="759"/>
      <c r="M135" s="759"/>
      <c r="N135" s="759"/>
      <c r="O135" s="759"/>
      <c r="P135" s="710">
        <v>0</v>
      </c>
      <c r="Q135" s="710"/>
      <c r="R135" s="710"/>
      <c r="S135" s="397">
        <f t="shared" si="0"/>
        <v>0</v>
      </c>
    </row>
    <row r="136" spans="1:22" x14ac:dyDescent="0.3">
      <c r="A136" s="385"/>
      <c r="B136" s="758" t="s">
        <v>700</v>
      </c>
      <c r="C136" s="758"/>
      <c r="D136" s="749"/>
      <c r="E136" s="749"/>
      <c r="F136" s="749"/>
      <c r="G136" s="759" t="s">
        <v>701</v>
      </c>
      <c r="H136" s="759"/>
      <c r="I136" s="759"/>
      <c r="J136" s="759"/>
      <c r="K136" s="759"/>
      <c r="L136" s="759"/>
      <c r="M136" s="759"/>
      <c r="N136" s="759"/>
      <c r="O136" s="759"/>
      <c r="P136" s="710">
        <v>0</v>
      </c>
      <c r="Q136" s="710"/>
      <c r="R136" s="710"/>
      <c r="S136" s="397">
        <f t="shared" si="0"/>
        <v>0</v>
      </c>
    </row>
    <row r="137" spans="1:22" x14ac:dyDescent="0.3">
      <c r="A137" s="385"/>
      <c r="B137" s="743" t="s">
        <v>702</v>
      </c>
      <c r="C137" s="743"/>
      <c r="D137" s="743"/>
      <c r="E137" s="743"/>
      <c r="F137" s="743"/>
      <c r="G137" s="743"/>
      <c r="H137" s="743"/>
      <c r="I137" s="743"/>
      <c r="J137" s="743"/>
      <c r="K137" s="743"/>
      <c r="L137" s="743"/>
      <c r="M137" s="743"/>
      <c r="N137" s="743"/>
      <c r="O137" s="743"/>
      <c r="P137" s="743"/>
      <c r="Q137" s="743"/>
      <c r="R137" s="743"/>
      <c r="S137" s="397">
        <f>SUM(S131:S136)</f>
        <v>0</v>
      </c>
    </row>
    <row r="138" spans="1:22" ht="15" customHeight="1" x14ac:dyDescent="0.3">
      <c r="A138" s="385"/>
      <c r="B138" s="767" t="s">
        <v>703</v>
      </c>
      <c r="C138" s="768"/>
      <c r="D138" s="768"/>
      <c r="E138" s="768"/>
      <c r="F138" s="768"/>
      <c r="G138" s="768"/>
      <c r="H138" s="768"/>
      <c r="I138" s="768"/>
      <c r="J138" s="768"/>
      <c r="K138" s="768"/>
      <c r="L138" s="768"/>
      <c r="M138" s="768"/>
      <c r="N138" s="768"/>
      <c r="O138" s="769" t="s">
        <v>704</v>
      </c>
      <c r="P138" s="749">
        <f>S129</f>
        <v>0</v>
      </c>
      <c r="Q138" s="749"/>
      <c r="R138" s="749"/>
      <c r="S138" s="387"/>
    </row>
    <row r="139" spans="1:22" ht="15" customHeight="1" x14ac:dyDescent="0.3">
      <c r="A139" s="385"/>
      <c r="B139" s="771" t="s">
        <v>705</v>
      </c>
      <c r="C139" s="772"/>
      <c r="D139" s="772"/>
      <c r="E139" s="772"/>
      <c r="F139" s="772"/>
      <c r="G139" s="772"/>
      <c r="H139" s="772"/>
      <c r="I139" s="772"/>
      <c r="J139" s="772"/>
      <c r="K139" s="772"/>
      <c r="L139" s="772"/>
      <c r="M139" s="772"/>
      <c r="N139" s="772"/>
      <c r="O139" s="770"/>
      <c r="P139" s="749">
        <f>S137</f>
        <v>0</v>
      </c>
      <c r="Q139" s="749"/>
      <c r="R139" s="749"/>
      <c r="S139" s="387"/>
      <c r="T139" s="384">
        <f>IF(P139=0,0,(P139+(7-U139))/(21-(U139*3)))</f>
        <v>0</v>
      </c>
      <c r="U139" s="384">
        <f>COUNTIF(D129:F136,"N/A")</f>
        <v>0</v>
      </c>
      <c r="V139" s="384">
        <f>IF(P139=0,1,0)</f>
        <v>1</v>
      </c>
    </row>
    <row r="140" spans="1:22" x14ac:dyDescent="0.3">
      <c r="A140" s="385"/>
      <c r="B140" s="773" t="s">
        <v>706</v>
      </c>
      <c r="C140" s="774"/>
      <c r="D140" s="774"/>
      <c r="E140" s="774"/>
      <c r="F140" s="774"/>
      <c r="G140" s="774"/>
      <c r="H140" s="774"/>
      <c r="I140" s="774"/>
      <c r="J140" s="774"/>
      <c r="K140" s="774"/>
      <c r="L140" s="774"/>
      <c r="M140" s="774"/>
      <c r="N140" s="774"/>
      <c r="O140" s="777" t="s">
        <v>707</v>
      </c>
      <c r="P140" s="779">
        <f>SUM(0.75*P138)</f>
        <v>0</v>
      </c>
      <c r="Q140" s="779"/>
      <c r="R140" s="779"/>
      <c r="S140" s="387"/>
    </row>
    <row r="141" spans="1:22" x14ac:dyDescent="0.3">
      <c r="A141" s="385"/>
      <c r="B141" s="775"/>
      <c r="C141" s="776"/>
      <c r="D141" s="776"/>
      <c r="E141" s="776"/>
      <c r="F141" s="776"/>
      <c r="G141" s="776"/>
      <c r="H141" s="776"/>
      <c r="I141" s="776"/>
      <c r="J141" s="776"/>
      <c r="K141" s="776"/>
      <c r="L141" s="776"/>
      <c r="M141" s="776"/>
      <c r="N141" s="776"/>
      <c r="O141" s="778"/>
      <c r="P141" s="779">
        <f>SUM(0.75*P139)</f>
        <v>0</v>
      </c>
      <c r="Q141" s="779"/>
      <c r="R141" s="779"/>
      <c r="S141" s="387"/>
    </row>
    <row r="142" spans="1:22" x14ac:dyDescent="0.3">
      <c r="A142" s="385"/>
      <c r="B142" s="743" t="s">
        <v>708</v>
      </c>
      <c r="C142" s="743"/>
      <c r="D142" s="743"/>
      <c r="E142" s="743"/>
      <c r="F142" s="743"/>
      <c r="G142" s="743"/>
      <c r="H142" s="743"/>
      <c r="I142" s="743"/>
      <c r="J142" s="743"/>
      <c r="K142" s="743"/>
      <c r="L142" s="743"/>
      <c r="M142" s="743"/>
      <c r="N142" s="743"/>
      <c r="O142" s="743"/>
      <c r="P142" s="743"/>
      <c r="Q142" s="743"/>
      <c r="R142" s="743"/>
      <c r="S142" s="387"/>
    </row>
    <row r="143" spans="1:22" ht="20.25" customHeight="1" x14ac:dyDescent="0.3">
      <c r="A143" s="385"/>
      <c r="B143" s="741" t="s">
        <v>709</v>
      </c>
      <c r="C143" s="742"/>
      <c r="D143" s="732"/>
      <c r="E143" s="733"/>
      <c r="F143" s="734"/>
      <c r="G143" s="732"/>
      <c r="H143" s="733"/>
      <c r="I143" s="734"/>
      <c r="J143" s="732"/>
      <c r="K143" s="733"/>
      <c r="L143" s="734"/>
      <c r="M143" s="732"/>
      <c r="N143" s="733"/>
      <c r="O143" s="734"/>
      <c r="P143" s="732"/>
      <c r="Q143" s="733"/>
      <c r="R143" s="734"/>
      <c r="S143" s="397">
        <f>SUM(G143:R143)</f>
        <v>0</v>
      </c>
    </row>
    <row r="144" spans="1:22" ht="15" hidden="1" customHeight="1" x14ac:dyDescent="0.3">
      <c r="A144" s="385"/>
      <c r="B144" s="741"/>
      <c r="C144" s="742"/>
      <c r="D144" s="410"/>
      <c r="E144" s="410" t="b">
        <v>0</v>
      </c>
      <c r="F144" s="410"/>
      <c r="G144" s="410"/>
      <c r="H144" s="410" t="b">
        <v>0</v>
      </c>
      <c r="I144" s="410"/>
      <c r="J144" s="410"/>
      <c r="K144" s="410" t="b">
        <v>0</v>
      </c>
      <c r="L144" s="410"/>
      <c r="M144" s="410"/>
      <c r="N144" s="410" t="b">
        <v>0</v>
      </c>
      <c r="O144" s="410"/>
      <c r="P144" s="410"/>
      <c r="Q144" s="410" t="b">
        <v>0</v>
      </c>
      <c r="R144" s="410"/>
      <c r="S144" s="397"/>
      <c r="T144" s="384">
        <f>IF(COUNTIF(E144:Q144,"TRUE")&gt;=2,1,0)</f>
        <v>0</v>
      </c>
    </row>
    <row r="145" spans="1:22" ht="15" hidden="1" customHeight="1" x14ac:dyDescent="0.3">
      <c r="A145" s="385"/>
      <c r="B145" s="741"/>
      <c r="C145" s="742"/>
      <c r="D145" s="410"/>
      <c r="E145" s="400"/>
      <c r="F145" s="401"/>
      <c r="G145" s="409"/>
      <c r="H145" s="400">
        <f>IF(H144=TRUE,-1,0)</f>
        <v>0</v>
      </c>
      <c r="I145" s="401"/>
      <c r="J145" s="399"/>
      <c r="K145" s="400">
        <f>IF(K144=TRUE,0,0)</f>
        <v>0</v>
      </c>
      <c r="L145" s="401"/>
      <c r="M145" s="399"/>
      <c r="N145" s="400">
        <f>IF(N144=TRUE,1,0)</f>
        <v>0</v>
      </c>
      <c r="O145" s="401"/>
      <c r="P145" s="399"/>
      <c r="Q145" s="400">
        <f>IF(Q144=TRUE,2,0)</f>
        <v>0</v>
      </c>
      <c r="R145" s="410"/>
      <c r="S145" s="397">
        <f>SUM(G145:R145)</f>
        <v>0</v>
      </c>
    </row>
    <row r="146" spans="1:22" ht="20.25" customHeight="1" x14ac:dyDescent="0.3">
      <c r="A146" s="385"/>
      <c r="B146" s="741" t="s">
        <v>710</v>
      </c>
      <c r="C146" s="742"/>
      <c r="D146" s="732"/>
      <c r="E146" s="733"/>
      <c r="F146" s="734"/>
      <c r="G146" s="732"/>
      <c r="H146" s="733"/>
      <c r="I146" s="734"/>
      <c r="J146" s="732"/>
      <c r="K146" s="733"/>
      <c r="L146" s="734"/>
      <c r="M146" s="732"/>
      <c r="N146" s="733"/>
      <c r="O146" s="734"/>
      <c r="P146" s="732"/>
      <c r="Q146" s="733"/>
      <c r="R146" s="734"/>
      <c r="S146" s="397">
        <f>SUM(G146:R146)</f>
        <v>0</v>
      </c>
    </row>
    <row r="147" spans="1:22" ht="15" hidden="1" customHeight="1" x14ac:dyDescent="0.3">
      <c r="A147" s="385"/>
      <c r="B147" s="741"/>
      <c r="C147" s="742"/>
      <c r="D147" s="410"/>
      <c r="E147" s="410" t="b">
        <v>0</v>
      </c>
      <c r="F147" s="410"/>
      <c r="G147" s="410"/>
      <c r="H147" s="410" t="b">
        <v>0</v>
      </c>
      <c r="I147" s="410"/>
      <c r="J147" s="410"/>
      <c r="K147" s="410" t="b">
        <v>0</v>
      </c>
      <c r="L147" s="410"/>
      <c r="M147" s="410"/>
      <c r="N147" s="410" t="b">
        <v>0</v>
      </c>
      <c r="O147" s="410"/>
      <c r="P147" s="410"/>
      <c r="Q147" s="410" t="b">
        <v>0</v>
      </c>
      <c r="R147" s="410"/>
      <c r="S147" s="397"/>
      <c r="T147" s="384">
        <f>IF(COUNTIF(E147:Q147,"TRUE")&gt;=2,1,0)</f>
        <v>0</v>
      </c>
    </row>
    <row r="148" spans="1:22" ht="15" hidden="1" customHeight="1" x14ac:dyDescent="0.3">
      <c r="A148" s="385"/>
      <c r="B148" s="741"/>
      <c r="C148" s="742"/>
      <c r="D148" s="410"/>
      <c r="E148" s="400"/>
      <c r="F148" s="401"/>
      <c r="G148" s="409"/>
      <c r="H148" s="400">
        <f>IF(H147=TRUE,-1,0)</f>
        <v>0</v>
      </c>
      <c r="I148" s="401"/>
      <c r="J148" s="399"/>
      <c r="K148" s="400">
        <f>IF(K147=TRUE,0,0)</f>
        <v>0</v>
      </c>
      <c r="L148" s="401"/>
      <c r="M148" s="399"/>
      <c r="N148" s="400">
        <f>IF(N147=TRUE,1,0)</f>
        <v>0</v>
      </c>
      <c r="O148" s="401"/>
      <c r="P148" s="399"/>
      <c r="Q148" s="400">
        <f>IF(Q147=TRUE,2,0)</f>
        <v>0</v>
      </c>
      <c r="R148" s="410"/>
      <c r="S148" s="397">
        <f>SUM(G148:R148)</f>
        <v>0</v>
      </c>
    </row>
    <row r="149" spans="1:22" ht="30" customHeight="1" x14ac:dyDescent="0.3">
      <c r="A149" s="385"/>
      <c r="B149" s="741" t="s">
        <v>711</v>
      </c>
      <c r="C149" s="742"/>
      <c r="D149" s="732"/>
      <c r="E149" s="733"/>
      <c r="F149" s="734"/>
      <c r="G149" s="732"/>
      <c r="H149" s="733"/>
      <c r="I149" s="734"/>
      <c r="J149" s="732"/>
      <c r="K149" s="733"/>
      <c r="L149" s="734"/>
      <c r="M149" s="732"/>
      <c r="N149" s="733"/>
      <c r="O149" s="734"/>
      <c r="P149" s="732"/>
      <c r="Q149" s="733"/>
      <c r="R149" s="734"/>
      <c r="S149" s="397">
        <f>SUM(G149:R149)</f>
        <v>0</v>
      </c>
    </row>
    <row r="150" spans="1:22" ht="30" hidden="1" customHeight="1" x14ac:dyDescent="0.3">
      <c r="A150" s="385"/>
      <c r="B150" s="402"/>
      <c r="C150" s="402"/>
      <c r="D150" s="410"/>
      <c r="E150" s="410" t="b">
        <v>0</v>
      </c>
      <c r="F150" s="410"/>
      <c r="G150" s="410"/>
      <c r="H150" s="410" t="b">
        <v>0</v>
      </c>
      <c r="I150" s="410"/>
      <c r="J150" s="410"/>
      <c r="K150" s="410"/>
      <c r="L150" s="410"/>
      <c r="M150" s="410"/>
      <c r="N150" s="410" t="b">
        <v>0</v>
      </c>
      <c r="O150" s="410"/>
      <c r="P150" s="410"/>
      <c r="Q150" s="410" t="b">
        <v>0</v>
      </c>
      <c r="R150" s="410"/>
      <c r="S150" s="397"/>
      <c r="T150" s="384">
        <f>IF(COUNTIF(E150:Q150,"TRUE")&gt;=2,1,0)</f>
        <v>0</v>
      </c>
    </row>
    <row r="151" spans="1:22" ht="30" hidden="1" customHeight="1" x14ac:dyDescent="0.3">
      <c r="A151" s="385"/>
      <c r="B151" s="402"/>
      <c r="C151" s="402"/>
      <c r="D151" s="410"/>
      <c r="E151" s="400"/>
      <c r="F151" s="401"/>
      <c r="G151" s="409"/>
      <c r="H151" s="400">
        <f>IF(H150=TRUE,-1,0)</f>
        <v>0</v>
      </c>
      <c r="I151" s="401"/>
      <c r="J151" s="399"/>
      <c r="K151" s="400">
        <f>IF(K150=TRUE,0,0)</f>
        <v>0</v>
      </c>
      <c r="L151" s="401"/>
      <c r="M151" s="399"/>
      <c r="N151" s="400">
        <f>IF(N150=TRUE,1,0)</f>
        <v>0</v>
      </c>
      <c r="O151" s="401"/>
      <c r="P151" s="399"/>
      <c r="Q151" s="400">
        <f>IF(Q150=TRUE,2,0)</f>
        <v>0</v>
      </c>
      <c r="R151" s="410"/>
      <c r="S151" s="397">
        <f>SUM(G151:R151)</f>
        <v>0</v>
      </c>
    </row>
    <row r="152" spans="1:22" x14ac:dyDescent="0.3">
      <c r="A152" s="385"/>
      <c r="B152" s="704" t="s">
        <v>669</v>
      </c>
      <c r="C152" s="704"/>
      <c r="D152" s="704"/>
      <c r="E152" s="704"/>
      <c r="F152" s="704"/>
      <c r="G152" s="704"/>
      <c r="H152" s="704"/>
      <c r="I152" s="704"/>
      <c r="J152" s="704"/>
      <c r="K152" s="704"/>
      <c r="L152" s="704"/>
      <c r="M152" s="704"/>
      <c r="N152" s="704"/>
      <c r="O152" s="704"/>
      <c r="P152" s="749">
        <f>S152</f>
        <v>0</v>
      </c>
      <c r="Q152" s="749"/>
      <c r="R152" s="749"/>
      <c r="S152" s="397">
        <f>SUM(S143:S151)</f>
        <v>0</v>
      </c>
      <c r="T152" s="384">
        <f>IF(P152=0,0,(P152+(3-U152))/(9-(U152*3)))</f>
        <v>0</v>
      </c>
      <c r="U152" s="384">
        <f>COUNTIF(E144:E151,"TRUE")</f>
        <v>0</v>
      </c>
      <c r="V152" s="384">
        <f>IF(P152=0,1,0)</f>
        <v>1</v>
      </c>
    </row>
    <row r="153" spans="1:22" x14ac:dyDescent="0.3">
      <c r="A153" s="385"/>
      <c r="B153" s="704" t="s">
        <v>712</v>
      </c>
      <c r="C153" s="704"/>
      <c r="D153" s="704"/>
      <c r="E153" s="704"/>
      <c r="F153" s="704"/>
      <c r="G153" s="704"/>
      <c r="H153" s="704"/>
      <c r="I153" s="704"/>
      <c r="J153" s="704"/>
      <c r="K153" s="704"/>
      <c r="L153" s="704"/>
      <c r="M153" s="704"/>
      <c r="N153" s="704"/>
      <c r="O153" s="704"/>
      <c r="P153" s="752">
        <f>SUM(P152/3)</f>
        <v>0</v>
      </c>
      <c r="Q153" s="752"/>
      <c r="R153" s="752"/>
      <c r="S153" s="387"/>
    </row>
    <row r="154" spans="1:22" x14ac:dyDescent="0.3">
      <c r="A154" s="385"/>
      <c r="B154" s="704" t="s">
        <v>713</v>
      </c>
      <c r="C154" s="704"/>
      <c r="D154" s="704"/>
      <c r="E154" s="704"/>
      <c r="F154" s="704"/>
      <c r="G154" s="704"/>
      <c r="H154" s="704"/>
      <c r="I154" s="704"/>
      <c r="J154" s="704"/>
      <c r="K154" s="704"/>
      <c r="L154" s="704"/>
      <c r="M154" s="704"/>
      <c r="N154" s="704"/>
      <c r="O154" s="704"/>
      <c r="P154" s="752">
        <f>SUM(P153*0.25)</f>
        <v>0</v>
      </c>
      <c r="Q154" s="752"/>
      <c r="R154" s="752"/>
      <c r="S154" s="387"/>
    </row>
    <row r="155" spans="1:22" x14ac:dyDescent="0.3">
      <c r="A155" s="385"/>
      <c r="B155" s="743" t="s">
        <v>714</v>
      </c>
      <c r="C155" s="743"/>
      <c r="D155" s="743"/>
      <c r="E155" s="743"/>
      <c r="F155" s="743"/>
      <c r="G155" s="743"/>
      <c r="H155" s="743"/>
      <c r="I155" s="743"/>
      <c r="J155" s="743"/>
      <c r="K155" s="743"/>
      <c r="L155" s="743"/>
      <c r="M155" s="743"/>
      <c r="N155" s="743"/>
      <c r="O155" s="743"/>
      <c r="P155" s="743"/>
      <c r="Q155" s="743"/>
      <c r="R155" s="743"/>
      <c r="S155" s="387"/>
    </row>
    <row r="156" spans="1:22" x14ac:dyDescent="0.3">
      <c r="A156" s="385"/>
      <c r="B156" s="745" t="s">
        <v>715</v>
      </c>
      <c r="C156" s="745"/>
      <c r="D156" s="745"/>
      <c r="E156" s="745"/>
      <c r="F156" s="745"/>
      <c r="G156" s="745"/>
      <c r="H156" s="745"/>
      <c r="I156" s="745"/>
      <c r="J156" s="745"/>
      <c r="K156" s="745"/>
      <c r="L156" s="745"/>
      <c r="M156" s="745"/>
      <c r="N156" s="745"/>
      <c r="O156" s="745"/>
      <c r="P156" s="779">
        <f>SUM(P140+P141+P154)</f>
        <v>0</v>
      </c>
      <c r="Q156" s="779"/>
      <c r="R156" s="779"/>
      <c r="S156" s="387"/>
    </row>
    <row r="157" spans="1:22" x14ac:dyDescent="0.3">
      <c r="A157" s="385"/>
      <c r="B157" s="750" t="s">
        <v>716</v>
      </c>
      <c r="C157" s="751"/>
      <c r="D157" s="751"/>
      <c r="E157" s="751"/>
      <c r="F157" s="751"/>
      <c r="G157" s="751"/>
      <c r="H157" s="751"/>
      <c r="I157" s="751"/>
      <c r="J157" s="751"/>
      <c r="K157" s="751"/>
      <c r="L157" s="751"/>
      <c r="M157" s="751"/>
      <c r="N157" s="751"/>
      <c r="O157" s="407" t="s">
        <v>717</v>
      </c>
      <c r="P157" s="779">
        <f>SUM(P156*0.6)</f>
        <v>0</v>
      </c>
      <c r="Q157" s="779"/>
      <c r="R157" s="779"/>
      <c r="S157" s="408"/>
    </row>
    <row r="158" spans="1:22" x14ac:dyDescent="0.3">
      <c r="A158" s="385"/>
      <c r="B158" s="743" t="s">
        <v>718</v>
      </c>
      <c r="C158" s="743"/>
      <c r="D158" s="743"/>
      <c r="E158" s="743"/>
      <c r="F158" s="743"/>
      <c r="G158" s="743"/>
      <c r="H158" s="743"/>
      <c r="I158" s="743"/>
      <c r="J158" s="743"/>
      <c r="K158" s="743"/>
      <c r="L158" s="743"/>
      <c r="M158" s="743"/>
      <c r="N158" s="743"/>
      <c r="O158" s="743"/>
      <c r="P158" s="743"/>
      <c r="Q158" s="743"/>
      <c r="R158" s="743"/>
      <c r="S158" s="387"/>
    </row>
    <row r="159" spans="1:22" x14ac:dyDescent="0.3">
      <c r="A159" s="385"/>
      <c r="B159" s="750" t="s">
        <v>719</v>
      </c>
      <c r="C159" s="751"/>
      <c r="D159" s="751"/>
      <c r="E159" s="751"/>
      <c r="F159" s="751"/>
      <c r="G159" s="751"/>
      <c r="H159" s="751"/>
      <c r="I159" s="751"/>
      <c r="J159" s="751"/>
      <c r="K159" s="751"/>
      <c r="L159" s="751"/>
      <c r="M159" s="751"/>
      <c r="N159" s="751"/>
      <c r="O159" s="407" t="s">
        <v>720</v>
      </c>
      <c r="P159" s="414">
        <f>SUM(P88+P104+P123+P157)</f>
        <v>0</v>
      </c>
      <c r="Q159" s="414"/>
      <c r="R159" s="415">
        <f>T159</f>
        <v>0</v>
      </c>
      <c r="S159" s="408"/>
      <c r="T159" s="384">
        <f>IF(V159=5,0,(T152+T139+T121+T102+T86)/(5-V159))</f>
        <v>0</v>
      </c>
      <c r="V159" s="384">
        <f>(V152+V139+V121+V102+V86)</f>
        <v>5</v>
      </c>
    </row>
    <row r="160" spans="1:22" ht="5.0999999999999996" customHeight="1" x14ac:dyDescent="0.3">
      <c r="A160" s="385"/>
      <c r="S160" s="387"/>
    </row>
    <row r="161" spans="1:19" ht="15.6" x14ac:dyDescent="0.3">
      <c r="A161" s="700" t="s">
        <v>721</v>
      </c>
      <c r="B161" s="701"/>
      <c r="C161" s="701"/>
      <c r="D161" s="701"/>
      <c r="E161" s="701"/>
      <c r="F161" s="701"/>
      <c r="G161" s="701"/>
      <c r="H161" s="701"/>
      <c r="I161" s="701"/>
      <c r="J161" s="701"/>
      <c r="K161" s="701"/>
      <c r="L161" s="701"/>
      <c r="M161" s="701"/>
      <c r="N161" s="701"/>
      <c r="O161" s="701"/>
      <c r="P161" s="701"/>
      <c r="Q161" s="701"/>
      <c r="R161" s="701"/>
      <c r="S161" s="702"/>
    </row>
    <row r="162" spans="1:19" ht="5.0999999999999996" customHeight="1" x14ac:dyDescent="0.3">
      <c r="A162" s="385"/>
      <c r="S162" s="387"/>
    </row>
    <row r="163" spans="1:19" x14ac:dyDescent="0.3">
      <c r="A163" s="385"/>
      <c r="B163" s="388" t="s">
        <v>722</v>
      </c>
      <c r="C163" s="705"/>
      <c r="D163" s="705"/>
      <c r="E163" s="705"/>
      <c r="F163" s="705"/>
      <c r="G163" s="705"/>
      <c r="H163" s="705"/>
      <c r="I163" s="705"/>
      <c r="J163" s="705"/>
      <c r="K163" s="705"/>
      <c r="L163" s="705"/>
      <c r="M163" s="705"/>
      <c r="N163" s="705"/>
      <c r="O163" s="705"/>
      <c r="P163" s="705"/>
      <c r="Q163" s="705"/>
      <c r="R163" s="705"/>
      <c r="S163" s="387"/>
    </row>
    <row r="164" spans="1:19" ht="5.0999999999999996" customHeight="1" x14ac:dyDescent="0.3">
      <c r="A164" s="385"/>
      <c r="S164" s="387"/>
    </row>
    <row r="165" spans="1:19" x14ac:dyDescent="0.3">
      <c r="A165" s="385"/>
      <c r="B165" s="388" t="s">
        <v>723</v>
      </c>
      <c r="C165" s="705"/>
      <c r="D165" s="705"/>
      <c r="E165" s="705"/>
      <c r="F165" s="705"/>
      <c r="G165" s="705"/>
      <c r="H165" s="705"/>
      <c r="I165" s="705"/>
      <c r="J165" s="705"/>
      <c r="K165" s="705"/>
      <c r="L165" s="705"/>
      <c r="M165" s="705"/>
      <c r="N165" s="705"/>
      <c r="O165" s="705"/>
      <c r="P165" s="705"/>
      <c r="Q165" s="705"/>
      <c r="R165" s="705"/>
      <c r="S165" s="387"/>
    </row>
    <row r="166" spans="1:19" ht="5.0999999999999996" customHeight="1" x14ac:dyDescent="0.3">
      <c r="A166" s="385"/>
      <c r="S166" s="387"/>
    </row>
    <row r="167" spans="1:19" x14ac:dyDescent="0.3">
      <c r="A167" s="385"/>
      <c r="B167" s="388" t="s">
        <v>723</v>
      </c>
      <c r="C167" s="705"/>
      <c r="D167" s="705"/>
      <c r="E167" s="705"/>
      <c r="F167" s="705"/>
      <c r="G167" s="705"/>
      <c r="H167" s="705"/>
      <c r="I167" s="705"/>
      <c r="J167" s="705"/>
      <c r="K167" s="705"/>
      <c r="L167" s="705"/>
      <c r="M167" s="705"/>
      <c r="N167" s="705"/>
      <c r="O167" s="705"/>
      <c r="P167" s="705"/>
      <c r="Q167" s="705"/>
      <c r="R167" s="705"/>
      <c r="S167" s="387"/>
    </row>
    <row r="168" spans="1:19" ht="5.0999999999999996" customHeight="1" x14ac:dyDescent="0.3">
      <c r="A168" s="385"/>
      <c r="S168" s="387"/>
    </row>
    <row r="169" spans="1:19" x14ac:dyDescent="0.3">
      <c r="A169" s="385"/>
      <c r="B169" s="388" t="s">
        <v>723</v>
      </c>
      <c r="C169" s="705"/>
      <c r="D169" s="705"/>
      <c r="E169" s="705"/>
      <c r="F169" s="705"/>
      <c r="G169" s="705"/>
      <c r="H169" s="705"/>
      <c r="I169" s="705"/>
      <c r="J169" s="705"/>
      <c r="K169" s="705"/>
      <c r="L169" s="705"/>
      <c r="M169" s="705"/>
      <c r="N169" s="705"/>
      <c r="O169" s="705"/>
      <c r="P169" s="705"/>
      <c r="Q169" s="705"/>
      <c r="R169" s="705"/>
      <c r="S169" s="387"/>
    </row>
    <row r="170" spans="1:19" ht="5.0999999999999996" customHeight="1" x14ac:dyDescent="0.3">
      <c r="A170" s="385"/>
      <c r="S170" s="387"/>
    </row>
    <row r="171" spans="1:19" x14ac:dyDescent="0.3">
      <c r="A171" s="385"/>
      <c r="B171" s="388" t="s">
        <v>724</v>
      </c>
      <c r="C171" s="388" t="s">
        <v>641</v>
      </c>
      <c r="D171" s="710"/>
      <c r="E171" s="710"/>
      <c r="F171" s="711" t="s">
        <v>642</v>
      </c>
      <c r="G171" s="712"/>
      <c r="H171" s="392"/>
      <c r="I171" s="392"/>
      <c r="J171" s="711" t="s">
        <v>643</v>
      </c>
      <c r="K171" s="712"/>
      <c r="L171" s="710"/>
      <c r="M171" s="710"/>
      <c r="N171" s="710"/>
      <c r="O171" s="710"/>
      <c r="P171" s="710"/>
      <c r="Q171" s="710"/>
      <c r="R171" s="710"/>
      <c r="S171" s="387"/>
    </row>
    <row r="172" spans="1:19" ht="5.0999999999999996" customHeight="1" x14ac:dyDescent="0.3">
      <c r="A172" s="385"/>
      <c r="S172" s="387"/>
    </row>
    <row r="173" spans="1:19" x14ac:dyDescent="0.3">
      <c r="A173" s="385"/>
      <c r="B173" s="388" t="s">
        <v>644</v>
      </c>
      <c r="C173" s="705"/>
      <c r="D173" s="705"/>
      <c r="E173" s="705"/>
      <c r="F173" s="705"/>
      <c r="G173" s="705"/>
      <c r="H173" s="705"/>
      <c r="I173" s="705"/>
      <c r="J173" s="705"/>
      <c r="K173" s="705"/>
      <c r="L173" s="705"/>
      <c r="M173" s="705"/>
      <c r="N173" s="705"/>
      <c r="O173" s="705"/>
      <c r="P173" s="705"/>
      <c r="Q173" s="705"/>
      <c r="R173" s="705"/>
      <c r="S173" s="387"/>
    </row>
    <row r="174" spans="1:19" ht="5.0999999999999996" customHeight="1" x14ac:dyDescent="0.3">
      <c r="A174" s="385"/>
      <c r="S174" s="387"/>
    </row>
    <row r="175" spans="1:19" x14ac:dyDescent="0.3">
      <c r="A175" s="385"/>
      <c r="B175" s="388" t="s">
        <v>37</v>
      </c>
      <c r="C175" s="705"/>
      <c r="D175" s="705"/>
      <c r="E175" s="705"/>
      <c r="F175" s="705"/>
      <c r="G175" s="705"/>
      <c r="H175" s="705"/>
      <c r="I175" s="705"/>
      <c r="J175" s="705"/>
      <c r="K175" s="705"/>
      <c r="L175" s="705"/>
      <c r="M175" s="705"/>
      <c r="N175" s="705"/>
      <c r="O175" s="705"/>
      <c r="P175" s="705"/>
      <c r="Q175" s="705"/>
      <c r="R175" s="705"/>
      <c r="S175" s="387"/>
    </row>
    <row r="176" spans="1:19" ht="5.0999999999999996" customHeight="1" x14ac:dyDescent="0.3">
      <c r="A176" s="385"/>
      <c r="S176" s="387"/>
    </row>
    <row r="177" spans="1:19" x14ac:dyDescent="0.3">
      <c r="A177" s="385"/>
      <c r="B177" s="388" t="s">
        <v>42</v>
      </c>
      <c r="C177" s="389"/>
      <c r="D177" s="389"/>
      <c r="E177" s="389"/>
      <c r="F177" s="389"/>
      <c r="G177" s="389"/>
      <c r="H177" s="389"/>
      <c r="I177" s="389"/>
      <c r="J177" s="389"/>
      <c r="K177" s="389"/>
      <c r="L177" s="389"/>
      <c r="M177" s="389"/>
      <c r="N177" s="389"/>
      <c r="O177" s="389"/>
      <c r="P177" s="389"/>
      <c r="Q177" s="389"/>
      <c r="R177" s="389"/>
      <c r="S177" s="387"/>
    </row>
    <row r="178" spans="1:19" ht="5.0999999999999996" customHeight="1" x14ac:dyDescent="0.3">
      <c r="A178" s="385"/>
      <c r="S178" s="387"/>
    </row>
    <row r="179" spans="1:19" x14ac:dyDescent="0.3">
      <c r="A179" s="385"/>
      <c r="B179" s="720" t="s">
        <v>645</v>
      </c>
      <c r="C179" s="721"/>
      <c r="D179" s="722"/>
      <c r="E179" s="722"/>
      <c r="F179" s="722"/>
      <c r="G179" s="722"/>
      <c r="H179" s="722"/>
      <c r="I179" s="722"/>
      <c r="J179" s="722"/>
      <c r="K179" s="722"/>
      <c r="L179" s="722"/>
      <c r="M179" s="722"/>
      <c r="N179" s="722"/>
      <c r="O179" s="722"/>
      <c r="P179" s="722"/>
      <c r="Q179" s="722"/>
      <c r="R179" s="723"/>
      <c r="S179" s="387"/>
    </row>
    <row r="180" spans="1:19" ht="5.0999999999999996" customHeight="1" x14ac:dyDescent="0.3">
      <c r="A180" s="385"/>
      <c r="B180" s="720"/>
      <c r="S180" s="387"/>
    </row>
    <row r="181" spans="1:19" hidden="1" x14ac:dyDescent="0.3">
      <c r="A181" s="385"/>
      <c r="B181" s="720"/>
      <c r="C181" s="389"/>
      <c r="D181" s="389"/>
      <c r="E181" s="389"/>
      <c r="F181" s="389"/>
      <c r="G181" s="389"/>
      <c r="H181" s="389"/>
      <c r="I181" s="389"/>
      <c r="J181" s="389"/>
      <c r="K181" s="389"/>
      <c r="L181" s="389"/>
      <c r="M181" s="389"/>
      <c r="N181" s="389"/>
      <c r="O181" s="389"/>
      <c r="P181" s="389"/>
      <c r="Q181" s="389"/>
      <c r="R181" s="389"/>
      <c r="S181" s="387"/>
    </row>
    <row r="182" spans="1:19" ht="5.0999999999999996" customHeight="1" x14ac:dyDescent="0.3">
      <c r="A182" s="385"/>
      <c r="S182" s="387"/>
    </row>
    <row r="183" spans="1:19" x14ac:dyDescent="0.3">
      <c r="A183" s="385"/>
      <c r="B183" s="388" t="s">
        <v>646</v>
      </c>
      <c r="C183" s="389">
        <v>0</v>
      </c>
      <c r="D183" s="389"/>
      <c r="E183" s="389"/>
      <c r="F183" s="391" t="s">
        <v>637</v>
      </c>
      <c r="G183" s="389"/>
      <c r="H183" s="389"/>
      <c r="I183" s="389"/>
      <c r="J183" s="391" t="s">
        <v>637</v>
      </c>
      <c r="K183" s="389"/>
      <c r="L183" s="389"/>
      <c r="M183" s="389"/>
      <c r="N183" s="389"/>
      <c r="S183" s="387"/>
    </row>
    <row r="184" spans="1:19" ht="5.0999999999999996" customHeight="1" x14ac:dyDescent="0.3">
      <c r="A184" s="385"/>
      <c r="S184" s="387"/>
    </row>
    <row r="185" spans="1:19" x14ac:dyDescent="0.3">
      <c r="A185" s="385"/>
      <c r="B185" s="388" t="s">
        <v>647</v>
      </c>
      <c r="C185" s="389">
        <v>0</v>
      </c>
      <c r="D185" s="389"/>
      <c r="E185" s="389"/>
      <c r="F185" s="391" t="s">
        <v>637</v>
      </c>
      <c r="G185" s="389"/>
      <c r="H185" s="389"/>
      <c r="I185" s="389"/>
      <c r="J185" s="391" t="s">
        <v>637</v>
      </c>
      <c r="K185" s="389"/>
      <c r="L185" s="389"/>
      <c r="M185" s="389"/>
      <c r="N185" s="389"/>
      <c r="S185" s="387"/>
    </row>
    <row r="186" spans="1:19" ht="5.0999999999999996" customHeight="1" x14ac:dyDescent="0.3">
      <c r="A186" s="385"/>
      <c r="S186" s="387"/>
    </row>
    <row r="187" spans="1:19" ht="15" customHeight="1" x14ac:dyDescent="0.3">
      <c r="A187" s="385"/>
      <c r="B187" s="388" t="s">
        <v>725</v>
      </c>
      <c r="C187" s="749"/>
      <c r="D187" s="749"/>
      <c r="E187" s="780" t="s">
        <v>726</v>
      </c>
      <c r="F187" s="781"/>
      <c r="G187" s="781"/>
      <c r="H187" s="781"/>
      <c r="I187" s="781"/>
      <c r="J187" s="781"/>
      <c r="K187" s="781"/>
      <c r="L187" s="781"/>
      <c r="M187" s="781"/>
      <c r="N187" s="781"/>
      <c r="O187" s="781"/>
      <c r="P187" s="781"/>
      <c r="Q187" s="781"/>
      <c r="R187" s="781"/>
      <c r="S187" s="387"/>
    </row>
    <row r="188" spans="1:19" ht="5.0999999999999996" customHeight="1" x14ac:dyDescent="0.3">
      <c r="A188" s="385"/>
      <c r="S188" s="387"/>
    </row>
    <row r="189" spans="1:19" ht="15" customHeight="1" x14ac:dyDescent="0.3">
      <c r="A189" s="385"/>
      <c r="B189" s="720" t="s">
        <v>727</v>
      </c>
      <c r="C189" s="720"/>
      <c r="D189" s="720"/>
      <c r="E189" s="720"/>
      <c r="F189" s="749"/>
      <c r="G189" s="749"/>
      <c r="S189" s="387"/>
    </row>
    <row r="190" spans="1:19" ht="5.0999999999999996" customHeight="1" x14ac:dyDescent="0.3">
      <c r="A190" s="385"/>
      <c r="S190" s="387"/>
    </row>
    <row r="191" spans="1:19" x14ac:dyDescent="0.3">
      <c r="A191" s="385"/>
      <c r="B191" s="713" t="s">
        <v>649</v>
      </c>
      <c r="C191" s="710"/>
      <c r="D191" s="710"/>
      <c r="E191" s="710"/>
      <c r="F191" s="710"/>
      <c r="G191" s="710"/>
      <c r="H191" s="710"/>
      <c r="I191" s="710"/>
      <c r="J191" s="710"/>
      <c r="S191" s="387"/>
    </row>
    <row r="192" spans="1:19" x14ac:dyDescent="0.3">
      <c r="A192" s="385"/>
      <c r="B192" s="713"/>
      <c r="C192" s="710"/>
      <c r="D192" s="710"/>
      <c r="E192" s="710"/>
      <c r="F192" s="710"/>
      <c r="G192" s="710"/>
      <c r="H192" s="710"/>
      <c r="I192" s="710"/>
      <c r="J192" s="710"/>
      <c r="S192" s="387"/>
    </row>
    <row r="193" spans="1:19" x14ac:dyDescent="0.3">
      <c r="A193" s="385"/>
      <c r="B193" s="713"/>
      <c r="C193" s="710"/>
      <c r="D193" s="710"/>
      <c r="E193" s="710"/>
      <c r="F193" s="710"/>
      <c r="G193" s="710"/>
      <c r="H193" s="710"/>
      <c r="I193" s="710"/>
      <c r="J193" s="710"/>
      <c r="S193" s="387"/>
    </row>
    <row r="194" spans="1:19" ht="5.0999999999999996" customHeight="1" x14ac:dyDescent="0.3">
      <c r="A194" s="385"/>
      <c r="S194" s="387"/>
    </row>
    <row r="195" spans="1:19" x14ac:dyDescent="0.3">
      <c r="A195" s="385"/>
      <c r="B195" s="388" t="s">
        <v>728</v>
      </c>
      <c r="C195" s="710"/>
      <c r="D195" s="710"/>
      <c r="E195" s="391" t="s">
        <v>637</v>
      </c>
      <c r="F195" s="724"/>
      <c r="G195" s="724"/>
      <c r="H195" s="391" t="s">
        <v>637</v>
      </c>
      <c r="I195" s="724"/>
      <c r="J195" s="724"/>
      <c r="S195" s="387"/>
    </row>
    <row r="196" spans="1:19" ht="5.0999999999999996" customHeight="1" x14ac:dyDescent="0.3">
      <c r="A196" s="393"/>
      <c r="B196" s="394"/>
      <c r="C196" s="394"/>
      <c r="D196" s="394"/>
      <c r="E196" s="394"/>
      <c r="F196" s="394"/>
      <c r="G196" s="394"/>
      <c r="H196" s="394"/>
      <c r="I196" s="394"/>
      <c r="J196" s="394"/>
      <c r="K196" s="394"/>
      <c r="L196" s="394"/>
      <c r="M196" s="394"/>
      <c r="N196" s="394"/>
      <c r="O196" s="395"/>
      <c r="P196" s="394"/>
      <c r="Q196" s="394"/>
      <c r="R196" s="394"/>
      <c r="S196" s="396"/>
    </row>
    <row r="197" spans="1:19" ht="5.0999999999999996" customHeight="1" x14ac:dyDescent="0.3">
      <c r="A197" s="394"/>
      <c r="S197" s="394"/>
    </row>
    <row r="198" spans="1:19" ht="15.6" x14ac:dyDescent="0.3">
      <c r="A198" s="714" t="s">
        <v>729</v>
      </c>
      <c r="B198" s="715"/>
      <c r="C198" s="715"/>
      <c r="D198" s="715"/>
      <c r="E198" s="715"/>
      <c r="F198" s="715"/>
      <c r="G198" s="715"/>
      <c r="H198" s="715"/>
      <c r="I198" s="715"/>
      <c r="J198" s="715"/>
      <c r="K198" s="715"/>
      <c r="L198" s="715"/>
      <c r="M198" s="715"/>
      <c r="N198" s="715"/>
      <c r="O198" s="715"/>
      <c r="P198" s="715"/>
      <c r="Q198" s="715"/>
      <c r="R198" s="715"/>
      <c r="S198" s="716"/>
    </row>
    <row r="199" spans="1:19" ht="5.0999999999999996" customHeight="1" x14ac:dyDescent="0.3">
      <c r="A199" s="385"/>
      <c r="S199" s="387"/>
    </row>
    <row r="200" spans="1:19" x14ac:dyDescent="0.3">
      <c r="A200" s="385"/>
      <c r="B200" s="388" t="s">
        <v>724</v>
      </c>
      <c r="C200" s="388" t="s">
        <v>641</v>
      </c>
      <c r="D200" s="710"/>
      <c r="E200" s="710"/>
      <c r="F200" s="711" t="s">
        <v>642</v>
      </c>
      <c r="G200" s="712"/>
      <c r="H200" s="392"/>
      <c r="I200" s="392"/>
      <c r="J200" s="711" t="s">
        <v>643</v>
      </c>
      <c r="K200" s="712"/>
      <c r="L200" s="710"/>
      <c r="M200" s="710"/>
      <c r="N200" s="710"/>
      <c r="O200" s="710"/>
      <c r="P200" s="710"/>
      <c r="Q200" s="710"/>
      <c r="R200" s="710"/>
      <c r="S200" s="387"/>
    </row>
    <row r="201" spans="1:19" ht="5.0999999999999996" customHeight="1" x14ac:dyDescent="0.3">
      <c r="A201" s="385"/>
      <c r="B201" s="388"/>
      <c r="S201" s="387"/>
    </row>
    <row r="202" spans="1:19" x14ac:dyDescent="0.3">
      <c r="A202" s="385"/>
      <c r="B202" s="388" t="s">
        <v>644</v>
      </c>
      <c r="C202" s="705"/>
      <c r="D202" s="705"/>
      <c r="E202" s="705"/>
      <c r="F202" s="705"/>
      <c r="G202" s="705"/>
      <c r="H202" s="705"/>
      <c r="I202" s="705"/>
      <c r="J202" s="705"/>
      <c r="K202" s="705"/>
      <c r="L202" s="705"/>
      <c r="M202" s="705"/>
      <c r="N202" s="705"/>
      <c r="O202" s="705"/>
      <c r="P202" s="705"/>
      <c r="Q202" s="705"/>
      <c r="R202" s="705"/>
      <c r="S202" s="387"/>
    </row>
    <row r="203" spans="1:19" ht="5.0999999999999996" customHeight="1" x14ac:dyDescent="0.3">
      <c r="A203" s="385"/>
      <c r="B203" s="388"/>
      <c r="S203" s="387"/>
    </row>
    <row r="204" spans="1:19" x14ac:dyDescent="0.3">
      <c r="A204" s="385"/>
      <c r="B204" s="720" t="s">
        <v>645</v>
      </c>
      <c r="C204" s="721"/>
      <c r="D204" s="722"/>
      <c r="E204" s="722"/>
      <c r="F204" s="722"/>
      <c r="G204" s="722"/>
      <c r="H204" s="722"/>
      <c r="I204" s="722"/>
      <c r="J204" s="722"/>
      <c r="K204" s="722"/>
      <c r="L204" s="722"/>
      <c r="M204" s="722"/>
      <c r="N204" s="722"/>
      <c r="O204" s="722"/>
      <c r="P204" s="722"/>
      <c r="Q204" s="722"/>
      <c r="R204" s="723"/>
      <c r="S204" s="387"/>
    </row>
    <row r="205" spans="1:19" hidden="1" x14ac:dyDescent="0.3">
      <c r="A205" s="385"/>
      <c r="B205" s="720"/>
      <c r="S205" s="387"/>
    </row>
    <row r="206" spans="1:19" hidden="1" x14ac:dyDescent="0.3">
      <c r="A206" s="385"/>
      <c r="B206" s="720"/>
      <c r="C206" s="389"/>
      <c r="D206" s="389"/>
      <c r="E206" s="389"/>
      <c r="F206" s="389"/>
      <c r="G206" s="389"/>
      <c r="H206" s="389"/>
      <c r="I206" s="389"/>
      <c r="J206" s="389"/>
      <c r="K206" s="389"/>
      <c r="L206" s="389"/>
      <c r="M206" s="389"/>
      <c r="N206" s="389"/>
      <c r="O206" s="389"/>
      <c r="P206" s="389"/>
      <c r="Q206" s="389"/>
      <c r="R206" s="389"/>
      <c r="S206" s="387"/>
    </row>
    <row r="207" spans="1:19" ht="5.0999999999999996" customHeight="1" x14ac:dyDescent="0.3">
      <c r="A207" s="385"/>
      <c r="B207" s="388"/>
      <c r="S207" s="387"/>
    </row>
    <row r="208" spans="1:19" x14ac:dyDescent="0.3">
      <c r="A208" s="385"/>
      <c r="B208" s="388" t="s">
        <v>646</v>
      </c>
      <c r="C208" s="389">
        <v>0</v>
      </c>
      <c r="D208" s="389"/>
      <c r="E208" s="389"/>
      <c r="F208" s="391" t="s">
        <v>637</v>
      </c>
      <c r="G208" s="389"/>
      <c r="H208" s="389"/>
      <c r="I208" s="389"/>
      <c r="J208" s="391" t="s">
        <v>637</v>
      </c>
      <c r="K208" s="389"/>
      <c r="L208" s="389"/>
      <c r="M208" s="389"/>
      <c r="N208" s="389"/>
      <c r="S208" s="387"/>
    </row>
    <row r="209" spans="1:19" ht="5.0999999999999996" customHeight="1" x14ac:dyDescent="0.3">
      <c r="A209" s="385"/>
      <c r="B209" s="388"/>
      <c r="S209" s="387"/>
    </row>
    <row r="210" spans="1:19" x14ac:dyDescent="0.3">
      <c r="A210" s="385"/>
      <c r="B210" s="388" t="s">
        <v>647</v>
      </c>
      <c r="C210" s="389">
        <v>0</v>
      </c>
      <c r="D210" s="389"/>
      <c r="E210" s="389"/>
      <c r="F210" s="391" t="s">
        <v>637</v>
      </c>
      <c r="G210" s="389"/>
      <c r="H210" s="389"/>
      <c r="I210" s="389"/>
      <c r="J210" s="391" t="s">
        <v>637</v>
      </c>
      <c r="K210" s="389"/>
      <c r="L210" s="389"/>
      <c r="M210" s="389"/>
      <c r="N210" s="389"/>
      <c r="S210" s="387"/>
    </row>
    <row r="211" spans="1:19" ht="5.0999999999999996" customHeight="1" x14ac:dyDescent="0.3">
      <c r="A211" s="385"/>
      <c r="B211" s="388"/>
      <c r="S211" s="387"/>
    </row>
    <row r="212" spans="1:19" x14ac:dyDescent="0.3">
      <c r="A212" s="385"/>
      <c r="B212" s="388" t="s">
        <v>728</v>
      </c>
      <c r="C212" s="710"/>
      <c r="D212" s="710"/>
      <c r="E212" s="391" t="s">
        <v>637</v>
      </c>
      <c r="F212" s="724"/>
      <c r="G212" s="724"/>
      <c r="H212" s="391" t="s">
        <v>637</v>
      </c>
      <c r="I212" s="724"/>
      <c r="J212" s="724"/>
      <c r="S212" s="387"/>
    </row>
    <row r="213" spans="1:19" ht="5.0999999999999996" customHeight="1" x14ac:dyDescent="0.3">
      <c r="A213" s="385"/>
      <c r="B213" s="388"/>
      <c r="S213" s="387"/>
    </row>
    <row r="214" spans="1:19" x14ac:dyDescent="0.3">
      <c r="A214" s="385"/>
      <c r="B214" s="388" t="s">
        <v>730</v>
      </c>
      <c r="C214" s="749"/>
      <c r="D214" s="749"/>
      <c r="E214" s="780" t="s">
        <v>731</v>
      </c>
      <c r="F214" s="781"/>
      <c r="G214" s="781"/>
      <c r="H214" s="781"/>
      <c r="I214" s="781"/>
      <c r="J214" s="781"/>
      <c r="K214" s="781"/>
      <c r="L214" s="781"/>
      <c r="M214" s="781"/>
      <c r="N214" s="781"/>
      <c r="O214" s="781"/>
      <c r="P214" s="781"/>
      <c r="Q214" s="781"/>
      <c r="R214" s="781"/>
      <c r="S214" s="387"/>
    </row>
    <row r="215" spans="1:19" x14ac:dyDescent="0.3">
      <c r="A215" s="385"/>
      <c r="S215" s="387"/>
    </row>
    <row r="216" spans="1:19" x14ac:dyDescent="0.3">
      <c r="A216" s="385"/>
      <c r="B216" s="713" t="s">
        <v>649</v>
      </c>
      <c r="C216" s="710"/>
      <c r="D216" s="710"/>
      <c r="E216" s="710"/>
      <c r="F216" s="710"/>
      <c r="G216" s="710"/>
      <c r="H216" s="710"/>
      <c r="I216" s="710"/>
      <c r="J216" s="710"/>
      <c r="S216" s="387"/>
    </row>
    <row r="217" spans="1:19" x14ac:dyDescent="0.3">
      <c r="A217" s="385"/>
      <c r="B217" s="713"/>
      <c r="C217" s="710"/>
      <c r="D217" s="710"/>
      <c r="E217" s="710"/>
      <c r="F217" s="710"/>
      <c r="G217" s="710"/>
      <c r="H217" s="710"/>
      <c r="I217" s="710"/>
      <c r="J217" s="710"/>
      <c r="S217" s="387"/>
    </row>
    <row r="218" spans="1:19" x14ac:dyDescent="0.3">
      <c r="A218" s="385"/>
      <c r="B218" s="713"/>
      <c r="C218" s="710"/>
      <c r="D218" s="710"/>
      <c r="E218" s="710"/>
      <c r="F218" s="710"/>
      <c r="G218" s="710"/>
      <c r="H218" s="710"/>
      <c r="I218" s="710"/>
      <c r="J218" s="710"/>
      <c r="S218" s="387"/>
    </row>
    <row r="219" spans="1:19" ht="5.0999999999999996" customHeight="1" x14ac:dyDescent="0.3">
      <c r="A219" s="385"/>
      <c r="S219" s="387"/>
    </row>
    <row r="220" spans="1:19" ht="15.6" x14ac:dyDescent="0.3">
      <c r="A220" s="700" t="s">
        <v>732</v>
      </c>
      <c r="B220" s="701"/>
      <c r="C220" s="701"/>
      <c r="D220" s="701"/>
      <c r="E220" s="701"/>
      <c r="F220" s="701"/>
      <c r="G220" s="701"/>
      <c r="H220" s="701"/>
      <c r="I220" s="701"/>
      <c r="J220" s="701"/>
      <c r="K220" s="701"/>
      <c r="L220" s="701"/>
      <c r="M220" s="701"/>
      <c r="N220" s="701"/>
      <c r="O220" s="701"/>
      <c r="P220" s="701"/>
      <c r="Q220" s="701"/>
      <c r="R220" s="701"/>
      <c r="S220" s="702"/>
    </row>
    <row r="221" spans="1:19" ht="5.0999999999999996" customHeight="1" x14ac:dyDescent="0.3">
      <c r="A221" s="385"/>
      <c r="S221" s="387"/>
    </row>
    <row r="222" spans="1:19" x14ac:dyDescent="0.3">
      <c r="A222" s="385"/>
      <c r="B222" s="388" t="s">
        <v>733</v>
      </c>
      <c r="C222" s="388" t="s">
        <v>641</v>
      </c>
      <c r="D222" s="710"/>
      <c r="E222" s="710"/>
      <c r="F222" s="711" t="s">
        <v>642</v>
      </c>
      <c r="G222" s="712"/>
      <c r="H222" s="392"/>
      <c r="I222" s="392"/>
      <c r="J222" s="711" t="s">
        <v>643</v>
      </c>
      <c r="K222" s="712"/>
      <c r="L222" s="710"/>
      <c r="M222" s="710"/>
      <c r="N222" s="710"/>
      <c r="O222" s="710"/>
      <c r="P222" s="710"/>
      <c r="Q222" s="710"/>
      <c r="R222" s="710"/>
      <c r="S222" s="387"/>
    </row>
    <row r="223" spans="1:19" ht="5.0999999999999996" customHeight="1" x14ac:dyDescent="0.3">
      <c r="A223" s="385"/>
      <c r="B223" s="388"/>
      <c r="S223" s="387"/>
    </row>
    <row r="224" spans="1:19" x14ac:dyDescent="0.3">
      <c r="A224" s="385"/>
      <c r="B224" s="388" t="s">
        <v>644</v>
      </c>
      <c r="C224" s="705"/>
      <c r="D224" s="705"/>
      <c r="E224" s="705"/>
      <c r="F224" s="705"/>
      <c r="G224" s="705"/>
      <c r="H224" s="705"/>
      <c r="I224" s="705"/>
      <c r="J224" s="705"/>
      <c r="K224" s="705"/>
      <c r="L224" s="705"/>
      <c r="M224" s="705"/>
      <c r="N224" s="705"/>
      <c r="O224" s="705"/>
      <c r="P224" s="705"/>
      <c r="Q224" s="705"/>
      <c r="R224" s="705"/>
      <c r="S224" s="387"/>
    </row>
    <row r="225" spans="1:19" ht="5.0999999999999996" customHeight="1" x14ac:dyDescent="0.3">
      <c r="A225" s="385"/>
      <c r="B225" s="388"/>
      <c r="S225" s="387"/>
    </row>
    <row r="226" spans="1:19" x14ac:dyDescent="0.3">
      <c r="A226" s="385"/>
      <c r="B226" s="720" t="s">
        <v>645</v>
      </c>
      <c r="C226" s="721"/>
      <c r="D226" s="722"/>
      <c r="E226" s="722"/>
      <c r="F226" s="722"/>
      <c r="G226" s="722"/>
      <c r="H226" s="722"/>
      <c r="I226" s="722"/>
      <c r="J226" s="722"/>
      <c r="K226" s="722"/>
      <c r="L226" s="722"/>
      <c r="M226" s="722"/>
      <c r="N226" s="722"/>
      <c r="O226" s="722"/>
      <c r="P226" s="722"/>
      <c r="Q226" s="722"/>
      <c r="R226" s="723"/>
      <c r="S226" s="387"/>
    </row>
    <row r="227" spans="1:19" ht="5.0999999999999996" customHeight="1" x14ac:dyDescent="0.3">
      <c r="A227" s="385"/>
      <c r="B227" s="720"/>
      <c r="S227" s="387"/>
    </row>
    <row r="228" spans="1:19" hidden="1" x14ac:dyDescent="0.3">
      <c r="A228" s="385"/>
      <c r="B228" s="720"/>
      <c r="C228" s="389"/>
      <c r="D228" s="389"/>
      <c r="E228" s="389"/>
      <c r="F228" s="389"/>
      <c r="G228" s="389"/>
      <c r="H228" s="389"/>
      <c r="I228" s="389"/>
      <c r="J228" s="389"/>
      <c r="K228" s="389"/>
      <c r="L228" s="389"/>
      <c r="M228" s="389"/>
      <c r="N228" s="389"/>
      <c r="O228" s="389"/>
      <c r="P228" s="389"/>
      <c r="Q228" s="389"/>
      <c r="R228" s="389"/>
      <c r="S228" s="387"/>
    </row>
    <row r="229" spans="1:19" ht="5.0999999999999996" customHeight="1" x14ac:dyDescent="0.3">
      <c r="A229" s="385"/>
      <c r="B229" s="388"/>
      <c r="S229" s="387"/>
    </row>
    <row r="230" spans="1:19" x14ac:dyDescent="0.3">
      <c r="A230" s="385"/>
      <c r="B230" s="388" t="s">
        <v>646</v>
      </c>
      <c r="C230" s="389">
        <v>0</v>
      </c>
      <c r="D230" s="389"/>
      <c r="E230" s="389"/>
      <c r="F230" s="391" t="s">
        <v>637</v>
      </c>
      <c r="G230" s="389"/>
      <c r="H230" s="389"/>
      <c r="I230" s="389"/>
      <c r="J230" s="391" t="s">
        <v>637</v>
      </c>
      <c r="K230" s="389"/>
      <c r="L230" s="389"/>
      <c r="M230" s="389"/>
      <c r="N230" s="389"/>
      <c r="S230" s="387"/>
    </row>
    <row r="231" spans="1:19" ht="5.0999999999999996" customHeight="1" x14ac:dyDescent="0.3">
      <c r="A231" s="385"/>
      <c r="B231" s="388"/>
      <c r="S231" s="387"/>
    </row>
    <row r="232" spans="1:19" x14ac:dyDescent="0.3">
      <c r="A232" s="385"/>
      <c r="B232" s="388" t="s">
        <v>647</v>
      </c>
      <c r="C232" s="389">
        <v>0</v>
      </c>
      <c r="D232" s="389"/>
      <c r="E232" s="389"/>
      <c r="F232" s="391" t="s">
        <v>637</v>
      </c>
      <c r="G232" s="389"/>
      <c r="H232" s="389"/>
      <c r="I232" s="389"/>
      <c r="J232" s="391" t="s">
        <v>637</v>
      </c>
      <c r="K232" s="389"/>
      <c r="L232" s="389"/>
      <c r="M232" s="389"/>
      <c r="N232" s="389"/>
      <c r="S232" s="387"/>
    </row>
    <row r="233" spans="1:19" ht="5.0999999999999996" customHeight="1" x14ac:dyDescent="0.3">
      <c r="A233" s="385"/>
      <c r="B233" s="388"/>
      <c r="S233" s="387"/>
    </row>
    <row r="234" spans="1:19" x14ac:dyDescent="0.3">
      <c r="A234" s="385"/>
      <c r="B234" s="388" t="s">
        <v>728</v>
      </c>
      <c r="C234" s="710"/>
      <c r="D234" s="710"/>
      <c r="E234" s="391" t="s">
        <v>637</v>
      </c>
      <c r="F234" s="724"/>
      <c r="G234" s="724"/>
      <c r="H234" s="391" t="s">
        <v>637</v>
      </c>
      <c r="I234" s="724"/>
      <c r="J234" s="724"/>
      <c r="S234" s="387"/>
    </row>
    <row r="235" spans="1:19" ht="5.0999999999999996" customHeight="1" x14ac:dyDescent="0.3">
      <c r="A235" s="385"/>
      <c r="B235" s="388"/>
      <c r="S235" s="387"/>
    </row>
    <row r="236" spans="1:19" x14ac:dyDescent="0.3">
      <c r="A236" s="385"/>
      <c r="B236" s="713" t="s">
        <v>649</v>
      </c>
      <c r="C236" s="710"/>
      <c r="D236" s="710"/>
      <c r="E236" s="710"/>
      <c r="F236" s="710"/>
      <c r="G236" s="710"/>
      <c r="H236" s="710"/>
      <c r="I236" s="710"/>
      <c r="J236" s="710"/>
      <c r="S236" s="387"/>
    </row>
    <row r="237" spans="1:19" x14ac:dyDescent="0.3">
      <c r="A237" s="385"/>
      <c r="B237" s="713"/>
      <c r="C237" s="710"/>
      <c r="D237" s="710"/>
      <c r="E237" s="710"/>
      <c r="F237" s="710"/>
      <c r="G237" s="710"/>
      <c r="H237" s="710"/>
      <c r="I237" s="710"/>
      <c r="J237" s="710"/>
      <c r="S237" s="387"/>
    </row>
    <row r="238" spans="1:19" x14ac:dyDescent="0.3">
      <c r="A238" s="385"/>
      <c r="B238" s="713"/>
      <c r="C238" s="710"/>
      <c r="D238" s="710"/>
      <c r="E238" s="710"/>
      <c r="F238" s="710"/>
      <c r="G238" s="710"/>
      <c r="H238" s="710"/>
      <c r="I238" s="710"/>
      <c r="J238" s="710"/>
      <c r="S238" s="387"/>
    </row>
    <row r="239" spans="1:19" ht="5.0999999999999996" customHeight="1" x14ac:dyDescent="0.3">
      <c r="A239" s="385"/>
      <c r="S239" s="387"/>
    </row>
    <row r="240" spans="1:19" ht="15.6" x14ac:dyDescent="0.3">
      <c r="A240" s="700" t="s">
        <v>734</v>
      </c>
      <c r="B240" s="701"/>
      <c r="C240" s="701"/>
      <c r="D240" s="701"/>
      <c r="E240" s="701"/>
      <c r="F240" s="701"/>
      <c r="G240" s="701"/>
      <c r="H240" s="701"/>
      <c r="I240" s="701"/>
      <c r="J240" s="701"/>
      <c r="K240" s="701"/>
      <c r="L240" s="701"/>
      <c r="M240" s="701"/>
      <c r="N240" s="701"/>
      <c r="O240" s="701"/>
      <c r="P240" s="701"/>
      <c r="Q240" s="701"/>
      <c r="R240" s="701"/>
      <c r="S240" s="702"/>
    </row>
    <row r="241" spans="1:19" ht="5.0999999999999996" customHeight="1" x14ac:dyDescent="0.3">
      <c r="A241" s="385"/>
      <c r="S241" s="387"/>
    </row>
    <row r="242" spans="1:19" x14ac:dyDescent="0.3">
      <c r="A242" s="385"/>
      <c r="B242" s="388"/>
      <c r="D242" s="728" t="s">
        <v>735</v>
      </c>
      <c r="E242" s="728"/>
      <c r="F242" s="728"/>
      <c r="H242" s="728" t="s">
        <v>736</v>
      </c>
      <c r="I242" s="728"/>
      <c r="J242" s="728"/>
      <c r="L242" s="728" t="s">
        <v>737</v>
      </c>
      <c r="M242" s="728"/>
      <c r="N242" s="728"/>
      <c r="S242" s="387"/>
    </row>
    <row r="243" spans="1:19" x14ac:dyDescent="0.3">
      <c r="A243" s="385"/>
      <c r="B243" s="388" t="s">
        <v>738</v>
      </c>
      <c r="E243" s="392"/>
      <c r="I243" s="392"/>
      <c r="M243" s="392"/>
      <c r="S243" s="387"/>
    </row>
    <row r="244" spans="1:19" ht="5.0999999999999996" customHeight="1" x14ac:dyDescent="0.3">
      <c r="A244" s="385"/>
      <c r="B244" s="388"/>
      <c r="S244" s="387"/>
    </row>
    <row r="245" spans="1:19" x14ac:dyDescent="0.3">
      <c r="A245" s="385"/>
      <c r="B245" s="388" t="s">
        <v>739</v>
      </c>
      <c r="E245" s="392"/>
      <c r="I245" s="392"/>
      <c r="M245" s="392"/>
      <c r="S245" s="387"/>
    </row>
    <row r="246" spans="1:19" ht="5.0999999999999996" customHeight="1" x14ac:dyDescent="0.3">
      <c r="A246" s="385"/>
      <c r="B246" s="388"/>
      <c r="S246" s="387"/>
    </row>
    <row r="247" spans="1:19" x14ac:dyDescent="0.3">
      <c r="A247" s="385"/>
      <c r="B247" s="388" t="s">
        <v>740</v>
      </c>
      <c r="E247" s="392"/>
      <c r="I247" s="392"/>
      <c r="M247" s="392"/>
      <c r="S247" s="387"/>
    </row>
    <row r="248" spans="1:19" ht="5.0999999999999996" customHeight="1" x14ac:dyDescent="0.3">
      <c r="A248" s="385"/>
      <c r="B248" s="388"/>
      <c r="S248" s="387"/>
    </row>
    <row r="249" spans="1:19" x14ac:dyDescent="0.3">
      <c r="A249" s="385"/>
      <c r="B249" s="388" t="s">
        <v>741</v>
      </c>
      <c r="E249" s="392"/>
      <c r="I249" s="392"/>
      <c r="M249" s="392"/>
      <c r="S249" s="387"/>
    </row>
    <row r="250" spans="1:19" ht="5.0999999999999996" customHeight="1" x14ac:dyDescent="0.3">
      <c r="A250" s="385"/>
      <c r="S250" s="387"/>
    </row>
    <row r="251" spans="1:19" x14ac:dyDescent="0.3">
      <c r="A251" s="385"/>
      <c r="B251" s="384" t="s">
        <v>742</v>
      </c>
      <c r="S251" s="387"/>
    </row>
    <row r="252" spans="1:19" x14ac:dyDescent="0.3">
      <c r="A252" s="385"/>
      <c r="B252" s="416" t="s">
        <v>743</v>
      </c>
      <c r="S252" s="387"/>
    </row>
    <row r="253" spans="1:19" x14ac:dyDescent="0.3">
      <c r="A253" s="385"/>
      <c r="B253" s="384" t="s">
        <v>744</v>
      </c>
      <c r="S253" s="387"/>
    </row>
    <row r="254" spans="1:19" x14ac:dyDescent="0.3">
      <c r="A254" s="385"/>
      <c r="S254" s="387"/>
    </row>
    <row r="255" spans="1:19" x14ac:dyDescent="0.3">
      <c r="A255" s="385"/>
      <c r="B255" s="720" t="s">
        <v>649</v>
      </c>
      <c r="C255" s="720"/>
      <c r="D255" s="713"/>
      <c r="E255" s="710"/>
      <c r="F255" s="710"/>
      <c r="G255" s="710"/>
      <c r="H255" s="710"/>
      <c r="I255" s="710"/>
      <c r="J255" s="710"/>
      <c r="K255" s="710"/>
      <c r="L255" s="710"/>
      <c r="S255" s="387"/>
    </row>
    <row r="256" spans="1:19" x14ac:dyDescent="0.3">
      <c r="A256" s="385"/>
      <c r="B256" s="720"/>
      <c r="C256" s="720"/>
      <c r="D256" s="713"/>
      <c r="E256" s="710"/>
      <c r="F256" s="710"/>
      <c r="G256" s="710"/>
      <c r="H256" s="710"/>
      <c r="I256" s="710"/>
      <c r="J256" s="710"/>
      <c r="K256" s="710"/>
      <c r="L256" s="710"/>
      <c r="S256" s="387"/>
    </row>
    <row r="257" spans="1:19" x14ac:dyDescent="0.3">
      <c r="A257" s="385"/>
      <c r="B257" s="720"/>
      <c r="C257" s="720"/>
      <c r="D257" s="713"/>
      <c r="E257" s="710"/>
      <c r="F257" s="710"/>
      <c r="G257" s="710"/>
      <c r="H257" s="710"/>
      <c r="I257" s="710"/>
      <c r="J257" s="710"/>
      <c r="K257" s="710"/>
      <c r="L257" s="710"/>
      <c r="S257" s="387"/>
    </row>
    <row r="258" spans="1:19" ht="5.0999999999999996" customHeight="1" x14ac:dyDescent="0.3">
      <c r="A258" s="385"/>
      <c r="C258" s="388"/>
      <c r="D258" s="388"/>
      <c r="S258" s="387"/>
    </row>
    <row r="259" spans="1:19" x14ac:dyDescent="0.3">
      <c r="A259" s="385"/>
      <c r="C259" s="712" t="s">
        <v>728</v>
      </c>
      <c r="D259" s="782"/>
      <c r="E259" s="710"/>
      <c r="F259" s="710"/>
      <c r="G259" s="391" t="s">
        <v>637</v>
      </c>
      <c r="H259" s="724"/>
      <c r="I259" s="724"/>
      <c r="J259" s="391" t="s">
        <v>637</v>
      </c>
      <c r="K259" s="724"/>
      <c r="L259" s="724"/>
      <c r="S259" s="387"/>
    </row>
    <row r="260" spans="1:19" ht="15" customHeight="1" x14ac:dyDescent="0.3">
      <c r="A260" s="385"/>
      <c r="S260" s="387"/>
    </row>
    <row r="261" spans="1:19" x14ac:dyDescent="0.3">
      <c r="A261" s="385"/>
      <c r="B261" s="384" t="s">
        <v>745</v>
      </c>
      <c r="S261" s="387"/>
    </row>
    <row r="262" spans="1:19" ht="5.0999999999999996" customHeight="1" x14ac:dyDescent="0.3">
      <c r="A262" s="385"/>
      <c r="S262" s="387"/>
    </row>
    <row r="263" spans="1:19" ht="15" customHeight="1" x14ac:dyDescent="0.3">
      <c r="A263" s="385"/>
      <c r="B263" s="783" t="s">
        <v>746</v>
      </c>
      <c r="C263" s="783"/>
      <c r="D263" s="784"/>
      <c r="E263" s="710"/>
      <c r="F263" s="710"/>
      <c r="G263" s="710"/>
      <c r="H263" s="710"/>
      <c r="I263" s="710"/>
      <c r="J263" s="710"/>
      <c r="K263" s="710"/>
      <c r="L263" s="710"/>
      <c r="S263" s="387"/>
    </row>
    <row r="264" spans="1:19" x14ac:dyDescent="0.3">
      <c r="A264" s="385"/>
      <c r="B264" s="783"/>
      <c r="C264" s="783"/>
      <c r="D264" s="784"/>
      <c r="E264" s="710"/>
      <c r="F264" s="710"/>
      <c r="G264" s="710"/>
      <c r="H264" s="710"/>
      <c r="I264" s="710"/>
      <c r="J264" s="710"/>
      <c r="K264" s="710"/>
      <c r="L264" s="710"/>
      <c r="S264" s="387"/>
    </row>
    <row r="265" spans="1:19" x14ac:dyDescent="0.3">
      <c r="A265" s="385"/>
      <c r="B265" s="783"/>
      <c r="C265" s="783"/>
      <c r="D265" s="784"/>
      <c r="E265" s="710"/>
      <c r="F265" s="710"/>
      <c r="G265" s="710"/>
      <c r="H265" s="710"/>
      <c r="I265" s="710"/>
      <c r="J265" s="710"/>
      <c r="K265" s="710"/>
      <c r="L265" s="710"/>
      <c r="S265" s="387"/>
    </row>
    <row r="266" spans="1:19" ht="5.0999999999999996" customHeight="1" x14ac:dyDescent="0.3">
      <c r="A266" s="385"/>
      <c r="C266" s="388"/>
      <c r="D266" s="388"/>
      <c r="S266" s="387"/>
    </row>
    <row r="267" spans="1:19" x14ac:dyDescent="0.3">
      <c r="A267" s="385"/>
      <c r="C267" s="712" t="s">
        <v>728</v>
      </c>
      <c r="D267" s="782"/>
      <c r="E267" s="710"/>
      <c r="F267" s="710"/>
      <c r="G267" s="391" t="s">
        <v>637</v>
      </c>
      <c r="H267" s="724"/>
      <c r="I267" s="724"/>
      <c r="J267" s="391" t="s">
        <v>637</v>
      </c>
      <c r="K267" s="724"/>
      <c r="L267" s="724"/>
      <c r="S267" s="387"/>
    </row>
    <row r="268" spans="1:19" x14ac:dyDescent="0.3">
      <c r="A268" s="385"/>
      <c r="S268" s="387"/>
    </row>
    <row r="269" spans="1:19" x14ac:dyDescent="0.3">
      <c r="A269" s="385"/>
      <c r="B269" s="384" t="s">
        <v>747</v>
      </c>
      <c r="S269" s="387"/>
    </row>
    <row r="270" spans="1:19" x14ac:dyDescent="0.3">
      <c r="A270" s="385"/>
      <c r="S270" s="387"/>
    </row>
    <row r="271" spans="1:19" ht="15" customHeight="1" x14ac:dyDescent="0.3">
      <c r="A271" s="385"/>
      <c r="B271" s="783" t="s">
        <v>748</v>
      </c>
      <c r="C271" s="783"/>
      <c r="D271" s="784"/>
      <c r="E271" s="710"/>
      <c r="F271" s="710"/>
      <c r="G271" s="710"/>
      <c r="H271" s="710"/>
      <c r="I271" s="710"/>
      <c r="J271" s="710"/>
      <c r="K271" s="710"/>
      <c r="L271" s="710"/>
      <c r="S271" s="387"/>
    </row>
    <row r="272" spans="1:19" x14ac:dyDescent="0.3">
      <c r="A272" s="385"/>
      <c r="B272" s="783"/>
      <c r="C272" s="783"/>
      <c r="D272" s="784"/>
      <c r="E272" s="710"/>
      <c r="F272" s="710"/>
      <c r="G272" s="710"/>
      <c r="H272" s="710"/>
      <c r="I272" s="710"/>
      <c r="J272" s="710"/>
      <c r="K272" s="710"/>
      <c r="L272" s="710"/>
      <c r="S272" s="387"/>
    </row>
    <row r="273" spans="1:19" x14ac:dyDescent="0.3">
      <c r="A273" s="385"/>
      <c r="B273" s="783"/>
      <c r="C273" s="783"/>
      <c r="D273" s="784"/>
      <c r="E273" s="710"/>
      <c r="F273" s="710"/>
      <c r="G273" s="710"/>
      <c r="H273" s="710"/>
      <c r="I273" s="710"/>
      <c r="J273" s="710"/>
      <c r="K273" s="710"/>
      <c r="L273" s="710"/>
      <c r="S273" s="387"/>
    </row>
    <row r="274" spans="1:19" x14ac:dyDescent="0.3">
      <c r="A274" s="385"/>
      <c r="C274" s="388"/>
      <c r="D274" s="388"/>
      <c r="S274" s="387"/>
    </row>
    <row r="275" spans="1:19" x14ac:dyDescent="0.3">
      <c r="A275" s="385"/>
      <c r="C275" s="712" t="s">
        <v>728</v>
      </c>
      <c r="D275" s="782"/>
      <c r="E275" s="710"/>
      <c r="F275" s="710"/>
      <c r="G275" s="391" t="s">
        <v>637</v>
      </c>
      <c r="H275" s="724"/>
      <c r="I275" s="724"/>
      <c r="J275" s="391" t="s">
        <v>637</v>
      </c>
      <c r="K275" s="724"/>
      <c r="L275" s="724"/>
      <c r="S275" s="387"/>
    </row>
    <row r="276" spans="1:19" x14ac:dyDescent="0.3">
      <c r="A276" s="393"/>
      <c r="B276" s="394"/>
      <c r="C276" s="394"/>
      <c r="D276" s="394"/>
      <c r="E276" s="394"/>
      <c r="F276" s="394"/>
      <c r="G276" s="394"/>
      <c r="H276" s="394"/>
      <c r="I276" s="394"/>
      <c r="J276" s="394"/>
      <c r="K276" s="394"/>
      <c r="L276" s="394"/>
      <c r="M276" s="394"/>
      <c r="N276" s="394"/>
      <c r="O276" s="395"/>
      <c r="P276" s="394"/>
      <c r="Q276" s="394"/>
      <c r="R276" s="394"/>
      <c r="S276" s="396"/>
    </row>
  </sheetData>
  <mergeCells count="328">
    <mergeCell ref="C275:D275"/>
    <mergeCell ref="E275:F275"/>
    <mergeCell ref="H275:I275"/>
    <mergeCell ref="K275:L275"/>
    <mergeCell ref="C267:D267"/>
    <mergeCell ref="E267:F267"/>
    <mergeCell ref="H267:I267"/>
    <mergeCell ref="K267:L267"/>
    <mergeCell ref="B271:D273"/>
    <mergeCell ref="E271:L273"/>
    <mergeCell ref="C259:D259"/>
    <mergeCell ref="E259:F259"/>
    <mergeCell ref="H259:I259"/>
    <mergeCell ref="K259:L259"/>
    <mergeCell ref="B263:D265"/>
    <mergeCell ref="E263:L265"/>
    <mergeCell ref="A240:S240"/>
    <mergeCell ref="D242:F242"/>
    <mergeCell ref="H242:J242"/>
    <mergeCell ref="L242:N242"/>
    <mergeCell ref="B255:D257"/>
    <mergeCell ref="E255:L257"/>
    <mergeCell ref="B226:B228"/>
    <mergeCell ref="C226:R226"/>
    <mergeCell ref="C234:D234"/>
    <mergeCell ref="F234:G234"/>
    <mergeCell ref="I234:J234"/>
    <mergeCell ref="B236:B238"/>
    <mergeCell ref="C236:J238"/>
    <mergeCell ref="A220:S220"/>
    <mergeCell ref="D222:E222"/>
    <mergeCell ref="F222:G222"/>
    <mergeCell ref="J222:K222"/>
    <mergeCell ref="L222:R222"/>
    <mergeCell ref="C224:R224"/>
    <mergeCell ref="C212:D212"/>
    <mergeCell ref="F212:G212"/>
    <mergeCell ref="I212:J212"/>
    <mergeCell ref="C214:D214"/>
    <mergeCell ref="E214:R214"/>
    <mergeCell ref="B216:B218"/>
    <mergeCell ref="C216:J218"/>
    <mergeCell ref="D200:E200"/>
    <mergeCell ref="F200:G200"/>
    <mergeCell ref="J200:K200"/>
    <mergeCell ref="L200:R200"/>
    <mergeCell ref="C202:R202"/>
    <mergeCell ref="B204:B206"/>
    <mergeCell ref="C204:R204"/>
    <mergeCell ref="B191:B193"/>
    <mergeCell ref="C191:J193"/>
    <mergeCell ref="C195:D195"/>
    <mergeCell ref="F195:G195"/>
    <mergeCell ref="I195:J195"/>
    <mergeCell ref="A198:S198"/>
    <mergeCell ref="C175:R175"/>
    <mergeCell ref="B179:B181"/>
    <mergeCell ref="C179:R179"/>
    <mergeCell ref="C187:D187"/>
    <mergeCell ref="E187:R187"/>
    <mergeCell ref="B189:E189"/>
    <mergeCell ref="F189:G189"/>
    <mergeCell ref="C169:R169"/>
    <mergeCell ref="D171:E171"/>
    <mergeCell ref="F171:G171"/>
    <mergeCell ref="J171:K171"/>
    <mergeCell ref="L171:R171"/>
    <mergeCell ref="C173:R173"/>
    <mergeCell ref="B158:R158"/>
    <mergeCell ref="B159:N159"/>
    <mergeCell ref="A161:S161"/>
    <mergeCell ref="C163:R163"/>
    <mergeCell ref="C165:R165"/>
    <mergeCell ref="C167:R167"/>
    <mergeCell ref="B154:O154"/>
    <mergeCell ref="P154:R154"/>
    <mergeCell ref="B155:R155"/>
    <mergeCell ref="B156:O156"/>
    <mergeCell ref="P156:R156"/>
    <mergeCell ref="B157:N157"/>
    <mergeCell ref="P157:R157"/>
    <mergeCell ref="M149:O149"/>
    <mergeCell ref="P149:R149"/>
    <mergeCell ref="B152:O152"/>
    <mergeCell ref="P152:R152"/>
    <mergeCell ref="B153:O153"/>
    <mergeCell ref="P153:R153"/>
    <mergeCell ref="B147:C147"/>
    <mergeCell ref="B148:C148"/>
    <mergeCell ref="B149:C149"/>
    <mergeCell ref="D149:F149"/>
    <mergeCell ref="G149:I149"/>
    <mergeCell ref="J149:L149"/>
    <mergeCell ref="P143:R143"/>
    <mergeCell ref="B144:C144"/>
    <mergeCell ref="B145:C145"/>
    <mergeCell ref="B146:C146"/>
    <mergeCell ref="D146:F146"/>
    <mergeCell ref="G146:I146"/>
    <mergeCell ref="J146:L146"/>
    <mergeCell ref="M146:O146"/>
    <mergeCell ref="P146:R146"/>
    <mergeCell ref="B140:N141"/>
    <mergeCell ref="O140:O141"/>
    <mergeCell ref="P140:R140"/>
    <mergeCell ref="P141:R141"/>
    <mergeCell ref="B142:R142"/>
    <mergeCell ref="B143:C143"/>
    <mergeCell ref="D143:F143"/>
    <mergeCell ref="G143:I143"/>
    <mergeCell ref="J143:L143"/>
    <mergeCell ref="M143:O143"/>
    <mergeCell ref="B137:R137"/>
    <mergeCell ref="B138:N138"/>
    <mergeCell ref="O138:O139"/>
    <mergeCell ref="P138:R138"/>
    <mergeCell ref="B139:N139"/>
    <mergeCell ref="P139:R139"/>
    <mergeCell ref="B135:C135"/>
    <mergeCell ref="D135:F135"/>
    <mergeCell ref="G135:O135"/>
    <mergeCell ref="P135:R135"/>
    <mergeCell ref="B136:C136"/>
    <mergeCell ref="D136:F136"/>
    <mergeCell ref="G136:O136"/>
    <mergeCell ref="P136:R136"/>
    <mergeCell ref="B133:C133"/>
    <mergeCell ref="D133:F133"/>
    <mergeCell ref="G133:O133"/>
    <mergeCell ref="P133:R133"/>
    <mergeCell ref="B134:C134"/>
    <mergeCell ref="D134:F134"/>
    <mergeCell ref="G134:O134"/>
    <mergeCell ref="P134:R134"/>
    <mergeCell ref="B130:R130"/>
    <mergeCell ref="B131:C131"/>
    <mergeCell ref="D131:F131"/>
    <mergeCell ref="G131:O131"/>
    <mergeCell ref="P131:R131"/>
    <mergeCell ref="B132:C132"/>
    <mergeCell ref="D132:F132"/>
    <mergeCell ref="G132:O132"/>
    <mergeCell ref="P132:R132"/>
    <mergeCell ref="M127:O127"/>
    <mergeCell ref="P127:R127"/>
    <mergeCell ref="B128:R128"/>
    <mergeCell ref="B129:C129"/>
    <mergeCell ref="D129:F129"/>
    <mergeCell ref="G129:O129"/>
    <mergeCell ref="P129:R129"/>
    <mergeCell ref="B125:C125"/>
    <mergeCell ref="D125:R125"/>
    <mergeCell ref="B126:C127"/>
    <mergeCell ref="D126:F127"/>
    <mergeCell ref="G126:I126"/>
    <mergeCell ref="J126:L126"/>
    <mergeCell ref="M126:O126"/>
    <mergeCell ref="P126:R126"/>
    <mergeCell ref="G127:I127"/>
    <mergeCell ref="J127:L127"/>
    <mergeCell ref="B121:O121"/>
    <mergeCell ref="P121:R121"/>
    <mergeCell ref="B122:O122"/>
    <mergeCell ref="P122:R122"/>
    <mergeCell ref="B123:N123"/>
    <mergeCell ref="P123:R123"/>
    <mergeCell ref="M115:O115"/>
    <mergeCell ref="P115:R115"/>
    <mergeCell ref="B116:C116"/>
    <mergeCell ref="B117:C117"/>
    <mergeCell ref="B118:C118"/>
    <mergeCell ref="D118:F118"/>
    <mergeCell ref="G118:I118"/>
    <mergeCell ref="J118:L118"/>
    <mergeCell ref="M118:O118"/>
    <mergeCell ref="P118:R118"/>
    <mergeCell ref="B113:C113"/>
    <mergeCell ref="B114:C114"/>
    <mergeCell ref="B115:C115"/>
    <mergeCell ref="D115:F115"/>
    <mergeCell ref="G115:I115"/>
    <mergeCell ref="J115:L115"/>
    <mergeCell ref="M109:O109"/>
    <mergeCell ref="P109:R109"/>
    <mergeCell ref="B110:C110"/>
    <mergeCell ref="B111:C111"/>
    <mergeCell ref="B112:C112"/>
    <mergeCell ref="D112:F112"/>
    <mergeCell ref="G112:I112"/>
    <mergeCell ref="J112:L112"/>
    <mergeCell ref="M112:O112"/>
    <mergeCell ref="P112:R112"/>
    <mergeCell ref="B107:C107"/>
    <mergeCell ref="B108:C108"/>
    <mergeCell ref="B109:C109"/>
    <mergeCell ref="D109:F109"/>
    <mergeCell ref="G109:I109"/>
    <mergeCell ref="J109:L109"/>
    <mergeCell ref="B105:R105"/>
    <mergeCell ref="B106:C106"/>
    <mergeCell ref="D106:F106"/>
    <mergeCell ref="G106:I106"/>
    <mergeCell ref="J106:L106"/>
    <mergeCell ref="M106:O106"/>
    <mergeCell ref="P106:R106"/>
    <mergeCell ref="B102:O102"/>
    <mergeCell ref="P102:R102"/>
    <mergeCell ref="B103:O103"/>
    <mergeCell ref="P103:R103"/>
    <mergeCell ref="B104:N104"/>
    <mergeCell ref="P104:R104"/>
    <mergeCell ref="B99:C99"/>
    <mergeCell ref="D99:F99"/>
    <mergeCell ref="G99:I99"/>
    <mergeCell ref="J99:L99"/>
    <mergeCell ref="M99:O99"/>
    <mergeCell ref="P99:R99"/>
    <mergeCell ref="B96:C96"/>
    <mergeCell ref="D96:F96"/>
    <mergeCell ref="G96:I96"/>
    <mergeCell ref="J96:L96"/>
    <mergeCell ref="M96:O96"/>
    <mergeCell ref="P96:R96"/>
    <mergeCell ref="B93:C93"/>
    <mergeCell ref="D93:F93"/>
    <mergeCell ref="G93:I93"/>
    <mergeCell ref="J93:L93"/>
    <mergeCell ref="M93:O93"/>
    <mergeCell ref="P93:R93"/>
    <mergeCell ref="B89:R89"/>
    <mergeCell ref="B90:C90"/>
    <mergeCell ref="D90:F90"/>
    <mergeCell ref="G90:I90"/>
    <mergeCell ref="J90:L90"/>
    <mergeCell ref="M90:O90"/>
    <mergeCell ref="P90:R90"/>
    <mergeCell ref="B86:O86"/>
    <mergeCell ref="P86:R86"/>
    <mergeCell ref="B87:O87"/>
    <mergeCell ref="P87:R87"/>
    <mergeCell ref="B88:N88"/>
    <mergeCell ref="P88:R88"/>
    <mergeCell ref="B83:C83"/>
    <mergeCell ref="D83:F83"/>
    <mergeCell ref="G83:I83"/>
    <mergeCell ref="J83:L83"/>
    <mergeCell ref="M83:O83"/>
    <mergeCell ref="P83:R83"/>
    <mergeCell ref="B80:C80"/>
    <mergeCell ref="D80:F80"/>
    <mergeCell ref="G80:I80"/>
    <mergeCell ref="J80:L80"/>
    <mergeCell ref="M80:O80"/>
    <mergeCell ref="P80:R80"/>
    <mergeCell ref="B77:C77"/>
    <mergeCell ref="D77:F77"/>
    <mergeCell ref="G77:I77"/>
    <mergeCell ref="J77:L77"/>
    <mergeCell ref="M77:O77"/>
    <mergeCell ref="P77:R77"/>
    <mergeCell ref="B73:R73"/>
    <mergeCell ref="B74:C74"/>
    <mergeCell ref="D74:F74"/>
    <mergeCell ref="G74:I74"/>
    <mergeCell ref="J74:L74"/>
    <mergeCell ref="M74:O74"/>
    <mergeCell ref="P74:R74"/>
    <mergeCell ref="B71:C72"/>
    <mergeCell ref="D71:F72"/>
    <mergeCell ref="G71:I71"/>
    <mergeCell ref="J71:L71"/>
    <mergeCell ref="M71:O71"/>
    <mergeCell ref="P71:R71"/>
    <mergeCell ref="G72:I72"/>
    <mergeCell ref="J72:L72"/>
    <mergeCell ref="M72:O72"/>
    <mergeCell ref="P72:R72"/>
    <mergeCell ref="B62:B64"/>
    <mergeCell ref="C62:J64"/>
    <mergeCell ref="A67:S67"/>
    <mergeCell ref="B68:R68"/>
    <mergeCell ref="B70:C70"/>
    <mergeCell ref="D70:R70"/>
    <mergeCell ref="C46:R46"/>
    <mergeCell ref="C48:R48"/>
    <mergeCell ref="B52:B54"/>
    <mergeCell ref="C52:R52"/>
    <mergeCell ref="C54:R54"/>
    <mergeCell ref="C60:D60"/>
    <mergeCell ref="F60:G60"/>
    <mergeCell ref="I60:J60"/>
    <mergeCell ref="A40:S40"/>
    <mergeCell ref="C42:R42"/>
    <mergeCell ref="D44:E44"/>
    <mergeCell ref="F44:G44"/>
    <mergeCell ref="J44:K44"/>
    <mergeCell ref="L44:R44"/>
    <mergeCell ref="C34:F34"/>
    <mergeCell ref="G34:H34"/>
    <mergeCell ref="C36:F36"/>
    <mergeCell ref="G36:H36"/>
    <mergeCell ref="C38:F38"/>
    <mergeCell ref="G38:H38"/>
    <mergeCell ref="C30:F30"/>
    <mergeCell ref="G30:H30"/>
    <mergeCell ref="C32:F32"/>
    <mergeCell ref="G32:H32"/>
    <mergeCell ref="A14:S14"/>
    <mergeCell ref="B18:B22"/>
    <mergeCell ref="C18:R18"/>
    <mergeCell ref="C20:R20"/>
    <mergeCell ref="C22:R22"/>
    <mergeCell ref="B24:B38"/>
    <mergeCell ref="C24:F24"/>
    <mergeCell ref="G24:H24"/>
    <mergeCell ref="C26:F26"/>
    <mergeCell ref="G26:H26"/>
    <mergeCell ref="J38:K38"/>
    <mergeCell ref="M38:N38"/>
    <mergeCell ref="A1:S1"/>
    <mergeCell ref="A2:S2"/>
    <mergeCell ref="A3:S4"/>
    <mergeCell ref="A6:S6"/>
    <mergeCell ref="B10:B12"/>
    <mergeCell ref="C10:R10"/>
    <mergeCell ref="C12:R12"/>
    <mergeCell ref="C28:F28"/>
    <mergeCell ref="G28:H28"/>
  </mergeCells>
  <conditionalFormatting sqref="B74:C74">
    <cfRule type="expression" dxfId="16" priority="13">
      <formula>$T75&gt;0</formula>
    </cfRule>
    <cfRule type="expression" dxfId="15" priority="14">
      <formula>$E75=TRUE</formula>
    </cfRule>
  </conditionalFormatting>
  <conditionalFormatting sqref="B77">
    <cfRule type="expression" dxfId="14" priority="11">
      <formula>$T78&gt;0</formula>
    </cfRule>
    <cfRule type="expression" dxfId="13" priority="12">
      <formula>$E78=TRUE</formula>
    </cfRule>
  </conditionalFormatting>
  <conditionalFormatting sqref="B80">
    <cfRule type="expression" dxfId="12" priority="9">
      <formula>$T81&gt;0</formula>
    </cfRule>
    <cfRule type="expression" dxfId="11" priority="10">
      <formula>$E81=TRUE</formula>
    </cfRule>
  </conditionalFormatting>
  <conditionalFormatting sqref="B83">
    <cfRule type="expression" dxfId="10" priority="7">
      <formula>$T84&gt;0</formula>
    </cfRule>
    <cfRule type="expression" dxfId="9" priority="8">
      <formula>$E84=TRUE</formula>
    </cfRule>
  </conditionalFormatting>
  <conditionalFormatting sqref="B91:C92 B90 B94:C95 B93 B97:C98 B96 B99">
    <cfRule type="expression" dxfId="8" priority="5">
      <formula>$T91&gt;0</formula>
    </cfRule>
    <cfRule type="expression" dxfId="7" priority="6">
      <formula>$E91=TRUE</formula>
    </cfRule>
  </conditionalFormatting>
  <conditionalFormatting sqref="B106:B118">
    <cfRule type="expression" dxfId="6" priority="3">
      <formula>$T107&gt;0</formula>
    </cfRule>
    <cfRule type="expression" dxfId="5" priority="4">
      <formula>$E107=TRUE</formula>
    </cfRule>
  </conditionalFormatting>
  <conditionalFormatting sqref="B143:B149">
    <cfRule type="expression" dxfId="4" priority="1">
      <formula>$T144&gt;0</formula>
    </cfRule>
    <cfRule type="expression" dxfId="3" priority="2">
      <formula>$E144=TRUE</formula>
    </cfRule>
  </conditionalFormatting>
  <dataValidations count="15">
    <dataValidation type="list" allowBlank="1" showInputMessage="1" showErrorMessage="1" promptTitle="Yes / No" prompt="Select Yes / No" sqref="F189:G189" xr:uid="{00000000-0002-0000-0400-000000000000}">
      <formula1>"Yes, No"</formula1>
    </dataValidation>
    <dataValidation type="list" allowBlank="1" showInputMessage="1" showErrorMessage="1" promptTitle="Agree / Disagree" prompt="Select Agree / Disagree" sqref="C187:D187 C214:D214" xr:uid="{00000000-0002-0000-0400-000001000000}">
      <formula1>"Agree, Disagree"</formula1>
    </dataValidation>
    <dataValidation type="list" allowBlank="1" showInputMessage="1" showErrorMessage="1" sqref="P129:R129 P131:R136" xr:uid="{00000000-0002-0000-0400-000002000000}">
      <formula1>"-1, 0, 1, 2"</formula1>
    </dataValidation>
    <dataValidation type="list" allowBlank="1" showInputMessage="1" showErrorMessage="1" sqref="P152:R152 P102:R102 P121:R121" xr:uid="{00000000-0002-0000-0400-000003000000}">
      <formula1>"0, 1, 2, 3, 4, 5, 6, 7, 8"</formula1>
    </dataValidation>
    <dataValidation type="list" allowBlank="1" showInputMessage="1" showErrorMessage="1" sqref="R119:R120 R100:R101 R94:R95 R97:R98 R91:R92 R107:R108 R110:R111 R113:R114 R116:R117 P147:Q147 P144:Q144 R144:R145 R147:R148 R150:R151 P150:Q150" xr:uid="{00000000-0002-0000-0400-000004000000}">
      <formula1>"2"</formula1>
    </dataValidation>
    <dataValidation type="list" allowBlank="1" showInputMessage="1" showErrorMessage="1" sqref="M147:O147 M144:O144 M150:O150" xr:uid="{00000000-0002-0000-0400-000005000000}">
      <formula1>"1"</formula1>
    </dataValidation>
    <dataValidation type="list" allowBlank="1" showInputMessage="1" showErrorMessage="1" sqref="J147:L147 J144:L144 J150:L150" xr:uid="{00000000-0002-0000-0400-000006000000}">
      <formula1>"0"</formula1>
    </dataValidation>
    <dataValidation type="list" allowBlank="1" showInputMessage="1" showErrorMessage="1" sqref="G120 G101 G92 G98 G95 G108 G111 G114 G117 G148 G145 G144:I144 G147:I147 G150:I150 G151" xr:uid="{00000000-0002-0000-0400-000007000000}">
      <formula1>"-1"</formula1>
    </dataValidation>
    <dataValidation type="list" allowBlank="1" showInputMessage="1" showErrorMessage="1" sqref="D100:D101 D131:F136 E101:F101 D129:F129 D95:F95 D98:F98 E147:F147 E144:F144 D144:D145 D147:D148 D150:D151 E150:F150" xr:uid="{00000000-0002-0000-0400-000008000000}">
      <formula1>"N/A"</formula1>
    </dataValidation>
    <dataValidation type="list" allowBlank="1" showInputMessage="1" showErrorMessage="1" promptTitle="Year" prompt="Select Year" sqref="G38" xr:uid="{00000000-0002-0000-0400-000009000000}">
      <formula1>"2014, 2015, 2016, 2017, 2018, 2019, 2020, 2021, 2022, 2023, 2024, 2025, 2026, 2027, 2028, 2029, 2030, 2031, 2032, 2033, 2034, 2035"</formula1>
    </dataValidation>
    <dataValidation allowBlank="1" showInputMessage="1" showErrorMessage="1" promptTitle="Surname" prompt="Insert Surname" sqref="S44:T44" xr:uid="{00000000-0002-0000-0400-00000A000000}"/>
    <dataValidation type="list" allowBlank="1" showInputMessage="1" showErrorMessage="1" promptTitle="Title" prompt="Insert Title (Mr, Mrs, etc.)" sqref="D44:E44 D171:E171 D200:E200 D222:E222" xr:uid="{00000000-0002-0000-0400-00000B000000}">
      <formula1>"Mr., Mrs., Ms., Dr., Prof., "</formula1>
    </dataValidation>
    <dataValidation type="list" allowBlank="1" showInputMessage="1" showErrorMessage="1" promptTitle="Month" prompt="Insert Month" sqref="F60:G60 J38 F195:G195 F212:G212 F234:G234 H259:I259 H267:I267 H275:I275" xr:uid="{00000000-0002-0000-0400-00000C000000}">
      <formula1>"01, 02, 03, 04, 05, 06, 07, 08, 09, 10, 11, 12"</formula1>
    </dataValidation>
    <dataValidation type="list" allowBlank="1" showInputMessage="1" showErrorMessage="1" promptTitle="Day" prompt="Insert Day" sqref="I60:J60 M38 I195:J195 I212:J212 I234:J234 K259:L259 K267:L267 K275:L275" xr:uid="{00000000-0002-0000-0400-00000D000000}">
      <formula1>"01, 02, 03, 04, 05, 06, 07, 08, 09, 10, 11, 12, 13, 14, 15, 16, 17, 18, 19, 20, 21, 22, 23, 24, 25, 26, 27, 28, 29, 30, 31"</formula1>
    </dataValidation>
    <dataValidation type="list" allowBlank="1" showInputMessage="1" showErrorMessage="1" promptTitle="Year" prompt="Select Year" sqref="C60:D60 C195:D195 C212:D212 C234:D234 E259:F259 E267:F267 E275:F275" xr:uid="{00000000-0002-0000-0400-00000E000000}">
      <formula1>"2017, 2018, 2019, 2020, 2021, 2022, 2023, 2024, 2025, 2026, 2027, 2028, 2029, 2030, 2031, 2032, 2033, 2034, 2035"</formula1>
    </dataValidation>
  </dataValidations>
  <printOptions horizontalCentered="1"/>
  <pageMargins left="0.45" right="0.45" top="0.5" bottom="0.5" header="0.3" footer="0.3"/>
  <pageSetup paperSize="9" scale="55" orientation="landscape" r:id="rId1"/>
  <headerFooter>
    <oddHeader>&amp;L&amp;"Calibri"&amp;10&amp;K000000Sensitivity - General&amp;1#</oddHeader>
  </headerFooter>
  <rowBreaks count="3" manualBreakCount="3">
    <brk id="65" max="18" man="1"/>
    <brk id="124" max="18" man="1"/>
    <brk id="196" max="18" man="1"/>
  </rowBreaks>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6</xdr:col>
                    <xdr:colOff>495300</xdr:colOff>
                    <xdr:row>22</xdr:row>
                    <xdr:rowOff>45720</xdr:rowOff>
                  </from>
                  <to>
                    <xdr:col>7</xdr:col>
                    <xdr:colOff>525780</xdr:colOff>
                    <xdr:row>24</xdr:row>
                    <xdr:rowOff>22860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6</xdr:col>
                    <xdr:colOff>495300</xdr:colOff>
                    <xdr:row>24</xdr:row>
                    <xdr:rowOff>45720</xdr:rowOff>
                  </from>
                  <to>
                    <xdr:col>7</xdr:col>
                    <xdr:colOff>525780</xdr:colOff>
                    <xdr:row>26</xdr:row>
                    <xdr:rowOff>22860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6</xdr:col>
                    <xdr:colOff>495300</xdr:colOff>
                    <xdr:row>26</xdr:row>
                    <xdr:rowOff>45720</xdr:rowOff>
                  </from>
                  <to>
                    <xdr:col>7</xdr:col>
                    <xdr:colOff>525780</xdr:colOff>
                    <xdr:row>28</xdr:row>
                    <xdr:rowOff>22860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6</xdr:col>
                    <xdr:colOff>495300</xdr:colOff>
                    <xdr:row>27</xdr:row>
                    <xdr:rowOff>175260</xdr:rowOff>
                  </from>
                  <to>
                    <xdr:col>8</xdr:col>
                    <xdr:colOff>22860</xdr:colOff>
                    <xdr:row>31</xdr:row>
                    <xdr:rowOff>38100</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6</xdr:col>
                    <xdr:colOff>495300</xdr:colOff>
                    <xdr:row>30</xdr:row>
                    <xdr:rowOff>45720</xdr:rowOff>
                  </from>
                  <to>
                    <xdr:col>7</xdr:col>
                    <xdr:colOff>525780</xdr:colOff>
                    <xdr:row>32</xdr:row>
                    <xdr:rowOff>22860</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6</xdr:col>
                    <xdr:colOff>495300</xdr:colOff>
                    <xdr:row>32</xdr:row>
                    <xdr:rowOff>45720</xdr:rowOff>
                  </from>
                  <to>
                    <xdr:col>7</xdr:col>
                    <xdr:colOff>525780</xdr:colOff>
                    <xdr:row>34</xdr:row>
                    <xdr:rowOff>22860</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6</xdr:col>
                    <xdr:colOff>495300</xdr:colOff>
                    <xdr:row>34</xdr:row>
                    <xdr:rowOff>45720</xdr:rowOff>
                  </from>
                  <to>
                    <xdr:col>7</xdr:col>
                    <xdr:colOff>525780</xdr:colOff>
                    <xdr:row>36</xdr:row>
                    <xdr:rowOff>22860</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4</xdr:col>
                    <xdr:colOff>190500</xdr:colOff>
                    <xdr:row>76</xdr:row>
                    <xdr:rowOff>7620</xdr:rowOff>
                  </from>
                  <to>
                    <xdr:col>5</xdr:col>
                    <xdr:colOff>457200</xdr:colOff>
                    <xdr:row>76</xdr:row>
                    <xdr:rowOff>304800</xdr:rowOff>
                  </to>
                </anchor>
              </controlPr>
            </control>
          </mc:Choice>
        </mc:AlternateContent>
        <mc:AlternateContent xmlns:mc="http://schemas.openxmlformats.org/markup-compatibility/2006">
          <mc:Choice Requires="x14">
            <control shapeId="6153" r:id="rId12" name="Check Box 9">
              <controlPr defaultSize="0" autoFill="0" autoLine="0" autoPict="0">
                <anchor moveWithCells="1">
                  <from>
                    <xdr:col>7</xdr:col>
                    <xdr:colOff>190500</xdr:colOff>
                    <xdr:row>76</xdr:row>
                    <xdr:rowOff>7620</xdr:rowOff>
                  </from>
                  <to>
                    <xdr:col>8</xdr:col>
                    <xdr:colOff>457200</xdr:colOff>
                    <xdr:row>76</xdr:row>
                    <xdr:rowOff>304800</xdr:rowOff>
                  </to>
                </anchor>
              </controlPr>
            </control>
          </mc:Choice>
        </mc:AlternateContent>
        <mc:AlternateContent xmlns:mc="http://schemas.openxmlformats.org/markup-compatibility/2006">
          <mc:Choice Requires="x14">
            <control shapeId="6154" r:id="rId13" name="Check Box 10">
              <controlPr defaultSize="0" autoFill="0" autoLine="0" autoPict="0">
                <anchor moveWithCells="1">
                  <from>
                    <xdr:col>10</xdr:col>
                    <xdr:colOff>190500</xdr:colOff>
                    <xdr:row>76</xdr:row>
                    <xdr:rowOff>7620</xdr:rowOff>
                  </from>
                  <to>
                    <xdr:col>11</xdr:col>
                    <xdr:colOff>457200</xdr:colOff>
                    <xdr:row>76</xdr:row>
                    <xdr:rowOff>304800</xdr:rowOff>
                  </to>
                </anchor>
              </controlPr>
            </control>
          </mc:Choice>
        </mc:AlternateContent>
        <mc:AlternateContent xmlns:mc="http://schemas.openxmlformats.org/markup-compatibility/2006">
          <mc:Choice Requires="x14">
            <control shapeId="6155" r:id="rId14" name="Check Box 11">
              <controlPr defaultSize="0" autoFill="0" autoLine="0" autoPict="0">
                <anchor moveWithCells="1">
                  <from>
                    <xdr:col>13</xdr:col>
                    <xdr:colOff>190500</xdr:colOff>
                    <xdr:row>76</xdr:row>
                    <xdr:rowOff>7620</xdr:rowOff>
                  </from>
                  <to>
                    <xdr:col>14</xdr:col>
                    <xdr:colOff>457200</xdr:colOff>
                    <xdr:row>76</xdr:row>
                    <xdr:rowOff>304800</xdr:rowOff>
                  </to>
                </anchor>
              </controlPr>
            </control>
          </mc:Choice>
        </mc:AlternateContent>
        <mc:AlternateContent xmlns:mc="http://schemas.openxmlformats.org/markup-compatibility/2006">
          <mc:Choice Requires="x14">
            <control shapeId="6156" r:id="rId15" name="Check Box 12">
              <controlPr defaultSize="0" autoFill="0" autoLine="0" autoPict="0">
                <anchor moveWithCells="1">
                  <from>
                    <xdr:col>16</xdr:col>
                    <xdr:colOff>190500</xdr:colOff>
                    <xdr:row>76</xdr:row>
                    <xdr:rowOff>7620</xdr:rowOff>
                  </from>
                  <to>
                    <xdr:col>17</xdr:col>
                    <xdr:colOff>457200</xdr:colOff>
                    <xdr:row>76</xdr:row>
                    <xdr:rowOff>304800</xdr:rowOff>
                  </to>
                </anchor>
              </controlPr>
            </control>
          </mc:Choice>
        </mc:AlternateContent>
        <mc:AlternateContent xmlns:mc="http://schemas.openxmlformats.org/markup-compatibility/2006">
          <mc:Choice Requires="x14">
            <control shapeId="6157" r:id="rId16" name="Check Box 13">
              <controlPr defaultSize="0" autoFill="0" autoLine="0" autoPict="0">
                <anchor moveWithCells="1">
                  <from>
                    <xdr:col>4</xdr:col>
                    <xdr:colOff>190500</xdr:colOff>
                    <xdr:row>79</xdr:row>
                    <xdr:rowOff>68580</xdr:rowOff>
                  </from>
                  <to>
                    <xdr:col>5</xdr:col>
                    <xdr:colOff>457200</xdr:colOff>
                    <xdr:row>79</xdr:row>
                    <xdr:rowOff>228600</xdr:rowOff>
                  </to>
                </anchor>
              </controlPr>
            </control>
          </mc:Choice>
        </mc:AlternateContent>
        <mc:AlternateContent xmlns:mc="http://schemas.openxmlformats.org/markup-compatibility/2006">
          <mc:Choice Requires="x14">
            <control shapeId="6158" r:id="rId17" name="Check Box 14">
              <controlPr defaultSize="0" autoFill="0" autoLine="0" autoPict="0">
                <anchor moveWithCells="1">
                  <from>
                    <xdr:col>7</xdr:col>
                    <xdr:colOff>190500</xdr:colOff>
                    <xdr:row>79</xdr:row>
                    <xdr:rowOff>68580</xdr:rowOff>
                  </from>
                  <to>
                    <xdr:col>8</xdr:col>
                    <xdr:colOff>457200</xdr:colOff>
                    <xdr:row>79</xdr:row>
                    <xdr:rowOff>228600</xdr:rowOff>
                  </to>
                </anchor>
              </controlPr>
            </control>
          </mc:Choice>
        </mc:AlternateContent>
        <mc:AlternateContent xmlns:mc="http://schemas.openxmlformats.org/markup-compatibility/2006">
          <mc:Choice Requires="x14">
            <control shapeId="6159" r:id="rId18" name="Check Box 15">
              <controlPr defaultSize="0" autoFill="0" autoLine="0" autoPict="0">
                <anchor moveWithCells="1">
                  <from>
                    <xdr:col>10</xdr:col>
                    <xdr:colOff>190500</xdr:colOff>
                    <xdr:row>79</xdr:row>
                    <xdr:rowOff>68580</xdr:rowOff>
                  </from>
                  <to>
                    <xdr:col>11</xdr:col>
                    <xdr:colOff>457200</xdr:colOff>
                    <xdr:row>79</xdr:row>
                    <xdr:rowOff>228600</xdr:rowOff>
                  </to>
                </anchor>
              </controlPr>
            </control>
          </mc:Choice>
        </mc:AlternateContent>
        <mc:AlternateContent xmlns:mc="http://schemas.openxmlformats.org/markup-compatibility/2006">
          <mc:Choice Requires="x14">
            <control shapeId="6160" r:id="rId19" name="Check Box 16">
              <controlPr defaultSize="0" autoFill="0" autoLine="0" autoPict="0">
                <anchor moveWithCells="1">
                  <from>
                    <xdr:col>13</xdr:col>
                    <xdr:colOff>190500</xdr:colOff>
                    <xdr:row>79</xdr:row>
                    <xdr:rowOff>68580</xdr:rowOff>
                  </from>
                  <to>
                    <xdr:col>14</xdr:col>
                    <xdr:colOff>457200</xdr:colOff>
                    <xdr:row>79</xdr:row>
                    <xdr:rowOff>228600</xdr:rowOff>
                  </to>
                </anchor>
              </controlPr>
            </control>
          </mc:Choice>
        </mc:AlternateContent>
        <mc:AlternateContent xmlns:mc="http://schemas.openxmlformats.org/markup-compatibility/2006">
          <mc:Choice Requires="x14">
            <control shapeId="6161" r:id="rId20" name="Check Box 17">
              <controlPr defaultSize="0" autoFill="0" autoLine="0" autoPict="0">
                <anchor moveWithCells="1">
                  <from>
                    <xdr:col>16</xdr:col>
                    <xdr:colOff>190500</xdr:colOff>
                    <xdr:row>79</xdr:row>
                    <xdr:rowOff>68580</xdr:rowOff>
                  </from>
                  <to>
                    <xdr:col>17</xdr:col>
                    <xdr:colOff>457200</xdr:colOff>
                    <xdr:row>79</xdr:row>
                    <xdr:rowOff>228600</xdr:rowOff>
                  </to>
                </anchor>
              </controlPr>
            </control>
          </mc:Choice>
        </mc:AlternateContent>
        <mc:AlternateContent xmlns:mc="http://schemas.openxmlformats.org/markup-compatibility/2006">
          <mc:Choice Requires="x14">
            <control shapeId="6162" r:id="rId21" name="Check Box 18">
              <controlPr defaultSize="0" autoFill="0" autoLine="0" autoPict="0">
                <anchor moveWithCells="1">
                  <from>
                    <xdr:col>4</xdr:col>
                    <xdr:colOff>190500</xdr:colOff>
                    <xdr:row>82</xdr:row>
                    <xdr:rowOff>60960</xdr:rowOff>
                  </from>
                  <to>
                    <xdr:col>5</xdr:col>
                    <xdr:colOff>457200</xdr:colOff>
                    <xdr:row>82</xdr:row>
                    <xdr:rowOff>220980</xdr:rowOff>
                  </to>
                </anchor>
              </controlPr>
            </control>
          </mc:Choice>
        </mc:AlternateContent>
        <mc:AlternateContent xmlns:mc="http://schemas.openxmlformats.org/markup-compatibility/2006">
          <mc:Choice Requires="x14">
            <control shapeId="6163" r:id="rId22" name="Check Box 19">
              <controlPr defaultSize="0" autoFill="0" autoLine="0" autoPict="0">
                <anchor moveWithCells="1">
                  <from>
                    <xdr:col>7</xdr:col>
                    <xdr:colOff>190500</xdr:colOff>
                    <xdr:row>82</xdr:row>
                    <xdr:rowOff>60960</xdr:rowOff>
                  </from>
                  <to>
                    <xdr:col>8</xdr:col>
                    <xdr:colOff>457200</xdr:colOff>
                    <xdr:row>82</xdr:row>
                    <xdr:rowOff>220980</xdr:rowOff>
                  </to>
                </anchor>
              </controlPr>
            </control>
          </mc:Choice>
        </mc:AlternateContent>
        <mc:AlternateContent xmlns:mc="http://schemas.openxmlformats.org/markup-compatibility/2006">
          <mc:Choice Requires="x14">
            <control shapeId="6164" r:id="rId23" name="Check Box 20">
              <controlPr defaultSize="0" autoFill="0" autoLine="0" autoPict="0">
                <anchor moveWithCells="1">
                  <from>
                    <xdr:col>10</xdr:col>
                    <xdr:colOff>190500</xdr:colOff>
                    <xdr:row>82</xdr:row>
                    <xdr:rowOff>60960</xdr:rowOff>
                  </from>
                  <to>
                    <xdr:col>11</xdr:col>
                    <xdr:colOff>457200</xdr:colOff>
                    <xdr:row>82</xdr:row>
                    <xdr:rowOff>220980</xdr:rowOff>
                  </to>
                </anchor>
              </controlPr>
            </control>
          </mc:Choice>
        </mc:AlternateContent>
        <mc:AlternateContent xmlns:mc="http://schemas.openxmlformats.org/markup-compatibility/2006">
          <mc:Choice Requires="x14">
            <control shapeId="6165" r:id="rId24" name="Check Box 21">
              <controlPr defaultSize="0" autoFill="0" autoLine="0" autoPict="0">
                <anchor moveWithCells="1">
                  <from>
                    <xdr:col>13</xdr:col>
                    <xdr:colOff>190500</xdr:colOff>
                    <xdr:row>82</xdr:row>
                    <xdr:rowOff>60960</xdr:rowOff>
                  </from>
                  <to>
                    <xdr:col>14</xdr:col>
                    <xdr:colOff>457200</xdr:colOff>
                    <xdr:row>82</xdr:row>
                    <xdr:rowOff>220980</xdr:rowOff>
                  </to>
                </anchor>
              </controlPr>
            </control>
          </mc:Choice>
        </mc:AlternateContent>
        <mc:AlternateContent xmlns:mc="http://schemas.openxmlformats.org/markup-compatibility/2006">
          <mc:Choice Requires="x14">
            <control shapeId="6166" r:id="rId25" name="Check Box 22">
              <controlPr defaultSize="0" autoFill="0" autoLine="0" autoPict="0">
                <anchor moveWithCells="1">
                  <from>
                    <xdr:col>16</xdr:col>
                    <xdr:colOff>190500</xdr:colOff>
                    <xdr:row>82</xdr:row>
                    <xdr:rowOff>60960</xdr:rowOff>
                  </from>
                  <to>
                    <xdr:col>17</xdr:col>
                    <xdr:colOff>457200</xdr:colOff>
                    <xdr:row>82</xdr:row>
                    <xdr:rowOff>220980</xdr:rowOff>
                  </to>
                </anchor>
              </controlPr>
            </control>
          </mc:Choice>
        </mc:AlternateContent>
        <mc:AlternateContent xmlns:mc="http://schemas.openxmlformats.org/markup-compatibility/2006">
          <mc:Choice Requires="x14">
            <control shapeId="6167" r:id="rId26" name="Check Box 23">
              <controlPr defaultSize="0" autoFill="0" autoLine="0" autoPict="0">
                <anchor moveWithCells="1">
                  <from>
                    <xdr:col>4</xdr:col>
                    <xdr:colOff>190500</xdr:colOff>
                    <xdr:row>73</xdr:row>
                    <xdr:rowOff>83820</xdr:rowOff>
                  </from>
                  <to>
                    <xdr:col>5</xdr:col>
                    <xdr:colOff>457200</xdr:colOff>
                    <xdr:row>73</xdr:row>
                    <xdr:rowOff>251460</xdr:rowOff>
                  </to>
                </anchor>
              </controlPr>
            </control>
          </mc:Choice>
        </mc:AlternateContent>
        <mc:AlternateContent xmlns:mc="http://schemas.openxmlformats.org/markup-compatibility/2006">
          <mc:Choice Requires="x14">
            <control shapeId="6168" r:id="rId27" name="Check Box 24">
              <controlPr defaultSize="0" autoFill="0" autoLine="0" autoPict="0">
                <anchor moveWithCells="1">
                  <from>
                    <xdr:col>10</xdr:col>
                    <xdr:colOff>190500</xdr:colOff>
                    <xdr:row>73</xdr:row>
                    <xdr:rowOff>83820</xdr:rowOff>
                  </from>
                  <to>
                    <xdr:col>11</xdr:col>
                    <xdr:colOff>457200</xdr:colOff>
                    <xdr:row>73</xdr:row>
                    <xdr:rowOff>251460</xdr:rowOff>
                  </to>
                </anchor>
              </controlPr>
            </control>
          </mc:Choice>
        </mc:AlternateContent>
        <mc:AlternateContent xmlns:mc="http://schemas.openxmlformats.org/markup-compatibility/2006">
          <mc:Choice Requires="x14">
            <control shapeId="6169" r:id="rId28" name="Check Box 25">
              <controlPr defaultSize="0" autoFill="0" autoLine="0" autoPict="0">
                <anchor moveWithCells="1">
                  <from>
                    <xdr:col>13</xdr:col>
                    <xdr:colOff>190500</xdr:colOff>
                    <xdr:row>73</xdr:row>
                    <xdr:rowOff>83820</xdr:rowOff>
                  </from>
                  <to>
                    <xdr:col>14</xdr:col>
                    <xdr:colOff>457200</xdr:colOff>
                    <xdr:row>73</xdr:row>
                    <xdr:rowOff>251460</xdr:rowOff>
                  </to>
                </anchor>
              </controlPr>
            </control>
          </mc:Choice>
        </mc:AlternateContent>
        <mc:AlternateContent xmlns:mc="http://schemas.openxmlformats.org/markup-compatibility/2006">
          <mc:Choice Requires="x14">
            <control shapeId="6170" r:id="rId29" name="Check Box 26">
              <controlPr defaultSize="0" autoFill="0" autoLine="0" autoPict="0">
                <anchor moveWithCells="1">
                  <from>
                    <xdr:col>16</xdr:col>
                    <xdr:colOff>190500</xdr:colOff>
                    <xdr:row>73</xdr:row>
                    <xdr:rowOff>83820</xdr:rowOff>
                  </from>
                  <to>
                    <xdr:col>17</xdr:col>
                    <xdr:colOff>457200</xdr:colOff>
                    <xdr:row>73</xdr:row>
                    <xdr:rowOff>251460</xdr:rowOff>
                  </to>
                </anchor>
              </controlPr>
            </control>
          </mc:Choice>
        </mc:AlternateContent>
        <mc:AlternateContent xmlns:mc="http://schemas.openxmlformats.org/markup-compatibility/2006">
          <mc:Choice Requires="x14">
            <control shapeId="6171" r:id="rId30" name="Check Box 27">
              <controlPr defaultSize="0" autoFill="0" autoLine="0" autoPict="0">
                <anchor moveWithCells="1">
                  <from>
                    <xdr:col>7</xdr:col>
                    <xdr:colOff>190500</xdr:colOff>
                    <xdr:row>73</xdr:row>
                    <xdr:rowOff>83820</xdr:rowOff>
                  </from>
                  <to>
                    <xdr:col>8</xdr:col>
                    <xdr:colOff>457200</xdr:colOff>
                    <xdr:row>73</xdr:row>
                    <xdr:rowOff>251460</xdr:rowOff>
                  </to>
                </anchor>
              </controlPr>
            </control>
          </mc:Choice>
        </mc:AlternateContent>
        <mc:AlternateContent xmlns:mc="http://schemas.openxmlformats.org/markup-compatibility/2006">
          <mc:Choice Requires="x14">
            <control shapeId="6172" r:id="rId31" name="Check Box 28">
              <controlPr defaultSize="0" autoFill="0" autoLine="0" autoPict="0">
                <anchor moveWithCells="1">
                  <from>
                    <xdr:col>4</xdr:col>
                    <xdr:colOff>190500</xdr:colOff>
                    <xdr:row>89</xdr:row>
                    <xdr:rowOff>68580</xdr:rowOff>
                  </from>
                  <to>
                    <xdr:col>5</xdr:col>
                    <xdr:colOff>457200</xdr:colOff>
                    <xdr:row>89</xdr:row>
                    <xdr:rowOff>228600</xdr:rowOff>
                  </to>
                </anchor>
              </controlPr>
            </control>
          </mc:Choice>
        </mc:AlternateContent>
        <mc:AlternateContent xmlns:mc="http://schemas.openxmlformats.org/markup-compatibility/2006">
          <mc:Choice Requires="x14">
            <control shapeId="6173" r:id="rId32" name="Check Box 29">
              <controlPr defaultSize="0" autoFill="0" autoLine="0" autoPict="0">
                <anchor moveWithCells="1">
                  <from>
                    <xdr:col>7</xdr:col>
                    <xdr:colOff>190500</xdr:colOff>
                    <xdr:row>89</xdr:row>
                    <xdr:rowOff>68580</xdr:rowOff>
                  </from>
                  <to>
                    <xdr:col>8</xdr:col>
                    <xdr:colOff>457200</xdr:colOff>
                    <xdr:row>89</xdr:row>
                    <xdr:rowOff>228600</xdr:rowOff>
                  </to>
                </anchor>
              </controlPr>
            </control>
          </mc:Choice>
        </mc:AlternateContent>
        <mc:AlternateContent xmlns:mc="http://schemas.openxmlformats.org/markup-compatibility/2006">
          <mc:Choice Requires="x14">
            <control shapeId="6174" r:id="rId33" name="Check Box 30">
              <controlPr defaultSize="0" autoFill="0" autoLine="0" autoPict="0">
                <anchor moveWithCells="1">
                  <from>
                    <xdr:col>10</xdr:col>
                    <xdr:colOff>190500</xdr:colOff>
                    <xdr:row>89</xdr:row>
                    <xdr:rowOff>68580</xdr:rowOff>
                  </from>
                  <to>
                    <xdr:col>11</xdr:col>
                    <xdr:colOff>457200</xdr:colOff>
                    <xdr:row>89</xdr:row>
                    <xdr:rowOff>228600</xdr:rowOff>
                  </to>
                </anchor>
              </controlPr>
            </control>
          </mc:Choice>
        </mc:AlternateContent>
        <mc:AlternateContent xmlns:mc="http://schemas.openxmlformats.org/markup-compatibility/2006">
          <mc:Choice Requires="x14">
            <control shapeId="6175" r:id="rId34" name="Check Box 31">
              <controlPr defaultSize="0" autoFill="0" autoLine="0" autoPict="0">
                <anchor moveWithCells="1">
                  <from>
                    <xdr:col>13</xdr:col>
                    <xdr:colOff>190500</xdr:colOff>
                    <xdr:row>89</xdr:row>
                    <xdr:rowOff>68580</xdr:rowOff>
                  </from>
                  <to>
                    <xdr:col>14</xdr:col>
                    <xdr:colOff>457200</xdr:colOff>
                    <xdr:row>89</xdr:row>
                    <xdr:rowOff>228600</xdr:rowOff>
                  </to>
                </anchor>
              </controlPr>
            </control>
          </mc:Choice>
        </mc:AlternateContent>
        <mc:AlternateContent xmlns:mc="http://schemas.openxmlformats.org/markup-compatibility/2006">
          <mc:Choice Requires="x14">
            <control shapeId="6176" r:id="rId35" name="Check Box 32">
              <controlPr defaultSize="0" autoFill="0" autoLine="0" autoPict="0">
                <anchor moveWithCells="1">
                  <from>
                    <xdr:col>16</xdr:col>
                    <xdr:colOff>190500</xdr:colOff>
                    <xdr:row>89</xdr:row>
                    <xdr:rowOff>68580</xdr:rowOff>
                  </from>
                  <to>
                    <xdr:col>17</xdr:col>
                    <xdr:colOff>457200</xdr:colOff>
                    <xdr:row>89</xdr:row>
                    <xdr:rowOff>228600</xdr:rowOff>
                  </to>
                </anchor>
              </controlPr>
            </control>
          </mc:Choice>
        </mc:AlternateContent>
        <mc:AlternateContent xmlns:mc="http://schemas.openxmlformats.org/markup-compatibility/2006">
          <mc:Choice Requires="x14">
            <control shapeId="6177" r:id="rId36" name="Check Box 33">
              <controlPr defaultSize="0" autoFill="0" autoLine="0" autoPict="0">
                <anchor moveWithCells="1">
                  <from>
                    <xdr:col>4</xdr:col>
                    <xdr:colOff>190500</xdr:colOff>
                    <xdr:row>92</xdr:row>
                    <xdr:rowOff>68580</xdr:rowOff>
                  </from>
                  <to>
                    <xdr:col>5</xdr:col>
                    <xdr:colOff>457200</xdr:colOff>
                    <xdr:row>92</xdr:row>
                    <xdr:rowOff>228600</xdr:rowOff>
                  </to>
                </anchor>
              </controlPr>
            </control>
          </mc:Choice>
        </mc:AlternateContent>
        <mc:AlternateContent xmlns:mc="http://schemas.openxmlformats.org/markup-compatibility/2006">
          <mc:Choice Requires="x14">
            <control shapeId="6178" r:id="rId37" name="Check Box 34">
              <controlPr defaultSize="0" autoFill="0" autoLine="0" autoPict="0">
                <anchor moveWithCells="1">
                  <from>
                    <xdr:col>7</xdr:col>
                    <xdr:colOff>190500</xdr:colOff>
                    <xdr:row>92</xdr:row>
                    <xdr:rowOff>68580</xdr:rowOff>
                  </from>
                  <to>
                    <xdr:col>8</xdr:col>
                    <xdr:colOff>457200</xdr:colOff>
                    <xdr:row>92</xdr:row>
                    <xdr:rowOff>228600</xdr:rowOff>
                  </to>
                </anchor>
              </controlPr>
            </control>
          </mc:Choice>
        </mc:AlternateContent>
        <mc:AlternateContent xmlns:mc="http://schemas.openxmlformats.org/markup-compatibility/2006">
          <mc:Choice Requires="x14">
            <control shapeId="6179" r:id="rId38" name="Check Box 35">
              <controlPr defaultSize="0" autoFill="0" autoLine="0" autoPict="0">
                <anchor moveWithCells="1">
                  <from>
                    <xdr:col>10</xdr:col>
                    <xdr:colOff>190500</xdr:colOff>
                    <xdr:row>92</xdr:row>
                    <xdr:rowOff>68580</xdr:rowOff>
                  </from>
                  <to>
                    <xdr:col>11</xdr:col>
                    <xdr:colOff>457200</xdr:colOff>
                    <xdr:row>92</xdr:row>
                    <xdr:rowOff>228600</xdr:rowOff>
                  </to>
                </anchor>
              </controlPr>
            </control>
          </mc:Choice>
        </mc:AlternateContent>
        <mc:AlternateContent xmlns:mc="http://schemas.openxmlformats.org/markup-compatibility/2006">
          <mc:Choice Requires="x14">
            <control shapeId="6180" r:id="rId39" name="Check Box 36">
              <controlPr defaultSize="0" autoFill="0" autoLine="0" autoPict="0">
                <anchor moveWithCells="1">
                  <from>
                    <xdr:col>13</xdr:col>
                    <xdr:colOff>190500</xdr:colOff>
                    <xdr:row>92</xdr:row>
                    <xdr:rowOff>68580</xdr:rowOff>
                  </from>
                  <to>
                    <xdr:col>14</xdr:col>
                    <xdr:colOff>457200</xdr:colOff>
                    <xdr:row>92</xdr:row>
                    <xdr:rowOff>228600</xdr:rowOff>
                  </to>
                </anchor>
              </controlPr>
            </control>
          </mc:Choice>
        </mc:AlternateContent>
        <mc:AlternateContent xmlns:mc="http://schemas.openxmlformats.org/markup-compatibility/2006">
          <mc:Choice Requires="x14">
            <control shapeId="6181" r:id="rId40" name="Check Box 37">
              <controlPr defaultSize="0" autoFill="0" autoLine="0" autoPict="0">
                <anchor moveWithCells="1">
                  <from>
                    <xdr:col>16</xdr:col>
                    <xdr:colOff>190500</xdr:colOff>
                    <xdr:row>92</xdr:row>
                    <xdr:rowOff>68580</xdr:rowOff>
                  </from>
                  <to>
                    <xdr:col>17</xdr:col>
                    <xdr:colOff>457200</xdr:colOff>
                    <xdr:row>92</xdr:row>
                    <xdr:rowOff>228600</xdr:rowOff>
                  </to>
                </anchor>
              </controlPr>
            </control>
          </mc:Choice>
        </mc:AlternateContent>
        <mc:AlternateContent xmlns:mc="http://schemas.openxmlformats.org/markup-compatibility/2006">
          <mc:Choice Requires="x14">
            <control shapeId="6182" r:id="rId41" name="Check Box 38">
              <controlPr defaultSize="0" autoFill="0" autoLine="0" autoPict="0">
                <anchor moveWithCells="1">
                  <from>
                    <xdr:col>4</xdr:col>
                    <xdr:colOff>190500</xdr:colOff>
                    <xdr:row>95</xdr:row>
                    <xdr:rowOff>68580</xdr:rowOff>
                  </from>
                  <to>
                    <xdr:col>5</xdr:col>
                    <xdr:colOff>457200</xdr:colOff>
                    <xdr:row>95</xdr:row>
                    <xdr:rowOff>228600</xdr:rowOff>
                  </to>
                </anchor>
              </controlPr>
            </control>
          </mc:Choice>
        </mc:AlternateContent>
        <mc:AlternateContent xmlns:mc="http://schemas.openxmlformats.org/markup-compatibility/2006">
          <mc:Choice Requires="x14">
            <control shapeId="6183" r:id="rId42" name="Check Box 39">
              <controlPr defaultSize="0" autoFill="0" autoLine="0" autoPict="0">
                <anchor moveWithCells="1">
                  <from>
                    <xdr:col>7</xdr:col>
                    <xdr:colOff>190500</xdr:colOff>
                    <xdr:row>95</xdr:row>
                    <xdr:rowOff>68580</xdr:rowOff>
                  </from>
                  <to>
                    <xdr:col>8</xdr:col>
                    <xdr:colOff>457200</xdr:colOff>
                    <xdr:row>95</xdr:row>
                    <xdr:rowOff>228600</xdr:rowOff>
                  </to>
                </anchor>
              </controlPr>
            </control>
          </mc:Choice>
        </mc:AlternateContent>
        <mc:AlternateContent xmlns:mc="http://schemas.openxmlformats.org/markup-compatibility/2006">
          <mc:Choice Requires="x14">
            <control shapeId="6184" r:id="rId43" name="Check Box 40">
              <controlPr defaultSize="0" autoFill="0" autoLine="0" autoPict="0">
                <anchor moveWithCells="1">
                  <from>
                    <xdr:col>10</xdr:col>
                    <xdr:colOff>190500</xdr:colOff>
                    <xdr:row>95</xdr:row>
                    <xdr:rowOff>68580</xdr:rowOff>
                  </from>
                  <to>
                    <xdr:col>11</xdr:col>
                    <xdr:colOff>457200</xdr:colOff>
                    <xdr:row>95</xdr:row>
                    <xdr:rowOff>228600</xdr:rowOff>
                  </to>
                </anchor>
              </controlPr>
            </control>
          </mc:Choice>
        </mc:AlternateContent>
        <mc:AlternateContent xmlns:mc="http://schemas.openxmlformats.org/markup-compatibility/2006">
          <mc:Choice Requires="x14">
            <control shapeId="6185" r:id="rId44" name="Check Box 41">
              <controlPr defaultSize="0" autoFill="0" autoLine="0" autoPict="0">
                <anchor moveWithCells="1">
                  <from>
                    <xdr:col>13</xdr:col>
                    <xdr:colOff>190500</xdr:colOff>
                    <xdr:row>95</xdr:row>
                    <xdr:rowOff>68580</xdr:rowOff>
                  </from>
                  <to>
                    <xdr:col>14</xdr:col>
                    <xdr:colOff>457200</xdr:colOff>
                    <xdr:row>95</xdr:row>
                    <xdr:rowOff>228600</xdr:rowOff>
                  </to>
                </anchor>
              </controlPr>
            </control>
          </mc:Choice>
        </mc:AlternateContent>
        <mc:AlternateContent xmlns:mc="http://schemas.openxmlformats.org/markup-compatibility/2006">
          <mc:Choice Requires="x14">
            <control shapeId="6186" r:id="rId45" name="Check Box 42">
              <controlPr defaultSize="0" autoFill="0" autoLine="0" autoPict="0">
                <anchor moveWithCells="1">
                  <from>
                    <xdr:col>16</xdr:col>
                    <xdr:colOff>190500</xdr:colOff>
                    <xdr:row>95</xdr:row>
                    <xdr:rowOff>68580</xdr:rowOff>
                  </from>
                  <to>
                    <xdr:col>17</xdr:col>
                    <xdr:colOff>457200</xdr:colOff>
                    <xdr:row>95</xdr:row>
                    <xdr:rowOff>228600</xdr:rowOff>
                  </to>
                </anchor>
              </controlPr>
            </control>
          </mc:Choice>
        </mc:AlternateContent>
        <mc:AlternateContent xmlns:mc="http://schemas.openxmlformats.org/markup-compatibility/2006">
          <mc:Choice Requires="x14">
            <control shapeId="6187" r:id="rId46" name="Check Box 43">
              <controlPr defaultSize="0" autoFill="0" autoLine="0" autoPict="0">
                <anchor moveWithCells="1">
                  <from>
                    <xdr:col>4</xdr:col>
                    <xdr:colOff>190500</xdr:colOff>
                    <xdr:row>98</xdr:row>
                    <xdr:rowOff>68580</xdr:rowOff>
                  </from>
                  <to>
                    <xdr:col>5</xdr:col>
                    <xdr:colOff>457200</xdr:colOff>
                    <xdr:row>98</xdr:row>
                    <xdr:rowOff>228600</xdr:rowOff>
                  </to>
                </anchor>
              </controlPr>
            </control>
          </mc:Choice>
        </mc:AlternateContent>
        <mc:AlternateContent xmlns:mc="http://schemas.openxmlformats.org/markup-compatibility/2006">
          <mc:Choice Requires="x14">
            <control shapeId="6188" r:id="rId47" name="Check Box 44">
              <controlPr defaultSize="0" autoFill="0" autoLine="0" autoPict="0">
                <anchor moveWithCells="1">
                  <from>
                    <xdr:col>7</xdr:col>
                    <xdr:colOff>190500</xdr:colOff>
                    <xdr:row>98</xdr:row>
                    <xdr:rowOff>68580</xdr:rowOff>
                  </from>
                  <to>
                    <xdr:col>8</xdr:col>
                    <xdr:colOff>457200</xdr:colOff>
                    <xdr:row>98</xdr:row>
                    <xdr:rowOff>228600</xdr:rowOff>
                  </to>
                </anchor>
              </controlPr>
            </control>
          </mc:Choice>
        </mc:AlternateContent>
        <mc:AlternateContent xmlns:mc="http://schemas.openxmlformats.org/markup-compatibility/2006">
          <mc:Choice Requires="x14">
            <control shapeId="6189" r:id="rId48" name="Check Box 45">
              <controlPr defaultSize="0" autoFill="0" autoLine="0" autoPict="0">
                <anchor moveWithCells="1">
                  <from>
                    <xdr:col>10</xdr:col>
                    <xdr:colOff>190500</xdr:colOff>
                    <xdr:row>98</xdr:row>
                    <xdr:rowOff>68580</xdr:rowOff>
                  </from>
                  <to>
                    <xdr:col>11</xdr:col>
                    <xdr:colOff>457200</xdr:colOff>
                    <xdr:row>98</xdr:row>
                    <xdr:rowOff>228600</xdr:rowOff>
                  </to>
                </anchor>
              </controlPr>
            </control>
          </mc:Choice>
        </mc:AlternateContent>
        <mc:AlternateContent xmlns:mc="http://schemas.openxmlformats.org/markup-compatibility/2006">
          <mc:Choice Requires="x14">
            <control shapeId="6190" r:id="rId49" name="Check Box 46">
              <controlPr defaultSize="0" autoFill="0" autoLine="0" autoPict="0">
                <anchor moveWithCells="1">
                  <from>
                    <xdr:col>13</xdr:col>
                    <xdr:colOff>190500</xdr:colOff>
                    <xdr:row>98</xdr:row>
                    <xdr:rowOff>68580</xdr:rowOff>
                  </from>
                  <to>
                    <xdr:col>14</xdr:col>
                    <xdr:colOff>457200</xdr:colOff>
                    <xdr:row>98</xdr:row>
                    <xdr:rowOff>228600</xdr:rowOff>
                  </to>
                </anchor>
              </controlPr>
            </control>
          </mc:Choice>
        </mc:AlternateContent>
        <mc:AlternateContent xmlns:mc="http://schemas.openxmlformats.org/markup-compatibility/2006">
          <mc:Choice Requires="x14">
            <control shapeId="6191" r:id="rId50" name="Check Box 47">
              <controlPr defaultSize="0" autoFill="0" autoLine="0" autoPict="0">
                <anchor moveWithCells="1">
                  <from>
                    <xdr:col>16</xdr:col>
                    <xdr:colOff>190500</xdr:colOff>
                    <xdr:row>98</xdr:row>
                    <xdr:rowOff>68580</xdr:rowOff>
                  </from>
                  <to>
                    <xdr:col>17</xdr:col>
                    <xdr:colOff>457200</xdr:colOff>
                    <xdr:row>98</xdr:row>
                    <xdr:rowOff>228600</xdr:rowOff>
                  </to>
                </anchor>
              </controlPr>
            </control>
          </mc:Choice>
        </mc:AlternateContent>
        <mc:AlternateContent xmlns:mc="http://schemas.openxmlformats.org/markup-compatibility/2006">
          <mc:Choice Requires="x14">
            <control shapeId="6192" r:id="rId51" name="Check Box 48">
              <controlPr defaultSize="0" autoFill="0" autoLine="0" autoPict="0">
                <anchor moveWithCells="1">
                  <from>
                    <xdr:col>4</xdr:col>
                    <xdr:colOff>190500</xdr:colOff>
                    <xdr:row>92</xdr:row>
                    <xdr:rowOff>68580</xdr:rowOff>
                  </from>
                  <to>
                    <xdr:col>5</xdr:col>
                    <xdr:colOff>457200</xdr:colOff>
                    <xdr:row>92</xdr:row>
                    <xdr:rowOff>228600</xdr:rowOff>
                  </to>
                </anchor>
              </controlPr>
            </control>
          </mc:Choice>
        </mc:AlternateContent>
        <mc:AlternateContent xmlns:mc="http://schemas.openxmlformats.org/markup-compatibility/2006">
          <mc:Choice Requires="x14">
            <control shapeId="6193" r:id="rId52" name="Check Box 49">
              <controlPr defaultSize="0" autoFill="0" autoLine="0" autoPict="0">
                <anchor moveWithCells="1">
                  <from>
                    <xdr:col>7</xdr:col>
                    <xdr:colOff>190500</xdr:colOff>
                    <xdr:row>95</xdr:row>
                    <xdr:rowOff>68580</xdr:rowOff>
                  </from>
                  <to>
                    <xdr:col>8</xdr:col>
                    <xdr:colOff>457200</xdr:colOff>
                    <xdr:row>95</xdr:row>
                    <xdr:rowOff>228600</xdr:rowOff>
                  </to>
                </anchor>
              </controlPr>
            </control>
          </mc:Choice>
        </mc:AlternateContent>
        <mc:AlternateContent xmlns:mc="http://schemas.openxmlformats.org/markup-compatibility/2006">
          <mc:Choice Requires="x14">
            <control shapeId="6194" r:id="rId53" name="Check Box 50">
              <controlPr defaultSize="0" autoFill="0" autoLine="0" autoPict="0">
                <anchor moveWithCells="1">
                  <from>
                    <xdr:col>4</xdr:col>
                    <xdr:colOff>182880</xdr:colOff>
                    <xdr:row>105</xdr:row>
                    <xdr:rowOff>106680</xdr:rowOff>
                  </from>
                  <to>
                    <xdr:col>6</xdr:col>
                    <xdr:colOff>0</xdr:colOff>
                    <xdr:row>105</xdr:row>
                    <xdr:rowOff>381000</xdr:rowOff>
                  </to>
                </anchor>
              </controlPr>
            </control>
          </mc:Choice>
        </mc:AlternateContent>
        <mc:AlternateContent xmlns:mc="http://schemas.openxmlformats.org/markup-compatibility/2006">
          <mc:Choice Requires="x14">
            <control shapeId="6195" r:id="rId54" name="Check Box 51">
              <controlPr defaultSize="0" autoFill="0" autoLine="0" autoPict="0">
                <anchor moveWithCells="1">
                  <from>
                    <xdr:col>7</xdr:col>
                    <xdr:colOff>182880</xdr:colOff>
                    <xdr:row>105</xdr:row>
                    <xdr:rowOff>106680</xdr:rowOff>
                  </from>
                  <to>
                    <xdr:col>9</xdr:col>
                    <xdr:colOff>0</xdr:colOff>
                    <xdr:row>105</xdr:row>
                    <xdr:rowOff>381000</xdr:rowOff>
                  </to>
                </anchor>
              </controlPr>
            </control>
          </mc:Choice>
        </mc:AlternateContent>
        <mc:AlternateContent xmlns:mc="http://schemas.openxmlformats.org/markup-compatibility/2006">
          <mc:Choice Requires="x14">
            <control shapeId="6196" r:id="rId55" name="Check Box 52">
              <controlPr defaultSize="0" autoFill="0" autoLine="0" autoPict="0">
                <anchor moveWithCells="1">
                  <from>
                    <xdr:col>10</xdr:col>
                    <xdr:colOff>190500</xdr:colOff>
                    <xdr:row>105</xdr:row>
                    <xdr:rowOff>106680</xdr:rowOff>
                  </from>
                  <to>
                    <xdr:col>12</xdr:col>
                    <xdr:colOff>7620</xdr:colOff>
                    <xdr:row>105</xdr:row>
                    <xdr:rowOff>381000</xdr:rowOff>
                  </to>
                </anchor>
              </controlPr>
            </control>
          </mc:Choice>
        </mc:AlternateContent>
        <mc:AlternateContent xmlns:mc="http://schemas.openxmlformats.org/markup-compatibility/2006">
          <mc:Choice Requires="x14">
            <control shapeId="6197" r:id="rId56" name="Check Box 53">
              <controlPr defaultSize="0" autoFill="0" autoLine="0" autoPict="0">
                <anchor moveWithCells="1">
                  <from>
                    <xdr:col>13</xdr:col>
                    <xdr:colOff>213360</xdr:colOff>
                    <xdr:row>105</xdr:row>
                    <xdr:rowOff>99060</xdr:rowOff>
                  </from>
                  <to>
                    <xdr:col>14</xdr:col>
                    <xdr:colOff>640080</xdr:colOff>
                    <xdr:row>105</xdr:row>
                    <xdr:rowOff>373380</xdr:rowOff>
                  </to>
                </anchor>
              </controlPr>
            </control>
          </mc:Choice>
        </mc:AlternateContent>
        <mc:AlternateContent xmlns:mc="http://schemas.openxmlformats.org/markup-compatibility/2006">
          <mc:Choice Requires="x14">
            <control shapeId="6198" r:id="rId57" name="Check Box 54">
              <controlPr defaultSize="0" autoFill="0" autoLine="0" autoPict="0">
                <anchor moveWithCells="1">
                  <from>
                    <xdr:col>16</xdr:col>
                    <xdr:colOff>190500</xdr:colOff>
                    <xdr:row>105</xdr:row>
                    <xdr:rowOff>99060</xdr:rowOff>
                  </from>
                  <to>
                    <xdr:col>22</xdr:col>
                    <xdr:colOff>7620</xdr:colOff>
                    <xdr:row>105</xdr:row>
                    <xdr:rowOff>373380</xdr:rowOff>
                  </to>
                </anchor>
              </controlPr>
            </control>
          </mc:Choice>
        </mc:AlternateContent>
        <mc:AlternateContent xmlns:mc="http://schemas.openxmlformats.org/markup-compatibility/2006">
          <mc:Choice Requires="x14">
            <control shapeId="6199" r:id="rId58" name="Check Box 55">
              <controlPr defaultSize="0" autoFill="0" autoLine="0" autoPict="0">
                <anchor moveWithCells="1">
                  <from>
                    <xdr:col>7</xdr:col>
                    <xdr:colOff>182880</xdr:colOff>
                    <xdr:row>108</xdr:row>
                    <xdr:rowOff>106680</xdr:rowOff>
                  </from>
                  <to>
                    <xdr:col>9</xdr:col>
                    <xdr:colOff>0</xdr:colOff>
                    <xdr:row>108</xdr:row>
                    <xdr:rowOff>381000</xdr:rowOff>
                  </to>
                </anchor>
              </controlPr>
            </control>
          </mc:Choice>
        </mc:AlternateContent>
        <mc:AlternateContent xmlns:mc="http://schemas.openxmlformats.org/markup-compatibility/2006">
          <mc:Choice Requires="x14">
            <control shapeId="6200" r:id="rId59" name="Check Box 56">
              <controlPr defaultSize="0" autoFill="0" autoLine="0" autoPict="0">
                <anchor moveWithCells="1">
                  <from>
                    <xdr:col>10</xdr:col>
                    <xdr:colOff>190500</xdr:colOff>
                    <xdr:row>108</xdr:row>
                    <xdr:rowOff>106680</xdr:rowOff>
                  </from>
                  <to>
                    <xdr:col>12</xdr:col>
                    <xdr:colOff>7620</xdr:colOff>
                    <xdr:row>108</xdr:row>
                    <xdr:rowOff>381000</xdr:rowOff>
                  </to>
                </anchor>
              </controlPr>
            </control>
          </mc:Choice>
        </mc:AlternateContent>
        <mc:AlternateContent xmlns:mc="http://schemas.openxmlformats.org/markup-compatibility/2006">
          <mc:Choice Requires="x14">
            <control shapeId="6201" r:id="rId60" name="Check Box 57">
              <controlPr defaultSize="0" autoFill="0" autoLine="0" autoPict="0">
                <anchor moveWithCells="1">
                  <from>
                    <xdr:col>16</xdr:col>
                    <xdr:colOff>190500</xdr:colOff>
                    <xdr:row>108</xdr:row>
                    <xdr:rowOff>99060</xdr:rowOff>
                  </from>
                  <to>
                    <xdr:col>22</xdr:col>
                    <xdr:colOff>7620</xdr:colOff>
                    <xdr:row>108</xdr:row>
                    <xdr:rowOff>373380</xdr:rowOff>
                  </to>
                </anchor>
              </controlPr>
            </control>
          </mc:Choice>
        </mc:AlternateContent>
        <mc:AlternateContent xmlns:mc="http://schemas.openxmlformats.org/markup-compatibility/2006">
          <mc:Choice Requires="x14">
            <control shapeId="6202" r:id="rId61" name="Check Box 58">
              <controlPr defaultSize="0" autoFill="0" autoLine="0" autoPict="0">
                <anchor moveWithCells="1">
                  <from>
                    <xdr:col>4</xdr:col>
                    <xdr:colOff>190500</xdr:colOff>
                    <xdr:row>114</xdr:row>
                    <xdr:rowOff>45720</xdr:rowOff>
                  </from>
                  <to>
                    <xdr:col>5</xdr:col>
                    <xdr:colOff>457200</xdr:colOff>
                    <xdr:row>114</xdr:row>
                    <xdr:rowOff>213360</xdr:rowOff>
                  </to>
                </anchor>
              </controlPr>
            </control>
          </mc:Choice>
        </mc:AlternateContent>
        <mc:AlternateContent xmlns:mc="http://schemas.openxmlformats.org/markup-compatibility/2006">
          <mc:Choice Requires="x14">
            <control shapeId="6203" r:id="rId62" name="Check Box 59">
              <controlPr defaultSize="0" autoFill="0" autoLine="0" autoPict="0">
                <anchor moveWithCells="1">
                  <from>
                    <xdr:col>7</xdr:col>
                    <xdr:colOff>190500</xdr:colOff>
                    <xdr:row>114</xdr:row>
                    <xdr:rowOff>45720</xdr:rowOff>
                  </from>
                  <to>
                    <xdr:col>8</xdr:col>
                    <xdr:colOff>457200</xdr:colOff>
                    <xdr:row>114</xdr:row>
                    <xdr:rowOff>213360</xdr:rowOff>
                  </to>
                </anchor>
              </controlPr>
            </control>
          </mc:Choice>
        </mc:AlternateContent>
        <mc:AlternateContent xmlns:mc="http://schemas.openxmlformats.org/markup-compatibility/2006">
          <mc:Choice Requires="x14">
            <control shapeId="6204" r:id="rId63" name="Check Box 60">
              <controlPr defaultSize="0" autoFill="0" autoLine="0" autoPict="0">
                <anchor moveWithCells="1">
                  <from>
                    <xdr:col>10</xdr:col>
                    <xdr:colOff>190500</xdr:colOff>
                    <xdr:row>114</xdr:row>
                    <xdr:rowOff>45720</xdr:rowOff>
                  </from>
                  <to>
                    <xdr:col>11</xdr:col>
                    <xdr:colOff>457200</xdr:colOff>
                    <xdr:row>114</xdr:row>
                    <xdr:rowOff>213360</xdr:rowOff>
                  </to>
                </anchor>
              </controlPr>
            </control>
          </mc:Choice>
        </mc:AlternateContent>
        <mc:AlternateContent xmlns:mc="http://schemas.openxmlformats.org/markup-compatibility/2006">
          <mc:Choice Requires="x14">
            <control shapeId="6205" r:id="rId64" name="Check Box 61">
              <controlPr defaultSize="0" autoFill="0" autoLine="0" autoPict="0">
                <anchor moveWithCells="1">
                  <from>
                    <xdr:col>13</xdr:col>
                    <xdr:colOff>213360</xdr:colOff>
                    <xdr:row>114</xdr:row>
                    <xdr:rowOff>45720</xdr:rowOff>
                  </from>
                  <to>
                    <xdr:col>14</xdr:col>
                    <xdr:colOff>480060</xdr:colOff>
                    <xdr:row>114</xdr:row>
                    <xdr:rowOff>213360</xdr:rowOff>
                  </to>
                </anchor>
              </controlPr>
            </control>
          </mc:Choice>
        </mc:AlternateContent>
        <mc:AlternateContent xmlns:mc="http://schemas.openxmlformats.org/markup-compatibility/2006">
          <mc:Choice Requires="x14">
            <control shapeId="6206" r:id="rId65" name="Check Box 62">
              <controlPr defaultSize="0" autoFill="0" autoLine="0" autoPict="0">
                <anchor moveWithCells="1">
                  <from>
                    <xdr:col>16</xdr:col>
                    <xdr:colOff>190500</xdr:colOff>
                    <xdr:row>114</xdr:row>
                    <xdr:rowOff>45720</xdr:rowOff>
                  </from>
                  <to>
                    <xdr:col>17</xdr:col>
                    <xdr:colOff>457200</xdr:colOff>
                    <xdr:row>114</xdr:row>
                    <xdr:rowOff>213360</xdr:rowOff>
                  </to>
                </anchor>
              </controlPr>
            </control>
          </mc:Choice>
        </mc:AlternateContent>
        <mc:AlternateContent xmlns:mc="http://schemas.openxmlformats.org/markup-compatibility/2006">
          <mc:Choice Requires="x14">
            <control shapeId="6207" r:id="rId66" name="Check Box 63">
              <controlPr defaultSize="0" autoFill="0" autoLine="0" autoPict="0">
                <anchor moveWithCells="1">
                  <from>
                    <xdr:col>4</xdr:col>
                    <xdr:colOff>190500</xdr:colOff>
                    <xdr:row>111</xdr:row>
                    <xdr:rowOff>68580</xdr:rowOff>
                  </from>
                  <to>
                    <xdr:col>5</xdr:col>
                    <xdr:colOff>457200</xdr:colOff>
                    <xdr:row>111</xdr:row>
                    <xdr:rowOff>228600</xdr:rowOff>
                  </to>
                </anchor>
              </controlPr>
            </control>
          </mc:Choice>
        </mc:AlternateContent>
        <mc:AlternateContent xmlns:mc="http://schemas.openxmlformats.org/markup-compatibility/2006">
          <mc:Choice Requires="x14">
            <control shapeId="6208" r:id="rId67" name="Check Box 64">
              <controlPr defaultSize="0" autoFill="0" autoLine="0" autoPict="0">
                <anchor moveWithCells="1">
                  <from>
                    <xdr:col>7</xdr:col>
                    <xdr:colOff>190500</xdr:colOff>
                    <xdr:row>111</xdr:row>
                    <xdr:rowOff>68580</xdr:rowOff>
                  </from>
                  <to>
                    <xdr:col>8</xdr:col>
                    <xdr:colOff>457200</xdr:colOff>
                    <xdr:row>111</xdr:row>
                    <xdr:rowOff>228600</xdr:rowOff>
                  </to>
                </anchor>
              </controlPr>
            </control>
          </mc:Choice>
        </mc:AlternateContent>
        <mc:AlternateContent xmlns:mc="http://schemas.openxmlformats.org/markup-compatibility/2006">
          <mc:Choice Requires="x14">
            <control shapeId="6209" r:id="rId68" name="Check Box 65">
              <controlPr defaultSize="0" autoFill="0" autoLine="0" autoPict="0">
                <anchor moveWithCells="1">
                  <from>
                    <xdr:col>10</xdr:col>
                    <xdr:colOff>190500</xdr:colOff>
                    <xdr:row>111</xdr:row>
                    <xdr:rowOff>68580</xdr:rowOff>
                  </from>
                  <to>
                    <xdr:col>11</xdr:col>
                    <xdr:colOff>457200</xdr:colOff>
                    <xdr:row>111</xdr:row>
                    <xdr:rowOff>228600</xdr:rowOff>
                  </to>
                </anchor>
              </controlPr>
            </control>
          </mc:Choice>
        </mc:AlternateContent>
        <mc:AlternateContent xmlns:mc="http://schemas.openxmlformats.org/markup-compatibility/2006">
          <mc:Choice Requires="x14">
            <control shapeId="6210" r:id="rId69" name="Check Box 66">
              <controlPr defaultSize="0" autoFill="0" autoLine="0" autoPict="0">
                <anchor moveWithCells="1">
                  <from>
                    <xdr:col>13</xdr:col>
                    <xdr:colOff>213360</xdr:colOff>
                    <xdr:row>111</xdr:row>
                    <xdr:rowOff>68580</xdr:rowOff>
                  </from>
                  <to>
                    <xdr:col>14</xdr:col>
                    <xdr:colOff>480060</xdr:colOff>
                    <xdr:row>111</xdr:row>
                    <xdr:rowOff>228600</xdr:rowOff>
                  </to>
                </anchor>
              </controlPr>
            </control>
          </mc:Choice>
        </mc:AlternateContent>
        <mc:AlternateContent xmlns:mc="http://schemas.openxmlformats.org/markup-compatibility/2006">
          <mc:Choice Requires="x14">
            <control shapeId="6211" r:id="rId70" name="Check Box 67">
              <controlPr defaultSize="0" autoFill="0" autoLine="0" autoPict="0">
                <anchor moveWithCells="1">
                  <from>
                    <xdr:col>16</xdr:col>
                    <xdr:colOff>190500</xdr:colOff>
                    <xdr:row>111</xdr:row>
                    <xdr:rowOff>68580</xdr:rowOff>
                  </from>
                  <to>
                    <xdr:col>17</xdr:col>
                    <xdr:colOff>457200</xdr:colOff>
                    <xdr:row>111</xdr:row>
                    <xdr:rowOff>228600</xdr:rowOff>
                  </to>
                </anchor>
              </controlPr>
            </control>
          </mc:Choice>
        </mc:AlternateContent>
        <mc:AlternateContent xmlns:mc="http://schemas.openxmlformats.org/markup-compatibility/2006">
          <mc:Choice Requires="x14">
            <control shapeId="6212" r:id="rId71" name="Check Box 68">
              <controlPr defaultSize="0" autoFill="0" autoLine="0" autoPict="0">
                <anchor moveWithCells="1">
                  <from>
                    <xdr:col>4</xdr:col>
                    <xdr:colOff>190500</xdr:colOff>
                    <xdr:row>117</xdr:row>
                    <xdr:rowOff>38100</xdr:rowOff>
                  </from>
                  <to>
                    <xdr:col>5</xdr:col>
                    <xdr:colOff>457200</xdr:colOff>
                    <xdr:row>117</xdr:row>
                    <xdr:rowOff>198120</xdr:rowOff>
                  </to>
                </anchor>
              </controlPr>
            </control>
          </mc:Choice>
        </mc:AlternateContent>
        <mc:AlternateContent xmlns:mc="http://schemas.openxmlformats.org/markup-compatibility/2006">
          <mc:Choice Requires="x14">
            <control shapeId="6213" r:id="rId72" name="Check Box 69">
              <controlPr defaultSize="0" autoFill="0" autoLine="0" autoPict="0">
                <anchor moveWithCells="1">
                  <from>
                    <xdr:col>7</xdr:col>
                    <xdr:colOff>190500</xdr:colOff>
                    <xdr:row>117</xdr:row>
                    <xdr:rowOff>38100</xdr:rowOff>
                  </from>
                  <to>
                    <xdr:col>8</xdr:col>
                    <xdr:colOff>457200</xdr:colOff>
                    <xdr:row>117</xdr:row>
                    <xdr:rowOff>198120</xdr:rowOff>
                  </to>
                </anchor>
              </controlPr>
            </control>
          </mc:Choice>
        </mc:AlternateContent>
        <mc:AlternateContent xmlns:mc="http://schemas.openxmlformats.org/markup-compatibility/2006">
          <mc:Choice Requires="x14">
            <control shapeId="6214" r:id="rId73" name="Check Box 70">
              <controlPr defaultSize="0" autoFill="0" autoLine="0" autoPict="0">
                <anchor moveWithCells="1">
                  <from>
                    <xdr:col>10</xdr:col>
                    <xdr:colOff>190500</xdr:colOff>
                    <xdr:row>117</xdr:row>
                    <xdr:rowOff>38100</xdr:rowOff>
                  </from>
                  <to>
                    <xdr:col>11</xdr:col>
                    <xdr:colOff>457200</xdr:colOff>
                    <xdr:row>117</xdr:row>
                    <xdr:rowOff>198120</xdr:rowOff>
                  </to>
                </anchor>
              </controlPr>
            </control>
          </mc:Choice>
        </mc:AlternateContent>
        <mc:AlternateContent xmlns:mc="http://schemas.openxmlformats.org/markup-compatibility/2006">
          <mc:Choice Requires="x14">
            <control shapeId="6215" r:id="rId74" name="Check Box 71">
              <controlPr defaultSize="0" autoFill="0" autoLine="0" autoPict="0">
                <anchor moveWithCells="1">
                  <from>
                    <xdr:col>13</xdr:col>
                    <xdr:colOff>213360</xdr:colOff>
                    <xdr:row>117</xdr:row>
                    <xdr:rowOff>38100</xdr:rowOff>
                  </from>
                  <to>
                    <xdr:col>14</xdr:col>
                    <xdr:colOff>480060</xdr:colOff>
                    <xdr:row>117</xdr:row>
                    <xdr:rowOff>198120</xdr:rowOff>
                  </to>
                </anchor>
              </controlPr>
            </control>
          </mc:Choice>
        </mc:AlternateContent>
        <mc:AlternateContent xmlns:mc="http://schemas.openxmlformats.org/markup-compatibility/2006">
          <mc:Choice Requires="x14">
            <control shapeId="6216" r:id="rId75" name="Check Box 72">
              <controlPr defaultSize="0" autoFill="0" autoLine="0" autoPict="0">
                <anchor moveWithCells="1">
                  <from>
                    <xdr:col>16</xdr:col>
                    <xdr:colOff>190500</xdr:colOff>
                    <xdr:row>117</xdr:row>
                    <xdr:rowOff>38100</xdr:rowOff>
                  </from>
                  <to>
                    <xdr:col>17</xdr:col>
                    <xdr:colOff>457200</xdr:colOff>
                    <xdr:row>117</xdr:row>
                    <xdr:rowOff>198120</xdr:rowOff>
                  </to>
                </anchor>
              </controlPr>
            </control>
          </mc:Choice>
        </mc:AlternateContent>
        <mc:AlternateContent xmlns:mc="http://schemas.openxmlformats.org/markup-compatibility/2006">
          <mc:Choice Requires="x14">
            <control shapeId="6217" r:id="rId76" name="Check Box 73">
              <controlPr defaultSize="0" autoFill="0" autoLine="0" autoPict="0">
                <anchor moveWithCells="1">
                  <from>
                    <xdr:col>4</xdr:col>
                    <xdr:colOff>182880</xdr:colOff>
                    <xdr:row>108</xdr:row>
                    <xdr:rowOff>106680</xdr:rowOff>
                  </from>
                  <to>
                    <xdr:col>6</xdr:col>
                    <xdr:colOff>0</xdr:colOff>
                    <xdr:row>108</xdr:row>
                    <xdr:rowOff>381000</xdr:rowOff>
                  </to>
                </anchor>
              </controlPr>
            </control>
          </mc:Choice>
        </mc:AlternateContent>
        <mc:AlternateContent xmlns:mc="http://schemas.openxmlformats.org/markup-compatibility/2006">
          <mc:Choice Requires="x14">
            <control shapeId="6218" r:id="rId77" name="Check Box 74">
              <controlPr defaultSize="0" autoFill="0" autoLine="0" autoPict="0">
                <anchor moveWithCells="1">
                  <from>
                    <xdr:col>13</xdr:col>
                    <xdr:colOff>213360</xdr:colOff>
                    <xdr:row>108</xdr:row>
                    <xdr:rowOff>99060</xdr:rowOff>
                  </from>
                  <to>
                    <xdr:col>14</xdr:col>
                    <xdr:colOff>640080</xdr:colOff>
                    <xdr:row>108</xdr:row>
                    <xdr:rowOff>373380</xdr:rowOff>
                  </to>
                </anchor>
              </controlPr>
            </control>
          </mc:Choice>
        </mc:AlternateContent>
        <mc:AlternateContent xmlns:mc="http://schemas.openxmlformats.org/markup-compatibility/2006">
          <mc:Choice Requires="x14">
            <control shapeId="6219" r:id="rId78" name="Check Box 75">
              <controlPr defaultSize="0" autoFill="0" autoLine="0" autoPict="0">
                <anchor moveWithCells="1">
                  <from>
                    <xdr:col>4</xdr:col>
                    <xdr:colOff>190500</xdr:colOff>
                    <xdr:row>142</xdr:row>
                    <xdr:rowOff>38100</xdr:rowOff>
                  </from>
                  <to>
                    <xdr:col>5</xdr:col>
                    <xdr:colOff>457200</xdr:colOff>
                    <xdr:row>142</xdr:row>
                    <xdr:rowOff>198120</xdr:rowOff>
                  </to>
                </anchor>
              </controlPr>
            </control>
          </mc:Choice>
        </mc:AlternateContent>
        <mc:AlternateContent xmlns:mc="http://schemas.openxmlformats.org/markup-compatibility/2006">
          <mc:Choice Requires="x14">
            <control shapeId="6220" r:id="rId79" name="Check Box 76">
              <controlPr defaultSize="0" autoFill="0" autoLine="0" autoPict="0">
                <anchor moveWithCells="1">
                  <from>
                    <xdr:col>7</xdr:col>
                    <xdr:colOff>190500</xdr:colOff>
                    <xdr:row>142</xdr:row>
                    <xdr:rowOff>38100</xdr:rowOff>
                  </from>
                  <to>
                    <xdr:col>8</xdr:col>
                    <xdr:colOff>457200</xdr:colOff>
                    <xdr:row>142</xdr:row>
                    <xdr:rowOff>198120</xdr:rowOff>
                  </to>
                </anchor>
              </controlPr>
            </control>
          </mc:Choice>
        </mc:AlternateContent>
        <mc:AlternateContent xmlns:mc="http://schemas.openxmlformats.org/markup-compatibility/2006">
          <mc:Choice Requires="x14">
            <control shapeId="6221" r:id="rId80" name="Check Box 77">
              <controlPr defaultSize="0" autoFill="0" autoLine="0" autoPict="0">
                <anchor moveWithCells="1">
                  <from>
                    <xdr:col>10</xdr:col>
                    <xdr:colOff>190500</xdr:colOff>
                    <xdr:row>142</xdr:row>
                    <xdr:rowOff>38100</xdr:rowOff>
                  </from>
                  <to>
                    <xdr:col>11</xdr:col>
                    <xdr:colOff>457200</xdr:colOff>
                    <xdr:row>142</xdr:row>
                    <xdr:rowOff>198120</xdr:rowOff>
                  </to>
                </anchor>
              </controlPr>
            </control>
          </mc:Choice>
        </mc:AlternateContent>
        <mc:AlternateContent xmlns:mc="http://schemas.openxmlformats.org/markup-compatibility/2006">
          <mc:Choice Requires="x14">
            <control shapeId="6222" r:id="rId81" name="Check Box 78">
              <controlPr defaultSize="0" autoFill="0" autoLine="0" autoPict="0">
                <anchor moveWithCells="1">
                  <from>
                    <xdr:col>13</xdr:col>
                    <xdr:colOff>190500</xdr:colOff>
                    <xdr:row>142</xdr:row>
                    <xdr:rowOff>38100</xdr:rowOff>
                  </from>
                  <to>
                    <xdr:col>14</xdr:col>
                    <xdr:colOff>457200</xdr:colOff>
                    <xdr:row>142</xdr:row>
                    <xdr:rowOff>198120</xdr:rowOff>
                  </to>
                </anchor>
              </controlPr>
            </control>
          </mc:Choice>
        </mc:AlternateContent>
        <mc:AlternateContent xmlns:mc="http://schemas.openxmlformats.org/markup-compatibility/2006">
          <mc:Choice Requires="x14">
            <control shapeId="6223" r:id="rId82" name="Check Box 79">
              <controlPr defaultSize="0" autoFill="0" autoLine="0" autoPict="0">
                <anchor moveWithCells="1">
                  <from>
                    <xdr:col>16</xdr:col>
                    <xdr:colOff>190500</xdr:colOff>
                    <xdr:row>142</xdr:row>
                    <xdr:rowOff>38100</xdr:rowOff>
                  </from>
                  <to>
                    <xdr:col>17</xdr:col>
                    <xdr:colOff>457200</xdr:colOff>
                    <xdr:row>142</xdr:row>
                    <xdr:rowOff>198120</xdr:rowOff>
                  </to>
                </anchor>
              </controlPr>
            </control>
          </mc:Choice>
        </mc:AlternateContent>
        <mc:AlternateContent xmlns:mc="http://schemas.openxmlformats.org/markup-compatibility/2006">
          <mc:Choice Requires="x14">
            <control shapeId="6224" r:id="rId83" name="Check Box 80">
              <controlPr defaultSize="0" autoFill="0" autoLine="0" autoPict="0">
                <anchor moveWithCells="1">
                  <from>
                    <xdr:col>16</xdr:col>
                    <xdr:colOff>190500</xdr:colOff>
                    <xdr:row>145</xdr:row>
                    <xdr:rowOff>45720</xdr:rowOff>
                  </from>
                  <to>
                    <xdr:col>17</xdr:col>
                    <xdr:colOff>457200</xdr:colOff>
                    <xdr:row>145</xdr:row>
                    <xdr:rowOff>213360</xdr:rowOff>
                  </to>
                </anchor>
              </controlPr>
            </control>
          </mc:Choice>
        </mc:AlternateContent>
        <mc:AlternateContent xmlns:mc="http://schemas.openxmlformats.org/markup-compatibility/2006">
          <mc:Choice Requires="x14">
            <control shapeId="6225" r:id="rId84" name="Check Box 81">
              <controlPr defaultSize="0" autoFill="0" autoLine="0" autoPict="0">
                <anchor moveWithCells="1">
                  <from>
                    <xdr:col>13</xdr:col>
                    <xdr:colOff>190500</xdr:colOff>
                    <xdr:row>145</xdr:row>
                    <xdr:rowOff>45720</xdr:rowOff>
                  </from>
                  <to>
                    <xdr:col>14</xdr:col>
                    <xdr:colOff>457200</xdr:colOff>
                    <xdr:row>145</xdr:row>
                    <xdr:rowOff>213360</xdr:rowOff>
                  </to>
                </anchor>
              </controlPr>
            </control>
          </mc:Choice>
        </mc:AlternateContent>
        <mc:AlternateContent xmlns:mc="http://schemas.openxmlformats.org/markup-compatibility/2006">
          <mc:Choice Requires="x14">
            <control shapeId="6226" r:id="rId85" name="Check Box 82">
              <controlPr defaultSize="0" autoFill="0" autoLine="0" autoPict="0">
                <anchor moveWithCells="1">
                  <from>
                    <xdr:col>10</xdr:col>
                    <xdr:colOff>190500</xdr:colOff>
                    <xdr:row>145</xdr:row>
                    <xdr:rowOff>45720</xdr:rowOff>
                  </from>
                  <to>
                    <xdr:col>11</xdr:col>
                    <xdr:colOff>457200</xdr:colOff>
                    <xdr:row>145</xdr:row>
                    <xdr:rowOff>213360</xdr:rowOff>
                  </to>
                </anchor>
              </controlPr>
            </control>
          </mc:Choice>
        </mc:AlternateContent>
        <mc:AlternateContent xmlns:mc="http://schemas.openxmlformats.org/markup-compatibility/2006">
          <mc:Choice Requires="x14">
            <control shapeId="6227" r:id="rId86" name="Check Box 83">
              <controlPr defaultSize="0" autoFill="0" autoLine="0" autoPict="0">
                <anchor moveWithCells="1">
                  <from>
                    <xdr:col>7</xdr:col>
                    <xdr:colOff>190500</xdr:colOff>
                    <xdr:row>145</xdr:row>
                    <xdr:rowOff>45720</xdr:rowOff>
                  </from>
                  <to>
                    <xdr:col>8</xdr:col>
                    <xdr:colOff>457200</xdr:colOff>
                    <xdr:row>145</xdr:row>
                    <xdr:rowOff>213360</xdr:rowOff>
                  </to>
                </anchor>
              </controlPr>
            </control>
          </mc:Choice>
        </mc:AlternateContent>
        <mc:AlternateContent xmlns:mc="http://schemas.openxmlformats.org/markup-compatibility/2006">
          <mc:Choice Requires="x14">
            <control shapeId="6228" r:id="rId87" name="Check Box 84">
              <controlPr defaultSize="0" autoFill="0" autoLine="0" autoPict="0">
                <anchor moveWithCells="1">
                  <from>
                    <xdr:col>4</xdr:col>
                    <xdr:colOff>190500</xdr:colOff>
                    <xdr:row>145</xdr:row>
                    <xdr:rowOff>45720</xdr:rowOff>
                  </from>
                  <to>
                    <xdr:col>5</xdr:col>
                    <xdr:colOff>457200</xdr:colOff>
                    <xdr:row>145</xdr:row>
                    <xdr:rowOff>213360</xdr:rowOff>
                  </to>
                </anchor>
              </controlPr>
            </control>
          </mc:Choice>
        </mc:AlternateContent>
        <mc:AlternateContent xmlns:mc="http://schemas.openxmlformats.org/markup-compatibility/2006">
          <mc:Choice Requires="x14">
            <control shapeId="6229" r:id="rId88" name="Check Box 85">
              <controlPr defaultSize="0" autoFill="0" autoLine="0" autoPict="0">
                <anchor moveWithCells="1">
                  <from>
                    <xdr:col>4</xdr:col>
                    <xdr:colOff>190500</xdr:colOff>
                    <xdr:row>148</xdr:row>
                    <xdr:rowOff>68580</xdr:rowOff>
                  </from>
                  <to>
                    <xdr:col>5</xdr:col>
                    <xdr:colOff>457200</xdr:colOff>
                    <xdr:row>148</xdr:row>
                    <xdr:rowOff>228600</xdr:rowOff>
                  </to>
                </anchor>
              </controlPr>
            </control>
          </mc:Choice>
        </mc:AlternateContent>
        <mc:AlternateContent xmlns:mc="http://schemas.openxmlformats.org/markup-compatibility/2006">
          <mc:Choice Requires="x14">
            <control shapeId="6230" r:id="rId89" name="Check Box 86">
              <controlPr defaultSize="0" autoFill="0" autoLine="0" autoPict="0">
                <anchor moveWithCells="1">
                  <from>
                    <xdr:col>7</xdr:col>
                    <xdr:colOff>190500</xdr:colOff>
                    <xdr:row>148</xdr:row>
                    <xdr:rowOff>68580</xdr:rowOff>
                  </from>
                  <to>
                    <xdr:col>8</xdr:col>
                    <xdr:colOff>457200</xdr:colOff>
                    <xdr:row>148</xdr:row>
                    <xdr:rowOff>228600</xdr:rowOff>
                  </to>
                </anchor>
              </controlPr>
            </control>
          </mc:Choice>
        </mc:AlternateContent>
        <mc:AlternateContent xmlns:mc="http://schemas.openxmlformats.org/markup-compatibility/2006">
          <mc:Choice Requires="x14">
            <control shapeId="6231" r:id="rId90" name="Check Box 87">
              <controlPr defaultSize="0" autoFill="0" autoLine="0" autoPict="0">
                <anchor moveWithCells="1">
                  <from>
                    <xdr:col>10</xdr:col>
                    <xdr:colOff>190500</xdr:colOff>
                    <xdr:row>148</xdr:row>
                    <xdr:rowOff>68580</xdr:rowOff>
                  </from>
                  <to>
                    <xdr:col>11</xdr:col>
                    <xdr:colOff>457200</xdr:colOff>
                    <xdr:row>148</xdr:row>
                    <xdr:rowOff>228600</xdr:rowOff>
                  </to>
                </anchor>
              </controlPr>
            </control>
          </mc:Choice>
        </mc:AlternateContent>
        <mc:AlternateContent xmlns:mc="http://schemas.openxmlformats.org/markup-compatibility/2006">
          <mc:Choice Requires="x14">
            <control shapeId="6232" r:id="rId91" name="Check Box 88">
              <controlPr defaultSize="0" autoFill="0" autoLine="0" autoPict="0">
                <anchor moveWithCells="1">
                  <from>
                    <xdr:col>13</xdr:col>
                    <xdr:colOff>190500</xdr:colOff>
                    <xdr:row>148</xdr:row>
                    <xdr:rowOff>68580</xdr:rowOff>
                  </from>
                  <to>
                    <xdr:col>14</xdr:col>
                    <xdr:colOff>457200</xdr:colOff>
                    <xdr:row>148</xdr:row>
                    <xdr:rowOff>228600</xdr:rowOff>
                  </to>
                </anchor>
              </controlPr>
            </control>
          </mc:Choice>
        </mc:AlternateContent>
        <mc:AlternateContent xmlns:mc="http://schemas.openxmlformats.org/markup-compatibility/2006">
          <mc:Choice Requires="x14">
            <control shapeId="6233" r:id="rId92" name="Check Box 89">
              <controlPr defaultSize="0" autoFill="0" autoLine="0" autoPict="0">
                <anchor moveWithCells="1">
                  <from>
                    <xdr:col>16</xdr:col>
                    <xdr:colOff>190500</xdr:colOff>
                    <xdr:row>148</xdr:row>
                    <xdr:rowOff>68580</xdr:rowOff>
                  </from>
                  <to>
                    <xdr:col>17</xdr:col>
                    <xdr:colOff>457200</xdr:colOff>
                    <xdr:row>148</xdr:row>
                    <xdr:rowOff>228600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8D8B0-2B4C-4940-8B07-344C390D5C3D}">
  <sheetPr codeName="Sheet6"/>
  <dimension ref="A1:Q59"/>
  <sheetViews>
    <sheetView zoomScale="110" zoomScaleNormal="110" workbookViewId="0">
      <selection activeCell="A27" sqref="A27"/>
    </sheetView>
  </sheetViews>
  <sheetFormatPr defaultColWidth="9.109375" defaultRowHeight="13.2" x14ac:dyDescent="0.25"/>
  <cols>
    <col min="1" max="1" width="15.33203125" style="471" customWidth="1"/>
    <col min="2" max="5" width="13.77734375" style="471" customWidth="1"/>
    <col min="6" max="6" width="3.44140625" style="471" customWidth="1"/>
    <col min="7" max="7" width="15.33203125" style="471" customWidth="1"/>
    <col min="8" max="11" width="13.77734375" style="471" customWidth="1"/>
    <col min="12" max="12" width="3.21875" style="471" customWidth="1"/>
    <col min="13" max="13" width="15.33203125" style="471" customWidth="1"/>
    <col min="14" max="17" width="13.77734375" style="471" customWidth="1"/>
    <col min="18" max="18" width="4.88671875" style="471" customWidth="1"/>
    <col min="19" max="16384" width="9.109375" style="471"/>
  </cols>
  <sheetData>
    <row r="1" spans="1:17" x14ac:dyDescent="0.25">
      <c r="A1" s="469" t="s">
        <v>843</v>
      </c>
      <c r="B1" s="469"/>
      <c r="G1" s="469" t="s">
        <v>843</v>
      </c>
      <c r="H1" s="469"/>
      <c r="M1" s="469" t="s">
        <v>843</v>
      </c>
      <c r="N1" s="469"/>
      <c r="Q1" s="557"/>
    </row>
    <row r="2" spans="1:17" x14ac:dyDescent="0.25">
      <c r="A2" s="508" t="s">
        <v>873</v>
      </c>
      <c r="B2" s="509"/>
      <c r="C2" s="509"/>
      <c r="D2" s="470" t="str">
        <f>'TEND 1X'!$K$3</f>
        <v>N.017-050-2022/1</v>
      </c>
      <c r="E2" s="509"/>
      <c r="F2" s="509"/>
      <c r="G2" s="508" t="s">
        <v>875</v>
      </c>
      <c r="H2" s="509"/>
      <c r="I2" s="509"/>
      <c r="J2" s="470" t="str">
        <f>'TEND 1X'!$K$3</f>
        <v>N.017-050-2022/1</v>
      </c>
      <c r="K2" s="509"/>
      <c r="L2" s="509"/>
      <c r="M2" s="508" t="s">
        <v>874</v>
      </c>
      <c r="P2" s="470" t="str">
        <f>'TEND 1X'!$K$3</f>
        <v>N.017-050-2022/1</v>
      </c>
    </row>
    <row r="3" spans="1:17" x14ac:dyDescent="0.25">
      <c r="A3" s="495" t="s">
        <v>844</v>
      </c>
      <c r="B3" s="790" t="s">
        <v>845</v>
      </c>
      <c r="C3" s="790"/>
      <c r="D3" s="790"/>
      <c r="E3" s="790"/>
      <c r="G3" s="495" t="s">
        <v>844</v>
      </c>
      <c r="H3" s="790" t="s">
        <v>845</v>
      </c>
      <c r="I3" s="790"/>
      <c r="J3" s="790"/>
      <c r="K3" s="790"/>
      <c r="M3" s="495" t="s">
        <v>844</v>
      </c>
      <c r="N3" s="790" t="s">
        <v>845</v>
      </c>
      <c r="O3" s="790"/>
      <c r="P3" s="790"/>
      <c r="Q3" s="790"/>
    </row>
    <row r="4" spans="1:17" x14ac:dyDescent="0.25">
      <c r="A4" s="793" t="str">
        <f>IF('B6 - Scoring - Past Performance'!I12="REFERENCE LETTER","", "NOT SELECTED AS REFERENCE LETTER METHOD OF SCORING ON FORM B6")</f>
        <v>NOT SELECTED AS REFERENCE LETTER METHOD OF SCORING ON FORM B6</v>
      </c>
      <c r="B4" s="793"/>
      <c r="C4" s="793"/>
      <c r="D4" s="793"/>
      <c r="E4" s="793"/>
      <c r="G4" s="793" t="str">
        <f>IF('B6 - Scoring - Past Performance'!I13="REFERENCE LETTER","", "NOT SELECTED AS REFERENCE LETTER METHOD OF SCORING ON FORM B6")</f>
        <v>NOT SELECTED AS REFERENCE LETTER METHOD OF SCORING ON FORM B6</v>
      </c>
      <c r="H4" s="793"/>
      <c r="I4" s="793"/>
      <c r="J4" s="793"/>
      <c r="K4" s="793"/>
      <c r="M4" s="793" t="str">
        <f>IF('B6 - Scoring - Past Performance'!I14="REFERENCE LETTER","", "NOT SELECTED AS REFERENCE LETTER METHOD OF SCORING ON FORM B6")</f>
        <v>NOT SELECTED AS REFERENCE LETTER METHOD OF SCORING ON FORM B6</v>
      </c>
      <c r="N4" s="793"/>
      <c r="O4" s="793"/>
      <c r="P4" s="793"/>
      <c r="Q4" s="793"/>
    </row>
    <row r="5" spans="1:17" x14ac:dyDescent="0.25">
      <c r="A5" s="789" t="s">
        <v>848</v>
      </c>
      <c r="B5" s="789"/>
      <c r="C5" s="789"/>
      <c r="D5" s="789"/>
      <c r="E5" s="789"/>
      <c r="G5" s="789" t="s">
        <v>848</v>
      </c>
      <c r="H5" s="789"/>
      <c r="I5" s="789"/>
      <c r="J5" s="789"/>
      <c r="K5" s="789"/>
      <c r="M5" s="789" t="s">
        <v>848</v>
      </c>
      <c r="N5" s="789"/>
      <c r="O5" s="789"/>
      <c r="P5" s="789"/>
      <c r="Q5" s="789"/>
    </row>
    <row r="6" spans="1:17" x14ac:dyDescent="0.25">
      <c r="A6" s="791" t="s">
        <v>849</v>
      </c>
      <c r="B6" s="791"/>
      <c r="C6" s="791"/>
      <c r="D6" s="791"/>
      <c r="E6" s="791"/>
      <c r="G6" s="791" t="s">
        <v>849</v>
      </c>
      <c r="H6" s="791"/>
      <c r="I6" s="791"/>
      <c r="J6" s="791"/>
      <c r="K6" s="791"/>
      <c r="M6" s="791" t="s">
        <v>849</v>
      </c>
      <c r="N6" s="791"/>
      <c r="O6" s="791"/>
      <c r="P6" s="791"/>
      <c r="Q6" s="791"/>
    </row>
    <row r="7" spans="1:17" ht="14.4" customHeight="1" x14ac:dyDescent="0.25">
      <c r="A7" s="496"/>
      <c r="B7" s="497"/>
      <c r="C7" s="497"/>
      <c r="G7" s="496"/>
      <c r="H7" s="497"/>
      <c r="I7" s="497"/>
      <c r="M7" s="496"/>
      <c r="N7" s="497"/>
      <c r="O7" s="497"/>
    </row>
    <row r="8" spans="1:17" x14ac:dyDescent="0.25">
      <c r="A8" s="789" t="s">
        <v>850</v>
      </c>
      <c r="B8" s="789"/>
      <c r="C8" s="789"/>
      <c r="D8" s="789"/>
      <c r="E8" s="789"/>
      <c r="G8" s="789" t="s">
        <v>850</v>
      </c>
      <c r="H8" s="789"/>
      <c r="I8" s="789"/>
      <c r="J8" s="789"/>
      <c r="K8" s="789"/>
      <c r="M8" s="789" t="s">
        <v>850</v>
      </c>
      <c r="N8" s="789"/>
      <c r="O8" s="789"/>
      <c r="P8" s="789"/>
      <c r="Q8" s="789"/>
    </row>
    <row r="9" spans="1:17" x14ac:dyDescent="0.25">
      <c r="A9" s="496"/>
      <c r="B9" s="498"/>
      <c r="C9" s="498"/>
      <c r="G9" s="496"/>
      <c r="H9" s="498"/>
      <c r="I9" s="498"/>
      <c r="M9" s="496"/>
      <c r="N9" s="498"/>
      <c r="O9" s="498"/>
    </row>
    <row r="10" spans="1:17" x14ac:dyDescent="0.25">
      <c r="A10" s="792" t="s">
        <v>852</v>
      </c>
      <c r="B10" s="792"/>
      <c r="C10" s="792"/>
      <c r="D10" s="792"/>
      <c r="E10" s="792"/>
      <c r="G10" s="792" t="s">
        <v>852</v>
      </c>
      <c r="H10" s="792"/>
      <c r="I10" s="792"/>
      <c r="J10" s="792"/>
      <c r="K10" s="792"/>
      <c r="M10" s="792" t="s">
        <v>852</v>
      </c>
      <c r="N10" s="792"/>
      <c r="O10" s="792"/>
      <c r="P10" s="792"/>
      <c r="Q10" s="792"/>
    </row>
    <row r="11" spans="1:17" x14ac:dyDescent="0.25">
      <c r="A11" s="169"/>
      <c r="B11" s="169"/>
      <c r="C11" s="169"/>
      <c r="D11" s="169"/>
      <c r="E11" s="169"/>
      <c r="G11" s="169"/>
      <c r="H11" s="169"/>
      <c r="I11" s="169"/>
      <c r="J11" s="169"/>
      <c r="K11" s="169"/>
      <c r="M11" s="169"/>
      <c r="N11" s="169"/>
      <c r="O11" s="169"/>
      <c r="P11" s="169"/>
      <c r="Q11" s="169"/>
    </row>
    <row r="12" spans="1:17" ht="24.6" customHeight="1" x14ac:dyDescent="0.25">
      <c r="A12" s="499" t="s">
        <v>855</v>
      </c>
      <c r="B12" s="788"/>
      <c r="C12" s="788"/>
      <c r="D12" s="788"/>
      <c r="E12" s="788"/>
      <c r="G12" s="499" t="s">
        <v>855</v>
      </c>
      <c r="H12" s="788"/>
      <c r="I12" s="788"/>
      <c r="J12" s="788"/>
      <c r="K12" s="788"/>
      <c r="M12" s="499" t="s">
        <v>855</v>
      </c>
      <c r="N12" s="788"/>
      <c r="O12" s="788"/>
      <c r="P12" s="788"/>
      <c r="Q12" s="788"/>
    </row>
    <row r="13" spans="1:17" ht="19.8" customHeight="1" x14ac:dyDescent="0.25">
      <c r="A13" s="169" t="s">
        <v>853</v>
      </c>
      <c r="B13" s="169"/>
      <c r="C13" s="169"/>
      <c r="D13" s="169"/>
      <c r="E13" s="169"/>
      <c r="G13" s="169" t="s">
        <v>853</v>
      </c>
      <c r="H13" s="169"/>
      <c r="I13" s="169"/>
      <c r="J13" s="169"/>
      <c r="K13" s="169"/>
      <c r="M13" s="169" t="s">
        <v>853</v>
      </c>
      <c r="N13" s="169"/>
      <c r="O13" s="169"/>
      <c r="P13" s="169"/>
      <c r="Q13" s="169"/>
    </row>
    <row r="14" spans="1:17" ht="28.2" customHeight="1" x14ac:dyDescent="0.25">
      <c r="A14" s="499" t="s">
        <v>854</v>
      </c>
      <c r="B14" s="788"/>
      <c r="C14" s="788"/>
      <c r="D14" s="788"/>
      <c r="E14" s="788"/>
      <c r="G14" s="499" t="s">
        <v>854</v>
      </c>
      <c r="H14" s="788"/>
      <c r="I14" s="788"/>
      <c r="J14" s="788"/>
      <c r="K14" s="788"/>
      <c r="M14" s="499" t="s">
        <v>854</v>
      </c>
      <c r="N14" s="788"/>
      <c r="O14" s="788"/>
      <c r="P14" s="788"/>
      <c r="Q14" s="788"/>
    </row>
    <row r="15" spans="1:17" x14ac:dyDescent="0.25">
      <c r="A15" s="496"/>
      <c r="G15" s="496"/>
      <c r="M15" s="496"/>
    </row>
    <row r="16" spans="1:17" ht="15.6" customHeight="1" x14ac:dyDescent="0.25">
      <c r="A16" s="586" t="s">
        <v>857</v>
      </c>
      <c r="B16" s="586"/>
      <c r="C16" s="586"/>
      <c r="D16" s="586"/>
      <c r="E16" s="586"/>
      <c r="G16" s="586" t="s">
        <v>857</v>
      </c>
      <c r="H16" s="586"/>
      <c r="I16" s="586"/>
      <c r="J16" s="586"/>
      <c r="K16" s="586"/>
      <c r="M16" s="586" t="s">
        <v>857</v>
      </c>
      <c r="N16" s="586"/>
      <c r="O16" s="586"/>
      <c r="P16" s="586"/>
      <c r="Q16" s="586"/>
    </row>
    <row r="17" spans="1:17" ht="35.4" customHeight="1" x14ac:dyDescent="0.25">
      <c r="A17" s="499" t="s">
        <v>856</v>
      </c>
      <c r="B17" s="788"/>
      <c r="C17" s="788"/>
      <c r="D17" s="788"/>
      <c r="E17" s="788"/>
      <c r="G17" s="499" t="s">
        <v>856</v>
      </c>
      <c r="H17" s="788"/>
      <c r="I17" s="788"/>
      <c r="J17" s="788"/>
      <c r="K17" s="788"/>
      <c r="M17" s="499" t="s">
        <v>856</v>
      </c>
      <c r="N17" s="788"/>
      <c r="O17" s="788"/>
      <c r="P17" s="788"/>
      <c r="Q17" s="788"/>
    </row>
    <row r="18" spans="1:17" ht="15.6" customHeight="1" x14ac:dyDescent="0.25">
      <c r="A18" s="586" t="s">
        <v>859</v>
      </c>
      <c r="B18" s="586"/>
      <c r="C18" s="586"/>
      <c r="D18" s="586"/>
      <c r="E18" s="586"/>
      <c r="G18" s="586" t="s">
        <v>859</v>
      </c>
      <c r="H18" s="586"/>
      <c r="I18" s="586"/>
      <c r="J18" s="586"/>
      <c r="K18" s="586"/>
      <c r="M18" s="586" t="s">
        <v>859</v>
      </c>
      <c r="N18" s="586"/>
      <c r="O18" s="586"/>
      <c r="P18" s="586"/>
      <c r="Q18" s="586"/>
    </row>
    <row r="19" spans="1:17" ht="31.2" customHeight="1" x14ac:dyDescent="0.25">
      <c r="A19" s="499" t="s">
        <v>858</v>
      </c>
      <c r="B19" s="788"/>
      <c r="C19" s="788"/>
      <c r="D19" s="788"/>
      <c r="E19" s="788"/>
      <c r="G19" s="499" t="s">
        <v>858</v>
      </c>
      <c r="H19" s="788"/>
      <c r="I19" s="788"/>
      <c r="J19" s="788"/>
      <c r="K19" s="788"/>
      <c r="M19" s="499" t="s">
        <v>858</v>
      </c>
      <c r="N19" s="788"/>
      <c r="O19" s="788"/>
      <c r="P19" s="788"/>
      <c r="Q19" s="788"/>
    </row>
    <row r="20" spans="1:17" ht="15.6" customHeight="1" x14ac:dyDescent="0.25">
      <c r="A20" s="586" t="s">
        <v>861</v>
      </c>
      <c r="B20" s="586"/>
      <c r="C20" s="586"/>
      <c r="D20" s="586"/>
      <c r="E20" s="586"/>
      <c r="G20" s="586" t="s">
        <v>861</v>
      </c>
      <c r="H20" s="586"/>
      <c r="I20" s="586"/>
      <c r="J20" s="586"/>
      <c r="K20" s="586"/>
      <c r="M20" s="586" t="s">
        <v>861</v>
      </c>
      <c r="N20" s="586"/>
      <c r="O20" s="586"/>
      <c r="P20" s="586"/>
      <c r="Q20" s="586"/>
    </row>
    <row r="21" spans="1:17" ht="28.8" customHeight="1" x14ac:dyDescent="0.25">
      <c r="A21" s="499" t="s">
        <v>860</v>
      </c>
      <c r="B21" s="788"/>
      <c r="C21" s="788"/>
      <c r="D21" s="788"/>
      <c r="E21" s="788"/>
      <c r="G21" s="499" t="s">
        <v>860</v>
      </c>
      <c r="H21" s="788"/>
      <c r="I21" s="788"/>
      <c r="J21" s="788"/>
      <c r="K21" s="788"/>
      <c r="M21" s="499" t="s">
        <v>860</v>
      </c>
      <c r="N21" s="788"/>
      <c r="O21" s="788"/>
      <c r="P21" s="788"/>
      <c r="Q21" s="788"/>
    </row>
    <row r="22" spans="1:17" x14ac:dyDescent="0.25">
      <c r="A22" s="496"/>
      <c r="G22" s="496"/>
      <c r="M22" s="496"/>
    </row>
    <row r="23" spans="1:17" ht="13.8" thickBot="1" x14ac:dyDescent="0.3">
      <c r="A23" s="789" t="s">
        <v>851</v>
      </c>
      <c r="B23" s="789"/>
      <c r="C23" s="789"/>
      <c r="D23" s="789"/>
      <c r="E23" s="789"/>
      <c r="G23" s="789" t="s">
        <v>851</v>
      </c>
      <c r="H23" s="789"/>
      <c r="I23" s="789"/>
      <c r="J23" s="789"/>
      <c r="K23" s="789"/>
      <c r="M23" s="789" t="s">
        <v>851</v>
      </c>
      <c r="N23" s="789"/>
      <c r="O23" s="789"/>
      <c r="P23" s="789"/>
      <c r="Q23" s="789"/>
    </row>
    <row r="24" spans="1:17" x14ac:dyDescent="0.25">
      <c r="A24" s="794" t="s">
        <v>846</v>
      </c>
      <c r="B24" s="796" t="s">
        <v>749</v>
      </c>
      <c r="C24" s="796" t="s">
        <v>787</v>
      </c>
      <c r="D24" s="796" t="s">
        <v>750</v>
      </c>
      <c r="E24" s="798" t="s">
        <v>751</v>
      </c>
      <c r="G24" s="794" t="s">
        <v>846</v>
      </c>
      <c r="H24" s="796" t="s">
        <v>749</v>
      </c>
      <c r="I24" s="796" t="s">
        <v>787</v>
      </c>
      <c r="J24" s="796" t="s">
        <v>750</v>
      </c>
      <c r="K24" s="798" t="s">
        <v>751</v>
      </c>
      <c r="M24" s="794" t="s">
        <v>846</v>
      </c>
      <c r="N24" s="796" t="s">
        <v>749</v>
      </c>
      <c r="O24" s="796" t="s">
        <v>787</v>
      </c>
      <c r="P24" s="796" t="s">
        <v>750</v>
      </c>
      <c r="Q24" s="798" t="s">
        <v>751</v>
      </c>
    </row>
    <row r="25" spans="1:17" ht="17.25" customHeight="1" x14ac:dyDescent="0.25">
      <c r="A25" s="795"/>
      <c r="B25" s="797"/>
      <c r="C25" s="797"/>
      <c r="D25" s="797"/>
      <c r="E25" s="799"/>
      <c r="G25" s="795"/>
      <c r="H25" s="797"/>
      <c r="I25" s="797"/>
      <c r="J25" s="797"/>
      <c r="K25" s="799"/>
      <c r="M25" s="795"/>
      <c r="N25" s="797"/>
      <c r="O25" s="797"/>
      <c r="P25" s="797"/>
      <c r="Q25" s="799"/>
    </row>
    <row r="26" spans="1:17" ht="14.4" x14ac:dyDescent="0.3">
      <c r="A26" s="500" t="s">
        <v>788</v>
      </c>
      <c r="B26" s="419">
        <v>1</v>
      </c>
      <c r="C26" s="419">
        <v>3</v>
      </c>
      <c r="D26" s="419">
        <v>4</v>
      </c>
      <c r="E26" s="501">
        <v>5</v>
      </c>
      <c r="G26" s="500" t="s">
        <v>788</v>
      </c>
      <c r="H26" s="419">
        <v>1</v>
      </c>
      <c r="I26" s="419">
        <v>3</v>
      </c>
      <c r="J26" s="419">
        <v>4</v>
      </c>
      <c r="K26" s="501">
        <v>5</v>
      </c>
      <c r="M26" s="500" t="s">
        <v>788</v>
      </c>
      <c r="N26" s="419">
        <v>1</v>
      </c>
      <c r="O26" s="419">
        <v>3</v>
      </c>
      <c r="P26" s="419">
        <v>4</v>
      </c>
      <c r="Q26" s="501">
        <v>5</v>
      </c>
    </row>
    <row r="27" spans="1:17" ht="27" thickBot="1" x14ac:dyDescent="0.3">
      <c r="A27" s="564" t="s">
        <v>847</v>
      </c>
      <c r="B27" s="494"/>
      <c r="C27" s="494"/>
      <c r="D27" s="510"/>
      <c r="E27" s="511"/>
      <c r="G27" s="564" t="s">
        <v>847</v>
      </c>
      <c r="H27" s="494"/>
      <c r="I27" s="494"/>
      <c r="J27" s="510"/>
      <c r="K27" s="511"/>
      <c r="M27" s="564" t="s">
        <v>847</v>
      </c>
      <c r="N27" s="494"/>
      <c r="O27" s="494"/>
      <c r="P27" s="510"/>
      <c r="Q27" s="511"/>
    </row>
    <row r="28" spans="1:17" x14ac:dyDescent="0.25">
      <c r="A28" s="513">
        <f>IF(E27="X",5,IF(D27="x",4,IF(C27="x",3,IF(B27="x",1,0))))</f>
        <v>0</v>
      </c>
      <c r="B28" s="563" t="str">
        <f>IF(A28=0,IF(A4="","PLEASE MAKE SECTION ABOVE",""),"")</f>
        <v/>
      </c>
      <c r="C28" s="497"/>
      <c r="G28" s="513">
        <f>IF(K27="X",5,IF(J27="x",4,IF(I27="x",3,IF(H27="x",1,0))))</f>
        <v>0</v>
      </c>
      <c r="H28" s="563" t="str">
        <f>IF(G28=0,IF(G4="","PLEASE MAKE SECTION ABOVE",""),"")</f>
        <v/>
      </c>
      <c r="I28" s="497"/>
      <c r="M28" s="513">
        <f>IF(Q27="X",5,IF(P27="x",4,IF(O27="x",3,IF(N27="x",1,0))))</f>
        <v>0</v>
      </c>
      <c r="N28" s="563" t="str">
        <f>IF(M28=0,IF(M4="","PLEASE MAKE SECTION ABOVE",""),"")</f>
        <v/>
      </c>
      <c r="O28" s="497"/>
    </row>
    <row r="29" spans="1:17" ht="13.8" customHeight="1" x14ac:dyDescent="0.25">
      <c r="A29" s="16" t="s">
        <v>862</v>
      </c>
      <c r="B29" s="502"/>
      <c r="C29" s="502"/>
      <c r="E29" s="507"/>
      <c r="G29" s="16" t="s">
        <v>862</v>
      </c>
      <c r="H29" s="502"/>
      <c r="I29" s="502"/>
      <c r="K29" s="507"/>
      <c r="M29" s="16" t="s">
        <v>862</v>
      </c>
      <c r="N29" s="502"/>
      <c r="O29" s="502"/>
      <c r="Q29" s="507"/>
    </row>
    <row r="30" spans="1:17" x14ac:dyDescent="0.25">
      <c r="A30" s="474"/>
      <c r="G30" s="474"/>
      <c r="M30" s="474"/>
    </row>
    <row r="31" spans="1:17" x14ac:dyDescent="0.25">
      <c r="A31" s="16" t="s">
        <v>863</v>
      </c>
      <c r="B31" s="502"/>
      <c r="G31" s="16" t="s">
        <v>863</v>
      </c>
      <c r="H31" s="502"/>
      <c r="M31" s="16" t="s">
        <v>863</v>
      </c>
      <c r="N31" s="502"/>
    </row>
    <row r="32" spans="1:17" ht="30" customHeight="1" x14ac:dyDescent="0.25">
      <c r="A32" s="787"/>
      <c r="B32" s="787"/>
      <c r="C32" s="787"/>
      <c r="D32" s="787"/>
      <c r="E32" s="787"/>
      <c r="G32" s="787"/>
      <c r="H32" s="787"/>
      <c r="I32" s="787"/>
      <c r="J32" s="787"/>
      <c r="K32" s="787"/>
      <c r="M32" s="787"/>
      <c r="N32" s="787"/>
      <c r="O32" s="787"/>
      <c r="P32" s="787"/>
      <c r="Q32" s="787"/>
    </row>
    <row r="33" spans="1:17" x14ac:dyDescent="0.25">
      <c r="A33" s="502"/>
      <c r="B33" s="502"/>
      <c r="G33" s="502"/>
      <c r="H33" s="502"/>
      <c r="M33" s="502"/>
      <c r="N33" s="502"/>
    </row>
    <row r="34" spans="1:17" x14ac:dyDescent="0.25">
      <c r="A34" s="16" t="s">
        <v>864</v>
      </c>
      <c r="E34" s="507"/>
      <c r="G34" s="16" t="s">
        <v>864</v>
      </c>
      <c r="K34" s="507"/>
      <c r="M34" s="16" t="s">
        <v>864</v>
      </c>
      <c r="Q34" s="507"/>
    </row>
    <row r="35" spans="1:17" x14ac:dyDescent="0.25">
      <c r="A35" s="498"/>
      <c r="B35" s="498"/>
      <c r="C35" s="498"/>
      <c r="G35" s="498"/>
      <c r="H35" s="498"/>
      <c r="I35" s="498"/>
      <c r="M35" s="498"/>
      <c r="N35" s="498"/>
      <c r="O35" s="498"/>
    </row>
    <row r="36" spans="1:17" ht="18.600000000000001" customHeight="1" x14ac:dyDescent="0.25">
      <c r="A36" s="586" t="s">
        <v>867</v>
      </c>
      <c r="B36" s="586"/>
      <c r="C36" s="586"/>
      <c r="D36" s="586"/>
      <c r="E36" s="586"/>
      <c r="G36" s="586" t="s">
        <v>867</v>
      </c>
      <c r="H36" s="586"/>
      <c r="I36" s="586"/>
      <c r="J36" s="586"/>
      <c r="K36" s="586"/>
      <c r="M36" s="586" t="s">
        <v>867</v>
      </c>
      <c r="N36" s="586"/>
      <c r="O36" s="586"/>
      <c r="P36" s="586"/>
      <c r="Q36" s="586"/>
    </row>
    <row r="37" spans="1:17" ht="36" customHeight="1" x14ac:dyDescent="0.25">
      <c r="A37" s="499" t="s">
        <v>865</v>
      </c>
      <c r="B37" s="788"/>
      <c r="C37" s="788"/>
      <c r="D37" s="788"/>
      <c r="E37" s="788"/>
      <c r="G37" s="499" t="s">
        <v>865</v>
      </c>
      <c r="H37" s="788"/>
      <c r="I37" s="788"/>
      <c r="J37" s="788"/>
      <c r="K37" s="788"/>
      <c r="M37" s="499" t="s">
        <v>865</v>
      </c>
      <c r="N37" s="788"/>
      <c r="O37" s="788"/>
      <c r="P37" s="788"/>
      <c r="Q37" s="788"/>
    </row>
    <row r="38" spans="1:17" ht="36" customHeight="1" x14ac:dyDescent="0.25">
      <c r="A38" s="499" t="s">
        <v>866</v>
      </c>
      <c r="B38" s="788"/>
      <c r="C38" s="788"/>
      <c r="D38" s="788"/>
      <c r="E38" s="788"/>
      <c r="G38" s="499" t="s">
        <v>866</v>
      </c>
      <c r="H38" s="788"/>
      <c r="I38" s="788"/>
      <c r="J38" s="788"/>
      <c r="K38" s="788"/>
      <c r="M38" s="499" t="s">
        <v>866</v>
      </c>
      <c r="N38" s="788"/>
      <c r="O38" s="788"/>
      <c r="P38" s="788"/>
      <c r="Q38" s="788"/>
    </row>
    <row r="39" spans="1:17" ht="36" customHeight="1" x14ac:dyDescent="0.25">
      <c r="A39" s="499" t="s">
        <v>899</v>
      </c>
      <c r="B39" s="788"/>
      <c r="C39" s="788"/>
      <c r="D39" s="788"/>
      <c r="E39" s="788"/>
      <c r="G39" s="499" t="s">
        <v>899</v>
      </c>
      <c r="H39" s="788"/>
      <c r="I39" s="788"/>
      <c r="J39" s="788"/>
      <c r="K39" s="788"/>
      <c r="M39" s="499" t="s">
        <v>899</v>
      </c>
      <c r="N39" s="788"/>
      <c r="O39" s="788"/>
      <c r="P39" s="788"/>
      <c r="Q39" s="788"/>
    </row>
    <row r="40" spans="1:17" x14ac:dyDescent="0.25">
      <c r="A40" s="503"/>
      <c r="B40" s="503"/>
      <c r="C40" s="503"/>
      <c r="G40" s="503"/>
      <c r="H40" s="503"/>
      <c r="I40" s="503"/>
      <c r="M40" s="503"/>
      <c r="N40" s="503"/>
      <c r="O40" s="503"/>
    </row>
    <row r="41" spans="1:17" ht="24.6" customHeight="1" x14ac:dyDescent="0.25">
      <c r="A41" s="496" t="s">
        <v>868</v>
      </c>
      <c r="B41" s="785"/>
      <c r="C41" s="785"/>
      <c r="D41" s="488" t="s">
        <v>871</v>
      </c>
      <c r="E41" s="506"/>
      <c r="F41"/>
      <c r="G41" s="496" t="s">
        <v>868</v>
      </c>
      <c r="H41" s="785"/>
      <c r="I41" s="785"/>
      <c r="J41" s="488" t="s">
        <v>871</v>
      </c>
      <c r="K41" s="506"/>
      <c r="M41" s="496" t="s">
        <v>868</v>
      </c>
      <c r="N41" s="785"/>
      <c r="O41" s="785"/>
      <c r="P41" s="488" t="s">
        <v>871</v>
      </c>
      <c r="Q41" s="506"/>
    </row>
    <row r="42" spans="1:17" x14ac:dyDescent="0.25">
      <c r="A42" s="496"/>
      <c r="B42"/>
      <c r="C42"/>
      <c r="D42" s="13"/>
      <c r="E42" s="13"/>
      <c r="F42"/>
      <c r="G42" s="496"/>
      <c r="H42"/>
      <c r="I42"/>
      <c r="J42" s="13"/>
      <c r="K42" s="13"/>
      <c r="M42" s="496"/>
      <c r="N42"/>
      <c r="O42"/>
      <c r="P42" s="13"/>
      <c r="Q42" s="13"/>
    </row>
    <row r="43" spans="1:17" ht="26.4" x14ac:dyDescent="0.25">
      <c r="A43" s="496" t="s">
        <v>869</v>
      </c>
      <c r="B43" s="785"/>
      <c r="C43" s="785"/>
      <c r="D43" s="504"/>
      <c r="E43" s="13"/>
      <c r="F43"/>
      <c r="G43" s="496" t="s">
        <v>869</v>
      </c>
      <c r="H43" s="785"/>
      <c r="I43" s="785"/>
      <c r="J43" s="504"/>
      <c r="K43" s="13"/>
      <c r="M43" s="496" t="s">
        <v>869</v>
      </c>
      <c r="N43" s="785"/>
      <c r="O43" s="785"/>
      <c r="P43" s="504"/>
      <c r="Q43" s="13"/>
    </row>
    <row r="44" spans="1:17" x14ac:dyDescent="0.25">
      <c r="A44"/>
      <c r="B44"/>
      <c r="C44" s="496"/>
      <c r="D44" s="786" t="s">
        <v>872</v>
      </c>
      <c r="E44" s="786"/>
      <c r="F44" s="496"/>
      <c r="G44"/>
      <c r="H44"/>
      <c r="I44" s="496"/>
      <c r="J44" s="786" t="s">
        <v>872</v>
      </c>
      <c r="K44" s="786"/>
      <c r="M44"/>
      <c r="N44"/>
      <c r="O44" s="496"/>
      <c r="P44" s="786" t="s">
        <v>872</v>
      </c>
      <c r="Q44" s="786"/>
    </row>
    <row r="45" spans="1:17" ht="26.4" x14ac:dyDescent="0.25">
      <c r="A45" s="496" t="s">
        <v>870</v>
      </c>
      <c r="B45" s="785"/>
      <c r="C45" s="785"/>
      <c r="D45" s="505"/>
      <c r="E45" s="505"/>
      <c r="F45"/>
      <c r="G45" s="496" t="s">
        <v>870</v>
      </c>
      <c r="H45" s="785"/>
      <c r="I45" s="785"/>
      <c r="J45" s="505"/>
      <c r="K45" s="505"/>
      <c r="M45" s="496" t="s">
        <v>870</v>
      </c>
      <c r="N45" s="785"/>
      <c r="O45" s="785"/>
      <c r="P45" s="505"/>
      <c r="Q45" s="505"/>
    </row>
    <row r="46" spans="1:17" x14ac:dyDescent="0.25">
      <c r="A46" s="496"/>
      <c r="B46"/>
      <c r="C46"/>
      <c r="D46"/>
      <c r="E46"/>
      <c r="F46"/>
      <c r="G46" s="496"/>
      <c r="H46"/>
      <c r="I46"/>
      <c r="J46"/>
      <c r="K46"/>
      <c r="M46" s="496"/>
      <c r="N46"/>
      <c r="O46"/>
      <c r="P46"/>
      <c r="Q46"/>
    </row>
    <row r="47" spans="1:17" x14ac:dyDescent="0.25">
      <c r="A47" s="496"/>
      <c r="B47"/>
      <c r="C47"/>
      <c r="D47"/>
      <c r="E47"/>
      <c r="F47"/>
      <c r="G47"/>
      <c r="H47"/>
    </row>
    <row r="48" spans="1:17" x14ac:dyDescent="0.25">
      <c r="A48" s="496"/>
      <c r="B48" s="496"/>
      <c r="C48"/>
      <c r="D48"/>
      <c r="E48"/>
      <c r="F48"/>
      <c r="G48"/>
      <c r="H48"/>
    </row>
    <row r="49" spans="1:3" x14ac:dyDescent="0.25">
      <c r="A49" s="474"/>
    </row>
    <row r="50" spans="1:3" x14ac:dyDescent="0.25">
      <c r="A50" s="474"/>
    </row>
    <row r="51" spans="1:3" x14ac:dyDescent="0.25">
      <c r="A51" s="474"/>
      <c r="B51" s="474"/>
      <c r="C51" s="474"/>
    </row>
    <row r="52" spans="1:3" x14ac:dyDescent="0.25">
      <c r="A52" s="502"/>
      <c r="B52" s="502"/>
      <c r="C52" s="502"/>
    </row>
    <row r="53" spans="1:3" x14ac:dyDescent="0.25">
      <c r="A53" s="502"/>
      <c r="B53" s="502"/>
      <c r="C53" s="502"/>
    </row>
    <row r="54" spans="1:3" x14ac:dyDescent="0.25">
      <c r="A54" s="473"/>
    </row>
    <row r="55" spans="1:3" x14ac:dyDescent="0.25">
      <c r="A55" s="473"/>
    </row>
    <row r="56" spans="1:3" x14ac:dyDescent="0.25">
      <c r="A56" s="473"/>
    </row>
    <row r="57" spans="1:3" x14ac:dyDescent="0.25">
      <c r="A57" s="469"/>
      <c r="B57" s="469"/>
    </row>
    <row r="58" spans="1:3" x14ac:dyDescent="0.25">
      <c r="A58" s="469"/>
    </row>
    <row r="59" spans="1:3" ht="13.8" x14ac:dyDescent="0.25">
      <c r="A59" s="481"/>
    </row>
  </sheetData>
  <sheetProtection algorithmName="SHA-512" hashValue="62S9yA0KxH4qIJxQDcfplRinH57leWDnnCyw3vBYG7vN6fu4VzKLLy9megrqkFc1s7UNbPoOEBdzZolZDC9RzA==" saltValue="UGbRW4vfVdDMKnQZHKWyZA==" spinCount="100000" sheet="1" objects="1" scenarios="1"/>
  <mergeCells count="87">
    <mergeCell ref="N24:N25"/>
    <mergeCell ref="O24:O25"/>
    <mergeCell ref="P24:P25"/>
    <mergeCell ref="Q24:Q25"/>
    <mergeCell ref="B3:E3"/>
    <mergeCell ref="A5:E5"/>
    <mergeCell ref="A6:E6"/>
    <mergeCell ref="A16:E16"/>
    <mergeCell ref="B21:E21"/>
    <mergeCell ref="A8:E8"/>
    <mergeCell ref="A10:E10"/>
    <mergeCell ref="B12:E12"/>
    <mergeCell ref="B14:E14"/>
    <mergeCell ref="A18:E18"/>
    <mergeCell ref="A20:E20"/>
    <mergeCell ref="B17:E17"/>
    <mergeCell ref="B19:E19"/>
    <mergeCell ref="A4:E4"/>
    <mergeCell ref="H3:K3"/>
    <mergeCell ref="G5:K5"/>
    <mergeCell ref="G6:K6"/>
    <mergeCell ref="G8:K8"/>
    <mergeCell ref="G10:K10"/>
    <mergeCell ref="G4:K4"/>
    <mergeCell ref="A23:E23"/>
    <mergeCell ref="A24:A25"/>
    <mergeCell ref="J44:K44"/>
    <mergeCell ref="G20:K20"/>
    <mergeCell ref="H21:K21"/>
    <mergeCell ref="G23:K23"/>
    <mergeCell ref="B43:C43"/>
    <mergeCell ref="G24:G25"/>
    <mergeCell ref="G32:K32"/>
    <mergeCell ref="G36:K36"/>
    <mergeCell ref="B24:B25"/>
    <mergeCell ref="C24:C25"/>
    <mergeCell ref="D24:D25"/>
    <mergeCell ref="E24:E25"/>
    <mergeCell ref="H24:H25"/>
    <mergeCell ref="I24:I25"/>
    <mergeCell ref="B45:C45"/>
    <mergeCell ref="B41:C41"/>
    <mergeCell ref="D44:E44"/>
    <mergeCell ref="A32:E32"/>
    <mergeCell ref="A36:E36"/>
    <mergeCell ref="B37:E37"/>
    <mergeCell ref="B38:E38"/>
    <mergeCell ref="B39:E39"/>
    <mergeCell ref="M24:M25"/>
    <mergeCell ref="H45:I45"/>
    <mergeCell ref="H38:K38"/>
    <mergeCell ref="H39:K39"/>
    <mergeCell ref="H41:I41"/>
    <mergeCell ref="H43:I43"/>
    <mergeCell ref="J24:J25"/>
    <mergeCell ref="K24:K25"/>
    <mergeCell ref="N3:Q3"/>
    <mergeCell ref="M5:Q5"/>
    <mergeCell ref="M6:Q6"/>
    <mergeCell ref="M8:Q8"/>
    <mergeCell ref="M10:Q10"/>
    <mergeCell ref="M4:Q4"/>
    <mergeCell ref="N12:Q12"/>
    <mergeCell ref="N14:Q14"/>
    <mergeCell ref="M16:Q16"/>
    <mergeCell ref="N17:Q17"/>
    <mergeCell ref="H37:K37"/>
    <mergeCell ref="M18:Q18"/>
    <mergeCell ref="N19:Q19"/>
    <mergeCell ref="M20:Q20"/>
    <mergeCell ref="N21:Q21"/>
    <mergeCell ref="M23:Q23"/>
    <mergeCell ref="H12:K12"/>
    <mergeCell ref="H14:K14"/>
    <mergeCell ref="G16:K16"/>
    <mergeCell ref="H17:K17"/>
    <mergeCell ref="G18:K18"/>
    <mergeCell ref="H19:K19"/>
    <mergeCell ref="N43:O43"/>
    <mergeCell ref="P44:Q44"/>
    <mergeCell ref="N45:O45"/>
    <mergeCell ref="M32:Q32"/>
    <mergeCell ref="M36:Q36"/>
    <mergeCell ref="N37:Q37"/>
    <mergeCell ref="N38:Q38"/>
    <mergeCell ref="N39:Q39"/>
    <mergeCell ref="N41:O41"/>
  </mergeCells>
  <conditionalFormatting sqref="A27">
    <cfRule type="expression" dxfId="2" priority="3">
      <formula>A4=""</formula>
    </cfRule>
  </conditionalFormatting>
  <conditionalFormatting sqref="G27">
    <cfRule type="expression" dxfId="1" priority="2">
      <formula>G4=""</formula>
    </cfRule>
  </conditionalFormatting>
  <conditionalFormatting sqref="M27">
    <cfRule type="expression" dxfId="0" priority="1">
      <formula>M4=""</formula>
    </cfRule>
  </conditionalFormatting>
  <printOptions horizontalCentered="1"/>
  <pageMargins left="0.23622047244094491" right="0.23622047244094491" top="0.74803149606299213" bottom="0.74803149606299213" header="0.31496062992125984" footer="0.31496062992125984"/>
  <pageSetup paperSize="9" scale="93" orientation="portrait" r:id="rId1"/>
  <headerFooter>
    <oddHeader>&amp;L&amp;"Calibri"&amp;10&amp;K000000Sensitivity - General&amp;1#</oddHeader>
  </headerFooter>
  <colBreaks count="2" manualBreakCount="2">
    <brk id="6" max="1048575" man="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95F9F091-6312-41D3-818C-5F3822F3E9A1}">
          <x14:formula1>
            <xm:f>'WORKINGS MATRIX'!$I$21:$I$22</xm:f>
          </x14:formula1>
          <xm:sqref>E29 E34 K29 K34 Q29 Q34</xm:sqref>
        </x14:dataValidation>
        <x14:dataValidation type="list" allowBlank="1" showInputMessage="1" showErrorMessage="1" xr:uid="{FEB9BFA4-CBE9-487D-B9CF-98276E5FBE6C}">
          <x14:formula1>
            <xm:f>'WORKINGS MATRIX'!$A$4</xm:f>
          </x14:formula1>
          <xm:sqref>B27:E27 H27:K27 N27:Q27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34E9B-6B86-44F7-8119-7251F9593AB3}">
  <sheetPr codeName="Sheet4">
    <pageSetUpPr fitToPage="1"/>
  </sheetPr>
  <dimension ref="A1:C50"/>
  <sheetViews>
    <sheetView workbookViewId="0">
      <selection activeCell="G33" sqref="G33"/>
    </sheetView>
  </sheetViews>
  <sheetFormatPr defaultColWidth="9.109375" defaultRowHeight="13.2" x14ac:dyDescent="0.25"/>
  <cols>
    <col min="1" max="1" width="22.44140625" style="471" customWidth="1"/>
    <col min="2" max="2" width="25.6640625" style="471" customWidth="1"/>
    <col min="3" max="3" width="32.33203125" style="471" customWidth="1"/>
    <col min="4" max="16384" width="9.109375" style="471"/>
  </cols>
  <sheetData>
    <row r="1" spans="1:3" x14ac:dyDescent="0.25">
      <c r="A1" s="469" t="s">
        <v>795</v>
      </c>
      <c r="B1" s="469"/>
      <c r="C1" s="470" t="str">
        <f>'TEND 1X'!K3</f>
        <v>N.017-050-2022/1</v>
      </c>
    </row>
    <row r="2" spans="1:3" x14ac:dyDescent="0.25">
      <c r="A2" s="472"/>
    </row>
    <row r="3" spans="1:3" x14ac:dyDescent="0.25">
      <c r="A3" s="804" t="s">
        <v>796</v>
      </c>
      <c r="B3" s="804"/>
      <c r="C3" s="804"/>
    </row>
    <row r="4" spans="1:3" x14ac:dyDescent="0.25">
      <c r="A4" s="473"/>
    </row>
    <row r="5" spans="1:3" x14ac:dyDescent="0.25">
      <c r="A5" s="474" t="s">
        <v>797</v>
      </c>
      <c r="B5" s="474"/>
    </row>
    <row r="6" spans="1:3" ht="13.8" thickBot="1" x14ac:dyDescent="0.3">
      <c r="A6" s="473"/>
    </row>
    <row r="7" spans="1:3" ht="24.75" customHeight="1" thickBot="1" x14ac:dyDescent="0.3">
      <c r="A7" s="475" t="s">
        <v>798</v>
      </c>
      <c r="B7" s="805"/>
      <c r="C7" s="806"/>
    </row>
    <row r="8" spans="1:3" ht="27" customHeight="1" thickBot="1" x14ac:dyDescent="0.3">
      <c r="A8" s="476" t="s">
        <v>799</v>
      </c>
      <c r="B8" s="805"/>
      <c r="C8" s="806"/>
    </row>
    <row r="9" spans="1:3" x14ac:dyDescent="0.25">
      <c r="A9" s="473"/>
    </row>
    <row r="10" spans="1:3" x14ac:dyDescent="0.25">
      <c r="A10" s="801" t="s">
        <v>800</v>
      </c>
      <c r="B10" s="801"/>
      <c r="C10" s="801"/>
    </row>
    <row r="11" spans="1:3" x14ac:dyDescent="0.25">
      <c r="A11" s="473"/>
    </row>
    <row r="12" spans="1:3" x14ac:dyDescent="0.25">
      <c r="A12" s="801" t="s">
        <v>801</v>
      </c>
      <c r="B12" s="801"/>
      <c r="C12" s="801"/>
    </row>
    <row r="13" spans="1:3" x14ac:dyDescent="0.25">
      <c r="A13" s="473"/>
    </row>
    <row r="14" spans="1:3" x14ac:dyDescent="0.25">
      <c r="A14" s="801" t="s">
        <v>802</v>
      </c>
      <c r="B14" s="801"/>
      <c r="C14" s="801"/>
    </row>
    <row r="15" spans="1:3" ht="13.8" thickBot="1" x14ac:dyDescent="0.3">
      <c r="A15" s="473"/>
    </row>
    <row r="16" spans="1:3" x14ac:dyDescent="0.25">
      <c r="A16" s="477" t="s">
        <v>803</v>
      </c>
      <c r="B16" s="807"/>
      <c r="C16" s="808"/>
    </row>
    <row r="17" spans="1:3" x14ac:dyDescent="0.25">
      <c r="A17" s="478"/>
      <c r="B17" s="809"/>
      <c r="C17" s="810"/>
    </row>
    <row r="18" spans="1:3" ht="17.25" customHeight="1" thickBot="1" x14ac:dyDescent="0.3">
      <c r="A18" s="476" t="s">
        <v>804</v>
      </c>
      <c r="B18" s="811"/>
      <c r="C18" s="812"/>
    </row>
    <row r="19" spans="1:3" x14ac:dyDescent="0.25">
      <c r="A19" s="478" t="s">
        <v>805</v>
      </c>
      <c r="B19" s="807"/>
      <c r="C19" s="808"/>
    </row>
    <row r="20" spans="1:3" x14ac:dyDescent="0.25">
      <c r="A20" s="478"/>
      <c r="B20" s="809"/>
      <c r="C20" s="810"/>
    </row>
    <row r="21" spans="1:3" ht="13.8" thickBot="1" x14ac:dyDescent="0.3">
      <c r="A21" s="476" t="s">
        <v>806</v>
      </c>
      <c r="B21" s="811"/>
      <c r="C21" s="812"/>
    </row>
    <row r="22" spans="1:3" x14ac:dyDescent="0.25">
      <c r="A22" s="473"/>
    </row>
    <row r="23" spans="1:3" ht="24.75" customHeight="1" x14ac:dyDescent="0.25">
      <c r="A23" s="802" t="s">
        <v>807</v>
      </c>
      <c r="B23" s="802"/>
      <c r="C23" s="802"/>
    </row>
    <row r="24" spans="1:3" ht="13.8" thickBot="1" x14ac:dyDescent="0.3">
      <c r="A24" s="474"/>
    </row>
    <row r="25" spans="1:3" ht="13.8" thickBot="1" x14ac:dyDescent="0.3">
      <c r="A25" s="475" t="s">
        <v>808</v>
      </c>
      <c r="B25" s="479"/>
    </row>
    <row r="26" spans="1:3" ht="13.8" thickBot="1" x14ac:dyDescent="0.3">
      <c r="A26" s="476" t="s">
        <v>809</v>
      </c>
      <c r="B26" s="480"/>
    </row>
    <row r="27" spans="1:3" ht="13.8" thickBot="1" x14ac:dyDescent="0.3">
      <c r="A27" s="476" t="s">
        <v>810</v>
      </c>
      <c r="B27" s="480"/>
    </row>
    <row r="28" spans="1:3" x14ac:dyDescent="0.25">
      <c r="A28" s="474"/>
    </row>
    <row r="29" spans="1:3" x14ac:dyDescent="0.25">
      <c r="A29" s="801" t="s">
        <v>811</v>
      </c>
      <c r="B29" s="801"/>
      <c r="C29" s="801"/>
    </row>
    <row r="30" spans="1:3" x14ac:dyDescent="0.25">
      <c r="A30" s="474"/>
    </row>
    <row r="31" spans="1:3" ht="41.25" customHeight="1" x14ac:dyDescent="0.25">
      <c r="A31" s="802" t="s">
        <v>812</v>
      </c>
      <c r="B31" s="802"/>
      <c r="C31" s="802"/>
    </row>
    <row r="32" spans="1:3" x14ac:dyDescent="0.25">
      <c r="A32" s="474"/>
    </row>
    <row r="33" spans="1:3" ht="43.5" customHeight="1" x14ac:dyDescent="0.25">
      <c r="A33" s="803" t="s">
        <v>813</v>
      </c>
      <c r="B33" s="803"/>
      <c r="C33" s="803"/>
    </row>
    <row r="34" spans="1:3" x14ac:dyDescent="0.25">
      <c r="A34" s="473"/>
    </row>
    <row r="35" spans="1:3" x14ac:dyDescent="0.25">
      <c r="A35" s="474"/>
    </row>
    <row r="36" spans="1:3" x14ac:dyDescent="0.25">
      <c r="A36" s="474"/>
    </row>
    <row r="37" spans="1:3" x14ac:dyDescent="0.25">
      <c r="A37" s="800" t="s">
        <v>814</v>
      </c>
      <c r="B37" s="800"/>
    </row>
    <row r="38" spans="1:3" x14ac:dyDescent="0.25">
      <c r="A38" s="469" t="s">
        <v>815</v>
      </c>
    </row>
    <row r="39" spans="1:3" x14ac:dyDescent="0.25">
      <c r="A39" s="474"/>
    </row>
    <row r="40" spans="1:3" x14ac:dyDescent="0.25">
      <c r="A40" s="474" t="s">
        <v>816</v>
      </c>
    </row>
    <row r="41" spans="1:3" x14ac:dyDescent="0.25">
      <c r="A41" s="474"/>
    </row>
    <row r="42" spans="1:3" x14ac:dyDescent="0.25">
      <c r="A42" s="801" t="s">
        <v>817</v>
      </c>
      <c r="B42" s="801"/>
      <c r="C42" s="801"/>
    </row>
    <row r="43" spans="1:3" x14ac:dyDescent="0.25">
      <c r="A43" s="802" t="s">
        <v>818</v>
      </c>
      <c r="B43" s="802"/>
      <c r="C43" s="802"/>
    </row>
    <row r="44" spans="1:3" x14ac:dyDescent="0.25">
      <c r="A44" s="802" t="s">
        <v>819</v>
      </c>
      <c r="B44" s="802"/>
      <c r="C44" s="802"/>
    </row>
    <row r="45" spans="1:3" x14ac:dyDescent="0.25">
      <c r="A45" s="473"/>
    </row>
    <row r="46" spans="1:3" x14ac:dyDescent="0.25">
      <c r="A46" s="473"/>
    </row>
    <row r="47" spans="1:3" x14ac:dyDescent="0.25">
      <c r="A47" s="473"/>
    </row>
    <row r="48" spans="1:3" x14ac:dyDescent="0.25">
      <c r="A48" s="800" t="s">
        <v>814</v>
      </c>
      <c r="B48" s="800"/>
    </row>
    <row r="49" spans="1:1" x14ac:dyDescent="0.25">
      <c r="A49" s="469" t="s">
        <v>820</v>
      </c>
    </row>
    <row r="50" spans="1:1" ht="13.8" x14ac:dyDescent="0.25">
      <c r="A50" s="481"/>
    </row>
  </sheetData>
  <sheetProtection algorithmName="SHA-512" hashValue="u+yY9rJyQS8t+3YOHgV4o3oA6JDuvdhDCc3GTlemXOVKlgdn7GItU1hVDVlD25rjRr8B20eDocFo+JCj3hWq0w==" saltValue="zEP0uL9/0lcsoYYCAqsrBQ==" spinCount="100000" sheet="1" objects="1" scenarios="1"/>
  <mergeCells count="17">
    <mergeCell ref="A33:C33"/>
    <mergeCell ref="A3:C3"/>
    <mergeCell ref="B7:C7"/>
    <mergeCell ref="B8:C8"/>
    <mergeCell ref="A10:C10"/>
    <mergeCell ref="A12:C12"/>
    <mergeCell ref="A14:C14"/>
    <mergeCell ref="B16:C18"/>
    <mergeCell ref="B19:C21"/>
    <mergeCell ref="A23:C23"/>
    <mergeCell ref="A29:C29"/>
    <mergeCell ref="A31:C31"/>
    <mergeCell ref="A37:B37"/>
    <mergeCell ref="A42:C42"/>
    <mergeCell ref="A43:C43"/>
    <mergeCell ref="A44:C44"/>
    <mergeCell ref="A48:B48"/>
  </mergeCells>
  <printOptions horizontalCentered="1"/>
  <pageMargins left="0.23622047244094491" right="0.23622047244094491" top="0.74803149606299213" bottom="0.74803149606299213" header="0.31496062992125984" footer="0.31496062992125984"/>
  <pageSetup paperSize="9" orientation="portrait" r:id="rId1"/>
  <headerFooter>
    <oddHeader>&amp;L&amp;"Calibri"&amp;10&amp;K000000Sensitivity - General&amp;1#</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C9CCB-2F67-4654-B8E4-3D4ACA4D5B9A}">
  <sheetPr codeName="Sheet7">
    <tabColor rgb="FFFF0000"/>
    <pageSetUpPr fitToPage="1"/>
  </sheetPr>
  <dimension ref="A1:F16"/>
  <sheetViews>
    <sheetView workbookViewId="0"/>
  </sheetViews>
  <sheetFormatPr defaultColWidth="9.109375" defaultRowHeight="13.2" x14ac:dyDescent="0.25"/>
  <cols>
    <col min="1" max="1" width="19.5546875" style="537" customWidth="1"/>
    <col min="2" max="2" width="31.88671875" style="537" customWidth="1"/>
    <col min="3" max="3" width="10.6640625" style="537" customWidth="1"/>
    <col min="4" max="5" width="19.5546875" style="537" customWidth="1"/>
    <col min="6" max="16384" width="9.109375" style="537"/>
  </cols>
  <sheetData>
    <row r="1" spans="1:6" ht="17.25" customHeight="1" x14ac:dyDescent="0.25">
      <c r="A1" s="539" t="s">
        <v>622</v>
      </c>
      <c r="B1" s="539"/>
      <c r="C1" s="539"/>
      <c r="D1" s="539"/>
      <c r="E1" s="423" t="s">
        <v>83</v>
      </c>
      <c r="F1" s="536"/>
    </row>
    <row r="2" spans="1:6" ht="27" customHeight="1" x14ac:dyDescent="0.25">
      <c r="A2" s="538"/>
      <c r="C2" s="539"/>
      <c r="D2" s="539"/>
      <c r="E2" s="539"/>
      <c r="F2" s="539"/>
    </row>
    <row r="3" spans="1:6" ht="15.6" x14ac:dyDescent="0.25">
      <c r="A3" s="554" t="s">
        <v>880</v>
      </c>
      <c r="B3" s="814" t="str">
        <f>'TEND 1X'!$K$3</f>
        <v>N.017-050-2022/1</v>
      </c>
      <c r="C3" s="814"/>
      <c r="D3" s="814"/>
    </row>
    <row r="4" spans="1:6" x14ac:dyDescent="0.25">
      <c r="A4" s="540"/>
      <c r="B4" s="553"/>
      <c r="C4" s="553"/>
      <c r="D4" s="553"/>
      <c r="E4" s="553"/>
    </row>
    <row r="5" spans="1:6" x14ac:dyDescent="0.25">
      <c r="B5" s="553"/>
      <c r="C5" s="553"/>
      <c r="D5" s="553"/>
      <c r="E5" s="553"/>
    </row>
    <row r="6" spans="1:6" x14ac:dyDescent="0.25">
      <c r="A6" s="539"/>
      <c r="B6" s="539"/>
      <c r="C6" s="539"/>
      <c r="D6" s="539"/>
      <c r="E6" s="541"/>
    </row>
    <row r="7" spans="1:6" x14ac:dyDescent="0.25">
      <c r="A7" s="539" t="s">
        <v>885</v>
      </c>
      <c r="B7" s="539"/>
      <c r="C7" s="539"/>
      <c r="D7" s="539"/>
      <c r="E7" s="541"/>
    </row>
    <row r="8" spans="1:6" ht="13.8" thickBot="1" x14ac:dyDescent="0.3">
      <c r="A8" s="542"/>
      <c r="B8" s="543"/>
      <c r="C8" s="543"/>
      <c r="D8" s="544"/>
      <c r="E8" s="544"/>
    </row>
    <row r="9" spans="1:6" ht="24.75" customHeight="1" thickBot="1" x14ac:dyDescent="0.3">
      <c r="A9" s="815" t="s">
        <v>881</v>
      </c>
      <c r="B9" s="816"/>
      <c r="C9" s="816"/>
      <c r="D9" s="816"/>
      <c r="E9" s="817"/>
    </row>
    <row r="10" spans="1:6" ht="45" customHeight="1" thickBot="1" x14ac:dyDescent="0.3">
      <c r="A10" s="818" t="s">
        <v>882</v>
      </c>
      <c r="B10" s="819"/>
      <c r="C10" s="819"/>
      <c r="D10" s="820"/>
      <c r="E10" s="555"/>
    </row>
    <row r="11" spans="1:6" ht="40.5" customHeight="1" thickBot="1" x14ac:dyDescent="0.3">
      <c r="A11" s="818" t="s">
        <v>883</v>
      </c>
      <c r="B11" s="819"/>
      <c r="C11" s="819"/>
      <c r="D11" s="820"/>
      <c r="E11" s="556"/>
    </row>
    <row r="12" spans="1:6" ht="17.100000000000001" customHeight="1" x14ac:dyDescent="0.25">
      <c r="A12" s="545"/>
      <c r="B12" s="546"/>
      <c r="C12" s="547"/>
      <c r="D12" s="548"/>
      <c r="E12" s="549"/>
    </row>
    <row r="13" spans="1:6" ht="16.5" customHeight="1" x14ac:dyDescent="0.25">
      <c r="A13" s="550"/>
      <c r="B13" s="550"/>
      <c r="C13" s="550"/>
      <c r="D13" s="550"/>
      <c r="E13" s="551"/>
    </row>
    <row r="14" spans="1:6" ht="137.25" customHeight="1" x14ac:dyDescent="0.25">
      <c r="A14" s="813" t="s">
        <v>884</v>
      </c>
      <c r="B14" s="813"/>
      <c r="C14" s="813"/>
      <c r="D14" s="813"/>
      <c r="E14" s="813"/>
    </row>
    <row r="15" spans="1:6" x14ac:dyDescent="0.25">
      <c r="A15" s="552"/>
      <c r="B15" s="552"/>
      <c r="C15" s="552"/>
      <c r="D15" s="552"/>
      <c r="E15" s="552"/>
    </row>
    <row r="16" spans="1:6" x14ac:dyDescent="0.25">
      <c r="A16" s="552"/>
      <c r="B16" s="552"/>
      <c r="C16" s="552"/>
      <c r="D16" s="552"/>
      <c r="E16" s="552"/>
    </row>
  </sheetData>
  <sheetProtection algorithmName="SHA-512" hashValue="EErILEnQLKLhPhD1jGozcuq6w0vpLzoBWfrvugRQWggZh8toU7F4LfFX4/OWWUjdcC2nG+6W5NuENapgocgyVA==" saltValue="7/u2vaPj45IpTn0xOvTReg==" spinCount="100000" sheet="1" objects="1" scenarios="1"/>
  <mergeCells count="5">
    <mergeCell ref="A14:E14"/>
    <mergeCell ref="B3:D3"/>
    <mergeCell ref="A9:E9"/>
    <mergeCell ref="A10:D10"/>
    <mergeCell ref="A11:D11"/>
  </mergeCells>
  <dataValidations count="1">
    <dataValidation type="decimal" operator="greaterThan" allowBlank="1" showInputMessage="1" showErrorMessage="1" sqref="E11" xr:uid="{A1BCB09D-A9F0-403C-B0FE-3B0FFE189ACA}">
      <formula1>0</formula1>
    </dataValidation>
  </dataValidations>
  <hyperlinks>
    <hyperlink ref="E1" location="'TEND 1X'!A1" display="HOME" xr:uid="{77DDE694-7C4D-4F6C-9E8D-02B670C6F089}"/>
  </hyperlinks>
  <printOptions horizontalCentered="1"/>
  <pageMargins left="0.19685039370078741" right="0" top="0.35433070866141736" bottom="0.23622047244094491" header="0.15748031496062992" footer="0.15748031496062992"/>
  <pageSetup paperSize="9" scale="93" orientation="portrait" r:id="rId1"/>
  <headerFooter>
    <oddHeader>&amp;L&amp;"Calibri"&amp;10&amp;K000000Sensitivity - General&amp;1#</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pageSetUpPr fitToPage="1"/>
  </sheetPr>
  <dimension ref="A1:F136"/>
  <sheetViews>
    <sheetView workbookViewId="0">
      <selection sqref="A1:C1"/>
    </sheetView>
  </sheetViews>
  <sheetFormatPr defaultColWidth="9.109375" defaultRowHeight="13.2" x14ac:dyDescent="0.25"/>
  <cols>
    <col min="1" max="1" width="7" style="289" customWidth="1"/>
    <col min="2" max="2" width="73.6640625" style="289" customWidth="1"/>
    <col min="3" max="3" width="59.5546875" style="372" customWidth="1"/>
    <col min="4" max="4" width="9.109375" style="289"/>
    <col min="5" max="5" width="10.6640625" style="289" customWidth="1"/>
    <col min="6" max="6" width="31.44140625" style="289" customWidth="1"/>
    <col min="7" max="16384" width="9.109375" style="289"/>
  </cols>
  <sheetData>
    <row r="1" spans="1:6" ht="17.399999999999999" x14ac:dyDescent="0.3">
      <c r="A1" s="821" t="s">
        <v>360</v>
      </c>
      <c r="B1" s="821"/>
      <c r="C1" s="821"/>
    </row>
    <row r="3" spans="1:6" ht="15.6" x14ac:dyDescent="0.3">
      <c r="A3" s="822" t="s">
        <v>361</v>
      </c>
      <c r="B3" s="822"/>
      <c r="C3" s="822"/>
    </row>
    <row r="5" spans="1:6" ht="13.8" thickBot="1" x14ac:dyDescent="0.3"/>
    <row r="6" spans="1:6" ht="13.8" thickTop="1" x14ac:dyDescent="0.25">
      <c r="A6" s="290">
        <v>1</v>
      </c>
      <c r="B6" s="373" t="s">
        <v>470</v>
      </c>
      <c r="C6" s="376">
        <v>0</v>
      </c>
      <c r="E6" s="379" t="s">
        <v>552</v>
      </c>
      <c r="F6" s="379"/>
    </row>
    <row r="7" spans="1:6" x14ac:dyDescent="0.25">
      <c r="A7" s="290">
        <v>2</v>
      </c>
      <c r="B7" s="374" t="s">
        <v>444</v>
      </c>
      <c r="C7" s="377" t="s">
        <v>522</v>
      </c>
      <c r="E7" s="379" t="s">
        <v>1</v>
      </c>
      <c r="F7" s="379" t="s">
        <v>180</v>
      </c>
    </row>
    <row r="8" spans="1:6" x14ac:dyDescent="0.25">
      <c r="A8" s="290">
        <v>3</v>
      </c>
      <c r="B8" s="374" t="s">
        <v>471</v>
      </c>
      <c r="C8" s="377" t="s">
        <v>523</v>
      </c>
      <c r="E8" s="379" t="s">
        <v>2</v>
      </c>
      <c r="F8" s="379" t="s">
        <v>181</v>
      </c>
    </row>
    <row r="9" spans="1:6" x14ac:dyDescent="0.25">
      <c r="A9" s="290">
        <v>4</v>
      </c>
      <c r="B9" s="374" t="s">
        <v>472</v>
      </c>
      <c r="C9" s="377" t="s">
        <v>524</v>
      </c>
      <c r="E9" s="379" t="s">
        <v>6</v>
      </c>
      <c r="F9" s="379" t="s">
        <v>198</v>
      </c>
    </row>
    <row r="10" spans="1:6" x14ac:dyDescent="0.25">
      <c r="A10" s="290">
        <v>5</v>
      </c>
      <c r="B10" s="374" t="s">
        <v>473</v>
      </c>
      <c r="C10" s="377" t="s">
        <v>525</v>
      </c>
      <c r="E10" s="379" t="s">
        <v>199</v>
      </c>
      <c r="F10" s="379" t="s">
        <v>200</v>
      </c>
    </row>
    <row r="11" spans="1:6" x14ac:dyDescent="0.25">
      <c r="A11" s="290">
        <v>6</v>
      </c>
      <c r="B11" s="374" t="s">
        <v>474</v>
      </c>
      <c r="C11" s="377" t="s">
        <v>526</v>
      </c>
      <c r="E11" s="379" t="s">
        <v>8</v>
      </c>
      <c r="F11" s="379" t="s">
        <v>187</v>
      </c>
    </row>
    <row r="12" spans="1:6" x14ac:dyDescent="0.25">
      <c r="A12" s="290">
        <v>7</v>
      </c>
      <c r="B12" s="374" t="s">
        <v>475</v>
      </c>
      <c r="C12" s="377" t="s">
        <v>527</v>
      </c>
      <c r="E12" s="379" t="s">
        <v>332</v>
      </c>
      <c r="F12" s="379" t="s">
        <v>333</v>
      </c>
    </row>
    <row r="13" spans="1:6" x14ac:dyDescent="0.25">
      <c r="A13" s="290">
        <v>8</v>
      </c>
      <c r="B13" s="374" t="s">
        <v>476</v>
      </c>
      <c r="C13" s="377">
        <v>0</v>
      </c>
      <c r="E13" s="379" t="s">
        <v>11</v>
      </c>
      <c r="F13" s="379" t="s">
        <v>188</v>
      </c>
    </row>
    <row r="14" spans="1:6" x14ac:dyDescent="0.25">
      <c r="A14" s="290">
        <v>9</v>
      </c>
      <c r="B14" s="374" t="s">
        <v>476</v>
      </c>
      <c r="C14" s="377">
        <v>0</v>
      </c>
      <c r="E14" s="379" t="s">
        <v>12</v>
      </c>
      <c r="F14" s="379" t="s">
        <v>189</v>
      </c>
    </row>
    <row r="15" spans="1:6" x14ac:dyDescent="0.25">
      <c r="A15" s="290">
        <v>10</v>
      </c>
      <c r="B15" s="374" t="s">
        <v>476</v>
      </c>
      <c r="C15" s="377">
        <v>0</v>
      </c>
      <c r="E15" s="379" t="s">
        <v>283</v>
      </c>
      <c r="F15" s="379" t="s">
        <v>282</v>
      </c>
    </row>
    <row r="16" spans="1:6" x14ac:dyDescent="0.25">
      <c r="A16" s="290">
        <v>11</v>
      </c>
      <c r="B16" s="374" t="s">
        <v>476</v>
      </c>
      <c r="C16" s="377">
        <v>0</v>
      </c>
      <c r="E16" s="379" t="s">
        <v>286</v>
      </c>
      <c r="F16" s="379" t="s">
        <v>287</v>
      </c>
    </row>
    <row r="17" spans="1:6" x14ac:dyDescent="0.25">
      <c r="A17" s="290">
        <v>12</v>
      </c>
      <c r="B17" s="374" t="s">
        <v>476</v>
      </c>
      <c r="C17" s="377">
        <v>0</v>
      </c>
      <c r="E17" s="379" t="s">
        <v>370</v>
      </c>
      <c r="F17" s="379" t="s">
        <v>336</v>
      </c>
    </row>
    <row r="18" spans="1:6" x14ac:dyDescent="0.25">
      <c r="A18" s="290">
        <v>13</v>
      </c>
      <c r="B18" s="374" t="s">
        <v>476</v>
      </c>
      <c r="C18" s="377">
        <v>0</v>
      </c>
      <c r="E18" s="379" t="s">
        <v>15</v>
      </c>
      <c r="F18" s="379" t="s">
        <v>190</v>
      </c>
    </row>
    <row r="19" spans="1:6" x14ac:dyDescent="0.25">
      <c r="A19" s="290">
        <v>14</v>
      </c>
      <c r="B19" s="374" t="s">
        <v>553</v>
      </c>
      <c r="C19" s="377">
        <v>0</v>
      </c>
      <c r="E19" s="379" t="s">
        <v>16</v>
      </c>
      <c r="F19" s="379" t="s">
        <v>191</v>
      </c>
    </row>
    <row r="20" spans="1:6" x14ac:dyDescent="0.25">
      <c r="A20" s="290">
        <v>15</v>
      </c>
      <c r="B20" s="374" t="s">
        <v>554</v>
      </c>
      <c r="C20" s="377" t="s">
        <v>528</v>
      </c>
      <c r="E20" s="379" t="s">
        <v>13</v>
      </c>
      <c r="F20" s="379" t="s">
        <v>550</v>
      </c>
    </row>
    <row r="21" spans="1:6" x14ac:dyDescent="0.25">
      <c r="A21" s="290">
        <v>16</v>
      </c>
      <c r="B21" s="374" t="s">
        <v>555</v>
      </c>
      <c r="C21" s="377" t="s">
        <v>556</v>
      </c>
      <c r="E21" s="379" t="s">
        <v>352</v>
      </c>
      <c r="F21" s="379" t="s">
        <v>357</v>
      </c>
    </row>
    <row r="22" spans="1:6" x14ac:dyDescent="0.25">
      <c r="A22" s="290">
        <v>17</v>
      </c>
      <c r="B22" s="374" t="s">
        <v>557</v>
      </c>
      <c r="C22" s="377" t="s">
        <v>523</v>
      </c>
      <c r="E22" s="379" t="s">
        <v>339</v>
      </c>
      <c r="F22" s="379" t="s">
        <v>340</v>
      </c>
    </row>
    <row r="23" spans="1:6" x14ac:dyDescent="0.25">
      <c r="A23" s="290">
        <v>18</v>
      </c>
      <c r="B23" s="374" t="s">
        <v>558</v>
      </c>
      <c r="C23" s="377" t="s">
        <v>524</v>
      </c>
      <c r="E23" s="379" t="s">
        <v>341</v>
      </c>
      <c r="F23" s="379" t="s">
        <v>342</v>
      </c>
    </row>
    <row r="24" spans="1:6" x14ac:dyDescent="0.25">
      <c r="A24" s="290">
        <v>19</v>
      </c>
      <c r="B24" s="374" t="s">
        <v>559</v>
      </c>
      <c r="C24" s="377" t="s">
        <v>525</v>
      </c>
      <c r="E24" s="379" t="s">
        <v>343</v>
      </c>
      <c r="F24" s="379" t="s">
        <v>344</v>
      </c>
    </row>
    <row r="25" spans="1:6" x14ac:dyDescent="0.25">
      <c r="A25" s="290">
        <v>20</v>
      </c>
      <c r="B25" s="374" t="s">
        <v>560</v>
      </c>
      <c r="C25" s="377" t="s">
        <v>526</v>
      </c>
      <c r="E25" s="379" t="s">
        <v>345</v>
      </c>
      <c r="F25" s="379" t="s">
        <v>349</v>
      </c>
    </row>
    <row r="26" spans="1:6" x14ac:dyDescent="0.25">
      <c r="A26" s="290">
        <v>21</v>
      </c>
      <c r="B26" s="374" t="s">
        <v>561</v>
      </c>
      <c r="C26" s="377" t="s">
        <v>527</v>
      </c>
      <c r="E26" s="379" t="s">
        <v>353</v>
      </c>
      <c r="F26" s="379" t="s">
        <v>421</v>
      </c>
    </row>
    <row r="27" spans="1:6" x14ac:dyDescent="0.25">
      <c r="A27" s="290">
        <v>22</v>
      </c>
      <c r="B27" s="374" t="s">
        <v>562</v>
      </c>
      <c r="C27" s="377">
        <v>0</v>
      </c>
      <c r="E27" s="379" t="s">
        <v>354</v>
      </c>
      <c r="F27" s="379" t="s">
        <v>422</v>
      </c>
    </row>
    <row r="28" spans="1:6" x14ac:dyDescent="0.25">
      <c r="A28" s="290">
        <v>23</v>
      </c>
      <c r="B28" s="374" t="s">
        <v>562</v>
      </c>
      <c r="C28" s="377">
        <v>0</v>
      </c>
      <c r="E28" s="379" t="s">
        <v>551</v>
      </c>
      <c r="F28" s="379" t="s">
        <v>202</v>
      </c>
    </row>
    <row r="29" spans="1:6" x14ac:dyDescent="0.25">
      <c r="A29" s="290">
        <v>24</v>
      </c>
      <c r="B29" s="374" t="s">
        <v>562</v>
      </c>
      <c r="C29" s="377">
        <v>0</v>
      </c>
    </row>
    <row r="30" spans="1:6" x14ac:dyDescent="0.25">
      <c r="A30" s="290">
        <v>25</v>
      </c>
      <c r="B30" s="374" t="s">
        <v>562</v>
      </c>
      <c r="C30" s="377">
        <v>0</v>
      </c>
    </row>
    <row r="31" spans="1:6" x14ac:dyDescent="0.25">
      <c r="A31" s="290">
        <v>26</v>
      </c>
      <c r="B31" s="374" t="s">
        <v>562</v>
      </c>
      <c r="C31" s="377">
        <v>0</v>
      </c>
    </row>
    <row r="32" spans="1:6" x14ac:dyDescent="0.25">
      <c r="A32" s="290">
        <v>27</v>
      </c>
      <c r="B32" s="374" t="s">
        <v>477</v>
      </c>
      <c r="C32" s="377">
        <v>0</v>
      </c>
    </row>
    <row r="33" spans="1:3" x14ac:dyDescent="0.25">
      <c r="A33" s="290">
        <v>28</v>
      </c>
      <c r="B33" s="374" t="s">
        <v>447</v>
      </c>
      <c r="C33" s="377" t="s">
        <v>523</v>
      </c>
    </row>
    <row r="34" spans="1:3" x14ac:dyDescent="0.25">
      <c r="A34" s="290">
        <v>29</v>
      </c>
      <c r="B34" s="374" t="s">
        <v>478</v>
      </c>
      <c r="C34" s="377" t="s">
        <v>529</v>
      </c>
    </row>
    <row r="35" spans="1:3" x14ac:dyDescent="0.25">
      <c r="A35" s="290">
        <v>30</v>
      </c>
      <c r="B35" s="374" t="s">
        <v>445</v>
      </c>
      <c r="C35" s="377" t="s">
        <v>524</v>
      </c>
    </row>
    <row r="36" spans="1:3" x14ac:dyDescent="0.25">
      <c r="A36" s="290">
        <v>31</v>
      </c>
      <c r="B36" s="374" t="s">
        <v>479</v>
      </c>
      <c r="C36" s="377" t="s">
        <v>530</v>
      </c>
    </row>
    <row r="37" spans="1:3" x14ac:dyDescent="0.25">
      <c r="A37" s="290">
        <v>32</v>
      </c>
      <c r="B37" s="374" t="s">
        <v>563</v>
      </c>
      <c r="C37" s="377" t="s">
        <v>528</v>
      </c>
    </row>
    <row r="38" spans="1:3" x14ac:dyDescent="0.25">
      <c r="A38" s="290">
        <v>33</v>
      </c>
      <c r="B38" s="374" t="s">
        <v>563</v>
      </c>
      <c r="C38" s="377" t="s">
        <v>531</v>
      </c>
    </row>
    <row r="39" spans="1:3" x14ac:dyDescent="0.25">
      <c r="A39" s="290">
        <v>34</v>
      </c>
      <c r="B39" s="374" t="s">
        <v>563</v>
      </c>
      <c r="C39" s="377" t="s">
        <v>532</v>
      </c>
    </row>
    <row r="40" spans="1:3" x14ac:dyDescent="0.25">
      <c r="A40" s="290">
        <v>35</v>
      </c>
      <c r="B40" s="374" t="s">
        <v>563</v>
      </c>
      <c r="C40" s="377" t="s">
        <v>533</v>
      </c>
    </row>
    <row r="41" spans="1:3" x14ac:dyDescent="0.25">
      <c r="A41" s="290">
        <v>36</v>
      </c>
      <c r="B41" s="374" t="s">
        <v>563</v>
      </c>
      <c r="C41" s="377" t="s">
        <v>534</v>
      </c>
    </row>
    <row r="42" spans="1:3" x14ac:dyDescent="0.25">
      <c r="A42" s="290">
        <v>37</v>
      </c>
      <c r="B42" s="374" t="s">
        <v>563</v>
      </c>
      <c r="C42" s="377" t="s">
        <v>535</v>
      </c>
    </row>
    <row r="43" spans="1:3" x14ac:dyDescent="0.25">
      <c r="A43" s="290">
        <v>38</v>
      </c>
      <c r="B43" s="374" t="s">
        <v>563</v>
      </c>
      <c r="C43" s="377" t="s">
        <v>536</v>
      </c>
    </row>
    <row r="44" spans="1:3" x14ac:dyDescent="0.25">
      <c r="A44" s="290">
        <v>39</v>
      </c>
      <c r="B44" s="374" t="s">
        <v>563</v>
      </c>
      <c r="C44" s="377" t="s">
        <v>527</v>
      </c>
    </row>
    <row r="45" spans="1:3" x14ac:dyDescent="0.25">
      <c r="A45" s="290">
        <v>40</v>
      </c>
      <c r="B45" s="374" t="s">
        <v>480</v>
      </c>
      <c r="C45" s="377">
        <v>0</v>
      </c>
    </row>
    <row r="46" spans="1:3" x14ac:dyDescent="0.25">
      <c r="A46" s="290">
        <v>41</v>
      </c>
      <c r="B46" s="374" t="s">
        <v>564</v>
      </c>
      <c r="C46" s="377" t="s">
        <v>565</v>
      </c>
    </row>
    <row r="47" spans="1:3" x14ac:dyDescent="0.25">
      <c r="A47" s="290">
        <v>42</v>
      </c>
      <c r="B47" s="374" t="s">
        <v>566</v>
      </c>
      <c r="C47" s="377" t="s">
        <v>567</v>
      </c>
    </row>
    <row r="48" spans="1:3" x14ac:dyDescent="0.25">
      <c r="A48" s="290">
        <v>43</v>
      </c>
      <c r="B48" s="374" t="s">
        <v>568</v>
      </c>
      <c r="C48" s="377" t="s">
        <v>569</v>
      </c>
    </row>
    <row r="49" spans="1:3" x14ac:dyDescent="0.25">
      <c r="A49" s="290">
        <v>44</v>
      </c>
      <c r="B49" s="374" t="s">
        <v>570</v>
      </c>
      <c r="C49" s="377" t="s">
        <v>571</v>
      </c>
    </row>
    <row r="50" spans="1:3" x14ac:dyDescent="0.25">
      <c r="A50" s="290">
        <v>45</v>
      </c>
      <c r="B50" s="374" t="s">
        <v>572</v>
      </c>
      <c r="C50" s="377" t="s">
        <v>573</v>
      </c>
    </row>
    <row r="51" spans="1:3" x14ac:dyDescent="0.25">
      <c r="A51" s="290">
        <v>46</v>
      </c>
      <c r="B51" s="374" t="s">
        <v>574</v>
      </c>
      <c r="C51" s="377" t="s">
        <v>575</v>
      </c>
    </row>
    <row r="52" spans="1:3" x14ac:dyDescent="0.25">
      <c r="A52" s="290">
        <v>47</v>
      </c>
      <c r="B52" s="374" t="s">
        <v>481</v>
      </c>
      <c r="C52" s="377">
        <v>0</v>
      </c>
    </row>
    <row r="53" spans="1:3" x14ac:dyDescent="0.25">
      <c r="A53" s="290">
        <v>48</v>
      </c>
      <c r="B53" s="374" t="s">
        <v>481</v>
      </c>
      <c r="C53" s="377">
        <v>0</v>
      </c>
    </row>
    <row r="54" spans="1:3" x14ac:dyDescent="0.25">
      <c r="A54" s="290">
        <v>49</v>
      </c>
      <c r="B54" s="374" t="s">
        <v>481</v>
      </c>
      <c r="C54" s="377">
        <v>0</v>
      </c>
    </row>
    <row r="55" spans="1:3" x14ac:dyDescent="0.25">
      <c r="A55" s="290">
        <v>50</v>
      </c>
      <c r="B55" s="374" t="s">
        <v>481</v>
      </c>
      <c r="C55" s="377">
        <v>0</v>
      </c>
    </row>
    <row r="56" spans="1:3" x14ac:dyDescent="0.25">
      <c r="A56" s="290">
        <v>51</v>
      </c>
      <c r="B56" s="374" t="s">
        <v>481</v>
      </c>
      <c r="C56" s="377">
        <v>0</v>
      </c>
    </row>
    <row r="57" spans="1:3" x14ac:dyDescent="0.25">
      <c r="A57" s="290">
        <v>52</v>
      </c>
      <c r="B57" s="374" t="s">
        <v>481</v>
      </c>
      <c r="C57" s="377">
        <v>0</v>
      </c>
    </row>
    <row r="58" spans="1:3" x14ac:dyDescent="0.25">
      <c r="A58" s="290">
        <v>53</v>
      </c>
      <c r="B58" s="374" t="s">
        <v>482</v>
      </c>
      <c r="C58" s="377">
        <v>0</v>
      </c>
    </row>
    <row r="59" spans="1:3" x14ac:dyDescent="0.25">
      <c r="A59" s="290">
        <v>54</v>
      </c>
      <c r="B59" s="374" t="s">
        <v>483</v>
      </c>
      <c r="C59" s="377" t="s">
        <v>537</v>
      </c>
    </row>
    <row r="60" spans="1:3" x14ac:dyDescent="0.25">
      <c r="A60" s="290">
        <v>55</v>
      </c>
      <c r="B60" s="374" t="s">
        <v>484</v>
      </c>
      <c r="C60" s="377" t="s">
        <v>538</v>
      </c>
    </row>
    <row r="61" spans="1:3" x14ac:dyDescent="0.25">
      <c r="A61" s="290">
        <v>56</v>
      </c>
      <c r="B61" s="374" t="s">
        <v>485</v>
      </c>
      <c r="C61" s="377" t="s">
        <v>539</v>
      </c>
    </row>
    <row r="62" spans="1:3" x14ac:dyDescent="0.25">
      <c r="A62" s="290">
        <v>57</v>
      </c>
      <c r="B62" s="374" t="s">
        <v>486</v>
      </c>
      <c r="C62" s="377" t="s">
        <v>540</v>
      </c>
    </row>
    <row r="63" spans="1:3" x14ac:dyDescent="0.25">
      <c r="A63" s="290">
        <v>58</v>
      </c>
      <c r="B63" s="374" t="s">
        <v>486</v>
      </c>
      <c r="C63" s="377">
        <v>0</v>
      </c>
    </row>
    <row r="64" spans="1:3" x14ac:dyDescent="0.25">
      <c r="A64" s="290">
        <v>59</v>
      </c>
      <c r="B64" s="374" t="s">
        <v>486</v>
      </c>
      <c r="C64" s="377">
        <v>0</v>
      </c>
    </row>
    <row r="65" spans="1:3" x14ac:dyDescent="0.25">
      <c r="A65" s="290">
        <v>60</v>
      </c>
      <c r="B65" s="374" t="s">
        <v>486</v>
      </c>
      <c r="C65" s="377">
        <v>0</v>
      </c>
    </row>
    <row r="66" spans="1:3" x14ac:dyDescent="0.25">
      <c r="A66" s="290">
        <v>61</v>
      </c>
      <c r="B66" s="374" t="s">
        <v>486</v>
      </c>
      <c r="C66" s="377">
        <v>0</v>
      </c>
    </row>
    <row r="67" spans="1:3" x14ac:dyDescent="0.25">
      <c r="A67" s="290">
        <v>62</v>
      </c>
      <c r="B67" s="374" t="s">
        <v>486</v>
      </c>
      <c r="C67" s="377">
        <v>0</v>
      </c>
    </row>
    <row r="68" spans="1:3" x14ac:dyDescent="0.25">
      <c r="A68" s="290">
        <v>63</v>
      </c>
      <c r="B68" s="374" t="s">
        <v>486</v>
      </c>
      <c r="C68" s="377">
        <v>0</v>
      </c>
    </row>
    <row r="69" spans="1:3" x14ac:dyDescent="0.25">
      <c r="A69" s="290">
        <v>64</v>
      </c>
      <c r="B69" s="374" t="s">
        <v>486</v>
      </c>
      <c r="C69" s="377">
        <v>0</v>
      </c>
    </row>
    <row r="70" spans="1:3" x14ac:dyDescent="0.25">
      <c r="A70" s="290">
        <v>65</v>
      </c>
      <c r="B70" s="374" t="s">
        <v>486</v>
      </c>
      <c r="C70" s="377">
        <v>0</v>
      </c>
    </row>
    <row r="71" spans="1:3" x14ac:dyDescent="0.25">
      <c r="A71" s="290">
        <v>66</v>
      </c>
      <c r="B71" s="374" t="s">
        <v>487</v>
      </c>
      <c r="C71" s="377">
        <v>0</v>
      </c>
    </row>
    <row r="72" spans="1:3" x14ac:dyDescent="0.25">
      <c r="A72" s="290">
        <v>67</v>
      </c>
      <c r="B72" s="374" t="s">
        <v>488</v>
      </c>
      <c r="C72" s="377" t="s">
        <v>541</v>
      </c>
    </row>
    <row r="73" spans="1:3" x14ac:dyDescent="0.25">
      <c r="A73" s="290">
        <v>68</v>
      </c>
      <c r="B73" s="374" t="s">
        <v>489</v>
      </c>
      <c r="C73" s="377" t="s">
        <v>542</v>
      </c>
    </row>
    <row r="74" spans="1:3" x14ac:dyDescent="0.25">
      <c r="A74" s="290">
        <v>69</v>
      </c>
      <c r="B74" s="374" t="s">
        <v>446</v>
      </c>
      <c r="C74" s="377" t="s">
        <v>543</v>
      </c>
    </row>
    <row r="75" spans="1:3" x14ac:dyDescent="0.25">
      <c r="A75" s="290">
        <v>70</v>
      </c>
      <c r="B75" s="374" t="s">
        <v>490</v>
      </c>
      <c r="C75" s="377" t="s">
        <v>544</v>
      </c>
    </row>
    <row r="76" spans="1:3" x14ac:dyDescent="0.25">
      <c r="A76" s="290">
        <v>71</v>
      </c>
      <c r="B76" s="374" t="s">
        <v>491</v>
      </c>
      <c r="C76" s="377" t="s">
        <v>545</v>
      </c>
    </row>
    <row r="77" spans="1:3" x14ac:dyDescent="0.25">
      <c r="A77" s="290">
        <v>72</v>
      </c>
      <c r="B77" s="374" t="s">
        <v>492</v>
      </c>
      <c r="C77" s="377" t="s">
        <v>546</v>
      </c>
    </row>
    <row r="78" spans="1:3" x14ac:dyDescent="0.25">
      <c r="A78" s="290">
        <v>73</v>
      </c>
      <c r="B78" s="374" t="s">
        <v>493</v>
      </c>
      <c r="C78" s="377">
        <v>0</v>
      </c>
    </row>
    <row r="79" spans="1:3" x14ac:dyDescent="0.25">
      <c r="A79" s="290">
        <v>74</v>
      </c>
      <c r="B79" s="374" t="s">
        <v>493</v>
      </c>
      <c r="C79" s="377">
        <v>0</v>
      </c>
    </row>
    <row r="80" spans="1:3" x14ac:dyDescent="0.25">
      <c r="A80" s="290">
        <v>75</v>
      </c>
      <c r="B80" s="374" t="s">
        <v>493</v>
      </c>
      <c r="C80" s="377">
        <v>0</v>
      </c>
    </row>
    <row r="81" spans="1:3" x14ac:dyDescent="0.25">
      <c r="A81" s="290">
        <v>76</v>
      </c>
      <c r="B81" s="374" t="s">
        <v>493</v>
      </c>
      <c r="C81" s="377">
        <v>0</v>
      </c>
    </row>
    <row r="82" spans="1:3" x14ac:dyDescent="0.25">
      <c r="A82" s="290">
        <v>77</v>
      </c>
      <c r="B82" s="374" t="s">
        <v>493</v>
      </c>
      <c r="C82" s="377">
        <v>0</v>
      </c>
    </row>
    <row r="83" spans="1:3" x14ac:dyDescent="0.25">
      <c r="A83" s="290">
        <v>78</v>
      </c>
      <c r="B83" s="374" t="s">
        <v>493</v>
      </c>
      <c r="C83" s="377">
        <v>0</v>
      </c>
    </row>
    <row r="84" spans="1:3" x14ac:dyDescent="0.25">
      <c r="A84" s="290">
        <v>79</v>
      </c>
      <c r="B84" s="374" t="s">
        <v>494</v>
      </c>
      <c r="C84" s="377">
        <v>0</v>
      </c>
    </row>
    <row r="85" spans="1:3" x14ac:dyDescent="0.25">
      <c r="A85" s="290">
        <v>80</v>
      </c>
      <c r="B85" s="374" t="s">
        <v>576</v>
      </c>
      <c r="C85" s="377" t="s">
        <v>577</v>
      </c>
    </row>
    <row r="86" spans="1:3" x14ac:dyDescent="0.25">
      <c r="A86" s="290">
        <v>81</v>
      </c>
      <c r="B86" s="374" t="s">
        <v>578</v>
      </c>
      <c r="C86" s="377" t="s">
        <v>579</v>
      </c>
    </row>
    <row r="87" spans="1:3" x14ac:dyDescent="0.25">
      <c r="A87" s="290">
        <v>82</v>
      </c>
      <c r="B87" s="374" t="s">
        <v>580</v>
      </c>
      <c r="C87" s="377" t="s">
        <v>581</v>
      </c>
    </row>
    <row r="88" spans="1:3" x14ac:dyDescent="0.25">
      <c r="A88" s="290">
        <v>83</v>
      </c>
      <c r="B88" s="374" t="s">
        <v>582</v>
      </c>
      <c r="C88" s="377" t="s">
        <v>583</v>
      </c>
    </row>
    <row r="89" spans="1:3" x14ac:dyDescent="0.25">
      <c r="A89" s="290">
        <v>84</v>
      </c>
      <c r="B89" s="374" t="s">
        <v>584</v>
      </c>
      <c r="C89" s="377" t="s">
        <v>585</v>
      </c>
    </row>
    <row r="90" spans="1:3" x14ac:dyDescent="0.25">
      <c r="A90" s="290">
        <v>85</v>
      </c>
      <c r="B90" s="374" t="s">
        <v>586</v>
      </c>
      <c r="C90" s="377" t="s">
        <v>587</v>
      </c>
    </row>
    <row r="91" spans="1:3" x14ac:dyDescent="0.25">
      <c r="A91" s="290">
        <v>86</v>
      </c>
      <c r="B91" s="374" t="s">
        <v>588</v>
      </c>
      <c r="C91" s="377" t="s">
        <v>589</v>
      </c>
    </row>
    <row r="92" spans="1:3" x14ac:dyDescent="0.25">
      <c r="A92" s="290">
        <v>87</v>
      </c>
      <c r="B92" s="374" t="s">
        <v>590</v>
      </c>
      <c r="C92" s="377" t="s">
        <v>591</v>
      </c>
    </row>
    <row r="93" spans="1:3" x14ac:dyDescent="0.25">
      <c r="A93" s="290">
        <v>88</v>
      </c>
      <c r="B93" s="374" t="s">
        <v>495</v>
      </c>
      <c r="C93" s="377">
        <v>0</v>
      </c>
    </row>
    <row r="94" spans="1:3" x14ac:dyDescent="0.25">
      <c r="A94" s="290">
        <v>89</v>
      </c>
      <c r="B94" s="374" t="s">
        <v>495</v>
      </c>
      <c r="C94" s="377">
        <v>0</v>
      </c>
    </row>
    <row r="95" spans="1:3" x14ac:dyDescent="0.25">
      <c r="A95" s="290">
        <v>90</v>
      </c>
      <c r="B95" s="374" t="s">
        <v>495</v>
      </c>
      <c r="C95" s="377">
        <v>0</v>
      </c>
    </row>
    <row r="96" spans="1:3" x14ac:dyDescent="0.25">
      <c r="A96" s="290">
        <v>91</v>
      </c>
      <c r="B96" s="374" t="s">
        <v>495</v>
      </c>
      <c r="C96" s="377">
        <v>0</v>
      </c>
    </row>
    <row r="97" spans="1:3" x14ac:dyDescent="0.25">
      <c r="A97" s="290">
        <v>92</v>
      </c>
      <c r="B97" s="374" t="s">
        <v>496</v>
      </c>
      <c r="C97" s="377">
        <v>0</v>
      </c>
    </row>
    <row r="98" spans="1:3" x14ac:dyDescent="0.25">
      <c r="A98" s="290">
        <v>93</v>
      </c>
      <c r="B98" s="374" t="s">
        <v>592</v>
      </c>
      <c r="C98" s="377" t="s">
        <v>593</v>
      </c>
    </row>
    <row r="99" spans="1:3" x14ac:dyDescent="0.25">
      <c r="A99" s="290">
        <v>94</v>
      </c>
      <c r="B99" s="374" t="s">
        <v>594</v>
      </c>
      <c r="C99" s="377" t="s">
        <v>595</v>
      </c>
    </row>
    <row r="100" spans="1:3" x14ac:dyDescent="0.25">
      <c r="A100" s="290">
        <v>95</v>
      </c>
      <c r="B100" s="374" t="s">
        <v>497</v>
      </c>
      <c r="C100" s="377" t="s">
        <v>449</v>
      </c>
    </row>
    <row r="101" spans="1:3" x14ac:dyDescent="0.25">
      <c r="A101" s="290">
        <v>96</v>
      </c>
      <c r="B101" s="374" t="s">
        <v>498</v>
      </c>
      <c r="C101" s="377" t="s">
        <v>596</v>
      </c>
    </row>
    <row r="102" spans="1:3" x14ac:dyDescent="0.25">
      <c r="A102" s="290">
        <v>97</v>
      </c>
      <c r="B102" s="374" t="s">
        <v>597</v>
      </c>
      <c r="C102" s="377" t="s">
        <v>598</v>
      </c>
    </row>
    <row r="103" spans="1:3" x14ac:dyDescent="0.25">
      <c r="A103" s="290">
        <v>98</v>
      </c>
      <c r="B103" s="374" t="s">
        <v>599</v>
      </c>
      <c r="C103" s="377" t="s">
        <v>600</v>
      </c>
    </row>
    <row r="104" spans="1:3" x14ac:dyDescent="0.25">
      <c r="A104" s="290">
        <v>99</v>
      </c>
      <c r="B104" s="374" t="s">
        <v>601</v>
      </c>
      <c r="C104" s="377" t="s">
        <v>602</v>
      </c>
    </row>
    <row r="105" spans="1:3" x14ac:dyDescent="0.25">
      <c r="A105" s="290">
        <v>100</v>
      </c>
      <c r="B105" s="374" t="s">
        <v>603</v>
      </c>
      <c r="C105" s="377" t="s">
        <v>604</v>
      </c>
    </row>
    <row r="106" spans="1:3" x14ac:dyDescent="0.25">
      <c r="A106" s="290">
        <v>101</v>
      </c>
      <c r="B106" s="374" t="s">
        <v>605</v>
      </c>
      <c r="C106" s="377" t="s">
        <v>606</v>
      </c>
    </row>
    <row r="107" spans="1:3" x14ac:dyDescent="0.25">
      <c r="A107" s="290">
        <v>102</v>
      </c>
      <c r="B107" s="374" t="s">
        <v>607</v>
      </c>
      <c r="C107" s="377" t="s">
        <v>608</v>
      </c>
    </row>
    <row r="108" spans="1:3" x14ac:dyDescent="0.25">
      <c r="A108" s="290">
        <v>103</v>
      </c>
      <c r="B108" s="374" t="s">
        <v>499</v>
      </c>
      <c r="C108" s="377">
        <v>0</v>
      </c>
    </row>
    <row r="109" spans="1:3" x14ac:dyDescent="0.25">
      <c r="A109" s="290">
        <v>104</v>
      </c>
      <c r="B109" s="374" t="s">
        <v>499</v>
      </c>
      <c r="C109" s="377">
        <v>0</v>
      </c>
    </row>
    <row r="110" spans="1:3" x14ac:dyDescent="0.25">
      <c r="A110" s="290">
        <v>105</v>
      </c>
      <c r="B110" s="374" t="s">
        <v>500</v>
      </c>
      <c r="C110" s="377">
        <v>0</v>
      </c>
    </row>
    <row r="111" spans="1:3" x14ac:dyDescent="0.25">
      <c r="A111" s="290">
        <v>106</v>
      </c>
      <c r="B111" s="374" t="s">
        <v>501</v>
      </c>
      <c r="C111" s="377" t="s">
        <v>609</v>
      </c>
    </row>
    <row r="112" spans="1:3" x14ac:dyDescent="0.25">
      <c r="A112" s="290">
        <v>107</v>
      </c>
      <c r="B112" s="374" t="s">
        <v>502</v>
      </c>
      <c r="C112" s="377" t="s">
        <v>547</v>
      </c>
    </row>
    <row r="113" spans="1:3" x14ac:dyDescent="0.25">
      <c r="A113" s="290">
        <v>108</v>
      </c>
      <c r="B113" s="374" t="s">
        <v>504</v>
      </c>
      <c r="C113" s="377" t="s">
        <v>548</v>
      </c>
    </row>
    <row r="114" spans="1:3" x14ac:dyDescent="0.25">
      <c r="A114" s="290">
        <v>109</v>
      </c>
      <c r="B114" s="374" t="s">
        <v>505</v>
      </c>
      <c r="C114" s="377" t="s">
        <v>549</v>
      </c>
    </row>
    <row r="115" spans="1:3" x14ac:dyDescent="0.25">
      <c r="A115" s="290">
        <v>110</v>
      </c>
      <c r="B115" s="374" t="s">
        <v>503</v>
      </c>
      <c r="C115" s="377">
        <v>0</v>
      </c>
    </row>
    <row r="116" spans="1:3" x14ac:dyDescent="0.25">
      <c r="A116" s="290">
        <v>111</v>
      </c>
      <c r="B116" s="374" t="s">
        <v>503</v>
      </c>
      <c r="C116" s="377">
        <v>0</v>
      </c>
    </row>
    <row r="117" spans="1:3" x14ac:dyDescent="0.25">
      <c r="A117" s="290">
        <v>112</v>
      </c>
      <c r="B117" s="374" t="s">
        <v>503</v>
      </c>
      <c r="C117" s="377">
        <v>0</v>
      </c>
    </row>
    <row r="118" spans="1:3" x14ac:dyDescent="0.25">
      <c r="A118" s="290">
        <v>113</v>
      </c>
      <c r="B118" s="374" t="s">
        <v>503</v>
      </c>
      <c r="C118" s="377">
        <v>0</v>
      </c>
    </row>
    <row r="119" spans="1:3" x14ac:dyDescent="0.25">
      <c r="A119" s="290">
        <v>114</v>
      </c>
      <c r="B119" s="374" t="s">
        <v>503</v>
      </c>
      <c r="C119" s="377">
        <v>0</v>
      </c>
    </row>
    <row r="120" spans="1:3" x14ac:dyDescent="0.25">
      <c r="A120" s="290">
        <v>115</v>
      </c>
      <c r="B120" s="374" t="s">
        <v>503</v>
      </c>
      <c r="C120" s="377">
        <v>0</v>
      </c>
    </row>
    <row r="121" spans="1:3" x14ac:dyDescent="0.25">
      <c r="A121" s="290">
        <v>116</v>
      </c>
      <c r="B121" s="374" t="s">
        <v>503</v>
      </c>
      <c r="C121" s="377">
        <v>0</v>
      </c>
    </row>
    <row r="122" spans="1:3" x14ac:dyDescent="0.25">
      <c r="A122" s="290">
        <v>117</v>
      </c>
      <c r="B122" s="374" t="s">
        <v>503</v>
      </c>
      <c r="C122" s="377">
        <v>0</v>
      </c>
    </row>
    <row r="123" spans="1:3" x14ac:dyDescent="0.25">
      <c r="A123" s="290">
        <v>118</v>
      </c>
      <c r="B123" s="374" t="s">
        <v>610</v>
      </c>
      <c r="C123" s="377">
        <v>0</v>
      </c>
    </row>
    <row r="124" spans="1:3" x14ac:dyDescent="0.25">
      <c r="A124" s="290">
        <v>119</v>
      </c>
      <c r="B124" s="374" t="s">
        <v>611</v>
      </c>
      <c r="C124" s="377">
        <v>0</v>
      </c>
    </row>
    <row r="125" spans="1:3" x14ac:dyDescent="0.25">
      <c r="A125" s="290">
        <v>120</v>
      </c>
      <c r="B125" s="374" t="s">
        <v>611</v>
      </c>
      <c r="C125" s="377">
        <v>0</v>
      </c>
    </row>
    <row r="126" spans="1:3" x14ac:dyDescent="0.25">
      <c r="A126" s="290">
        <v>121</v>
      </c>
      <c r="B126" s="374" t="s">
        <v>611</v>
      </c>
      <c r="C126" s="377">
        <v>0</v>
      </c>
    </row>
    <row r="127" spans="1:3" x14ac:dyDescent="0.25">
      <c r="A127" s="290">
        <v>122</v>
      </c>
      <c r="B127" s="374" t="s">
        <v>611</v>
      </c>
      <c r="C127" s="377">
        <v>0</v>
      </c>
    </row>
    <row r="128" spans="1:3" x14ac:dyDescent="0.25">
      <c r="A128" s="290">
        <v>123</v>
      </c>
      <c r="B128" s="374" t="s">
        <v>611</v>
      </c>
      <c r="C128" s="377">
        <v>0</v>
      </c>
    </row>
    <row r="129" spans="1:3" x14ac:dyDescent="0.25">
      <c r="A129" s="290">
        <v>124</v>
      </c>
      <c r="B129" s="374" t="s">
        <v>611</v>
      </c>
      <c r="C129" s="377">
        <v>0</v>
      </c>
    </row>
    <row r="130" spans="1:3" x14ac:dyDescent="0.25">
      <c r="A130" s="290">
        <v>125</v>
      </c>
      <c r="B130" s="374" t="s">
        <v>611</v>
      </c>
      <c r="C130" s="377">
        <v>0</v>
      </c>
    </row>
    <row r="131" spans="1:3" x14ac:dyDescent="0.25">
      <c r="A131" s="290">
        <v>126</v>
      </c>
      <c r="B131" s="374" t="s">
        <v>611</v>
      </c>
      <c r="C131" s="377">
        <v>0</v>
      </c>
    </row>
    <row r="132" spans="1:3" x14ac:dyDescent="0.25">
      <c r="A132" s="290">
        <v>127</v>
      </c>
      <c r="B132" s="374" t="s">
        <v>611</v>
      </c>
      <c r="C132" s="377">
        <v>0</v>
      </c>
    </row>
    <row r="133" spans="1:3" x14ac:dyDescent="0.25">
      <c r="A133" s="290">
        <v>128</v>
      </c>
      <c r="B133" s="374" t="s">
        <v>611</v>
      </c>
      <c r="C133" s="377">
        <v>0</v>
      </c>
    </row>
    <row r="134" spans="1:3" x14ac:dyDescent="0.25">
      <c r="A134" s="290">
        <v>129</v>
      </c>
      <c r="B134" s="374" t="s">
        <v>611</v>
      </c>
      <c r="C134" s="377">
        <v>0</v>
      </c>
    </row>
    <row r="135" spans="1:3" ht="13.8" thickBot="1" x14ac:dyDescent="0.3">
      <c r="A135" s="290">
        <v>130</v>
      </c>
      <c r="B135" s="375" t="s">
        <v>611</v>
      </c>
      <c r="C135" s="378">
        <v>0</v>
      </c>
    </row>
    <row r="136" spans="1:3" ht="13.8" thickTop="1" x14ac:dyDescent="0.25"/>
  </sheetData>
  <sheetProtection algorithmName="SHA-512" hashValue="eqsngXg06L/ma6O5V4h5csuB+eOVFOBk0tWJPqA9+xHet+ZX2EYgy0yyiz7rLznNOfEyihF4p4/mE14frjyRdQ==" saltValue="TAexSAQc5oeSoI/8EzyeAQ==" spinCount="100000" sheet="1" objects="1" scenarios="1"/>
  <mergeCells count="2">
    <mergeCell ref="A1:C1"/>
    <mergeCell ref="A3:C3"/>
  </mergeCells>
  <printOptions horizontalCentered="1"/>
  <pageMargins left="0.59055118110236227" right="0.31496062992125984" top="0.33" bottom="0.38" header="0.17" footer="0.22"/>
  <pageSetup paperSize="9" scale="73" fitToHeight="0" orientation="landscape" r:id="rId1"/>
  <headerFooter alignWithMargins="0">
    <oddHeader>&amp;L&amp;"Calibri"&amp;10&amp;K000000Sensitivity - General&amp;1#</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
    <pageSetUpPr fitToPage="1"/>
  </sheetPr>
  <dimension ref="A1:V38"/>
  <sheetViews>
    <sheetView zoomScaleNormal="100" workbookViewId="0">
      <selection sqref="A1:V23"/>
    </sheetView>
  </sheetViews>
  <sheetFormatPr defaultRowHeight="13.2" x14ac:dyDescent="0.25"/>
  <cols>
    <col min="1" max="1" width="13.33203125" customWidth="1"/>
    <col min="2" max="21" width="39.88671875" customWidth="1"/>
    <col min="22" max="22" width="6.33203125" customWidth="1"/>
  </cols>
  <sheetData>
    <row r="1" spans="1:22" ht="15" thickTop="1" x14ac:dyDescent="0.3">
      <c r="A1" s="339" t="s">
        <v>517</v>
      </c>
      <c r="B1" s="340"/>
      <c r="C1" s="340"/>
      <c r="D1" s="340"/>
      <c r="E1" s="340" t="s">
        <v>913</v>
      </c>
      <c r="F1" s="340"/>
      <c r="G1" s="340">
        <v>2</v>
      </c>
      <c r="H1" s="340"/>
      <c r="I1" s="340" t="s">
        <v>914</v>
      </c>
      <c r="J1" s="340"/>
      <c r="K1" s="340"/>
      <c r="L1" s="567">
        <v>3</v>
      </c>
      <c r="M1" s="340"/>
      <c r="N1" s="340"/>
      <c r="O1" s="340" t="s">
        <v>915</v>
      </c>
      <c r="P1" s="340"/>
      <c r="Q1" s="340"/>
      <c r="R1" s="340"/>
      <c r="S1" s="340"/>
      <c r="T1" s="340"/>
      <c r="U1" s="340"/>
      <c r="V1" s="341"/>
    </row>
    <row r="2" spans="1:22" ht="14.4" x14ac:dyDescent="0.3">
      <c r="A2" s="342"/>
      <c r="B2" s="344" t="s">
        <v>443</v>
      </c>
      <c r="C2" s="345" t="s">
        <v>917</v>
      </c>
      <c r="E2" s="343"/>
      <c r="F2" s="343"/>
      <c r="G2" s="343"/>
      <c r="H2" s="343"/>
      <c r="I2" s="343" t="s">
        <v>902</v>
      </c>
      <c r="J2" s="343"/>
      <c r="K2" s="343"/>
      <c r="L2" s="568" t="s">
        <v>153</v>
      </c>
      <c r="O2" s="343"/>
      <c r="P2" s="343"/>
      <c r="Q2" s="343"/>
      <c r="R2" s="343"/>
      <c r="S2" s="343"/>
      <c r="T2" s="343"/>
      <c r="U2" s="343"/>
      <c r="V2" s="346"/>
    </row>
    <row r="3" spans="1:22" ht="14.4" x14ac:dyDescent="0.3">
      <c r="A3" s="342"/>
      <c r="B3" s="344" t="s">
        <v>916</v>
      </c>
      <c r="C3" s="356">
        <v>45401</v>
      </c>
      <c r="D3" s="343"/>
      <c r="E3" s="343"/>
      <c r="F3" s="343"/>
      <c r="G3" s="343"/>
      <c r="H3" s="343"/>
      <c r="I3" s="343"/>
      <c r="J3" s="343"/>
      <c r="K3" s="343"/>
      <c r="L3" s="343"/>
      <c r="M3" s="343"/>
      <c r="N3" s="343"/>
      <c r="O3" s="343"/>
      <c r="P3" s="343"/>
      <c r="Q3" s="343"/>
      <c r="R3" s="343"/>
      <c r="S3" s="343"/>
      <c r="T3" s="343"/>
      <c r="U3" s="343"/>
      <c r="V3" s="346"/>
    </row>
    <row r="4" spans="1:22" ht="14.4" x14ac:dyDescent="0.3">
      <c r="A4" s="342"/>
      <c r="B4" s="343">
        <v>1</v>
      </c>
      <c r="C4" s="343">
        <v>2</v>
      </c>
      <c r="D4" s="343">
        <v>3</v>
      </c>
      <c r="E4" s="343">
        <v>4</v>
      </c>
      <c r="F4" s="343">
        <v>5</v>
      </c>
      <c r="G4" s="343">
        <v>6</v>
      </c>
      <c r="H4" s="343">
        <v>7</v>
      </c>
      <c r="I4" s="343">
        <v>8</v>
      </c>
      <c r="J4" s="343">
        <v>9</v>
      </c>
      <c r="K4" s="343">
        <v>10</v>
      </c>
      <c r="L4" s="343">
        <v>11</v>
      </c>
      <c r="M4" s="343">
        <v>12</v>
      </c>
      <c r="N4" s="343">
        <v>13</v>
      </c>
      <c r="O4" s="343">
        <v>14</v>
      </c>
      <c r="P4" s="343">
        <v>15</v>
      </c>
      <c r="Q4" s="343">
        <v>16</v>
      </c>
      <c r="R4" s="343">
        <v>17</v>
      </c>
      <c r="S4" s="343">
        <v>18</v>
      </c>
      <c r="T4" s="343">
        <v>19</v>
      </c>
      <c r="U4" s="343">
        <v>20</v>
      </c>
      <c r="V4" s="346"/>
    </row>
    <row r="5" spans="1:22" ht="14.4" x14ac:dyDescent="0.3">
      <c r="A5" s="342"/>
      <c r="B5" s="347"/>
      <c r="C5" s="347"/>
      <c r="D5" s="347"/>
      <c r="E5" s="347"/>
      <c r="F5" s="347"/>
      <c r="G5" s="347"/>
      <c r="H5" s="347"/>
      <c r="I5" s="347"/>
      <c r="J5" s="347"/>
      <c r="K5" s="347"/>
      <c r="L5" s="347" t="s">
        <v>764</v>
      </c>
      <c r="M5" s="347" t="s">
        <v>764</v>
      </c>
      <c r="N5" s="347" t="s">
        <v>764</v>
      </c>
      <c r="O5" s="347" t="s">
        <v>764</v>
      </c>
      <c r="P5" s="347" t="s">
        <v>234</v>
      </c>
      <c r="Q5" s="347" t="s">
        <v>234</v>
      </c>
      <c r="R5" s="347" t="s">
        <v>234</v>
      </c>
      <c r="S5" s="347" t="s">
        <v>234</v>
      </c>
      <c r="T5" s="347" t="s">
        <v>234</v>
      </c>
      <c r="U5" s="347" t="s">
        <v>234</v>
      </c>
      <c r="V5" s="346"/>
    </row>
    <row r="6" spans="1:22" ht="14.4" x14ac:dyDescent="0.3">
      <c r="A6" s="354" t="s">
        <v>454</v>
      </c>
      <c r="B6" s="347" t="s">
        <v>1</v>
      </c>
      <c r="C6" s="347" t="s">
        <v>46</v>
      </c>
      <c r="D6" s="347" t="s">
        <v>48</v>
      </c>
      <c r="E6" s="347" t="s">
        <v>51</v>
      </c>
      <c r="F6" s="347" t="s">
        <v>234</v>
      </c>
      <c r="G6" s="347" t="s">
        <v>234</v>
      </c>
      <c r="H6" s="347" t="s">
        <v>234</v>
      </c>
      <c r="I6" s="347" t="s">
        <v>234</v>
      </c>
      <c r="J6" s="347" t="s">
        <v>234</v>
      </c>
      <c r="K6" s="347" t="s">
        <v>234</v>
      </c>
      <c r="L6" s="347" t="s">
        <v>1</v>
      </c>
      <c r="M6" s="347" t="s">
        <v>46</v>
      </c>
      <c r="N6" s="347" t="s">
        <v>48</v>
      </c>
      <c r="O6" s="347" t="s">
        <v>51</v>
      </c>
      <c r="P6" s="347" t="s">
        <v>234</v>
      </c>
      <c r="Q6" s="347" t="s">
        <v>234</v>
      </c>
      <c r="R6" s="347" t="s">
        <v>234</v>
      </c>
      <c r="S6" s="347" t="s">
        <v>234</v>
      </c>
      <c r="T6" s="347" t="s">
        <v>234</v>
      </c>
      <c r="U6" s="347" t="s">
        <v>234</v>
      </c>
      <c r="V6" s="346"/>
    </row>
    <row r="7" spans="1:22" ht="14.4" x14ac:dyDescent="0.3">
      <c r="A7" s="348" t="s">
        <v>29</v>
      </c>
      <c r="B7" s="63" t="s">
        <v>180</v>
      </c>
      <c r="C7" s="63" t="s">
        <v>431</v>
      </c>
      <c r="D7" s="63" t="s">
        <v>435</v>
      </c>
      <c r="E7" s="63" t="s">
        <v>187</v>
      </c>
      <c r="F7" s="63" t="s">
        <v>234</v>
      </c>
      <c r="G7" s="63" t="s">
        <v>234</v>
      </c>
      <c r="H7" s="63" t="s">
        <v>234</v>
      </c>
      <c r="I7" s="63" t="s">
        <v>234</v>
      </c>
      <c r="J7" s="63" t="s">
        <v>234</v>
      </c>
      <c r="K7" s="63" t="s">
        <v>234</v>
      </c>
      <c r="L7" s="63" t="s">
        <v>180</v>
      </c>
      <c r="M7" s="63" t="s">
        <v>431</v>
      </c>
      <c r="N7" s="63" t="s">
        <v>435</v>
      </c>
      <c r="O7" s="63" t="s">
        <v>187</v>
      </c>
      <c r="P7" s="63" t="s">
        <v>234</v>
      </c>
      <c r="Q7" s="63" t="s">
        <v>234</v>
      </c>
      <c r="R7" s="63" t="s">
        <v>234</v>
      </c>
      <c r="S7" s="63" t="s">
        <v>234</v>
      </c>
      <c r="T7" s="63" t="s">
        <v>234</v>
      </c>
      <c r="U7" s="63" t="s">
        <v>234</v>
      </c>
      <c r="V7" s="346"/>
    </row>
    <row r="8" spans="1:22" ht="14.4" x14ac:dyDescent="0.3">
      <c r="A8" s="355" t="s">
        <v>455</v>
      </c>
      <c r="B8" s="347" t="s">
        <v>453</v>
      </c>
      <c r="C8" s="347" t="s">
        <v>765</v>
      </c>
      <c r="D8" s="347" t="s">
        <v>765</v>
      </c>
      <c r="E8" s="347" t="s">
        <v>453</v>
      </c>
      <c r="F8" s="347" t="s">
        <v>234</v>
      </c>
      <c r="G8" s="347" t="s">
        <v>234</v>
      </c>
      <c r="H8" s="347" t="s">
        <v>234</v>
      </c>
      <c r="I8" s="347" t="s">
        <v>234</v>
      </c>
      <c r="J8" s="347" t="s">
        <v>234</v>
      </c>
      <c r="K8" s="347" t="s">
        <v>234</v>
      </c>
      <c r="L8" s="347" t="s">
        <v>453</v>
      </c>
      <c r="M8" s="347" t="s">
        <v>765</v>
      </c>
      <c r="N8" s="347" t="s">
        <v>765</v>
      </c>
      <c r="O8" s="347" t="s">
        <v>453</v>
      </c>
      <c r="P8" s="347" t="s">
        <v>234</v>
      </c>
      <c r="Q8" s="347" t="s">
        <v>234</v>
      </c>
      <c r="R8" s="347" t="s">
        <v>234</v>
      </c>
      <c r="S8" s="347" t="s">
        <v>234</v>
      </c>
      <c r="T8" s="347" t="s">
        <v>234</v>
      </c>
      <c r="U8" s="347" t="s">
        <v>234</v>
      </c>
      <c r="V8" s="346"/>
    </row>
    <row r="9" spans="1:22" ht="14.4" x14ac:dyDescent="0.3">
      <c r="A9" s="355" t="s">
        <v>456</v>
      </c>
      <c r="B9" s="347" t="s">
        <v>473</v>
      </c>
      <c r="C9" s="347" t="s">
        <v>479</v>
      </c>
      <c r="D9" s="347" t="s">
        <v>489</v>
      </c>
      <c r="E9" s="347" t="s">
        <v>473</v>
      </c>
      <c r="F9" s="347" t="s">
        <v>234</v>
      </c>
      <c r="G9" s="347" t="s">
        <v>234</v>
      </c>
      <c r="H9" s="347" t="s">
        <v>234</v>
      </c>
      <c r="I9" s="347" t="s">
        <v>234</v>
      </c>
      <c r="J9" s="347" t="s">
        <v>234</v>
      </c>
      <c r="K9" s="347" t="s">
        <v>234</v>
      </c>
      <c r="L9" s="347" t="s">
        <v>473</v>
      </c>
      <c r="M9" s="347" t="s">
        <v>479</v>
      </c>
      <c r="N9" s="347" t="s">
        <v>489</v>
      </c>
      <c r="O9" s="347" t="s">
        <v>473</v>
      </c>
      <c r="P9" s="347" t="s">
        <v>234</v>
      </c>
      <c r="Q9" s="347" t="s">
        <v>234</v>
      </c>
      <c r="R9" s="347" t="s">
        <v>234</v>
      </c>
      <c r="S9" s="347" t="s">
        <v>234</v>
      </c>
      <c r="T9" s="347" t="s">
        <v>234</v>
      </c>
      <c r="U9" s="347" t="s">
        <v>234</v>
      </c>
      <c r="V9" s="346"/>
    </row>
    <row r="10" spans="1:22" ht="14.4" x14ac:dyDescent="0.3">
      <c r="A10" s="355" t="s">
        <v>457</v>
      </c>
      <c r="B10" s="347" t="s">
        <v>235</v>
      </c>
      <c r="C10" s="347" t="s">
        <v>235</v>
      </c>
      <c r="D10" s="347" t="s">
        <v>235</v>
      </c>
      <c r="E10" s="347" t="s">
        <v>235</v>
      </c>
      <c r="F10" s="347" t="s">
        <v>234</v>
      </c>
      <c r="G10" s="347" t="s">
        <v>234</v>
      </c>
      <c r="H10" s="347" t="s">
        <v>234</v>
      </c>
      <c r="I10" s="347" t="s">
        <v>234</v>
      </c>
      <c r="J10" s="347" t="s">
        <v>234</v>
      </c>
      <c r="K10" s="347" t="s">
        <v>234</v>
      </c>
      <c r="L10" s="347" t="s">
        <v>235</v>
      </c>
      <c r="M10" s="347" t="s">
        <v>235</v>
      </c>
      <c r="N10" s="347" t="s">
        <v>235</v>
      </c>
      <c r="O10" s="347" t="s">
        <v>235</v>
      </c>
      <c r="P10" s="347" t="s">
        <v>234</v>
      </c>
      <c r="Q10" s="347" t="s">
        <v>234</v>
      </c>
      <c r="R10" s="347" t="s">
        <v>234</v>
      </c>
      <c r="S10" s="347" t="s">
        <v>234</v>
      </c>
      <c r="T10" s="347" t="s">
        <v>234</v>
      </c>
      <c r="U10" s="347" t="s">
        <v>234</v>
      </c>
      <c r="V10" s="346"/>
    </row>
    <row r="11" spans="1:22" ht="14.4" x14ac:dyDescent="0.3">
      <c r="A11" s="355" t="s">
        <v>458</v>
      </c>
      <c r="B11" s="347" t="s">
        <v>766</v>
      </c>
      <c r="C11" s="347" t="s">
        <v>448</v>
      </c>
      <c r="D11" s="347" t="s">
        <v>918</v>
      </c>
      <c r="E11" s="347" t="s">
        <v>766</v>
      </c>
      <c r="F11" s="347" t="s">
        <v>234</v>
      </c>
      <c r="G11" s="347" t="s">
        <v>234</v>
      </c>
      <c r="H11" s="347" t="s">
        <v>234</v>
      </c>
      <c r="I11" s="347" t="s">
        <v>234</v>
      </c>
      <c r="J11" s="347" t="s">
        <v>234</v>
      </c>
      <c r="K11" s="347" t="s">
        <v>234</v>
      </c>
      <c r="L11" s="347" t="s">
        <v>766</v>
      </c>
      <c r="M11" s="347" t="s">
        <v>448</v>
      </c>
      <c r="N11" s="347" t="s">
        <v>918</v>
      </c>
      <c r="O11" s="347" t="s">
        <v>766</v>
      </c>
      <c r="P11" s="347" t="s">
        <v>234</v>
      </c>
      <c r="Q11" s="347" t="s">
        <v>234</v>
      </c>
      <c r="R11" s="347" t="s">
        <v>234</v>
      </c>
      <c r="S11" s="347" t="s">
        <v>234</v>
      </c>
      <c r="T11" s="347" t="s">
        <v>234</v>
      </c>
      <c r="U11" s="347" t="s">
        <v>234</v>
      </c>
      <c r="V11" s="346"/>
    </row>
    <row r="12" spans="1:22" ht="14.4" x14ac:dyDescent="0.3">
      <c r="A12" s="355" t="s">
        <v>459</v>
      </c>
      <c r="B12" s="347" t="s">
        <v>448</v>
      </c>
      <c r="C12" s="347" t="s">
        <v>240</v>
      </c>
      <c r="D12" s="347" t="s">
        <v>919</v>
      </c>
      <c r="E12" s="347" t="s">
        <v>448</v>
      </c>
      <c r="F12" s="347" t="s">
        <v>234</v>
      </c>
      <c r="G12" s="347" t="s">
        <v>234</v>
      </c>
      <c r="H12" s="347" t="s">
        <v>234</v>
      </c>
      <c r="I12" s="347" t="s">
        <v>234</v>
      </c>
      <c r="J12" s="347" t="s">
        <v>234</v>
      </c>
      <c r="K12" s="347" t="s">
        <v>234</v>
      </c>
      <c r="L12" s="347" t="s">
        <v>448</v>
      </c>
      <c r="M12" s="347" t="s">
        <v>240</v>
      </c>
      <c r="N12" s="347" t="s">
        <v>919</v>
      </c>
      <c r="O12" s="347" t="s">
        <v>448</v>
      </c>
      <c r="P12" s="347" t="s">
        <v>234</v>
      </c>
      <c r="Q12" s="347" t="s">
        <v>234</v>
      </c>
      <c r="R12" s="347" t="s">
        <v>234</v>
      </c>
      <c r="S12" s="347" t="s">
        <v>234</v>
      </c>
      <c r="T12" s="347" t="s">
        <v>234</v>
      </c>
      <c r="U12" s="347" t="s">
        <v>234</v>
      </c>
      <c r="V12" s="346"/>
    </row>
    <row r="13" spans="1:22" ht="14.4" x14ac:dyDescent="0.3">
      <c r="A13" s="355" t="s">
        <v>460</v>
      </c>
      <c r="B13" s="347" t="s">
        <v>6</v>
      </c>
      <c r="C13" s="347" t="s">
        <v>6</v>
      </c>
      <c r="D13" s="347" t="s">
        <v>449</v>
      </c>
      <c r="E13" s="347" t="s">
        <v>6</v>
      </c>
      <c r="F13" s="347" t="s">
        <v>234</v>
      </c>
      <c r="G13" s="347" t="s">
        <v>234</v>
      </c>
      <c r="H13" s="347" t="s">
        <v>234</v>
      </c>
      <c r="I13" s="347" t="s">
        <v>234</v>
      </c>
      <c r="J13" s="347" t="s">
        <v>234</v>
      </c>
      <c r="K13" s="347" t="s">
        <v>234</v>
      </c>
      <c r="L13" s="347" t="s">
        <v>6</v>
      </c>
      <c r="M13" s="347" t="s">
        <v>6</v>
      </c>
      <c r="N13" s="347" t="s">
        <v>449</v>
      </c>
      <c r="O13" s="347" t="s">
        <v>6</v>
      </c>
      <c r="P13" s="347" t="s">
        <v>234</v>
      </c>
      <c r="Q13" s="347" t="s">
        <v>234</v>
      </c>
      <c r="R13" s="347" t="s">
        <v>234</v>
      </c>
      <c r="S13" s="347" t="s">
        <v>234</v>
      </c>
      <c r="T13" s="347" t="s">
        <v>234</v>
      </c>
      <c r="U13" s="347" t="s">
        <v>234</v>
      </c>
      <c r="V13" s="346"/>
    </row>
    <row r="14" spans="1:22" ht="14.4" x14ac:dyDescent="0.3">
      <c r="A14" s="355" t="s">
        <v>461</v>
      </c>
      <c r="B14" s="347" t="s">
        <v>450</v>
      </c>
      <c r="C14" s="347" t="s">
        <v>767</v>
      </c>
      <c r="D14" s="347" t="s">
        <v>920</v>
      </c>
      <c r="E14" s="347" t="s">
        <v>450</v>
      </c>
      <c r="F14" s="347" t="s">
        <v>234</v>
      </c>
      <c r="G14" s="347" t="s">
        <v>234</v>
      </c>
      <c r="H14" s="347" t="s">
        <v>234</v>
      </c>
      <c r="I14" s="347" t="s">
        <v>234</v>
      </c>
      <c r="J14" s="347" t="s">
        <v>234</v>
      </c>
      <c r="K14" s="347" t="s">
        <v>234</v>
      </c>
      <c r="L14" s="347" t="s">
        <v>450</v>
      </c>
      <c r="M14" s="347" t="s">
        <v>767</v>
      </c>
      <c r="N14" s="347" t="s">
        <v>920</v>
      </c>
      <c r="O14" s="347" t="s">
        <v>450</v>
      </c>
      <c r="P14" s="347" t="s">
        <v>234</v>
      </c>
      <c r="Q14" s="347" t="s">
        <v>234</v>
      </c>
      <c r="R14" s="347" t="s">
        <v>234</v>
      </c>
      <c r="S14" s="347" t="s">
        <v>234</v>
      </c>
      <c r="T14" s="347" t="s">
        <v>234</v>
      </c>
      <c r="U14" s="347" t="s">
        <v>234</v>
      </c>
      <c r="V14" s="346"/>
    </row>
    <row r="15" spans="1:22" ht="14.4" x14ac:dyDescent="0.3">
      <c r="A15" s="348" t="s">
        <v>462</v>
      </c>
      <c r="B15" s="347" t="s">
        <v>451</v>
      </c>
      <c r="C15" s="347">
        <v>0</v>
      </c>
      <c r="D15" s="347" t="s">
        <v>921</v>
      </c>
      <c r="E15" s="347" t="s">
        <v>451</v>
      </c>
      <c r="F15" s="347" t="s">
        <v>234</v>
      </c>
      <c r="G15" s="347" t="s">
        <v>234</v>
      </c>
      <c r="H15" s="347" t="s">
        <v>234</v>
      </c>
      <c r="I15" s="347" t="s">
        <v>234</v>
      </c>
      <c r="J15" s="347" t="s">
        <v>234</v>
      </c>
      <c r="K15" s="347" t="s">
        <v>234</v>
      </c>
      <c r="L15" s="347" t="s">
        <v>451</v>
      </c>
      <c r="M15" s="347">
        <v>0</v>
      </c>
      <c r="N15" s="347" t="s">
        <v>921</v>
      </c>
      <c r="O15" s="347" t="s">
        <v>451</v>
      </c>
      <c r="P15" s="347" t="s">
        <v>234</v>
      </c>
      <c r="Q15" s="347" t="s">
        <v>234</v>
      </c>
      <c r="R15" s="347" t="s">
        <v>234</v>
      </c>
      <c r="S15" s="347" t="s">
        <v>234</v>
      </c>
      <c r="T15" s="347" t="s">
        <v>234</v>
      </c>
      <c r="U15" s="347" t="s">
        <v>234</v>
      </c>
      <c r="V15" s="346"/>
    </row>
    <row r="16" spans="1:22" ht="14.4" x14ac:dyDescent="0.3">
      <c r="A16" s="348" t="s">
        <v>463</v>
      </c>
      <c r="B16" s="347" t="s">
        <v>452</v>
      </c>
      <c r="C16" s="347">
        <v>0</v>
      </c>
      <c r="D16" s="347" t="s">
        <v>922</v>
      </c>
      <c r="E16" s="347" t="s">
        <v>452</v>
      </c>
      <c r="F16" s="347" t="s">
        <v>234</v>
      </c>
      <c r="G16" s="347" t="s">
        <v>234</v>
      </c>
      <c r="H16" s="347" t="s">
        <v>234</v>
      </c>
      <c r="I16" s="347" t="s">
        <v>234</v>
      </c>
      <c r="J16" s="347" t="s">
        <v>234</v>
      </c>
      <c r="K16" s="347" t="s">
        <v>234</v>
      </c>
      <c r="L16" s="347" t="s">
        <v>452</v>
      </c>
      <c r="M16" s="347">
        <v>0</v>
      </c>
      <c r="N16" s="347" t="s">
        <v>922</v>
      </c>
      <c r="O16" s="347" t="s">
        <v>452</v>
      </c>
      <c r="P16" s="347" t="s">
        <v>234</v>
      </c>
      <c r="Q16" s="347" t="s">
        <v>234</v>
      </c>
      <c r="R16" s="347" t="s">
        <v>234</v>
      </c>
      <c r="S16" s="347" t="s">
        <v>234</v>
      </c>
      <c r="T16" s="347" t="s">
        <v>234</v>
      </c>
      <c r="U16" s="347" t="s">
        <v>234</v>
      </c>
      <c r="V16" s="346"/>
    </row>
    <row r="17" spans="1:22" ht="14.4" x14ac:dyDescent="0.3">
      <c r="A17" s="348" t="s">
        <v>464</v>
      </c>
      <c r="B17" s="347">
        <v>0</v>
      </c>
      <c r="C17" s="347">
        <v>0</v>
      </c>
      <c r="D17" s="347" t="s">
        <v>923</v>
      </c>
      <c r="E17" s="347">
        <v>0</v>
      </c>
      <c r="F17" s="347" t="s">
        <v>234</v>
      </c>
      <c r="G17" s="347" t="s">
        <v>234</v>
      </c>
      <c r="H17" s="347" t="s">
        <v>234</v>
      </c>
      <c r="I17" s="347" t="s">
        <v>234</v>
      </c>
      <c r="J17" s="347" t="s">
        <v>234</v>
      </c>
      <c r="K17" s="347" t="s">
        <v>234</v>
      </c>
      <c r="L17" s="347">
        <v>0</v>
      </c>
      <c r="M17" s="347">
        <v>0</v>
      </c>
      <c r="N17" s="347" t="s">
        <v>923</v>
      </c>
      <c r="O17" s="347">
        <v>0</v>
      </c>
      <c r="P17" s="347" t="s">
        <v>234</v>
      </c>
      <c r="Q17" s="347" t="s">
        <v>234</v>
      </c>
      <c r="R17" s="347" t="s">
        <v>234</v>
      </c>
      <c r="S17" s="347" t="s">
        <v>234</v>
      </c>
      <c r="T17" s="347" t="s">
        <v>234</v>
      </c>
      <c r="U17" s="347" t="s">
        <v>234</v>
      </c>
      <c r="V17" s="346"/>
    </row>
    <row r="18" spans="1:22" ht="14.4" x14ac:dyDescent="0.3">
      <c r="A18" s="348" t="s">
        <v>465</v>
      </c>
      <c r="B18" s="347">
        <v>0</v>
      </c>
      <c r="C18" s="347">
        <v>0</v>
      </c>
      <c r="D18" s="347">
        <v>0</v>
      </c>
      <c r="E18" s="347">
        <v>0</v>
      </c>
      <c r="F18" s="347" t="s">
        <v>234</v>
      </c>
      <c r="G18" s="347" t="s">
        <v>234</v>
      </c>
      <c r="H18" s="347" t="s">
        <v>234</v>
      </c>
      <c r="I18" s="347" t="s">
        <v>234</v>
      </c>
      <c r="J18" s="347" t="s">
        <v>234</v>
      </c>
      <c r="K18" s="347" t="s">
        <v>234</v>
      </c>
      <c r="L18" s="347">
        <v>0</v>
      </c>
      <c r="M18" s="347">
        <v>0</v>
      </c>
      <c r="N18" s="347">
        <v>0</v>
      </c>
      <c r="O18" s="347">
        <v>0</v>
      </c>
      <c r="P18" s="347" t="s">
        <v>234</v>
      </c>
      <c r="Q18" s="347" t="s">
        <v>234</v>
      </c>
      <c r="R18" s="347" t="s">
        <v>234</v>
      </c>
      <c r="S18" s="347" t="s">
        <v>234</v>
      </c>
      <c r="T18" s="347" t="s">
        <v>234</v>
      </c>
      <c r="U18" s="347" t="s">
        <v>234</v>
      </c>
      <c r="V18" s="346"/>
    </row>
    <row r="19" spans="1:22" ht="14.4" x14ac:dyDescent="0.3">
      <c r="A19" s="348" t="s">
        <v>466</v>
      </c>
      <c r="B19" s="347">
        <v>0</v>
      </c>
      <c r="C19" s="347">
        <v>0</v>
      </c>
      <c r="D19" s="347">
        <v>0</v>
      </c>
      <c r="E19" s="347">
        <v>0</v>
      </c>
      <c r="F19" s="347" t="s">
        <v>234</v>
      </c>
      <c r="G19" s="347" t="s">
        <v>234</v>
      </c>
      <c r="H19" s="347" t="s">
        <v>234</v>
      </c>
      <c r="I19" s="347" t="s">
        <v>234</v>
      </c>
      <c r="J19" s="347" t="s">
        <v>234</v>
      </c>
      <c r="K19" s="347" t="s">
        <v>234</v>
      </c>
      <c r="L19" s="347">
        <v>0</v>
      </c>
      <c r="M19" s="347">
        <v>0</v>
      </c>
      <c r="N19" s="347">
        <v>0</v>
      </c>
      <c r="O19" s="347">
        <v>0</v>
      </c>
      <c r="P19" s="347" t="s">
        <v>234</v>
      </c>
      <c r="Q19" s="347" t="s">
        <v>234</v>
      </c>
      <c r="R19" s="347" t="s">
        <v>234</v>
      </c>
      <c r="S19" s="347" t="s">
        <v>234</v>
      </c>
      <c r="T19" s="347" t="s">
        <v>234</v>
      </c>
      <c r="U19" s="347" t="s">
        <v>234</v>
      </c>
      <c r="V19" s="346"/>
    </row>
    <row r="20" spans="1:22" ht="14.4" x14ac:dyDescent="0.3">
      <c r="A20" s="348" t="s">
        <v>467</v>
      </c>
      <c r="B20" s="347">
        <v>0</v>
      </c>
      <c r="C20" s="347">
        <v>0</v>
      </c>
      <c r="D20" s="347">
        <v>0</v>
      </c>
      <c r="E20" s="347">
        <v>0</v>
      </c>
      <c r="F20" s="347" t="s">
        <v>234</v>
      </c>
      <c r="G20" s="347" t="s">
        <v>234</v>
      </c>
      <c r="H20" s="347" t="s">
        <v>234</v>
      </c>
      <c r="I20" s="347" t="s">
        <v>234</v>
      </c>
      <c r="J20" s="347" t="s">
        <v>234</v>
      </c>
      <c r="K20" s="347" t="s">
        <v>234</v>
      </c>
      <c r="L20" s="347">
        <v>0</v>
      </c>
      <c r="M20" s="347">
        <v>0</v>
      </c>
      <c r="N20" s="347">
        <v>0</v>
      </c>
      <c r="O20" s="347">
        <v>0</v>
      </c>
      <c r="P20" s="347" t="s">
        <v>234</v>
      </c>
      <c r="Q20" s="347" t="s">
        <v>234</v>
      </c>
      <c r="R20" s="347" t="s">
        <v>234</v>
      </c>
      <c r="S20" s="347" t="s">
        <v>234</v>
      </c>
      <c r="T20" s="347" t="s">
        <v>234</v>
      </c>
      <c r="U20" s="347" t="s">
        <v>234</v>
      </c>
      <c r="V20" s="346"/>
    </row>
    <row r="21" spans="1:22" ht="14.4" x14ac:dyDescent="0.3">
      <c r="A21" s="348" t="s">
        <v>468</v>
      </c>
      <c r="B21" s="347">
        <v>0</v>
      </c>
      <c r="C21" s="347">
        <v>0</v>
      </c>
      <c r="D21" s="347">
        <v>0</v>
      </c>
      <c r="E21" s="347">
        <v>0</v>
      </c>
      <c r="F21" s="347" t="s">
        <v>234</v>
      </c>
      <c r="G21" s="347" t="s">
        <v>234</v>
      </c>
      <c r="H21" s="347" t="s">
        <v>234</v>
      </c>
      <c r="I21" s="347" t="s">
        <v>234</v>
      </c>
      <c r="J21" s="347" t="s">
        <v>234</v>
      </c>
      <c r="K21" s="347" t="s">
        <v>234</v>
      </c>
      <c r="L21" s="347">
        <v>0</v>
      </c>
      <c r="M21" s="347">
        <v>0</v>
      </c>
      <c r="N21" s="347">
        <v>0</v>
      </c>
      <c r="O21" s="347">
        <v>0</v>
      </c>
      <c r="P21" s="347" t="s">
        <v>234</v>
      </c>
      <c r="Q21" s="347" t="s">
        <v>234</v>
      </c>
      <c r="R21" s="347" t="s">
        <v>234</v>
      </c>
      <c r="S21" s="347" t="s">
        <v>234</v>
      </c>
      <c r="T21" s="347" t="s">
        <v>234</v>
      </c>
      <c r="U21" s="347" t="s">
        <v>234</v>
      </c>
      <c r="V21" s="346"/>
    </row>
    <row r="22" spans="1:22" ht="14.4" x14ac:dyDescent="0.3">
      <c r="A22" s="352" t="s">
        <v>469</v>
      </c>
      <c r="B22" s="347">
        <v>0</v>
      </c>
      <c r="C22" s="347">
        <v>0</v>
      </c>
      <c r="D22" s="347">
        <v>0</v>
      </c>
      <c r="E22" s="347">
        <v>0</v>
      </c>
      <c r="F22" s="347" t="s">
        <v>234</v>
      </c>
      <c r="G22" s="347" t="s">
        <v>234</v>
      </c>
      <c r="H22" s="347" t="s">
        <v>234</v>
      </c>
      <c r="I22" s="347" t="s">
        <v>234</v>
      </c>
      <c r="J22" s="347" t="s">
        <v>234</v>
      </c>
      <c r="K22" s="347" t="s">
        <v>234</v>
      </c>
      <c r="L22" s="347">
        <v>0</v>
      </c>
      <c r="M22" s="347">
        <v>0</v>
      </c>
      <c r="N22" s="347">
        <v>0</v>
      </c>
      <c r="O22" s="347">
        <v>0</v>
      </c>
      <c r="P22" s="347" t="s">
        <v>234</v>
      </c>
      <c r="Q22" s="347" t="s">
        <v>234</v>
      </c>
      <c r="R22" s="347" t="s">
        <v>234</v>
      </c>
      <c r="S22" s="347" t="s">
        <v>234</v>
      </c>
      <c r="T22" s="347" t="s">
        <v>234</v>
      </c>
      <c r="U22" s="347" t="s">
        <v>234</v>
      </c>
      <c r="V22" s="353"/>
    </row>
    <row r="23" spans="1:22" ht="13.8" thickBot="1" x14ac:dyDescent="0.3">
      <c r="A23" s="349"/>
      <c r="B23" s="350"/>
      <c r="C23" s="350"/>
      <c r="D23" s="350"/>
      <c r="E23" s="350"/>
      <c r="F23" s="350"/>
      <c r="G23" s="350"/>
      <c r="H23" s="350"/>
      <c r="I23" s="350"/>
      <c r="J23" s="350"/>
      <c r="K23" s="350"/>
      <c r="L23" s="350"/>
      <c r="M23" s="350"/>
      <c r="N23" s="350"/>
      <c r="O23" s="350"/>
      <c r="P23" s="350"/>
      <c r="Q23" s="350"/>
      <c r="R23" s="350"/>
      <c r="S23" s="350"/>
      <c r="T23" s="350"/>
      <c r="U23" s="350"/>
      <c r="V23" s="351"/>
    </row>
    <row r="24" spans="1:22" ht="13.8" thickTop="1" x14ac:dyDescent="0.25"/>
    <row r="26" spans="1:22" x14ac:dyDescent="0.25">
      <c r="J26" s="574" t="s">
        <v>904</v>
      </c>
      <c r="K26" s="16" t="s">
        <v>212</v>
      </c>
      <c r="L26" s="16" t="s">
        <v>905</v>
      </c>
      <c r="M26" s="16"/>
    </row>
    <row r="27" spans="1:22" x14ac:dyDescent="0.25">
      <c r="J27">
        <v>1</v>
      </c>
      <c r="K27" s="16" t="s">
        <v>879</v>
      </c>
      <c r="L27" s="16" t="s">
        <v>86</v>
      </c>
      <c r="M27" s="16"/>
    </row>
    <row r="28" spans="1:22" x14ac:dyDescent="0.25">
      <c r="J28">
        <v>1</v>
      </c>
      <c r="K28" s="16" t="s">
        <v>878</v>
      </c>
      <c r="L28" s="16" t="s">
        <v>153</v>
      </c>
      <c r="M28" s="16"/>
    </row>
    <row r="29" spans="1:22" x14ac:dyDescent="0.25">
      <c r="J29">
        <v>1</v>
      </c>
      <c r="K29" s="16" t="s">
        <v>877</v>
      </c>
      <c r="L29" s="16" t="s">
        <v>153</v>
      </c>
      <c r="M29" s="16"/>
    </row>
    <row r="30" spans="1:22" x14ac:dyDescent="0.25">
      <c r="J30" s="570">
        <v>2</v>
      </c>
      <c r="K30" s="571" t="s">
        <v>879</v>
      </c>
      <c r="L30" s="571" t="s">
        <v>86</v>
      </c>
      <c r="M30" s="16"/>
    </row>
    <row r="31" spans="1:22" x14ac:dyDescent="0.25">
      <c r="J31">
        <v>2</v>
      </c>
      <c r="K31" s="16" t="s">
        <v>878</v>
      </c>
      <c r="L31" s="16" t="s">
        <v>86</v>
      </c>
      <c r="M31" s="16"/>
    </row>
    <row r="32" spans="1:22" x14ac:dyDescent="0.25">
      <c r="J32" s="572">
        <v>2</v>
      </c>
      <c r="K32" s="573" t="s">
        <v>877</v>
      </c>
      <c r="L32" s="573" t="s">
        <v>153</v>
      </c>
      <c r="M32" s="16"/>
    </row>
    <row r="33" spans="9:13" x14ac:dyDescent="0.25">
      <c r="J33">
        <v>3</v>
      </c>
      <c r="K33" s="16" t="s">
        <v>879</v>
      </c>
      <c r="L33" s="16" t="s">
        <v>153</v>
      </c>
      <c r="M33" s="16"/>
    </row>
    <row r="34" spans="9:13" x14ac:dyDescent="0.25">
      <c r="J34">
        <v>3</v>
      </c>
      <c r="K34" s="16" t="s">
        <v>878</v>
      </c>
      <c r="L34" s="16" t="s">
        <v>153</v>
      </c>
      <c r="M34" s="16"/>
    </row>
    <row r="35" spans="9:13" x14ac:dyDescent="0.25">
      <c r="J35">
        <v>3</v>
      </c>
      <c r="K35" s="16" t="s">
        <v>877</v>
      </c>
      <c r="L35" s="16" t="s">
        <v>153</v>
      </c>
      <c r="M35" s="16"/>
    </row>
    <row r="37" spans="9:13" x14ac:dyDescent="0.25">
      <c r="K37" t="s">
        <v>907</v>
      </c>
    </row>
    <row r="38" spans="9:13" x14ac:dyDescent="0.25">
      <c r="I38" s="39" t="s">
        <v>906</v>
      </c>
      <c r="J38" t="str">
        <f>'TEND 1X'!H34</f>
        <v>GENERIC</v>
      </c>
      <c r="K38" t="str">
        <f>IF(L1=1,VLOOKUP($J$38,$K$27:$L$29,2,FALSE),IF(L1=2,VLOOKUP($J$38,$K$30:$L$32,2,FALSE),VLOOKUP($J$38,$K$33:$L$35,2,FALSE)))</f>
        <v>YES</v>
      </c>
    </row>
  </sheetData>
  <pageMargins left="0.70866141732283472" right="0.70866141732283472" top="0.74803149606299213" bottom="0.74803149606299213" header="0.31496062992125984" footer="0.31496062992125984"/>
  <pageSetup paperSize="9" scale="11" fitToHeight="0" orientation="landscape" r:id="rId1"/>
  <headerFooter>
    <oddHeader>&amp;L&amp;"Calibri"&amp;10&amp;K000000Sensitivity - General&amp;1#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3</vt:i4>
      </vt:variant>
    </vt:vector>
  </HeadingPairs>
  <TitlesOfParts>
    <vt:vector size="12" baseType="lpstr">
      <vt:lpstr>TEND 1X</vt:lpstr>
      <vt:lpstr>B6 - Scoring - Past Performance</vt:lpstr>
      <vt:lpstr>WORKINGS MATRIX</vt:lpstr>
      <vt:lpstr>Annex 1 PSP Perf. Report</vt:lpstr>
      <vt:lpstr>Reference Letter for PP</vt:lpstr>
      <vt:lpstr>Affidavit for Past Performance</vt:lpstr>
      <vt:lpstr>FORM C2.4 TECH</vt:lpstr>
      <vt:lpstr>Proj Relevance Codes</vt:lpstr>
      <vt:lpstr>SETUP</vt:lpstr>
      <vt:lpstr>'Annex 1 PSP Perf. Report'!Print_Area</vt:lpstr>
      <vt:lpstr>'TEND 1X'!Print_Area</vt:lpstr>
      <vt:lpstr>SETUP!Print_Titles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Lippertm</dc:creator>
  <cp:lastModifiedBy>Riaan Oerlemans (NR)</cp:lastModifiedBy>
  <cp:lastPrinted>2023-05-08T08:24:24Z</cp:lastPrinted>
  <dcterms:created xsi:type="dcterms:W3CDTF">2008-02-11T13:57:00Z</dcterms:created>
  <dcterms:modified xsi:type="dcterms:W3CDTF">2024-03-04T08:31:49Z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M_Links_Updated">
    <vt:bool>true</vt:bool>
  </property>
  <property fmtid="{D5CDD505-2E9C-101B-9397-08002B2CF9AE}" pid="3" name="MSIP_Label_5a024da7-7918-49c2-a744-b84d0bf2c679_Enabled">
    <vt:lpwstr>true</vt:lpwstr>
  </property>
  <property fmtid="{D5CDD505-2E9C-101B-9397-08002B2CF9AE}" pid="4" name="MSIP_Label_5a024da7-7918-49c2-a744-b84d0bf2c679_SetDate">
    <vt:lpwstr>2023-05-11T12:17:15Z</vt:lpwstr>
  </property>
  <property fmtid="{D5CDD505-2E9C-101B-9397-08002B2CF9AE}" pid="5" name="MSIP_Label_5a024da7-7918-49c2-a744-b84d0bf2c679_Method">
    <vt:lpwstr>Standard</vt:lpwstr>
  </property>
  <property fmtid="{D5CDD505-2E9C-101B-9397-08002B2CF9AE}" pid="6" name="MSIP_Label_5a024da7-7918-49c2-a744-b84d0bf2c679_Name">
    <vt:lpwstr>General</vt:lpwstr>
  </property>
  <property fmtid="{D5CDD505-2E9C-101B-9397-08002B2CF9AE}" pid="7" name="MSIP_Label_5a024da7-7918-49c2-a744-b84d0bf2c679_SiteId">
    <vt:lpwstr>24236235-bb51-454e-8f47-206699c7e33b</vt:lpwstr>
  </property>
  <property fmtid="{D5CDD505-2E9C-101B-9397-08002B2CF9AE}" pid="8" name="MSIP_Label_5a024da7-7918-49c2-a744-b84d0bf2c679_ActionId">
    <vt:lpwstr>a75bbc6a-e015-4290-aef4-b473c5c47dd5</vt:lpwstr>
  </property>
  <property fmtid="{D5CDD505-2E9C-101B-9397-08002B2CF9AE}" pid="9" name="MSIP_Label_5a024da7-7918-49c2-a744-b84d0bf2c679_ContentBits">
    <vt:lpwstr>1</vt:lpwstr>
  </property>
</Properties>
</file>