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mntomnyama-my.sharepoint.com/personal/mava_mngadi_mntomnyama_co_za/Documents/Desktop/MCE Projects/Municipal Pound/Planning/Tender Document/09 29/"/>
    </mc:Choice>
  </mc:AlternateContent>
  <xr:revisionPtr revIDLastSave="9" documentId="13_ncr:1_{4C2DF490-9488-4A1F-A516-F3D49D11B776}" xr6:coauthVersionLast="47" xr6:coauthVersionMax="47" xr10:uidLastSave="{87E32614-0663-45E9-80A5-681A115C442B}"/>
  <bookViews>
    <workbookView xWindow="-120" yWindow="-120" windowWidth="20730" windowHeight="11160" firstSheet="36" activeTab="44" xr2:uid="{00000000-000D-0000-FFFF-FFFF00000000}"/>
  </bookViews>
  <sheets>
    <sheet name="works" sheetId="248" r:id="rId1"/>
    <sheet name="pg1" sheetId="287" r:id="rId2"/>
    <sheet name="ohs1" sheetId="288" r:id="rId3"/>
    <sheet name="ohs2" sheetId="289" r:id="rId4"/>
    <sheet name="ohs3" sheetId="305" r:id="rId5"/>
    <sheet name="ohs4" sheetId="306" r:id="rId6"/>
    <sheet name="wt1" sheetId="350" r:id="rId7"/>
    <sheet name="wt2" sheetId="351" r:id="rId8"/>
    <sheet name="wt3" sheetId="352" r:id="rId9"/>
    <sheet name="wm1" sheetId="353" r:id="rId10"/>
    <sheet name="wm2" sheetId="354" r:id="rId11"/>
    <sheet name="wm3" sheetId="355" r:id="rId12"/>
    <sheet name="st1" sheetId="356" r:id="rId13"/>
    <sheet name="st2" sheetId="357" r:id="rId14"/>
    <sheet name="sm1" sheetId="359" r:id="rId15"/>
    <sheet name="sm2" sheetId="360" r:id="rId16"/>
    <sheet name="main1" sheetId="269" r:id="rId17"/>
    <sheet name="main2" sheetId="292" r:id="rId18"/>
    <sheet name="guard1" sheetId="361" r:id="rId19"/>
    <sheet name="archi1" sheetId="363" r:id="rId20"/>
    <sheet name="archi2" sheetId="365" r:id="rId21"/>
    <sheet name="archi3" sheetId="366" r:id="rId22"/>
    <sheet name="archi4" sheetId="367" r:id="rId23"/>
    <sheet name="archi5" sheetId="368" r:id="rId24"/>
    <sheet name="adchi6" sheetId="369" r:id="rId25"/>
    <sheet name="archi7" sheetId="370" r:id="rId26"/>
    <sheet name="archi8" sheetId="371" r:id="rId27"/>
    <sheet name="archi9" sheetId="372" r:id="rId28"/>
    <sheet name="archi10" sheetId="374" r:id="rId29"/>
    <sheet name="archi11" sheetId="375" r:id="rId30"/>
    <sheet name="archi12" sheetId="376" r:id="rId31"/>
    <sheet name="archi13" sheetId="377" r:id="rId32"/>
    <sheet name="archi14" sheetId="378" r:id="rId33"/>
    <sheet name="archi15" sheetId="379" r:id="rId34"/>
    <sheet name="archi16" sheetId="380" r:id="rId35"/>
    <sheet name="archi17" sheetId="381" r:id="rId36"/>
    <sheet name="archi18" sheetId="382" r:id="rId37"/>
    <sheet name="archi19" sheetId="383" r:id="rId38"/>
    <sheet name="archi20" sheetId="384" r:id="rId39"/>
    <sheet name="archi21" sheetId="386" r:id="rId40"/>
    <sheet name="archi22" sheetId="387" r:id="rId41"/>
    <sheet name="archi23" sheetId="388" r:id="rId42"/>
    <sheet name="archi24" sheetId="389" r:id="rId43"/>
    <sheet name="archi25" sheetId="392" r:id="rId44"/>
    <sheet name="sum" sheetId="282" r:id="rId45"/>
  </sheets>
  <definedNames>
    <definedName name="_" localSheetId="5" hidden="1">#REF!</definedName>
    <definedName name="_" localSheetId="15" hidden="1">#REF!</definedName>
    <definedName name="_" localSheetId="11" hidden="1">#REF!</definedName>
    <definedName name="_" hidden="1">#REF!</definedName>
    <definedName name="______SEC1200">#REF!</definedName>
    <definedName name="___SEC1200">#REF!</definedName>
    <definedName name="_Parse_Out" hidden="1">#REF!</definedName>
    <definedName name="_SEC1200">#REF!</definedName>
    <definedName name="_Toc67999085" localSheetId="0">works!$A$2</definedName>
    <definedName name="a" hidden="1">#REF!</definedName>
    <definedName name="b" hidden="1">#REF!</definedName>
    <definedName name="ee" hidden="1">#REF!</definedName>
    <definedName name="erfefefef" hidden="1">#REF!</definedName>
    <definedName name="ewfsc" hidden="1">#REF!</definedName>
    <definedName name="f" hidden="1">#REF!</definedName>
    <definedName name="fff" hidden="1">#REF!</definedName>
    <definedName name="frans3" hidden="1">#REF!</definedName>
    <definedName name="fransnffbusd" hidden="1">#REF!</definedName>
    <definedName name="gggg" hidden="1">#REF!</definedName>
    <definedName name="gluglu" hidden="1">#REF!</definedName>
    <definedName name="h" hidden="1">#REF!</definedName>
    <definedName name="jj" hidden="1">#REF!</definedName>
    <definedName name="kkk" hidden="1">#REF!</definedName>
    <definedName name="m" hidden="1">#REF!</definedName>
    <definedName name="p" hidden="1">#REF!</definedName>
    <definedName name="pompom" hidden="1">#REF!</definedName>
    <definedName name="_xlnm.Print_Area" localSheetId="2">'ohs1'!$A$1:$G$65</definedName>
    <definedName name="_xlnm.Print_Area" localSheetId="3">'ohs2'!$A$1:$G$65</definedName>
    <definedName name="_xlnm.Print_Area" localSheetId="4">'ohs3'!$A$1:$G$65</definedName>
    <definedName name="_xlnm.Print_Area" localSheetId="5">'ohs4'!$A$1:$G$65</definedName>
    <definedName name="_xlnm.Print_Area" localSheetId="1">'pg1'!$A$1:$G$65</definedName>
    <definedName name="q" hidden="1">#REF!</definedName>
    <definedName name="QQ" hidden="1">#REF!</definedName>
    <definedName name="rebv" hidden="1">#REF!</definedName>
    <definedName name="s" hidden="1">#REF!</definedName>
    <definedName name="ssss" hidden="1">#REF!</definedName>
    <definedName name="tryhj" hidden="1">#REF!</definedName>
    <definedName name="u" hidden="1">#REF!</definedName>
    <definedName name="VO1_ch133">#REF!</definedName>
    <definedName name="w" hidden="1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287" l="1"/>
  <c r="A1" i="386"/>
  <c r="A1" i="356"/>
  <c r="A1" i="353"/>
  <c r="A1" i="379"/>
  <c r="E18" i="371"/>
  <c r="E33" i="370"/>
  <c r="E22" i="366"/>
  <c r="E21" i="366"/>
  <c r="E26" i="365"/>
  <c r="E22" i="365"/>
  <c r="E29" i="363"/>
  <c r="E37" i="361"/>
  <c r="E36" i="361"/>
  <c r="E42" i="361"/>
  <c r="E41" i="361"/>
  <c r="E38" i="361"/>
  <c r="E33" i="361"/>
  <c r="E34" i="361"/>
  <c r="E22" i="361"/>
  <c r="E21" i="361"/>
  <c r="E23" i="361" s="1"/>
  <c r="E16" i="361"/>
  <c r="E29" i="292" l="1"/>
  <c r="A3" i="289" l="1"/>
  <c r="A2" i="289"/>
  <c r="A1" i="289"/>
  <c r="A3" i="305"/>
  <c r="A2" i="305"/>
  <c r="A1" i="305"/>
  <c r="A3" i="306"/>
  <c r="A2" i="306"/>
  <c r="A1" i="306"/>
  <c r="A3" i="350"/>
  <c r="A2" i="350"/>
  <c r="A1" i="350"/>
  <c r="A3" i="351"/>
  <c r="A2" i="351"/>
  <c r="A1" i="351"/>
  <c r="A3" i="352"/>
  <c r="A2" i="352"/>
  <c r="A1" i="352"/>
  <c r="A3" i="353"/>
  <c r="A2" i="353"/>
  <c r="A3" i="354"/>
  <c r="A2" i="354"/>
  <c r="A1" i="354"/>
  <c r="A3" i="355"/>
  <c r="A2" i="355"/>
  <c r="A1" i="355"/>
  <c r="A3" i="356"/>
  <c r="A2" i="356"/>
  <c r="A3" i="357"/>
  <c r="A2" i="357"/>
  <c r="A1" i="357"/>
  <c r="A3" i="359"/>
  <c r="A2" i="359"/>
  <c r="A1" i="359"/>
  <c r="A3" i="360"/>
  <c r="A2" i="360"/>
  <c r="A1" i="360"/>
  <c r="A3" i="269"/>
  <c r="A2" i="269"/>
  <c r="A1" i="269"/>
  <c r="A3" i="292"/>
  <c r="A2" i="292"/>
  <c r="A1" i="292"/>
  <c r="A3" i="361"/>
  <c r="A2" i="361"/>
  <c r="A1" i="361"/>
  <c r="A3" i="363"/>
  <c r="A2" i="363"/>
  <c r="A1" i="363"/>
  <c r="A3" i="365"/>
  <c r="A2" i="365"/>
  <c r="A1" i="365"/>
  <c r="A3" i="366"/>
  <c r="A2" i="366"/>
  <c r="A1" i="366"/>
  <c r="A3" i="367"/>
  <c r="A2" i="367"/>
  <c r="A1" i="367"/>
  <c r="A3" i="368"/>
  <c r="A2" i="368"/>
  <c r="A1" i="368"/>
  <c r="A3" i="369"/>
  <c r="A2" i="369"/>
  <c r="A1" i="369"/>
  <c r="A3" i="370"/>
  <c r="A2" i="370"/>
  <c r="A1" i="370"/>
  <c r="A3" i="371"/>
  <c r="A2" i="371"/>
  <c r="A1" i="371"/>
  <c r="A3" i="372"/>
  <c r="A2" i="372"/>
  <c r="A1" i="372"/>
  <c r="A3" i="374"/>
  <c r="A2" i="374"/>
  <c r="A1" i="374"/>
  <c r="A3" i="375"/>
  <c r="A2" i="375"/>
  <c r="A1" i="375"/>
  <c r="A3" i="376"/>
  <c r="A2" i="376"/>
  <c r="A1" i="376"/>
  <c r="A3" i="377"/>
  <c r="A2" i="377"/>
  <c r="A1" i="377"/>
  <c r="A3" i="378"/>
  <c r="A2" i="378"/>
  <c r="A1" i="378"/>
  <c r="A3" i="379"/>
  <c r="A2" i="379"/>
  <c r="A3" i="380"/>
  <c r="A2" i="380"/>
  <c r="A1" i="380"/>
  <c r="A3" i="381"/>
  <c r="A2" i="381"/>
  <c r="A1" i="381"/>
  <c r="A3" i="382"/>
  <c r="A2" i="382"/>
  <c r="A1" i="382"/>
  <c r="A3" i="383"/>
  <c r="A2" i="383"/>
  <c r="A1" i="383"/>
  <c r="A3" i="384"/>
  <c r="A2" i="384"/>
  <c r="A1" i="384"/>
  <c r="A3" i="386"/>
  <c r="A2" i="386"/>
  <c r="A3" i="387"/>
  <c r="A2" i="387"/>
  <c r="A1" i="387"/>
  <c r="A3" i="388"/>
  <c r="A2" i="388"/>
  <c r="A1" i="388"/>
  <c r="A3" i="389"/>
  <c r="A2" i="389"/>
  <c r="A1" i="389"/>
  <c r="A3" i="392"/>
  <c r="A2" i="392"/>
  <c r="A1" i="392"/>
  <c r="A3" i="288"/>
  <c r="A2" i="288"/>
  <c r="A1" i="288"/>
  <c r="G56" i="287"/>
  <c r="F57" i="287"/>
  <c r="G54" i="287"/>
  <c r="G50" i="287"/>
  <c r="E37" i="350"/>
  <c r="E54" i="351"/>
  <c r="E45" i="351" s="1"/>
  <c r="E53" i="351"/>
  <c r="E48" i="351" s="1"/>
  <c r="E56" i="353"/>
  <c r="E53" i="353"/>
  <c r="E50" i="353"/>
  <c r="E38" i="353"/>
  <c r="E43" i="353" s="1"/>
  <c r="E41" i="354"/>
  <c r="E39" i="354"/>
  <c r="E37" i="354"/>
  <c r="E50" i="359"/>
  <c r="E48" i="359"/>
  <c r="E45" i="359"/>
  <c r="E42" i="359"/>
  <c r="E41" i="359"/>
  <c r="E39" i="359"/>
  <c r="E37" i="359"/>
  <c r="E36" i="359"/>
  <c r="G55" i="287" l="1"/>
  <c r="E38" i="351"/>
  <c r="E43" i="351"/>
  <c r="E50" i="351"/>
  <c r="E40" i="351"/>
  <c r="E39" i="353"/>
  <c r="E41" i="353"/>
  <c r="E53" i="387" l="1"/>
  <c r="E30" i="387"/>
  <c r="E23" i="387"/>
  <c r="E20" i="386"/>
  <c r="E22" i="386"/>
  <c r="E18" i="384"/>
  <c r="E30" i="378" l="1"/>
  <c r="E21" i="377"/>
  <c r="E20" i="377"/>
  <c r="E22" i="371"/>
  <c r="E20" i="371"/>
  <c r="E35" i="370"/>
  <c r="E27" i="370"/>
  <c r="E19" i="368"/>
  <c r="E15" i="368"/>
  <c r="E36" i="367"/>
  <c r="E35" i="367"/>
  <c r="E37" i="363"/>
  <c r="E36" i="363"/>
  <c r="E31" i="363"/>
  <c r="E30" i="363"/>
  <c r="E41" i="292"/>
  <c r="E26" i="292"/>
  <c r="E38" i="292"/>
  <c r="E37" i="292"/>
  <c r="E36" i="292"/>
  <c r="E35" i="292"/>
  <c r="E34" i="292"/>
  <c r="E21" i="292"/>
  <c r="E17" i="292"/>
  <c r="E16" i="292"/>
  <c r="E15" i="292"/>
  <c r="E20" i="292" s="1"/>
  <c r="E14" i="292"/>
  <c r="E13" i="292"/>
  <c r="E12" i="292"/>
  <c r="E56" i="269"/>
  <c r="E54" i="269"/>
  <c r="E45" i="269"/>
  <c r="E42" i="269"/>
  <c r="E35" i="269"/>
  <c r="E20" i="269"/>
  <c r="E15" i="269"/>
  <c r="G37" i="388" l="1"/>
  <c r="E39" i="292"/>
  <c r="E37" i="378"/>
  <c r="B30" i="282"/>
  <c r="A30" i="282"/>
  <c r="B29" i="282"/>
  <c r="A29" i="282"/>
  <c r="B28" i="282"/>
  <c r="A28" i="282"/>
  <c r="B27" i="282"/>
  <c r="A27" i="282"/>
  <c r="B26" i="282"/>
  <c r="A26" i="282"/>
  <c r="B25" i="282"/>
  <c r="A25" i="282"/>
  <c r="B24" i="282"/>
  <c r="A24" i="282"/>
  <c r="B23" i="282"/>
  <c r="A23" i="282"/>
  <c r="B22" i="282"/>
  <c r="A22" i="282"/>
  <c r="B21" i="282"/>
  <c r="A21" i="282"/>
  <c r="B20" i="282"/>
  <c r="A20" i="282"/>
  <c r="B19" i="282"/>
  <c r="A19" i="282"/>
  <c r="E27" i="392"/>
  <c r="E30" i="392" l="1"/>
  <c r="E24" i="392"/>
  <c r="E22" i="392"/>
  <c r="E19" i="392"/>
  <c r="E17" i="392"/>
  <c r="A59" i="389"/>
  <c r="A59" i="388"/>
  <c r="G14" i="389"/>
  <c r="G33" i="388"/>
  <c r="A59" i="384"/>
  <c r="E27" i="384"/>
  <c r="E24" i="384"/>
  <c r="E23" i="384"/>
  <c r="E31" i="378"/>
  <c r="A59" i="372"/>
  <c r="B18" i="282" l="1"/>
  <c r="A18" i="282"/>
  <c r="B17" i="282"/>
  <c r="A17" i="282"/>
  <c r="B16" i="282"/>
  <c r="A16" i="282"/>
  <c r="B15" i="282"/>
  <c r="A15" i="282"/>
  <c r="B14" i="282"/>
  <c r="A14" i="282"/>
  <c r="B13" i="282"/>
  <c r="A13" i="282"/>
  <c r="B12" i="282"/>
  <c r="A12" i="282"/>
  <c r="B11" i="282"/>
  <c r="A11" i="282"/>
  <c r="B10" i="282"/>
  <c r="A10" i="282"/>
  <c r="B9" i="282"/>
  <c r="A9" i="282"/>
  <c r="E54" i="367"/>
  <c r="A59" i="361" l="1"/>
  <c r="A59" i="363"/>
  <c r="E51" i="363"/>
  <c r="E42" i="292"/>
  <c r="E40" i="292"/>
  <c r="E39" i="361"/>
  <c r="A59" i="392"/>
  <c r="A59" i="387"/>
  <c r="E46" i="387"/>
  <c r="E38" i="387"/>
  <c r="E37" i="387"/>
  <c r="E36" i="387"/>
  <c r="E29" i="387"/>
  <c r="A59" i="386"/>
  <c r="C8" i="384"/>
  <c r="C8" i="383"/>
  <c r="C7" i="383"/>
  <c r="C7" i="384" s="1"/>
  <c r="C8" i="382"/>
  <c r="E25" i="381"/>
  <c r="E15" i="381" s="1"/>
  <c r="C8" i="381"/>
  <c r="C7" i="381"/>
  <c r="C7" i="382" s="1"/>
  <c r="G59" i="380"/>
  <c r="F59" i="380"/>
  <c r="E59" i="380"/>
  <c r="D59" i="380"/>
  <c r="C59" i="380"/>
  <c r="B59" i="380"/>
  <c r="C8" i="380"/>
  <c r="G59" i="379"/>
  <c r="F59" i="379"/>
  <c r="E59" i="379"/>
  <c r="D59" i="379"/>
  <c r="C59" i="379"/>
  <c r="B59" i="379"/>
  <c r="A59" i="378"/>
  <c r="E32" i="378"/>
  <c r="A59" i="377"/>
  <c r="C8" i="377"/>
  <c r="G59" i="376"/>
  <c r="F59" i="376"/>
  <c r="E59" i="376"/>
  <c r="D59" i="376"/>
  <c r="C59" i="376"/>
  <c r="B59" i="376"/>
  <c r="A59" i="375"/>
  <c r="C8" i="375"/>
  <c r="A59" i="371"/>
  <c r="A59" i="370"/>
  <c r="A59" i="369"/>
  <c r="C8" i="369"/>
  <c r="C7" i="369"/>
  <c r="A59" i="368"/>
  <c r="C8" i="368"/>
  <c r="A59" i="366"/>
  <c r="A59" i="365"/>
  <c r="E55" i="367" l="1"/>
  <c r="E19" i="381"/>
  <c r="E49" i="367"/>
  <c r="E21" i="381"/>
  <c r="E16" i="381"/>
  <c r="E18" i="381" l="1"/>
  <c r="E25" i="361" l="1"/>
  <c r="A59" i="292"/>
  <c r="E40" i="361" l="1"/>
  <c r="E18" i="361"/>
  <c r="E19" i="361"/>
  <c r="E20" i="361"/>
  <c r="E17" i="359" l="1"/>
  <c r="A59" i="357"/>
  <c r="E32" i="357"/>
  <c r="E31" i="357"/>
  <c r="E21" i="357" s="1"/>
  <c r="E37" i="356"/>
  <c r="E34" i="356"/>
  <c r="E31" i="356"/>
  <c r="E18" i="357" l="1"/>
  <c r="E28" i="357"/>
  <c r="E23" i="357"/>
  <c r="E26" i="357"/>
  <c r="E16" i="357"/>
  <c r="E34" i="350" l="1"/>
  <c r="E31" i="350"/>
  <c r="A59" i="360"/>
  <c r="C8" i="360"/>
  <c r="A59" i="359"/>
  <c r="C9" i="359"/>
  <c r="C9" i="360" s="1"/>
  <c r="C9" i="357"/>
  <c r="C8" i="357"/>
  <c r="A59" i="355"/>
  <c r="C8" i="355"/>
  <c r="A59" i="354"/>
  <c r="E21" i="354"/>
  <c r="C8" i="354"/>
  <c r="E29" i="353"/>
  <c r="E54" i="354" s="1"/>
  <c r="E18" i="353"/>
  <c r="C9" i="353"/>
  <c r="C9" i="355" s="1"/>
  <c r="A59" i="352"/>
  <c r="C7" i="352"/>
  <c r="C9" i="351"/>
  <c r="C9" i="352" s="1"/>
  <c r="C8" i="351"/>
  <c r="C8" i="352" s="1"/>
  <c r="E16" i="350"/>
  <c r="E14" i="350"/>
  <c r="E14" i="356" l="1"/>
  <c r="C9" i="354"/>
  <c r="E16" i="356" l="1"/>
  <c r="E43" i="269" l="1"/>
  <c r="E18" i="292"/>
  <c r="E37" i="269"/>
  <c r="E25" i="269"/>
  <c r="E28" i="269" l="1"/>
  <c r="E31" i="269"/>
  <c r="E19" i="292" l="1"/>
  <c r="J40" i="287" l="1"/>
  <c r="I40" i="287"/>
  <c r="I41" i="287" l="1"/>
  <c r="I10" i="306" l="1"/>
  <c r="I10" i="305"/>
  <c r="I10" i="289"/>
  <c r="C7" i="305" l="1"/>
  <c r="C7" i="306" s="1"/>
  <c r="A59" i="306"/>
  <c r="A3" i="282" l="1"/>
  <c r="C9" i="292" l="1"/>
  <c r="C8" i="292" l="1"/>
  <c r="B8" i="282" l="1"/>
  <c r="A8" i="282"/>
  <c r="B7" i="282"/>
  <c r="A7" i="282"/>
  <c r="A61" i="287" l="1"/>
  <c r="A61" i="288" s="1"/>
  <c r="A3" i="287"/>
  <c r="A2" i="287"/>
  <c r="C8" i="289"/>
  <c r="C8" i="305" s="1"/>
  <c r="C8" i="306" s="1"/>
  <c r="A59" i="287"/>
  <c r="G21" i="287"/>
  <c r="A61" i="289" l="1"/>
  <c r="A10" i="289"/>
  <c r="A61" i="305" l="1"/>
  <c r="A10" i="305"/>
  <c r="A59" i="288"/>
  <c r="A61" i="306" l="1"/>
  <c r="A61" i="350" s="1"/>
  <c r="A59" i="289"/>
  <c r="A10" i="306"/>
  <c r="A2" i="282"/>
  <c r="A1" i="282"/>
  <c r="A61" i="351" l="1"/>
  <c r="A10" i="351"/>
  <c r="A59" i="305"/>
  <c r="A10" i="352" l="1"/>
  <c r="A59" i="350"/>
  <c r="A61" i="352"/>
  <c r="A59" i="351" l="1"/>
  <c r="A61" i="353"/>
  <c r="A10" i="354" l="1"/>
  <c r="A61" i="354"/>
  <c r="A10" i="355" l="1"/>
  <c r="A61" i="355"/>
  <c r="A61" i="356" s="1"/>
  <c r="A59" i="353"/>
  <c r="A61" i="357" l="1"/>
  <c r="A10" i="357"/>
  <c r="A61" i="359" l="1"/>
  <c r="A59" i="356"/>
  <c r="E24" i="306" l="1"/>
  <c r="A61" i="360"/>
  <c r="A10" i="360"/>
  <c r="A61" i="269" l="1"/>
  <c r="A10" i="292" l="1"/>
  <c r="A61" i="292"/>
  <c r="A59" i="269" l="1"/>
  <c r="A61" i="361"/>
  <c r="A61" i="363" s="1"/>
  <c r="A61" i="365" s="1"/>
  <c r="A61" i="366" s="1"/>
  <c r="A61" i="367" s="1"/>
  <c r="A10" i="368" l="1"/>
  <c r="A61" i="368"/>
  <c r="A10" i="369"/>
  <c r="A59" i="367" l="1"/>
  <c r="A61" i="369"/>
  <c r="A61" i="370" s="1"/>
  <c r="A61" i="371" s="1"/>
  <c r="A61" i="372" s="1"/>
  <c r="A61" i="374" s="1"/>
  <c r="A10" i="375" l="1"/>
  <c r="A61" i="375"/>
  <c r="A59" i="374" l="1"/>
  <c r="A61" i="376"/>
  <c r="A61" i="377" l="1"/>
  <c r="A10" i="377"/>
  <c r="A59" i="376" l="1"/>
  <c r="A61" i="378"/>
  <c r="A61" i="379" s="1"/>
  <c r="A61" i="380" l="1"/>
  <c r="A10" i="380"/>
  <c r="A61" i="381" l="1"/>
  <c r="A10" i="381"/>
  <c r="A59" i="379"/>
  <c r="A10" i="382" l="1"/>
  <c r="A59" i="380"/>
  <c r="A61" i="382"/>
  <c r="A10" i="383" l="1"/>
  <c r="A59" i="381"/>
  <c r="A61" i="383"/>
  <c r="A61" i="384" l="1"/>
  <c r="A59" i="382"/>
  <c r="A10" i="384"/>
  <c r="A59" i="383" l="1"/>
  <c r="A61" i="386"/>
  <c r="A61" i="387" s="1"/>
  <c r="A61" i="388" s="1"/>
  <c r="A61" i="389" s="1"/>
  <c r="A61" i="392" s="1"/>
  <c r="A44" i="28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Moedi - George</author>
  </authors>
  <commentList>
    <comment ref="F36" authorId="0" shapeId="0" xr:uid="{B5C14349-13C6-49E7-9DA7-95A3982B4ADC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valve + handwheel
</t>
        </r>
      </text>
    </comment>
  </commentList>
</comments>
</file>

<file path=xl/sharedStrings.xml><?xml version="1.0" encoding="utf-8"?>
<sst xmlns="http://schemas.openxmlformats.org/spreadsheetml/2006/main" count="2852" uniqueCount="1632">
  <si>
    <t>Water pipes</t>
  </si>
  <si>
    <t>Summary of the Schedule of  Quantities</t>
  </si>
  <si>
    <t>Schedule 4</t>
  </si>
  <si>
    <t>SANS</t>
  </si>
  <si>
    <t>Payment</t>
  </si>
  <si>
    <t>Item</t>
  </si>
  <si>
    <t>Item Description</t>
  </si>
  <si>
    <t>Unit</t>
  </si>
  <si>
    <t>Rate</t>
  </si>
  <si>
    <t>Amount</t>
  </si>
  <si>
    <t>1 200</t>
  </si>
  <si>
    <t>1.1.1</t>
  </si>
  <si>
    <t>sum</t>
  </si>
  <si>
    <t>1.1.2</t>
  </si>
  <si>
    <t>1.1.3</t>
  </si>
  <si>
    <t>Rate only</t>
  </si>
  <si>
    <t>m</t>
  </si>
  <si>
    <t>2.1.1</t>
  </si>
  <si>
    <t>Schedule 1</t>
  </si>
  <si>
    <t>Schedule 2</t>
  </si>
  <si>
    <t>m²</t>
  </si>
  <si>
    <t>m³</t>
  </si>
  <si>
    <t>number</t>
  </si>
  <si>
    <t>reference</t>
  </si>
  <si>
    <t>Rands.cents</t>
  </si>
  <si>
    <t>Quantities</t>
  </si>
  <si>
    <t>A8.3.1</t>
  </si>
  <si>
    <t>A8.4.1</t>
  </si>
  <si>
    <t>DB8.3.2.a</t>
  </si>
  <si>
    <t>DB8.3.3.3</t>
  </si>
  <si>
    <t>LB8.2.1a</t>
  </si>
  <si>
    <t>LB8.2.1b</t>
  </si>
  <si>
    <t>L8.2.1</t>
  </si>
  <si>
    <t>L8.2.2</t>
  </si>
  <si>
    <t>no</t>
  </si>
  <si>
    <t>Schedule 3 continued</t>
  </si>
  <si>
    <t>G8.4.3</t>
  </si>
  <si>
    <t>DB8.3.1a</t>
  </si>
  <si>
    <t>DB8.3.1b</t>
  </si>
  <si>
    <t>C8.2.5&amp;6</t>
  </si>
  <si>
    <t>4.1.1</t>
  </si>
  <si>
    <t>Bill of Quantities</t>
  </si>
  <si>
    <t>Schedule 3</t>
  </si>
  <si>
    <t>3.1.1</t>
  </si>
  <si>
    <t>3.1.2</t>
  </si>
  <si>
    <t>3.1.3</t>
  </si>
  <si>
    <t>3.1.4</t>
  </si>
  <si>
    <t>Preliminary and general</t>
  </si>
  <si>
    <t>Fixed charge items</t>
  </si>
  <si>
    <t>Contractual requirements affecting the Contractor</t>
  </si>
  <si>
    <t>A8.3.2</t>
  </si>
  <si>
    <t>1.1.4</t>
  </si>
  <si>
    <t>PSAB 5.5</t>
  </si>
  <si>
    <t>Survey assistant as &amp; when required by the Engineer</t>
  </si>
  <si>
    <t>1.1.5</t>
  </si>
  <si>
    <t>PSAB 5.6</t>
  </si>
  <si>
    <t>1.1.6</t>
  </si>
  <si>
    <t>Telephone facilities for the Engineer</t>
  </si>
  <si>
    <t>Prov</t>
  </si>
  <si>
    <t>1.1.7</t>
  </si>
  <si>
    <t>1.1.8</t>
  </si>
  <si>
    <t>A8.3.2.2a</t>
  </si>
  <si>
    <t>Offices &amp; storage facilities for the Contractor</t>
  </si>
  <si>
    <t>1.1.9</t>
  </si>
  <si>
    <t>A8.3.2.2b</t>
  </si>
  <si>
    <t>Workshops for the Contractor as required by The Contract</t>
  </si>
  <si>
    <t>1.1.10</t>
  </si>
  <si>
    <t>A8.3.2.2d</t>
  </si>
  <si>
    <t>Living accommodations for the Contractor's personnel</t>
  </si>
  <si>
    <t>1.1.11</t>
  </si>
  <si>
    <t>A8.3.2.2e</t>
  </si>
  <si>
    <t>Ablution &amp; latrine facilities for the Contractor's personnel</t>
  </si>
  <si>
    <t>1.1.12</t>
  </si>
  <si>
    <t>A8.3.2.2f</t>
  </si>
  <si>
    <t>1.1.13</t>
  </si>
  <si>
    <t>A8.3.2.2g</t>
  </si>
  <si>
    <t>Water, electricity &amp; communications as required by The Contract</t>
  </si>
  <si>
    <t>Other obligations by the Contractor :</t>
  </si>
  <si>
    <t>1.1.14</t>
  </si>
  <si>
    <t>A8.3.2.2h</t>
  </si>
  <si>
    <t>1.1.15</t>
  </si>
  <si>
    <t>A8.8.1</t>
  </si>
  <si>
    <t>A8.3.3</t>
  </si>
  <si>
    <t>A8.3.4</t>
  </si>
  <si>
    <t>Removal of site establishment</t>
  </si>
  <si>
    <t>1.2</t>
  </si>
  <si>
    <t>Time related items</t>
  </si>
  <si>
    <t>1.2.1</t>
  </si>
  <si>
    <t>Contractual requirements on a monthly bases affecting the Contractor</t>
  </si>
  <si>
    <t>1.2.2</t>
  </si>
  <si>
    <t>A8.4.2.2</t>
  </si>
  <si>
    <t>1.2.3</t>
  </si>
  <si>
    <t>A8.4.3</t>
  </si>
  <si>
    <t>1.2.4</t>
  </si>
  <si>
    <t>A8.4.4</t>
  </si>
  <si>
    <t>Company &amp; head office administration costs pertaining to the Contract</t>
  </si>
  <si>
    <t>1.2.5</t>
  </si>
  <si>
    <t>A8.4.5</t>
  </si>
  <si>
    <t xml:space="preserve">Other time related obligations by the Contractor </t>
  </si>
  <si>
    <t>1.3</t>
  </si>
  <si>
    <t>Provisional sums by the Engineer</t>
  </si>
  <si>
    <t>1.3.1</t>
  </si>
  <si>
    <t>PSA5.10.1</t>
  </si>
  <si>
    <t>1.3.2</t>
  </si>
  <si>
    <t>1.3.3</t>
  </si>
  <si>
    <t>Provisional sum for community involvement/CLO payment</t>
  </si>
  <si>
    <t>1.3.4</t>
  </si>
  <si>
    <t>A8.5b</t>
  </si>
  <si>
    <t>%</t>
  </si>
  <si>
    <t>Occupational health and safety requirements</t>
  </si>
  <si>
    <t>2.2</t>
  </si>
  <si>
    <t>Health and safety plan</t>
  </si>
  <si>
    <t>2.2.1</t>
  </si>
  <si>
    <t xml:space="preserve">Occupational Health &amp; Safety Act no. 85/1993 </t>
  </si>
  <si>
    <t>Health and safety main file</t>
  </si>
  <si>
    <t>2.3.1</t>
  </si>
  <si>
    <t>NOT TO BE REMOVED FROM SITE</t>
  </si>
  <si>
    <t>Schedule 2 continued</t>
  </si>
  <si>
    <t>Health &amp; safety register file</t>
  </si>
  <si>
    <t>2.4.1</t>
  </si>
  <si>
    <t>Health &amp; Safety training file</t>
  </si>
  <si>
    <t>2.5.1</t>
  </si>
  <si>
    <t>Service Provider appointments</t>
  </si>
  <si>
    <t>2.6.1</t>
  </si>
  <si>
    <t>2.7.1</t>
  </si>
  <si>
    <t>The H&amp;S Representative to perform the following :</t>
  </si>
  <si>
    <t>H&amp;S duties on site</t>
  </si>
  <si>
    <t>Appointee to be permanently on site and under supervision of</t>
  </si>
  <si>
    <t>Public awareness training.</t>
  </si>
  <si>
    <t xml:space="preserve">Toolbox talks on environmental awareness </t>
  </si>
  <si>
    <t>First aid awareness</t>
  </si>
  <si>
    <t>Fire fighting awareness</t>
  </si>
  <si>
    <t>Tool box talks on hand tools and hand tool accidents</t>
  </si>
  <si>
    <t xml:space="preserve">Hold tool box talks on machine guarding </t>
  </si>
  <si>
    <t xml:space="preserve">Tool box talks on safe loading </t>
  </si>
  <si>
    <t xml:space="preserve">Tool box talks on safety signs </t>
  </si>
  <si>
    <t>Tool box talks on ten commandments of safety</t>
  </si>
  <si>
    <t>Community training</t>
  </si>
  <si>
    <t>First aid equipment</t>
  </si>
  <si>
    <t>2.8.1</t>
  </si>
  <si>
    <t>2.8.2</t>
  </si>
  <si>
    <t>2.8.3</t>
  </si>
  <si>
    <t>Fire fighting equipment</t>
  </si>
  <si>
    <t>2.9.1</t>
  </si>
  <si>
    <t>2.9.2</t>
  </si>
  <si>
    <t>2.9.3</t>
  </si>
  <si>
    <t>Personal protective clothing</t>
  </si>
  <si>
    <t>Chemical toilets</t>
  </si>
  <si>
    <t>Eating facilities</t>
  </si>
  <si>
    <t>2.12.1</t>
  </si>
  <si>
    <t>2.13</t>
  </si>
  <si>
    <t>2.13.1</t>
  </si>
  <si>
    <t>Medical tests</t>
  </si>
  <si>
    <t>2.14.1</t>
  </si>
  <si>
    <t>2.15.1</t>
  </si>
  <si>
    <t>Site clearance</t>
  </si>
  <si>
    <t>Trench excavations</t>
  </si>
  <si>
    <t>Water pipe - earthworks</t>
  </si>
  <si>
    <t>DB8.3.2.c</t>
  </si>
  <si>
    <t>DB8.3.3.2</t>
  </si>
  <si>
    <t>DB8.3.5a</t>
  </si>
  <si>
    <t>Protection of existing under ground services</t>
  </si>
  <si>
    <t>DB8.3.5b</t>
  </si>
  <si>
    <t>Reinstate road surfaces with all layer courses</t>
  </si>
  <si>
    <t>Provision for bedding and covering</t>
  </si>
  <si>
    <t>LB8.2.2.2a</t>
  </si>
  <si>
    <t>LB8.2.2.2b</t>
  </si>
  <si>
    <t>Water pipes &amp; related items</t>
  </si>
  <si>
    <t>Water pipe specials and fittings</t>
  </si>
  <si>
    <t>Heavy duty lock with master key</t>
  </si>
  <si>
    <t>outlet</t>
  </si>
  <si>
    <t>Ancillary items</t>
  </si>
  <si>
    <t>80 mm Ø x 65 mm Ø tamper proof pillar post hydrant with instantaneous</t>
  </si>
  <si>
    <t>2.10</t>
  </si>
  <si>
    <t>PSA5.10.3</t>
  </si>
  <si>
    <t>Provisional sum for accredited training of local labour by specialist</t>
  </si>
  <si>
    <t>DB8.3.6.1b</t>
  </si>
  <si>
    <t>DB8.3.6.1d</t>
  </si>
  <si>
    <t xml:space="preserve">m³
</t>
  </si>
  <si>
    <t>Warning &amp; Information Signs</t>
  </si>
  <si>
    <t>3.2.1</t>
  </si>
  <si>
    <t>3.2.2</t>
  </si>
  <si>
    <t>3.2.4</t>
  </si>
  <si>
    <t>3.3.2</t>
  </si>
  <si>
    <t>3.3.3</t>
  </si>
  <si>
    <t>3.3.4</t>
  </si>
  <si>
    <t>3.4.1</t>
  </si>
  <si>
    <t>3.4.2</t>
  </si>
  <si>
    <t>3.4.3</t>
  </si>
  <si>
    <t>3.5.1</t>
  </si>
  <si>
    <t>3.5.2</t>
  </si>
  <si>
    <t>3.5.3</t>
  </si>
  <si>
    <t>3.6.1</t>
  </si>
  <si>
    <t>3.6.2</t>
  </si>
  <si>
    <t>3.6.3</t>
  </si>
  <si>
    <t>3.6.4</t>
  </si>
  <si>
    <t>3.6.5</t>
  </si>
  <si>
    <t>3.6.6</t>
  </si>
  <si>
    <t>Schedule 4 continued</t>
  </si>
  <si>
    <t>4.2.1</t>
  </si>
  <si>
    <t>4.2.2</t>
  </si>
  <si>
    <t>4.2.3</t>
  </si>
  <si>
    <t>4.2.4</t>
  </si>
  <si>
    <t>4.2.5</t>
  </si>
  <si>
    <t>4.3.1</t>
  </si>
  <si>
    <t>4.3.2</t>
  </si>
  <si>
    <t>4.3.3</t>
  </si>
  <si>
    <t>4.3.4</t>
  </si>
  <si>
    <t>4.3.5</t>
  </si>
  <si>
    <t>4.4.1</t>
  </si>
  <si>
    <t>4.4.2</t>
  </si>
  <si>
    <t>L8.2.5</t>
  </si>
  <si>
    <t>DB8.3.2.b2</t>
  </si>
  <si>
    <t>3.2.5</t>
  </si>
  <si>
    <t>Sewer pipe - earthworks</t>
  </si>
  <si>
    <t>Sewer pipes &amp; related items</t>
  </si>
  <si>
    <t>Sewer pipes</t>
  </si>
  <si>
    <t>LD8.2.1</t>
  </si>
  <si>
    <t>Sewer manholes</t>
  </si>
  <si>
    <t>LD8.2.3</t>
  </si>
  <si>
    <t>From 0.0 m  up to and including 1.5 m</t>
  </si>
  <si>
    <t>From 0.0 m  up to and including 2.0 m</t>
  </si>
  <si>
    <t xml:space="preserve">Sewer erf (yard) connections </t>
  </si>
  <si>
    <t>LD8.2.6</t>
  </si>
  <si>
    <t>LD8.2.11</t>
  </si>
  <si>
    <t>Schedule 5</t>
  </si>
  <si>
    <t>Schedule 5 continued</t>
  </si>
  <si>
    <t>5.1.1</t>
  </si>
  <si>
    <t>5.1.2</t>
  </si>
  <si>
    <t>5.1.3</t>
  </si>
  <si>
    <t>5.1.4</t>
  </si>
  <si>
    <t>5.2.1</t>
  </si>
  <si>
    <t>5.2.2</t>
  </si>
  <si>
    <t>5.2.3</t>
  </si>
  <si>
    <t>5.2.4</t>
  </si>
  <si>
    <t>5.2.5</t>
  </si>
  <si>
    <t>5.3.1</t>
  </si>
  <si>
    <t>5.3.2</t>
  </si>
  <si>
    <t>5.3.3</t>
  </si>
  <si>
    <t>5.3.4</t>
  </si>
  <si>
    <t>5.5.1</t>
  </si>
  <si>
    <t>5.5.2</t>
  </si>
  <si>
    <t>5.5.3</t>
  </si>
  <si>
    <t>Schedule 6</t>
  </si>
  <si>
    <t>6.1.1</t>
  </si>
  <si>
    <t>6.2.1</t>
  </si>
  <si>
    <t>6.2.2</t>
  </si>
  <si>
    <t>6.3.1</t>
  </si>
  <si>
    <t>6.3.4</t>
  </si>
  <si>
    <t>6.3.5</t>
  </si>
  <si>
    <t>6.3.6</t>
  </si>
  <si>
    <t>6.3.7</t>
  </si>
  <si>
    <t xml:space="preserve">Setting up a job and site specific  Health &amp; Safety Main file as requested by </t>
  </si>
  <si>
    <t xml:space="preserve">File to be a lever arch file with original colour document of acceptable </t>
  </si>
  <si>
    <t>Contractor's Site Supervisor. Appointment to be for the duration of the</t>
  </si>
  <si>
    <t xml:space="preserve">Contract. Induction training of all workers of Sub-Contractors. </t>
  </si>
  <si>
    <t>Schedule 7</t>
  </si>
  <si>
    <t>7.1.1</t>
  </si>
  <si>
    <t>7.1.2</t>
  </si>
  <si>
    <t>7.1.3</t>
  </si>
  <si>
    <t>7.1.4</t>
  </si>
  <si>
    <t>DM8.3.3.2</t>
  </si>
  <si>
    <t>7.1.5</t>
  </si>
  <si>
    <t>7.1.6</t>
  </si>
  <si>
    <t>7.1.7</t>
  </si>
  <si>
    <t>7.1.8</t>
  </si>
  <si>
    <t>7.2.1</t>
  </si>
  <si>
    <t>7.3.1</t>
  </si>
  <si>
    <t>7.3.2</t>
  </si>
  <si>
    <t>7.3.3</t>
  </si>
  <si>
    <t>2.9.4</t>
  </si>
  <si>
    <t>Setting up a job and site specific  Health &amp; Safety Register File as requested</t>
  </si>
  <si>
    <t>Setting up a job and site specific  Health &amp; Safety Training File as requested</t>
  </si>
  <si>
    <t>Bedding cradle with granular material compacted to 90 % MOD AASHTO</t>
  </si>
  <si>
    <t>density</t>
  </si>
  <si>
    <t>Blanket with selected fill material, hand compacted to 90 % MOD AASHTO</t>
  </si>
  <si>
    <t>density over &amp; around the pipes</t>
  </si>
  <si>
    <t>painted universal undercoat and 2 coats of yellow coloured oil based paint</t>
  </si>
  <si>
    <t>Time spent</t>
  </si>
  <si>
    <t>Duration</t>
  </si>
  <si>
    <t>The Contractor to provide the following items or as amended in the Tender</t>
  </si>
  <si>
    <t>Document :</t>
  </si>
  <si>
    <t>Quantities are re-measurable- proof shall be supplied by the Contractor of the</t>
  </si>
  <si>
    <t>quantities claimed</t>
  </si>
  <si>
    <t>standards including dividers. Emergency telephone numbers to be displayed</t>
  </si>
  <si>
    <t>on back of file. The file will be expanded during the project as and when</t>
  </si>
  <si>
    <t>required by the Client</t>
  </si>
  <si>
    <t>Note : all excavations other than rock requiring blasting will be considered as</t>
  </si>
  <si>
    <t>compaction, remove paving blocks, stockpile &amp; re-instate paving blocks)</t>
  </si>
  <si>
    <t>75 mm Ø socket end gate valve</t>
  </si>
  <si>
    <t>Notification of Construction work to the Provincial Director as requested by</t>
  </si>
  <si>
    <t>3.2.3</t>
  </si>
  <si>
    <t xml:space="preserve">Storm water pipes and culverts of any sizes, channels, drains etc. </t>
  </si>
  <si>
    <t>Road side kerbing, edge beams etc.</t>
  </si>
  <si>
    <t>6.3.8</t>
  </si>
  <si>
    <t>Thrust block construction for pipe works</t>
  </si>
  <si>
    <t>A8.3.2.1a</t>
  </si>
  <si>
    <t>A8.3.2.1b</t>
  </si>
  <si>
    <t>A8.3.2.1c</t>
  </si>
  <si>
    <t xml:space="preserve">Other fixed charge obligations by the Contractor </t>
  </si>
  <si>
    <t>A8.4.2.1</t>
  </si>
  <si>
    <t xml:space="preserve">All facilities on the site for the Engineer </t>
  </si>
  <si>
    <t>All facilities on the site for the Contractor</t>
  </si>
  <si>
    <t>1.2.6</t>
  </si>
  <si>
    <t>A8.5a</t>
  </si>
  <si>
    <t>LB8.2.2.3a</t>
  </si>
  <si>
    <t>LB8.2.2.3b</t>
  </si>
  <si>
    <r>
      <t xml:space="preserve">General clearance, clearing of vegetation, rubble etc. </t>
    </r>
    <r>
      <rPr>
        <i/>
        <sz val="11"/>
        <color rgb="FFC00000"/>
        <rFont val="Arial"/>
        <family val="2"/>
      </rPr>
      <t>(including the spoiling</t>
    </r>
  </si>
  <si>
    <r>
      <t xml:space="preserve">pipe line route </t>
    </r>
    <r>
      <rPr>
        <i/>
        <sz val="11"/>
        <color rgb="FFC00000"/>
        <rFont val="Arial"/>
        <family val="2"/>
      </rPr>
      <t>(rate shall include the removal of tree stump &amp; all haulage)</t>
    </r>
  </si>
  <si>
    <r>
      <t xml:space="preserve">line route </t>
    </r>
    <r>
      <rPr>
        <i/>
        <sz val="11"/>
        <color rgb="FFC00000"/>
        <rFont val="Arial"/>
        <family val="2"/>
      </rPr>
      <t>(rate shall include the removal of tree stump &amp; all haulage)</t>
    </r>
  </si>
  <si>
    <r>
      <t xml:space="preserve">Large Ø water &amp; sewer pipes </t>
    </r>
    <r>
      <rPr>
        <i/>
        <sz val="11"/>
        <color rgb="FFC00000"/>
        <rFont val="Arial"/>
        <family val="2"/>
      </rPr>
      <t>(75 - 1200 mm Ø)</t>
    </r>
  </si>
  <si>
    <r>
      <t xml:space="preserve">Bitumen surfaced roads with all layers </t>
    </r>
    <r>
      <rPr>
        <i/>
        <sz val="11"/>
        <color rgb="FFC00000"/>
        <rFont val="Arial"/>
        <family val="2"/>
      </rPr>
      <t>(base, sub base etc. with required</t>
    </r>
  </si>
  <si>
    <r>
      <t xml:space="preserve">110 mm Ø x 45° plain bend </t>
    </r>
    <r>
      <rPr>
        <i/>
        <sz val="11"/>
        <color rgb="FFC00000"/>
        <rFont val="Arial"/>
        <family val="2"/>
      </rPr>
      <t>(spigot/socket)</t>
    </r>
  </si>
  <si>
    <r>
      <t xml:space="preserve">110 mm Ø x 22.5° plain bend </t>
    </r>
    <r>
      <rPr>
        <i/>
        <sz val="11"/>
        <color rgb="FFC00000"/>
        <rFont val="Arial"/>
        <family val="2"/>
      </rPr>
      <t>(spigot/socket)</t>
    </r>
  </si>
  <si>
    <r>
      <t xml:space="preserve">the Engineer under the Construction Regulations </t>
    </r>
    <r>
      <rPr>
        <i/>
        <sz val="11"/>
        <color rgb="FFC00000"/>
        <rFont val="Arial"/>
        <family val="2"/>
      </rPr>
      <t>(Regulation 5)</t>
    </r>
    <r>
      <rPr>
        <sz val="11"/>
        <color theme="3"/>
        <rFont val="Arial"/>
        <family val="2"/>
      </rPr>
      <t xml:space="preserve"> of the </t>
    </r>
  </si>
  <si>
    <r>
      <t xml:space="preserve">by the Engineer under the Construction Regulations </t>
    </r>
    <r>
      <rPr>
        <i/>
        <sz val="11"/>
        <color rgb="FFC00000"/>
        <rFont val="Arial"/>
        <family val="2"/>
      </rPr>
      <t>(Regulation 5)</t>
    </r>
    <r>
      <rPr>
        <sz val="11"/>
        <color theme="3"/>
        <rFont val="Arial"/>
        <family val="2"/>
      </rPr>
      <t xml:space="preserve"> of the </t>
    </r>
  </si>
  <si>
    <r>
      <t xml:space="preserve">Name board </t>
    </r>
    <r>
      <rPr>
        <i/>
        <sz val="11"/>
        <color rgb="FFC00000"/>
        <rFont val="Arial"/>
        <family val="2"/>
      </rPr>
      <t>(2 number)</t>
    </r>
    <r>
      <rPr>
        <sz val="11"/>
        <color theme="3"/>
        <rFont val="Arial"/>
        <family val="2"/>
      </rPr>
      <t xml:space="preserve"> as specified in the Tender Document</t>
    </r>
  </si>
  <si>
    <t>Barricading &amp; demarcation</t>
  </si>
  <si>
    <r>
      <t xml:space="preserve">Furnished office for the Engineer's use </t>
    </r>
    <r>
      <rPr>
        <i/>
        <sz val="10"/>
        <color rgb="FFC00000"/>
        <rFont val="Arial"/>
        <family val="2"/>
      </rPr>
      <t>(see item PSAB3.2 in the document)</t>
    </r>
  </si>
  <si>
    <t>The file to include all sections as specified by the H&amp;S Specifications</t>
  </si>
  <si>
    <t>attached to the bid document</t>
  </si>
  <si>
    <t>Supply, install/construct the following items :</t>
  </si>
  <si>
    <t>(including signs such as SMI board, No Entry, First Aid, Fire Equipment,</t>
  </si>
  <si>
    <t>Various warnings, Traffic Control, Fire siren, Name boards on vehicles etc.)</t>
  </si>
  <si>
    <r>
      <t xml:space="preserve">Deal with </t>
    </r>
    <r>
      <rPr>
        <u/>
        <sz val="11"/>
        <color rgb="FFC00000"/>
        <rFont val="Arial"/>
        <family val="2"/>
      </rPr>
      <t>rain and/or ground water</t>
    </r>
    <r>
      <rPr>
        <sz val="11"/>
        <color theme="3"/>
        <rFont val="Arial"/>
        <family val="2"/>
      </rPr>
      <t xml:space="preserve"> in all type of excavations on site as</t>
    </r>
  </si>
  <si>
    <t>Supply &amp; install all material as required</t>
  </si>
  <si>
    <t>Note : all supply &amp; haulage are inclusive for the following items</t>
  </si>
  <si>
    <t>1.1.16</t>
  </si>
  <si>
    <r>
      <t xml:space="preserve">Provision for traffic control </t>
    </r>
    <r>
      <rPr>
        <u/>
        <sz val="11"/>
        <color rgb="FFC00000"/>
        <rFont val="Arial"/>
        <family val="2"/>
      </rPr>
      <t xml:space="preserve">as requested by the Engineer </t>
    </r>
  </si>
  <si>
    <t>1.1.17</t>
  </si>
  <si>
    <t>Bedding cradle with crushed stone material</t>
  </si>
  <si>
    <t>Blanket with crushed stone material</t>
  </si>
  <si>
    <t>concrete</t>
  </si>
  <si>
    <t>DB8.3.4a</t>
  </si>
  <si>
    <t>Shoring of trenches if requested by the Engineer or the site Safety Agent</t>
  </si>
  <si>
    <t>Signboards to be displayed on site as required:</t>
  </si>
  <si>
    <t>First aid box the Contractor</t>
  </si>
  <si>
    <t>First aid boxes for Sub-Contractors if applicable</t>
  </si>
  <si>
    <t>Stretcher by the Contractor</t>
  </si>
  <si>
    <t>Fire extinguishers by the Contractor</t>
  </si>
  <si>
    <t>Fire extinguishers for Sub-Contractors if applicable</t>
  </si>
  <si>
    <t xml:space="preserve">Fire extinguishers test certificate for the Contractor </t>
  </si>
  <si>
    <t xml:space="preserve">Fire extinguishers test certificate for Sub-Contractors </t>
  </si>
  <si>
    <t>3.3.5</t>
  </si>
  <si>
    <t>5.3.5</t>
  </si>
  <si>
    <t>5.3.6</t>
  </si>
  <si>
    <r>
      <t xml:space="preserve">Occupational Health &amp; Safety Act no. 85/1993 </t>
    </r>
    <r>
      <rPr>
        <i/>
        <sz val="11"/>
        <color rgb="FFC00000"/>
        <rFont val="Arial"/>
        <family val="2"/>
      </rPr>
      <t>(one off item)</t>
    </r>
  </si>
  <si>
    <t>Survey equipment as &amp; when required by the Engineer</t>
  </si>
  <si>
    <t>Supply tools &amp; equipment as required by The Contract</t>
  </si>
  <si>
    <r>
      <t>markers</t>
    </r>
    <r>
      <rPr>
        <i/>
        <sz val="11"/>
        <color rgb="FFC00000"/>
        <rFont val="Arial"/>
        <family val="2"/>
      </rPr>
      <t xml:space="preserve"> (approximately 1200 mm long each)</t>
    </r>
  </si>
  <si>
    <r>
      <t xml:space="preserve">completion of the pipe line </t>
    </r>
    <r>
      <rPr>
        <i/>
        <sz val="11"/>
        <color rgb="FFC00000"/>
        <rFont val="Arial"/>
        <family val="2"/>
      </rPr>
      <t>(rate includes the maintenance of the stock pile )</t>
    </r>
  </si>
  <si>
    <t>Construct anchor thrust blocks and pedestals from 15 Map concrete</t>
  </si>
  <si>
    <t>500 mm x 500 mm x 250 mm base from 25 Map concrete</t>
  </si>
  <si>
    <t>300 mm x 300 mm x 1,150 mm pedestal from 25 Map concrete, to be</t>
  </si>
  <si>
    <t xml:space="preserve">Training on site </t>
  </si>
  <si>
    <t>standards including dividers.</t>
  </si>
  <si>
    <t xml:space="preserve">related to this project as stipulated in the prevailing Occupational Health &amp; </t>
  </si>
  <si>
    <t>with table and chairs</t>
  </si>
  <si>
    <t>Lsum</t>
  </si>
  <si>
    <r>
      <t xml:space="preserve">Paving block surfaced roads with all layers </t>
    </r>
    <r>
      <rPr>
        <i/>
        <sz val="11"/>
        <color rgb="FFC00000"/>
        <rFont val="Arial"/>
        <family val="2"/>
      </rPr>
      <t xml:space="preserve">(base, etc. with required </t>
    </r>
  </si>
  <si>
    <t>the Engineer</t>
  </si>
  <si>
    <r>
      <t xml:space="preserve">Compaction in road reserves with 1:10 mix </t>
    </r>
    <r>
      <rPr>
        <b/>
        <i/>
        <u/>
        <sz val="10"/>
        <color rgb="FFC00000"/>
        <rFont val="Arial"/>
        <family val="2"/>
      </rPr>
      <t xml:space="preserve">soilcrete where instructed by </t>
    </r>
  </si>
  <si>
    <r>
      <t xml:space="preserve">Class B type of bedding &amp; blanket using </t>
    </r>
    <r>
      <rPr>
        <b/>
        <i/>
        <u/>
        <sz val="10"/>
        <color rgb="FFC00000"/>
        <rFont val="Arial"/>
        <family val="2"/>
      </rPr>
      <t>excavated material from trenches</t>
    </r>
  </si>
  <si>
    <r>
      <t xml:space="preserve">Class B type of bedding &amp; blanket using </t>
    </r>
    <r>
      <rPr>
        <b/>
        <i/>
        <u/>
        <sz val="10"/>
        <color rgb="FFC00000"/>
        <rFont val="Arial"/>
        <family val="2"/>
      </rPr>
      <t>imported material from borrow pits</t>
    </r>
  </si>
  <si>
    <r>
      <t xml:space="preserve">Class B type of bedding &amp; blanket using </t>
    </r>
    <r>
      <rPr>
        <b/>
        <i/>
        <u/>
        <sz val="10"/>
        <color rgb="FFC00000"/>
        <rFont val="Arial"/>
        <family val="2"/>
      </rPr>
      <t>material from commercial sources</t>
    </r>
  </si>
  <si>
    <r>
      <t xml:space="preserve">Class B type of bedding &amp; blanket using </t>
    </r>
    <r>
      <rPr>
        <b/>
        <i/>
        <u/>
        <sz val="10"/>
        <color rgb="FFC00000"/>
        <rFont val="Arial"/>
        <family val="2"/>
      </rPr>
      <t>19 mm crushed stone material</t>
    </r>
    <r>
      <rPr>
        <b/>
        <i/>
        <sz val="10"/>
        <color rgb="FFC00000"/>
        <rFont val="Arial"/>
        <family val="2"/>
      </rPr>
      <t xml:space="preserve"> </t>
    </r>
  </si>
  <si>
    <t xml:space="preserve">Protection from damages during construction to existing services crossing the </t>
  </si>
  <si>
    <t xml:space="preserve">Protection from damages during construction to existing services adjoining the </t>
  </si>
  <si>
    <t>Temporary works to control water inflow into the trenches:</t>
  </si>
  <si>
    <t>days</t>
  </si>
  <si>
    <t>3.3.6</t>
  </si>
  <si>
    <t>3.3.7</t>
  </si>
  <si>
    <t>DB8.3.4b</t>
  </si>
  <si>
    <t>DB8.3.4b1</t>
  </si>
  <si>
    <t>DB8.3.4b2</t>
  </si>
  <si>
    <t>DB8.3.4b3</t>
  </si>
  <si>
    <t>Remove 150 mm topsoil to the trench width, stock pile &amp; replace it after</t>
  </si>
  <si>
    <t xml:space="preserve">any type of material only when requested by the Engineer in charge of the </t>
  </si>
  <si>
    <t xml:space="preserve">(rate shall cover the cost of blasting, removal &amp; replacement of all material </t>
  </si>
  <si>
    <t>with all haulage involved)</t>
  </si>
  <si>
    <t xml:space="preserve">any support measures together with any cost from the inconvenience of </t>
  </si>
  <si>
    <t>Open up &amp; close down a borrow pit when  requested by the Engineer in</t>
  </si>
  <si>
    <t>charge of the site</t>
  </si>
  <si>
    <t>new trenches (whether or not their presence is known before they're uncovered)</t>
  </si>
  <si>
    <t>Supply, lay and bed the following water pipes complete with couplings on</t>
  </si>
  <si>
    <t>blanket are measured elsewhere - testing &amp; disinfection of pipes are included</t>
  </si>
  <si>
    <t>in the rates)</t>
  </si>
  <si>
    <t>prepared bedding, joint, incl. cut pipes to length where required (bedding &amp;</t>
  </si>
  <si>
    <t xml:space="preserve">For further clarification : all activities for each item shall be as described in the relevant SANS 1200 pay items </t>
  </si>
  <si>
    <t>Valves &amp; valve chambers</t>
  </si>
  <si>
    <t>Construct valve chamber as described on the relevant drawings</t>
  </si>
  <si>
    <t>Fire hydrants &amp; hydrant chambers</t>
  </si>
  <si>
    <t xml:space="preserve">Construct fire hydrants together with hydrant chambers as described on the </t>
  </si>
  <si>
    <t>4.4.3</t>
  </si>
  <si>
    <t>4.4.4</t>
  </si>
  <si>
    <t>4.4.5</t>
  </si>
  <si>
    <t>4.5.1</t>
  </si>
  <si>
    <t>4.5.2</t>
  </si>
  <si>
    <t>4.5.3</t>
  </si>
  <si>
    <t>4.5.4</t>
  </si>
  <si>
    <t>4.5.5</t>
  </si>
  <si>
    <t>4.5.6</t>
  </si>
  <si>
    <t>4.5.7</t>
  </si>
  <si>
    <t>4.5.8</t>
  </si>
  <si>
    <t>4.5.9</t>
  </si>
  <si>
    <t>4.5.10</t>
  </si>
  <si>
    <t>4.5.11</t>
  </si>
  <si>
    <t>4.5.12</t>
  </si>
  <si>
    <t>4.5.13</t>
  </si>
  <si>
    <t>4.5.14</t>
  </si>
  <si>
    <t>4.5.15</t>
  </si>
  <si>
    <t>4.5.16</t>
  </si>
  <si>
    <t>4.5.17</t>
  </si>
  <si>
    <t>4.6.1</t>
  </si>
  <si>
    <t>Connection to existing water supply line as indicated on the relevant drawings</t>
  </si>
  <si>
    <t>to allow adequate working space, the cutting into the existing pipe, placing</t>
  </si>
  <si>
    <t>the required connection items &amp; fittings with the required couplings, the</t>
  </si>
  <si>
    <t>compaction &amp; backfill of excavated material , making good any shortfall in</t>
  </si>
  <si>
    <t xml:space="preserve">filling material or disposal of any excess material if necessary and the </t>
  </si>
  <si>
    <t>placing of a marker to indicate the position of the connection)</t>
  </si>
  <si>
    <t>L8.2.11a</t>
  </si>
  <si>
    <t>DB8.3.1c</t>
  </si>
  <si>
    <t>Trench excavation for 160 mm Ø pipes, 800 mm wide x up to a depth of 2.0 m</t>
  </si>
  <si>
    <t>excavation base &amp; the disposal of all surplus material)</t>
  </si>
  <si>
    <t xml:space="preserve">(Rate shall cover the cost of excavation, backfill, compaction of the </t>
  </si>
  <si>
    <t>the operation)</t>
  </si>
  <si>
    <t>Supply, lay and bed the following sewer pipes complete with couplings on</t>
  </si>
  <si>
    <t>blanket are measured elsewhere)</t>
  </si>
  <si>
    <t>6.4.1</t>
  </si>
  <si>
    <t>Note : Exposing services to be made by hand excavation</t>
  </si>
  <si>
    <t>Preliminary financial implications</t>
  </si>
  <si>
    <t>400 mm x 400 mm x 200 mm block from 25 mPa concrete for valve box top</t>
  </si>
  <si>
    <t>200 mm Ø Class 6 uPVC pipe for AVK valves, ±500 mm long, cut to suit</t>
  </si>
  <si>
    <r>
      <t xml:space="preserve">on site </t>
    </r>
    <r>
      <rPr>
        <i/>
        <sz val="11"/>
        <color rgb="FFC00000"/>
        <rFont val="Arial"/>
        <family val="2"/>
      </rPr>
      <t>(to enable to reach valves)</t>
    </r>
  </si>
  <si>
    <t>Valve box with blue PVC top pre-cast into 400 mm x 400 mm x 250 mm block</t>
  </si>
  <si>
    <t xml:space="preserve">with lockable lid </t>
  </si>
  <si>
    <t>A medically qualified person to perform medical tests on all workers</t>
  </si>
  <si>
    <t>site - rate shall cover the cost of removal &amp; replacement of all material with</t>
  </si>
  <si>
    <t>(rate shall cover the cost of all additional excavation, trimming, formwork,</t>
  </si>
  <si>
    <t>2.10.1</t>
  </si>
  <si>
    <t>2.10.2</t>
  </si>
  <si>
    <t>Provisional sum for supply of computers</t>
  </si>
  <si>
    <t>1.3.5</t>
  </si>
  <si>
    <t>Contractor's overhead and profit on Item 1.3.1 to 1.3.4</t>
  </si>
  <si>
    <r>
      <t xml:space="preserve">(Note : provisional sums shall be authorized </t>
    </r>
    <r>
      <rPr>
        <b/>
        <i/>
        <u/>
        <sz val="11"/>
        <color rgb="FFC00000"/>
        <rFont val="Arial"/>
        <family val="2"/>
      </rPr>
      <t>only by the Engineer</t>
    </r>
    <r>
      <rPr>
        <b/>
        <i/>
        <sz val="11"/>
        <color rgb="FFC00000"/>
        <rFont val="Arial"/>
        <family val="2"/>
      </rPr>
      <t>)</t>
    </r>
  </si>
  <si>
    <t>Trench excavation for 75 mm Ø pipes, 700 mm wide x 1,200 mm deep</t>
  </si>
  <si>
    <t>(rate shall cover the cost of the excavation, backfill, compaction of the</t>
  </si>
  <si>
    <t>Miscellaneous items</t>
  </si>
  <si>
    <r>
      <t>Provide equipment</t>
    </r>
    <r>
      <rPr>
        <i/>
        <sz val="11"/>
        <color rgb="FFC00000"/>
        <rFont val="Arial"/>
        <family val="2"/>
      </rPr>
      <t xml:space="preserve"> (pump, pipes, etc..)</t>
    </r>
  </si>
  <si>
    <t>Operate and maintain those equipment :</t>
  </si>
  <si>
    <r>
      <t>Remove equipment</t>
    </r>
    <r>
      <rPr>
        <i/>
        <sz val="11"/>
        <color rgb="FFC00000"/>
        <rFont val="Arial"/>
        <family val="2"/>
      </rPr>
      <t xml:space="preserve"> (pump, pipes, etc..)</t>
    </r>
  </si>
  <si>
    <t>Borrow pit</t>
  </si>
  <si>
    <t>Road crossing with pipes</t>
  </si>
  <si>
    <t xml:space="preserve">working in the supported trench and all the costs of the risks inherent in </t>
  </si>
  <si>
    <t>3.3.1</t>
  </si>
  <si>
    <t>3.3.8</t>
  </si>
  <si>
    <t>3.3.9</t>
  </si>
  <si>
    <t>3.3.10</t>
  </si>
  <si>
    <t>3.3.11</t>
  </si>
  <si>
    <t>3.5.4</t>
  </si>
  <si>
    <t>3.5.5</t>
  </si>
  <si>
    <t>3.5.6</t>
  </si>
  <si>
    <t>3.5.7</t>
  </si>
  <si>
    <t>3.5.8</t>
  </si>
  <si>
    <r>
      <t>75 mm Ø pipe x 90° socket end PVC bend</t>
    </r>
    <r>
      <rPr>
        <i/>
        <sz val="11"/>
        <color rgb="FFC00000"/>
        <rFont val="Arial"/>
        <family val="2"/>
      </rPr>
      <t xml:space="preserve"> (PVC Class 9 fittings)</t>
    </r>
  </si>
  <si>
    <r>
      <t>75 mm Ø pipe x 45° socket end PVC bend</t>
    </r>
    <r>
      <rPr>
        <i/>
        <sz val="11"/>
        <color rgb="FFC00000"/>
        <rFont val="Arial"/>
        <family val="2"/>
      </rPr>
      <t xml:space="preserve"> (PVC Class 9 fittings)</t>
    </r>
  </si>
  <si>
    <r>
      <t>110 mm Ø pipe x 45° socket end PVC bend</t>
    </r>
    <r>
      <rPr>
        <i/>
        <sz val="11"/>
        <color rgb="FFC00000"/>
        <rFont val="Arial"/>
        <family val="2"/>
      </rPr>
      <t xml:space="preserve"> (PVC Class 9 fittings)</t>
    </r>
  </si>
  <si>
    <r>
      <t>75 mm Ø pipe x 22.5° socket end PVC bend</t>
    </r>
    <r>
      <rPr>
        <i/>
        <sz val="11"/>
        <color rgb="FFC00000"/>
        <rFont val="Arial"/>
        <family val="2"/>
      </rPr>
      <t xml:space="preserve"> (PVC Class 9 fittings)</t>
    </r>
  </si>
  <si>
    <r>
      <t>75 mm Ø pipe x 11.25° socket end PVC bend</t>
    </r>
    <r>
      <rPr>
        <i/>
        <sz val="11"/>
        <color rgb="FFC00000"/>
        <rFont val="Arial"/>
        <family val="2"/>
      </rPr>
      <t xml:space="preserve"> (PVC Class 9 fittings)</t>
    </r>
  </si>
  <si>
    <t>reinforcement and finishing of top surfaces as required)</t>
  </si>
  <si>
    <t xml:space="preserve">(Rate shall cover the cost of the supply, placing, maintenance &amp; removal of </t>
  </si>
  <si>
    <t>Shoring of trenches as requested by the Engineer or the site Safety Agent</t>
  </si>
  <si>
    <t>5.5.4</t>
  </si>
  <si>
    <t>5.5.5</t>
  </si>
  <si>
    <t>5.5.6</t>
  </si>
  <si>
    <t>5.5.7</t>
  </si>
  <si>
    <t>5.5.8</t>
  </si>
  <si>
    <t>Schedule 6 continued</t>
  </si>
  <si>
    <t>6.3.9</t>
  </si>
  <si>
    <t>6.3.10</t>
  </si>
  <si>
    <t>Refer to drawings : 2312/11/C/2-4 REv0</t>
  </si>
  <si>
    <t>Schedule 8</t>
  </si>
  <si>
    <t>8.1.1</t>
  </si>
  <si>
    <t>8.1.2</t>
  </si>
  <si>
    <t>8.1.3</t>
  </si>
  <si>
    <t>8.1.4</t>
  </si>
  <si>
    <t>8.1.5</t>
  </si>
  <si>
    <t>8.1.6</t>
  </si>
  <si>
    <t>8.1.7</t>
  </si>
  <si>
    <t>8.1.8</t>
  </si>
  <si>
    <t>8.2.1</t>
  </si>
  <si>
    <t>Supply &amp; install  AVK PN10 gate valve, (or similar approved by the Engineer</t>
  </si>
  <si>
    <t>in charge), complete as described on the relevant drawings for the following</t>
  </si>
  <si>
    <t xml:space="preserve">Erf connection complete as described on the relevant drawings (all items are </t>
  </si>
  <si>
    <t>inclusive of all jointing materials)</t>
  </si>
  <si>
    <t>as described by the manufacturer's specification (all parts &amp; jointing materials</t>
  </si>
  <si>
    <t>are to be included in the rates)</t>
  </si>
  <si>
    <t>diameters : (all parts &amp; jointing materials are to be included in the rates)</t>
  </si>
  <si>
    <t>relevant drawings (all parts &amp; jointing materials are to be included in the rates)</t>
  </si>
  <si>
    <t>Connection to existing, functioning system</t>
  </si>
  <si>
    <t>Supply &amp; install all materials as required</t>
  </si>
  <si>
    <t>6.3.11</t>
  </si>
  <si>
    <t>1130 mm x 1130 mm x 150 mm slab from 20 mPa concrete</t>
  </si>
  <si>
    <t>220 mm thick brick wall on concrete slab, height 2 courses</t>
  </si>
  <si>
    <t xml:space="preserve">Heavy duty cover &amp; frame, polymer concrete with hinged ductile iron cover </t>
  </si>
  <si>
    <t>1:3 cement mortar bedding &amp; surround on top of the brick wall</t>
  </si>
  <si>
    <t>6.3.12</t>
  </si>
  <si>
    <t>80mm Diameter flanged two port booster with pressure gauge</t>
  </si>
  <si>
    <t>Bulk water meter &amp; meter chamber</t>
  </si>
  <si>
    <t xml:space="preserve">Construct bulk water meter assembly together with meter chamber as described </t>
  </si>
  <si>
    <t>on the relevant drawings</t>
  </si>
  <si>
    <r>
      <t xml:space="preserve">750 mm Ø standard precast manhole rings - 250 mm deep </t>
    </r>
    <r>
      <rPr>
        <i/>
        <sz val="11"/>
        <color rgb="FFC00000"/>
        <rFont val="Arial"/>
        <family val="2"/>
      </rPr>
      <t>(exact number to be</t>
    </r>
  </si>
  <si>
    <t>determined on site according to the depth of the pipe line)</t>
  </si>
  <si>
    <t>860 mm Ø precast concrete adaptor slab complete with access opening</t>
  </si>
  <si>
    <t>560 mm Ø type 4 concrete lid, painted blue</t>
  </si>
  <si>
    <t>Locking device for manhole cover</t>
  </si>
  <si>
    <t>± 1300 mm x 350 mm x 350 mm anchor block from 25 mPa concrete</t>
  </si>
  <si>
    <t>G8.2.6</t>
  </si>
  <si>
    <t>Pipe specials for water meter connection</t>
  </si>
  <si>
    <t>Pipe items to include complete installation kit, i.e.. bolts, nuts, washers, gaskets</t>
  </si>
  <si>
    <t>etc. (pipe protection as indicated on the drawing &amp; in the Tender Document)</t>
  </si>
  <si>
    <t>L8.2.3</t>
  </si>
  <si>
    <r>
      <t>80 mm Ø flanged AVK PN10 gate valve</t>
    </r>
    <r>
      <rPr>
        <i/>
        <sz val="11"/>
        <color rgb="FFC00000"/>
        <rFont val="Arial"/>
        <family val="2"/>
      </rPr>
      <t xml:space="preserve"> (or similar approved by the Engineer)</t>
    </r>
  </si>
  <si>
    <t>80 mm Ø x 90° flanged mild steel medium radius bend</t>
  </si>
  <si>
    <t>80 mm Ø flanged mild steel pipe, 300 mm long</t>
  </si>
  <si>
    <t>80 mm Ø flanged Thomas unifit dismantling joint</t>
  </si>
  <si>
    <t>80 mm Ø flanged Elster Kent Helix H4000 Woltmann type water meter</t>
  </si>
  <si>
    <t xml:space="preserve">10 mm x 200 mm wide DENSOTAPE wrapping around under ground </t>
  </si>
  <si>
    <t>Supply &amp; lay 300 mm Ø x 50D concrete "Interlocking Joint" sleeve pipes</t>
  </si>
  <si>
    <t>Sewer pipes and accessories</t>
  </si>
  <si>
    <t>(item shall be inclusive of searching out the connection point, all excavation</t>
  </si>
  <si>
    <t>Water pipes and accessories</t>
  </si>
  <si>
    <t>Supply &amp; install the following pipe accessories as required, with connections</t>
  </si>
  <si>
    <t>compactions, cutting &amp; replacing surfacing material)</t>
  </si>
  <si>
    <t>The following items are applicable to SANS DB8.3.5a &amp; b - /-i), -ii), -iii), -iv)/</t>
  </si>
  <si>
    <t>% applied to H&amp;S</t>
  </si>
  <si>
    <t>Extra over for excavation of hard rock material</t>
  </si>
  <si>
    <t>Extra over for excavation in boulder type A &amp; B material</t>
  </si>
  <si>
    <t>Electrical cables, pipes, sleeves, ducts etc.</t>
  </si>
  <si>
    <t>Communication cables, pipes, sleeves, ducts etc.</t>
  </si>
  <si>
    <r>
      <t xml:space="preserve">Small Ø water &amp; sewer pipes </t>
    </r>
    <r>
      <rPr>
        <i/>
        <sz val="11"/>
        <color rgb="FFC00000"/>
        <rFont val="Arial"/>
        <family val="2"/>
      </rPr>
      <t>(20 - 63 mm Ø)</t>
    </r>
  </si>
  <si>
    <t xml:space="preserve">Figure 1 - rectangular curbs on straight/curving lines at connection to existing </t>
  </si>
  <si>
    <r>
      <t xml:space="preserve">160 mm Ø x 110 mm Ø x 45° reducing junction </t>
    </r>
    <r>
      <rPr>
        <i/>
        <sz val="11"/>
        <color rgb="FFC00000"/>
        <rFont val="Arial"/>
        <family val="2"/>
      </rPr>
      <t xml:space="preserve">(spigot/socket on main line </t>
    </r>
  </si>
  <si>
    <t>Y junction)</t>
  </si>
  <si>
    <t xml:space="preserve">Remove fences and store material, reinstate fences after completion of the </t>
  </si>
  <si>
    <r>
      <t xml:space="preserve">pipe line using removed fence material </t>
    </r>
    <r>
      <rPr>
        <i/>
        <sz val="11"/>
        <color rgb="FFC00000"/>
        <rFont val="Arial"/>
        <family val="2"/>
      </rPr>
      <t xml:space="preserve">(rate shall include all materials, </t>
    </r>
  </si>
  <si>
    <r>
      <t xml:space="preserve">labour &amp; transport involved in these activities - </t>
    </r>
    <r>
      <rPr>
        <b/>
        <i/>
        <sz val="10"/>
        <color rgb="FFC00000"/>
        <rFont val="Arial"/>
        <family val="2"/>
      </rPr>
      <t xml:space="preserve">only on instruction of the </t>
    </r>
  </si>
  <si>
    <t>Engineer)</t>
  </si>
  <si>
    <r>
      <t xml:space="preserve">representative as required by law for the duration of the project for training </t>
    </r>
    <r>
      <rPr>
        <i/>
        <u/>
        <sz val="11"/>
        <color rgb="FFC00000"/>
        <rFont val="Arial"/>
        <family val="2"/>
      </rPr>
      <t/>
    </r>
  </si>
  <si>
    <t xml:space="preserve">site, for the contractor's permanent work force for the duration of the Contract </t>
  </si>
  <si>
    <t xml:space="preserve">site, for the contractor temporary work force from the local population as </t>
  </si>
  <si>
    <t xml:space="preserve">required chemicals, paper etc. as required for the duration of the Contract. </t>
  </si>
  <si>
    <t>Separate toilets to be designated for male &amp; female workers)</t>
  </si>
  <si>
    <r>
      <t xml:space="preserve">Construct opening in manhole ring wall for pipes </t>
    </r>
    <r>
      <rPr>
        <i/>
        <sz val="11"/>
        <color rgb="FFC00000"/>
        <rFont val="Arial"/>
        <family val="2"/>
      </rPr>
      <t xml:space="preserve">(close and make water tight </t>
    </r>
  </si>
  <si>
    <t>after pipe is installed)</t>
  </si>
  <si>
    <r>
      <t xml:space="preserve">road surfaces or where the drawings indicate </t>
    </r>
    <r>
      <rPr>
        <i/>
        <sz val="11"/>
        <color rgb="FFC00000"/>
        <rFont val="Arial"/>
        <family val="2"/>
      </rPr>
      <t xml:space="preserve">(rate cover the cutting of </t>
    </r>
  </si>
  <si>
    <r>
      <t xml:space="preserve">Provisional sum for various tests </t>
    </r>
    <r>
      <rPr>
        <b/>
        <u/>
        <sz val="11"/>
        <color rgb="FFC00000"/>
        <rFont val="Arial"/>
        <family val="2"/>
      </rPr>
      <t>requested by the Engineer</t>
    </r>
    <r>
      <rPr>
        <sz val="11"/>
        <color theme="4"/>
        <rFont val="Arial"/>
        <family val="2"/>
      </rPr>
      <t xml:space="preserve"> - </t>
    </r>
    <r>
      <rPr>
        <sz val="11"/>
        <color theme="3"/>
        <rFont val="Arial"/>
        <family val="2"/>
      </rPr>
      <t xml:space="preserve">other than the </t>
    </r>
  </si>
  <si>
    <t>tests that are required to do by the Contractor under the various SANS 1200</t>
  </si>
  <si>
    <t>various work activities)</t>
  </si>
  <si>
    <r>
      <t xml:space="preserve">Extra over for trench excavation items for additional deeper excavations </t>
    </r>
    <r>
      <rPr>
        <i/>
        <sz val="11"/>
        <color rgb="FFC00000"/>
        <rFont val="Arial"/>
        <family val="2"/>
      </rPr>
      <t xml:space="preserve">(in </t>
    </r>
  </si>
  <si>
    <t>Extra over for excavation in hard rock material</t>
  </si>
  <si>
    <t>7.1.9</t>
  </si>
  <si>
    <t>7.1.10</t>
  </si>
  <si>
    <t>7.1.11</t>
  </si>
  <si>
    <t>D8.3.2a</t>
  </si>
  <si>
    <t>D8.3.2.(b)2</t>
  </si>
  <si>
    <t>Extra over for excavation in boulder class A &amp; B material</t>
  </si>
  <si>
    <t>D8.3.5</t>
  </si>
  <si>
    <t>D8.3.4(a)</t>
  </si>
  <si>
    <t>D8.3.4a</t>
  </si>
  <si>
    <t>D8.3.6</t>
  </si>
  <si>
    <t>Additional overhaul above the stipulated  free haul distance</t>
  </si>
  <si>
    <t>m³km</t>
  </si>
  <si>
    <t xml:space="preserve">Supply, install &amp; construct the following items : </t>
  </si>
  <si>
    <t>Earthworks</t>
  </si>
  <si>
    <t>Document</t>
  </si>
  <si>
    <t>Concrete &amp; related items</t>
  </si>
  <si>
    <t>G8.4.2</t>
  </si>
  <si>
    <t>G8.2.1</t>
  </si>
  <si>
    <t>8.1.9</t>
  </si>
  <si>
    <t>G8.4.4</t>
  </si>
  <si>
    <t>Schedule 9</t>
  </si>
  <si>
    <t>9.1.1</t>
  </si>
  <si>
    <t>9.1.2</t>
  </si>
  <si>
    <t>9.1.3</t>
  </si>
  <si>
    <t>Schedule 10</t>
  </si>
  <si>
    <t>10.1.1</t>
  </si>
  <si>
    <t>10.1.2</t>
  </si>
  <si>
    <t>Schedule 13</t>
  </si>
  <si>
    <t>13.1.1</t>
  </si>
  <si>
    <t>Schedule 11</t>
  </si>
  <si>
    <t>11.1.1</t>
  </si>
  <si>
    <t>11.1.3</t>
  </si>
  <si>
    <t>G8.3.2</t>
  </si>
  <si>
    <t>G8.5</t>
  </si>
  <si>
    <t>H8.3.1,3,5</t>
  </si>
  <si>
    <t>8.2.2</t>
  </si>
  <si>
    <t>8.2.3</t>
  </si>
  <si>
    <t>8.2.4</t>
  </si>
  <si>
    <t>Extra over excavation for working space</t>
  </si>
  <si>
    <t>No</t>
  </si>
  <si>
    <t>Notification of Construction work</t>
  </si>
  <si>
    <t>Valve box lock with master key</t>
  </si>
  <si>
    <t>Supply &amp; install the following galvanized (to SABS EN10240) pipe items :</t>
  </si>
  <si>
    <t>blocks are to be included in the various concrete rates</t>
  </si>
  <si>
    <t>Note : The costs of making and testing of 150 mm x 150 mm x 150 mm test</t>
  </si>
  <si>
    <r>
      <rPr>
        <b/>
        <u/>
        <sz val="11"/>
        <color theme="3"/>
        <rFont val="Arial"/>
        <family val="2"/>
      </rPr>
      <t xml:space="preserve">One off lump sum </t>
    </r>
    <r>
      <rPr>
        <sz val="11"/>
        <color theme="3"/>
        <rFont val="Arial"/>
        <family val="2"/>
      </rPr>
      <t>amount for the appointment of a competent person to</t>
    </r>
  </si>
  <si>
    <r>
      <rPr>
        <b/>
        <u/>
        <sz val="11"/>
        <color theme="3"/>
        <rFont val="Arial"/>
        <family val="2"/>
      </rPr>
      <t>One off lump sum</t>
    </r>
    <r>
      <rPr>
        <sz val="11"/>
        <color theme="3"/>
        <rFont val="Arial"/>
        <family val="2"/>
      </rPr>
      <t xml:space="preserve"> monetary allowance for the salary for the H&amp;S </t>
    </r>
  </si>
  <si>
    <r>
      <rPr>
        <b/>
        <i/>
        <u/>
        <sz val="10"/>
        <color theme="3"/>
        <rFont val="Arial"/>
        <family val="2"/>
      </rPr>
      <t>One off lump sum</t>
    </r>
    <r>
      <rPr>
        <b/>
        <i/>
        <sz val="10"/>
        <color theme="3"/>
        <rFont val="Arial"/>
        <family val="2"/>
      </rPr>
      <t xml:space="preserve"> allowance for the cost of the following PPE as required on </t>
    </r>
  </si>
  <si>
    <r>
      <rPr>
        <b/>
        <u/>
        <sz val="11"/>
        <color theme="3"/>
        <rFont val="Arial"/>
        <family val="2"/>
      </rPr>
      <t>One off allowance</t>
    </r>
    <r>
      <rPr>
        <sz val="11"/>
        <color theme="3"/>
        <rFont val="Arial"/>
        <family val="2"/>
      </rPr>
      <t xml:space="preserve"> for eating facilities on site in the form of a shaded net </t>
    </r>
  </si>
  <si>
    <r>
      <rPr>
        <b/>
        <u/>
        <sz val="11"/>
        <color theme="3"/>
        <rFont val="Arial"/>
        <family val="2"/>
      </rPr>
      <t>Once off allowance</t>
    </r>
    <r>
      <rPr>
        <sz val="11"/>
        <color theme="3"/>
        <rFont val="Arial"/>
        <family val="2"/>
      </rPr>
      <t xml:space="preserve"> for medical tests performed to all workers in all activities</t>
    </r>
  </si>
  <si>
    <r>
      <t xml:space="preserve">Safety Act no 85/1993 </t>
    </r>
    <r>
      <rPr>
        <i/>
        <sz val="11"/>
        <color rgb="FFC00000"/>
        <rFont val="Arial"/>
        <family val="2"/>
      </rPr>
      <t xml:space="preserve">(this item includes: </t>
    </r>
    <r>
      <rPr>
        <b/>
        <i/>
        <sz val="11"/>
        <color rgb="FFC00000"/>
        <rFont val="Arial"/>
        <family val="2"/>
      </rPr>
      <t>a.)</t>
    </r>
    <r>
      <rPr>
        <i/>
        <sz val="11"/>
        <color rgb="FFC00000"/>
        <rFont val="Arial"/>
        <family val="2"/>
      </rPr>
      <t xml:space="preserve"> the work entry medical</t>
    </r>
  </si>
  <si>
    <r>
      <t xml:space="preserve">examination and </t>
    </r>
    <r>
      <rPr>
        <b/>
        <i/>
        <sz val="11"/>
        <color rgb="FFC00000"/>
        <rFont val="Arial"/>
        <family val="2"/>
      </rPr>
      <t xml:space="preserve">b.) </t>
    </r>
    <r>
      <rPr>
        <i/>
        <sz val="11"/>
        <color rgb="FFC00000"/>
        <rFont val="Arial"/>
        <family val="2"/>
      </rPr>
      <t>after contract termination's medical examination)</t>
    </r>
  </si>
  <si>
    <r>
      <rPr>
        <b/>
        <u/>
        <sz val="11"/>
        <color rgb="FFC00000"/>
        <rFont val="Arial"/>
        <family val="2"/>
      </rPr>
      <t>Full time supervision of the site</t>
    </r>
    <r>
      <rPr>
        <sz val="11"/>
        <color theme="3"/>
        <rFont val="Arial"/>
        <family val="2"/>
      </rPr>
      <t xml:space="preserve"> as specified in the Tender Document</t>
    </r>
  </si>
  <si>
    <t>Establish access road to site where it is necessary &amp; maintain</t>
  </si>
  <si>
    <t>The Contractor to maintain the following items &amp; other obligations for the</t>
  </si>
  <si>
    <t>duration of the Contract :</t>
  </si>
  <si>
    <r>
      <t xml:space="preserve">pay items </t>
    </r>
    <r>
      <rPr>
        <i/>
        <sz val="11"/>
        <color rgb="FFC00000"/>
        <rFont val="Arial"/>
        <family val="2"/>
      </rPr>
      <t xml:space="preserve">(refer to the relevant SANS 1200 testing requirements for the </t>
    </r>
  </si>
  <si>
    <t>Refer to drawings : 2312/11/C/2-4 Revision 0</t>
  </si>
  <si>
    <t>D8.3.2(a)</t>
  </si>
  <si>
    <t>Extra over for the removal of additional unsuitable material</t>
  </si>
  <si>
    <t>13.2.1</t>
  </si>
  <si>
    <t>13.2.2</t>
  </si>
  <si>
    <t>G8.2.2</t>
  </si>
  <si>
    <t>G8.3.1</t>
  </si>
  <si>
    <t>G8.1.2.2</t>
  </si>
  <si>
    <t>G8.1.1.2</t>
  </si>
  <si>
    <t>approved by the Engineer</t>
  </si>
  <si>
    <t>One layer of 250 micron "Consol Plastics Gunplas USB Green" polyethylene</t>
  </si>
  <si>
    <t xml:space="preserve">Brickwork of NFP bricks in class II mortar (burnt clay bricks with 14 MPa </t>
  </si>
  <si>
    <t>WC suite comprising white vitreous china pan with P-trap, 9 litre high-level</t>
  </si>
  <si>
    <t>complete with pneumatic flushing mechanism and recessed chromium</t>
  </si>
  <si>
    <t>110 mm pan connector</t>
  </si>
  <si>
    <t>40 mm 340 CP bottle trap</t>
  </si>
  <si>
    <t>15 mm Code 139 "Copcl" capillary type Under-wall CP star pattern stop tap</t>
  </si>
  <si>
    <t>Cobra no 481 CP basin set</t>
  </si>
  <si>
    <t>50 mm bend</t>
  </si>
  <si>
    <t>38 mm x 114 mm wall plates</t>
  </si>
  <si>
    <t>3 mm diameter galvanized wire tie 550 mm girth, wrapped around rafter</t>
  </si>
  <si>
    <t>and purlin with ends twisted together</t>
  </si>
  <si>
    <t>Two coats of wood preservative applied hot on sawn timbers before fixing</t>
  </si>
  <si>
    <t xml:space="preserve">Extra over ceiling for 600 mm x 600 mm trap door of 32 mm x 32 mm </t>
  </si>
  <si>
    <t>wrought softwood rebated framing with one cross brander, including</t>
  </si>
  <si>
    <t>necessary trimmers around</t>
  </si>
  <si>
    <t>One coat alkyd based zinc phosphate primer, one coat alkyd based universal</t>
  </si>
  <si>
    <t>undercoat and two coats of superior quality universal enamel paint on steel</t>
  </si>
  <si>
    <t>Standard fire hose reel complete with fixing brackets, bolts, nuts etc and</t>
  </si>
  <si>
    <t>attach to steel column as per manufacturer's specifications</t>
  </si>
  <si>
    <t xml:space="preserve">30 m long standard fire hose with attachment to fire hose reel, complete </t>
  </si>
  <si>
    <t>galvanized ms pipes</t>
  </si>
  <si>
    <t>Schedule 14</t>
  </si>
  <si>
    <t>14.1.1</t>
  </si>
  <si>
    <t>14.1.2</t>
  </si>
  <si>
    <t>75 mm Ø x 75 mm Ø flanged/socket end cast Iron hydrant tee</t>
  </si>
  <si>
    <t>(rate shall cover the cost of removal &amp; replacement of all material with all</t>
  </si>
  <si>
    <t>haulage involved)</t>
  </si>
  <si>
    <t>(rate shall cover the excavation of an area wide enough for working space)</t>
  </si>
  <si>
    <t xml:space="preserve">Shoring for excavation for up to 3.0 m depth </t>
  </si>
  <si>
    <t>Rip excavated floor area and compact to 93 % Mod AASHTO density</t>
  </si>
  <si>
    <t>Make up deficiency in backfill material by importation of suitable material</t>
  </si>
  <si>
    <t xml:space="preserve">Uniform wood float finish on concrete surfaces </t>
  </si>
  <si>
    <t>25 mm x 25 mm chamfers on exposed concrete edges</t>
  </si>
  <si>
    <t>Water pipe trenches &amp; related items</t>
  </si>
  <si>
    <t>Sewer pipe trenches &amp; related items</t>
  </si>
  <si>
    <r>
      <t xml:space="preserve">described in </t>
    </r>
    <r>
      <rPr>
        <b/>
        <sz val="11"/>
        <color theme="3"/>
        <rFont val="Arial"/>
        <family val="2"/>
      </rPr>
      <t xml:space="preserve">SANS 1200 A section 5.5 </t>
    </r>
    <r>
      <rPr>
        <i/>
        <sz val="11"/>
        <color rgb="FFC00000"/>
        <rFont val="Arial"/>
        <family val="2"/>
      </rPr>
      <t>(</t>
    </r>
    <r>
      <rPr>
        <b/>
        <i/>
        <u/>
        <sz val="11"/>
        <color rgb="FFC00000"/>
        <rFont val="Arial"/>
        <family val="2"/>
      </rPr>
      <t>All compensations</t>
    </r>
    <r>
      <rPr>
        <i/>
        <sz val="11"/>
        <color rgb="FFC00000"/>
        <rFont val="Arial"/>
        <family val="2"/>
      </rPr>
      <t xml:space="preserve"> are to be </t>
    </r>
  </si>
  <si>
    <t>soft excavation - all free haul = 10 km unless otherwise stated in the Tender</t>
  </si>
  <si>
    <t>to time related items</t>
  </si>
  <si>
    <t>Start date</t>
  </si>
  <si>
    <t>End date</t>
  </si>
  <si>
    <t>included only in this payment item)</t>
  </si>
  <si>
    <t>Schedule 18</t>
  </si>
  <si>
    <t>18.1.1</t>
  </si>
  <si>
    <t>18.1.2</t>
  </si>
  <si>
    <t>18.1.3</t>
  </si>
  <si>
    <t>Certificate 0 date</t>
  </si>
  <si>
    <t>COVID-19 Health and Safety Requirements</t>
  </si>
  <si>
    <t>2.16.1</t>
  </si>
  <si>
    <t>Please note that the following items are only a guide and the Contractor should</t>
  </si>
  <si>
    <t>Should the Contractor identify any other item required by Covid-19 regulation,</t>
  </si>
  <si>
    <t>can indicate the item with it's cost implication below</t>
  </si>
  <si>
    <t>2.16.2</t>
  </si>
  <si>
    <t xml:space="preserve">allow for the quantities he needs according to his risk assessment </t>
  </si>
  <si>
    <r>
      <t xml:space="preserve">COVID-19 related notice boards and posters </t>
    </r>
    <r>
      <rPr>
        <i/>
        <sz val="11"/>
        <color rgb="FFC00000"/>
        <rFont val="Arial"/>
        <family val="2"/>
      </rPr>
      <t>(required : number &amp; rate)</t>
    </r>
  </si>
  <si>
    <r>
      <t xml:space="preserve">110 mm Ø x 90° plain bend for marker pipe </t>
    </r>
    <r>
      <rPr>
        <i/>
        <sz val="11"/>
        <color rgb="FFC00000"/>
        <rFont val="Arial"/>
        <family val="2"/>
      </rPr>
      <t>(spigot/socket)</t>
    </r>
  </si>
  <si>
    <r>
      <t xml:space="preserve">100 mm Ø cast iron end cap on top of marker pipe </t>
    </r>
    <r>
      <rPr>
        <i/>
        <sz val="11"/>
        <color rgb="FFC00000"/>
        <rFont val="Arial"/>
        <family val="2"/>
      </rPr>
      <t>(spigot/socket)</t>
    </r>
  </si>
  <si>
    <r>
      <t xml:space="preserve">Rodding structure </t>
    </r>
    <r>
      <rPr>
        <b/>
        <i/>
        <sz val="11"/>
        <color rgb="FFC00000"/>
        <rFont val="Arial"/>
        <family val="2"/>
      </rPr>
      <t>(brick built unit on concrete slab)</t>
    </r>
  </si>
  <si>
    <r>
      <rPr>
        <i/>
        <sz val="11"/>
        <color rgb="FFC00000"/>
        <rFont val="Arial"/>
        <family val="2"/>
      </rPr>
      <t>and all haulage of material)</t>
    </r>
    <r>
      <rPr>
        <sz val="11"/>
        <color theme="3"/>
        <rFont val="Arial"/>
        <family val="2"/>
      </rPr>
      <t xml:space="preserve"> for the trench width along the trench lines</t>
    </r>
  </si>
  <si>
    <t>Refer to drawings : 3942/S/1 Revision 0</t>
  </si>
  <si>
    <t xml:space="preserve">Excavate in bulk, use material for backfill and spoil excess and unsuitable </t>
  </si>
  <si>
    <t>300 mm thick column foundations from 25 mPa concrete</t>
  </si>
  <si>
    <t>300 mm x 300 mm columns from 30 mPa concrete</t>
  </si>
  <si>
    <t>300 mm wide x 510 mm deep ground beams from 25 mPa concrete</t>
  </si>
  <si>
    <t>material for ground beams</t>
  </si>
  <si>
    <t>Rough vertical form work to foundations and columns under ground</t>
  </si>
  <si>
    <t>Smooth vertical form work to exposed concrete surfaces</t>
  </si>
  <si>
    <r>
      <t xml:space="preserve">75 mm Ø flanged galvanized mild steel pipe - ±1,870 mm long </t>
    </r>
    <r>
      <rPr>
        <i/>
        <sz val="11"/>
        <color rgb="FFC00000"/>
        <rFont val="Arial"/>
        <family val="2"/>
      </rPr>
      <t>(confirm on site)</t>
    </r>
  </si>
  <si>
    <t xml:space="preserve">Pipe to be painted universal undercoat and 2 coats of red coloured oil based </t>
  </si>
  <si>
    <t>paint, connected to Cast Iron hydrant tee flange</t>
  </si>
  <si>
    <t>4.4.6</t>
  </si>
  <si>
    <t>75 mm Ø flanged long barrel flange adaptor between mild steel &amp; uPVC pipes</t>
  </si>
  <si>
    <t>4.6.2</t>
  </si>
  <si>
    <t>4.6.3</t>
  </si>
  <si>
    <t>4.6.4</t>
  </si>
  <si>
    <t>4.6.5</t>
  </si>
  <si>
    <t>25 mm Ø galvanized mild steel pipes for fire appliances</t>
  </si>
  <si>
    <t>Galvanized mild steel fixing brackets for 25 mm Ø pipes</t>
  </si>
  <si>
    <t>Galvanized mild steel fixing brackets for 40 mm Ø pipes</t>
  </si>
  <si>
    <t>4.6.6</t>
  </si>
  <si>
    <t>4.6.7</t>
  </si>
  <si>
    <t>4.6.8</t>
  </si>
  <si>
    <t>4.6.9</t>
  </si>
  <si>
    <t>7.2.2</t>
  </si>
  <si>
    <t>7.2.3</t>
  </si>
  <si>
    <t>7.2.4</t>
  </si>
  <si>
    <t>7.2.5</t>
  </si>
  <si>
    <r>
      <t xml:space="preserve">100 mm ground floor slab from 25 mPa concrete </t>
    </r>
    <r>
      <rPr>
        <i/>
        <sz val="11"/>
        <color rgb="FFC00000"/>
        <rFont val="Arial"/>
        <family val="2"/>
      </rPr>
      <t>(including slab thickening)</t>
    </r>
  </si>
  <si>
    <t>7.2.6</t>
  </si>
  <si>
    <t>7.2.7</t>
  </si>
  <si>
    <t>7.2.8</t>
  </si>
  <si>
    <t>7.2.9</t>
  </si>
  <si>
    <t>7.2.10</t>
  </si>
  <si>
    <t>7.2.11</t>
  </si>
  <si>
    <t>7.2.12</t>
  </si>
  <si>
    <t>7.2.13</t>
  </si>
  <si>
    <t>7.2.14</t>
  </si>
  <si>
    <r>
      <rPr>
        <b/>
        <sz val="11"/>
        <color theme="3"/>
        <rFont val="Arial"/>
        <family val="2"/>
      </rPr>
      <t>Cut joint</t>
    </r>
    <r>
      <rPr>
        <sz val="11"/>
        <color theme="3"/>
        <rFont val="Arial"/>
        <family val="2"/>
      </rPr>
      <t xml:space="preserve"> to be 3 mm wide x 25 mm deep </t>
    </r>
    <r>
      <rPr>
        <sz val="11"/>
        <color theme="3"/>
        <rFont val="Arial"/>
        <family val="2"/>
      </rPr>
      <t xml:space="preserve">filled with ABA DURACORD joint </t>
    </r>
  </si>
  <si>
    <r>
      <t xml:space="preserve">filler and ABE DOW CORNING 890-SL joint sealant with backing rope </t>
    </r>
    <r>
      <rPr>
        <i/>
        <sz val="11"/>
        <color rgb="FFC00000"/>
        <rFont val="Arial"/>
        <family val="2"/>
      </rPr>
      <t xml:space="preserve">(or </t>
    </r>
  </si>
  <si>
    <t>similar approved by the Engineer)</t>
  </si>
  <si>
    <t>High tensile steel reinforcement to columns, beams, floor thickenings etc.</t>
  </si>
  <si>
    <t>Mild steel reinforcement to columns, beams, floor thickenings etc.</t>
  </si>
  <si>
    <r>
      <t xml:space="preserve">Type 245 fabric reinforcement in floor slabs in single layer </t>
    </r>
    <r>
      <rPr>
        <i/>
        <sz val="11"/>
        <color rgb="FFC00000"/>
        <rFont val="Arial"/>
        <family val="2"/>
      </rPr>
      <t>(including overlaps)</t>
    </r>
  </si>
  <si>
    <t>Foundations, columns etc. for main building</t>
  </si>
  <si>
    <t>Schedule 7 continued</t>
  </si>
  <si>
    <t>Foundations for guard building</t>
  </si>
  <si>
    <t>Earthworks-for general notes see 7.1</t>
  </si>
  <si>
    <t>100 mm thick floor slab, including 300 mm wide ground beams from 25 mPa</t>
  </si>
  <si>
    <t xml:space="preserve">Excavate in bulk 1000 mm, use material for backfill and spoil excess and </t>
  </si>
  <si>
    <t>unsuitable material for building base slab</t>
  </si>
  <si>
    <t xml:space="preserve">Fill back with G5 imported selected gravel material and compact to 95% Mod </t>
  </si>
  <si>
    <t>AASHTO density under the 100 mm thick surface bed and ground beams</t>
  </si>
  <si>
    <t>Rough vertical form work to ground beams under ground</t>
  </si>
  <si>
    <t>50 mm thick blinding layer under ground beams from 15 mPa concrete</t>
  </si>
  <si>
    <t>8.2.5</t>
  </si>
  <si>
    <t>8.2.6</t>
  </si>
  <si>
    <t>8.2.7</t>
  </si>
  <si>
    <t>7.2.15</t>
  </si>
  <si>
    <t>8.2.8</t>
  </si>
  <si>
    <t>Supplementary preambles</t>
  </si>
  <si>
    <t>Brickwork - sizes and descriptions</t>
  </si>
  <si>
    <t>Where sizes in descriptions are given in brick units, "one brick" shall represent</t>
  </si>
  <si>
    <t>the length and "half brick" the width of a brick</t>
  </si>
  <si>
    <t>Hollow walls</t>
  </si>
  <si>
    <t>Description of hollow walls shall be deemed to include leaving every fifth</t>
  </si>
  <si>
    <t>perpend of the bottom course of the external skin open as a weep hole</t>
  </si>
  <si>
    <t>Face bricks</t>
  </si>
  <si>
    <t>Brick shall be ordered timorously to obtain uniformity in size and colour</t>
  </si>
  <si>
    <t>Pointing</t>
  </si>
  <si>
    <t>Description of recessed pointing to fair face brickwork and face brickwork</t>
  </si>
  <si>
    <t>shall be deemed to include square recessed, hollow recessed, weathered</t>
  </si>
  <si>
    <t>pointing, etc</t>
  </si>
  <si>
    <t>nominal strength)</t>
  </si>
  <si>
    <t>Brickwork in superstructure</t>
  </si>
  <si>
    <t>Brickwork sundries</t>
  </si>
  <si>
    <t>2.5 mm brickwork reinforcement</t>
  </si>
  <si>
    <t>75 mm wide reinforcement built in horizontally in superstructure</t>
  </si>
  <si>
    <t>150 mm wide reinforcement built in horizontally in superstructure</t>
  </si>
  <si>
    <t>Concrete prestressed fabricated lintels</t>
  </si>
  <si>
    <t>110 mm x 70 mm lintels in length not exceeding 3 m</t>
  </si>
  <si>
    <t>230 mm x 70 mm lintels in length not exceeding 3 m</t>
  </si>
  <si>
    <t>Face brickwork</t>
  </si>
  <si>
    <t>Brick-on-edge header course copings, sills etc of approved face bricks, pointed</t>
  </si>
  <si>
    <t>with recessed joints on all exposed faces</t>
  </si>
  <si>
    <t>200 mm wide sills set sloping and slightly projecting</t>
  </si>
  <si>
    <t>Waterproofing</t>
  </si>
  <si>
    <t>Waterproofing of roofs, basements etc shall be laid under a ten year guarantee.</t>
  </si>
  <si>
    <t>Waterproofing to roofs shall be laid to an even fall to outlets etc with necessary</t>
  </si>
  <si>
    <t>In walls</t>
  </si>
  <si>
    <t xml:space="preserve">waterproof sheeting (SANS 952-1985-C or similar) sealed at laps with "Gunplas </t>
  </si>
  <si>
    <t xml:space="preserve"> Pressure Sensitive Tape"</t>
  </si>
  <si>
    <t>Under surface beds</t>
  </si>
  <si>
    <t>Roof coverings</t>
  </si>
  <si>
    <t>Roof covering with pitch not exceeding 26 degrees</t>
  </si>
  <si>
    <t>Carpentry and joinery</t>
  </si>
  <si>
    <t>Fixing</t>
  </si>
  <si>
    <t xml:space="preserve">Items described as "nailed" shall be deemed to be fixed with hardened steel </t>
  </si>
  <si>
    <t>nails or pins, or to be shot-pinned to brickwork or concrete.</t>
  </si>
  <si>
    <t>Items described as "plugged" shall be deemed to include screwing to fibre,</t>
  </si>
  <si>
    <t>plastic or metal plugs at not exceeding 500 mm centres, and where described</t>
  </si>
  <si>
    <t>as "bolted", the bolts have been given elsewhere</t>
  </si>
  <si>
    <t>Joinery</t>
  </si>
  <si>
    <t xml:space="preserve">Descriptions of hardwood joinery shall be deemed to include sinking and </t>
  </si>
  <si>
    <t>pelleting head and nuts of bolts</t>
  </si>
  <si>
    <t>Decorative thermosetting plastic laminate covering</t>
  </si>
  <si>
    <t>Laminate covering shall be glued under pressure and edge strips of same shall</t>
  </si>
  <si>
    <t>be butt jointed at junctions with adjacent similar finish</t>
  </si>
  <si>
    <t>Plate nailed timber roof truss construction etc</t>
  </si>
  <si>
    <t>Trusses are at maximum 1200 mm centres</t>
  </si>
  <si>
    <t>Roof coverings are IBR on timber purlins</t>
  </si>
  <si>
    <t>Ceilings are 6.4 mm sheeting on 38 mm x 38 mm brandering</t>
  </si>
  <si>
    <t>Dimensions in descriptions of trusses are nominal and actual measurements</t>
  </si>
  <si>
    <t>are to be obtained from the Engineer and/or taken on site before design or</t>
  </si>
  <si>
    <t>fabrication commences</t>
  </si>
  <si>
    <t>Sawn softwood grade 5</t>
  </si>
  <si>
    <t>Sundries</t>
  </si>
  <si>
    <t>Wood preservative</t>
  </si>
  <si>
    <t xml:space="preserve">with one brass screw at maximum 750 mm centres including galvanized </t>
  </si>
  <si>
    <t>steel H-profile joiners and standard aluminium half round cover strips at all</t>
  </si>
  <si>
    <t>joints</t>
  </si>
  <si>
    <t xml:space="preserve">10 mm x 250 mm barge board countersunk screwed to support and roof </t>
  </si>
  <si>
    <t xml:space="preserve">timber with one brass screw at maximum 750 mm centres and jointed with </t>
  </si>
  <si>
    <t>and including standard aluminium half round cover strips at all joints with</t>
  </si>
  <si>
    <t>galvanized steel H-profile joiners</t>
  </si>
  <si>
    <t>Doors</t>
  </si>
  <si>
    <t xml:space="preserve">ledged and braced batten door formed of 40 mm x 110 mm styles and top </t>
  </si>
  <si>
    <t>Ceiling partitions and access flooring</t>
  </si>
  <si>
    <t>Ceilings</t>
  </si>
  <si>
    <t>Unless otherwise described ceiling shall be deemed horizontal</t>
  </si>
  <si>
    <t>Steel components</t>
  </si>
  <si>
    <t xml:space="preserve">All steel components for ceilings, partitions, etc are to be galvanized in </t>
  </si>
  <si>
    <t>accordance with SANS 121</t>
  </si>
  <si>
    <t>Ceiling timbers, beads, insulation, etc</t>
  </si>
  <si>
    <t>Everite gypsum plasterboard cornice</t>
  </si>
  <si>
    <t>75 mm x 75 mm "Coved" cornices</t>
  </si>
  <si>
    <t>Nailed up ceilings</t>
  </si>
  <si>
    <t>4 mm "Everite Nutec" fibre-cement boards with H-type pressed steel joining</t>
  </si>
  <si>
    <t>strips</t>
  </si>
  <si>
    <t>9.2.1</t>
  </si>
  <si>
    <t>Ceilings including 38 mm x 38 mm sawn softwood brandering at 450 mm</t>
  </si>
  <si>
    <t>centres and cross brandering at 450 mm centres, including steel frame</t>
  </si>
  <si>
    <t>9.2.2</t>
  </si>
  <si>
    <t>Floor coverings, wall linings etc</t>
  </si>
  <si>
    <t>Floor coverings</t>
  </si>
  <si>
    <t>Floor coverings, wall linings, etc shall where applicable, be fixed with adhesive</t>
  </si>
  <si>
    <t>as recommended by the manufacturers of the flooring, skirting, lining, etc</t>
  </si>
  <si>
    <t>19 mm x 76 skirting nailed to walls with heads of nails punched and filled,</t>
  </si>
  <si>
    <t>including 19 mm quadrant bead planted on at junction with floor</t>
  </si>
  <si>
    <t>Ironmongery</t>
  </si>
  <si>
    <t>Where ironmongery is described as plugged, prices are to include for screwing</t>
  </si>
  <si>
    <t>to and including approved patent plugs in concrete or brickwork with plaster</t>
  </si>
  <si>
    <t>or tiled finish</t>
  </si>
  <si>
    <t>Proprietary items</t>
  </si>
  <si>
    <t xml:space="preserve">Where applicable the manufacturer's names or product catalogue titles are </t>
  </si>
  <si>
    <t>Finishes to ironmongery</t>
  </si>
  <si>
    <t xml:space="preserve">Where applicable finishes to ironmongery are indicated by suffixes in </t>
  </si>
  <si>
    <t>accordance with the following list: BS Satin bronze lacquered, CH Chromium</t>
  </si>
  <si>
    <t>plated, SC Satin chromium plated, SE Silver enamelled, GE Grey chromium</t>
  </si>
  <si>
    <t>enamelled, AN Anodised natural, AS Anodised silver, AB Anodized bronze,</t>
  </si>
  <si>
    <t>PB Polished brass, PL Polished and lacquered, PT Epoxy coated, SD Sanded</t>
  </si>
  <si>
    <t>Hinges, bolts etc</t>
  </si>
  <si>
    <t>In accordance with DCLSA catalogue or similar approved</t>
  </si>
  <si>
    <t>Locks</t>
  </si>
  <si>
    <t>"ESCO NUTEK" four lever lockset CZ694243133CH, SC finish, or similar</t>
  </si>
  <si>
    <t>approved</t>
  </si>
  <si>
    <t xml:space="preserve">"ESCO NUTEK" two lever lockset CZ694243113CH, SC finish, or similar </t>
  </si>
  <si>
    <t>600 mm chromed grab bar plugged to ceramic tiled walls</t>
  </si>
  <si>
    <t>Approved "Nomad" extra dirt trapping doormat</t>
  </si>
  <si>
    <t>Ref 140/69/C00069 floor mounted door stop plugged to ceramic tiled/</t>
  </si>
  <si>
    <t>granolithic finished floors</t>
  </si>
  <si>
    <t>Bathroom fittings</t>
  </si>
  <si>
    <t>Conways</t>
  </si>
  <si>
    <t>CH"B 1682" toilet roll holder</t>
  </si>
  <si>
    <t>19 mm Stainless steel chromium plated towel rail, 600 mm long, with end</t>
  </si>
  <si>
    <t>brackets plugged to plastered or tiled wall</t>
  </si>
  <si>
    <t>Schedule 12</t>
  </si>
  <si>
    <t>Metalworks</t>
  </si>
  <si>
    <t>Descriptions</t>
  </si>
  <si>
    <t>Description of bolts shall be deemed to include nuts and washers</t>
  </si>
  <si>
    <t xml:space="preserve">Descriptions of expansion anchors and bolts and chemical anchors shall be </t>
  </si>
  <si>
    <t>deemed to include nuts, washers and mortises in brickwork or concrete</t>
  </si>
  <si>
    <t>plastic or metal plugs at not exceeding 600 mm centres</t>
  </si>
  <si>
    <t>12.1.1</t>
  </si>
  <si>
    <t>horizontal bars, two 100 mm hinges welded to frame, the whole bolted to</t>
  </si>
  <si>
    <t>brickwork with three 8 mm x 50 mm long rawl bolts including barrel bolt</t>
  </si>
  <si>
    <t>Pressed steel door frames</t>
  </si>
  <si>
    <t>1.2 mm rebated, galvanized pressed steel door frames suitable for half brick</t>
  </si>
  <si>
    <t>walls</t>
  </si>
  <si>
    <t>12.2.1</t>
  </si>
  <si>
    <t>1.2 mm double rebated, galvanized pressed steel door frames suitable for one</t>
  </si>
  <si>
    <t>brick walls</t>
  </si>
  <si>
    <t>Steel windows, doors etc</t>
  </si>
  <si>
    <t>12.3.1</t>
  </si>
  <si>
    <t>12.3.2</t>
  </si>
  <si>
    <t>Schedule 12 continued</t>
  </si>
  <si>
    <t>Steel roller shutters etc</t>
  </si>
  <si>
    <t xml:space="preserve">Wispeco galvanized steel powder coated roller shutters with 76 mm slats </t>
  </si>
  <si>
    <t>(18 kg/m²), fixed to brickwork or concrete including 200 mm long sliding bolts</t>
  </si>
  <si>
    <t>on both sides</t>
  </si>
  <si>
    <t>12.4.1</t>
  </si>
  <si>
    <t>12.5.1</t>
  </si>
  <si>
    <t>12.5.2</t>
  </si>
  <si>
    <t>Plastering</t>
  </si>
  <si>
    <t>Method</t>
  </si>
  <si>
    <t>The method to be used shall be either the monolithic method or the bonded</t>
  </si>
  <si>
    <t>method</t>
  </si>
  <si>
    <t>Preparation</t>
  </si>
  <si>
    <t>For granolithic applied monolithically, the concrete floor shall be swept clean</t>
  </si>
  <si>
    <t>Mix</t>
  </si>
  <si>
    <t xml:space="preserve">Granolithic shall attain a compressive strength of at least 41 MPa. The coarse </t>
  </si>
  <si>
    <t>aggregate shall comply with SANS 1083 and shall generally be capable of</t>
  </si>
  <si>
    <t xml:space="preserve">passing a 10 mm mesh sieve. Where the thickness of the granolithic exceeds </t>
  </si>
  <si>
    <t xml:space="preserve">25 mm, the size of the coarse aggregate shall be increased to the maximum </t>
  </si>
  <si>
    <t>size compatible with the thickness of the granolithic.</t>
  </si>
  <si>
    <t>Panels</t>
  </si>
  <si>
    <t xml:space="preserve">Granolithic shall be laid in panels not exceeding 14 m\'b2 for monolithic </t>
  </si>
  <si>
    <t>Laying</t>
  </si>
  <si>
    <t>Monolithic granolithic shall be applied to the partially set slab and thoroughly</t>
  </si>
  <si>
    <t>compacted and lightly wood floated to the required levels.</t>
  </si>
  <si>
    <t>Boded granolithic shall be applied to the slab after applying a 1:1 sand-and-</t>
  </si>
  <si>
    <t>cement slurry brushed over the surface and allowed to partially set before</t>
  </si>
  <si>
    <t>applying the granolithic. The granolithic shall be thoroughly compacted and</t>
  </si>
  <si>
    <t>lightly wood floated to the required levels.</t>
  </si>
  <si>
    <t>After wood floating, the monolithic and bonded granolithic shall remain</t>
  </si>
  <si>
    <t>undisturbed until bleeding has ceded and the surface has stiffened. Any</t>
  </si>
  <si>
    <t>steel trowelled or power floated.</t>
  </si>
  <si>
    <t>Curing, seasoning and protection</t>
  </si>
  <si>
    <t>Granolithic shall be covered with clean hessian with waterproof building foil</t>
  </si>
  <si>
    <t>over and kept wet for at least seven days after laying.</t>
  </si>
  <si>
    <t>Colour</t>
  </si>
  <si>
    <t xml:space="preserve">Coloured granolithic shall be tinted with approved colouring pigment mixed </t>
  </si>
  <si>
    <t>into a true and even colour</t>
  </si>
  <si>
    <t>Granolithic</t>
  </si>
  <si>
    <t>Average 35 mm thick on floors with upper surface to falls and currents</t>
  </si>
  <si>
    <t>Internal plaster</t>
  </si>
  <si>
    <t>Cement plaster on brickwork</t>
  </si>
  <si>
    <t>On walls</t>
  </si>
  <si>
    <t>On narrow widths</t>
  </si>
  <si>
    <t>Tiling</t>
  </si>
  <si>
    <t>Unless described as "fixed with adhesive to plaster" description of tiling on</t>
  </si>
  <si>
    <t>brick or concrete walls, columns, etc shall be deemed to include 1:4 cement</t>
  </si>
  <si>
    <t>plaster backing and descriptions of tiling on concrete floors etc shall be</t>
  </si>
  <si>
    <t>deemed to include 1:3 plaster bedding</t>
  </si>
  <si>
    <t>Tiles should comply with the minimum requirements of SANS 1449.</t>
  </si>
  <si>
    <t>Wall tiling to comply with Part 7.2 of SANS 0107:1996.</t>
  </si>
  <si>
    <t>Finished wall tile surfaces to comply with Part 7.2.6.1. of SANS 0107:1996.</t>
  </si>
  <si>
    <t xml:space="preserve">Protection cleaning and maintenance of wall tiles to comply with part 9 of </t>
  </si>
  <si>
    <t>SANS 0107:1996.</t>
  </si>
  <si>
    <t xml:space="preserve">Tiling rates to include appropriate plastic edge trims wherever required, to all </t>
  </si>
  <si>
    <t>external corners, jambs, sills, etc.</t>
  </si>
  <si>
    <t>Wall tiling</t>
  </si>
  <si>
    <t xml:space="preserve">150 mm x 150 mm white matt ceramic tiles fixed with adhesives to plaster </t>
  </si>
  <si>
    <t>(plaster indicated elsewhere)</t>
  </si>
  <si>
    <t>On narrow width</t>
  </si>
  <si>
    <t>Cut 100 mm high wall skirting with same tiles as being used for floors</t>
  </si>
  <si>
    <t>Floor tiling</t>
  </si>
  <si>
    <t>Glazed ceramic tiles fixed with an approved tile adhesive to cement plaster</t>
  </si>
  <si>
    <t>as per manufacturer's recommendation and supply</t>
  </si>
  <si>
    <t>Schedule 15</t>
  </si>
  <si>
    <t>Plumbing and drainage</t>
  </si>
  <si>
    <t>Wire gratings</t>
  </si>
  <si>
    <t>Descriptions of gutter outlets, etc. shall be deemed to include wire ballom</t>
  </si>
  <si>
    <t>gratings.</t>
  </si>
  <si>
    <t>Excavations</t>
  </si>
  <si>
    <t>Trenches not exceeding 1m deep shall be taken of such width as to provide a</t>
  </si>
  <si>
    <t xml:space="preserve">clearance of 300mm on each side of the pipe, the width of the trench shall be </t>
  </si>
  <si>
    <t>increased by 100mm for each successive depth of 1m to a maximum width</t>
  </si>
  <si>
    <t>which provides a clearance of 500mm on each side of the pipe. No claim for</t>
  </si>
  <si>
    <t xml:space="preserve">rock excavation will be entertained unless the Contractor has timorously </t>
  </si>
  <si>
    <t>notified the quantity surveyor thereof prior to backfilling.</t>
  </si>
  <si>
    <t>'Soft rock' and 'hard rock' shall be as defined in 'Earthworks'.</t>
  </si>
  <si>
    <t>Laying, backfilling, bedding, etc. of pipes:</t>
  </si>
  <si>
    <t>Pipes shall be laid and bedded and trenches shall be carefully backfilled in</t>
  </si>
  <si>
    <t xml:space="preserve">accordance with manufacturers' instructions. Where no manufacturers </t>
  </si>
  <si>
    <t xml:space="preserve">instructions exist, pipes shall be laid in accordance with clauses 5.1 and 5.2 of </t>
  </si>
  <si>
    <t>each of the following: SANS 1200 L : Medium pressure pipelines LD : Sewers</t>
  </si>
  <si>
    <t>LE : Storm water drainage Pipe trenches, etc. shall be backfilled in accordance</t>
  </si>
  <si>
    <t xml:space="preserve">with clause 3, 5.5, 5.6, 5.7 and 7 of SANS 1200 DB: Earthworks (Pipe trenches) </t>
  </si>
  <si>
    <t>Clause 5.7.2 will only be applicable if authorised by the Engineer in writing.</t>
  </si>
  <si>
    <t>Pipes shall be bedded in accordance with clauses 3.1 to 3.4.1, 5.1 to 5.3 and 7</t>
  </si>
  <si>
    <t xml:space="preserve">of SANS 1200LB: Bedding (Pipes). Unless otherwise described bedding of rigid </t>
  </si>
  <si>
    <t>pipes shall be class B bedding.</t>
  </si>
  <si>
    <t>If the material from the excavations is found to be unsuitable as backfilling for</t>
  </si>
  <si>
    <t xml:space="preserve">drain trenches and inspection chambers, etc. written approval must be </t>
  </si>
  <si>
    <t>obtained form the Engineer to use imported fill.</t>
  </si>
  <si>
    <t>Stainless steel basins, sinks, wash troughs, urinals, etc.:</t>
  </si>
  <si>
    <t>Stainless steel for economy basins, domestic sinks, worktops and wash troughs</t>
  </si>
  <si>
    <t>shall by type 430 (17/0). Stainless steel for laboratory sinks, photographic</t>
  </si>
  <si>
    <t>equipment, etc. shall be type 316 (18/8).</t>
  </si>
  <si>
    <t>Stainless steel for urinals, basins, quality sinks, wash troughs, institutional</t>
  </si>
  <si>
    <t>equipment, etc. shall be type 304 (18/8).Units shall have standard aprons on all</t>
  </si>
  <si>
    <t>exposed edges and tiling keys against walls where applicable.</t>
  </si>
  <si>
    <t>Waste unions:</t>
  </si>
  <si>
    <t>Descriptions of waste unions shall be deemed to include rubber or vulcanite</t>
  </si>
  <si>
    <t>vulcanite plugs and chains fixed to fittings.</t>
  </si>
  <si>
    <t>Sealing of edges</t>
  </si>
  <si>
    <t>uPVC pipes and fittings</t>
  </si>
  <si>
    <t>Sewer and drainage pipes and fittings shall be jointed and sealed with butyl</t>
  </si>
  <si>
    <t>rubber rings. Soil, waste and vent pipes and fittings shall be solvent weld</t>
  </si>
  <si>
    <t>jointed or sealed with butyl rubber rings</t>
  </si>
  <si>
    <t>uPVC pressure pipes and fittings</t>
  </si>
  <si>
    <t>Pipes of 50 mm diameter and smaller shall be plain ended with solvent welded</t>
  </si>
  <si>
    <t xml:space="preserve">uPVC sockets and fittings. Pipes of 63 mm diameter and greater shall have </t>
  </si>
  <si>
    <t>sockets and spigots with push-in type integral rubber ring joints. Bends shall</t>
  </si>
  <si>
    <t xml:space="preserve">be uPVC and all other fittings shall be cast iron, all with similar push-in type </t>
  </si>
  <si>
    <t>joints.</t>
  </si>
  <si>
    <t>High density polyethylene (HDPe) pipes and fittings</t>
  </si>
  <si>
    <t xml:space="preserve">Pipes shall be type 4 and of the class specified with Plasson or Alprene </t>
  </si>
  <si>
    <t>compression fittings.</t>
  </si>
  <si>
    <t>Polycop polypropylene pipes</t>
  </si>
  <si>
    <t>Polypropylene pipes 54 mm diameter and smaller shall be seamless copper</t>
  </si>
  <si>
    <t>coloured Class 16 pipes jointed with Fast-fuse heat welded thermoplastic or</t>
  </si>
  <si>
    <t>where so described Polylock compression fittings. Pipes shall be firmly fixed to</t>
  </si>
  <si>
    <t>Copper pipes</t>
  </si>
  <si>
    <t>Pipes shall be hard drawn and half-hard Maksal pipes of the class described.</t>
  </si>
  <si>
    <t>Class 0 (thin walled hard drawn) pipes shall not be bent. Class 1 (thin walled</t>
  </si>
  <si>
    <t>half-hard), Class 2 (half-hard) and Class 3 (heavy walled half-hard) pipes shall</t>
  </si>
  <si>
    <t>only be bent with benders with inner and outer formers. Fittings to copper</t>
  </si>
  <si>
    <t>waste, vent antisyphon pipes, capillary solder fittings and compression fittings</t>
  </si>
  <si>
    <t>shall be Cobra Watertech type. Capillary solder fittings shall comply with ISO</t>
  </si>
  <si>
    <t>2016</t>
  </si>
  <si>
    <t>Copper pipes to be installed in accordance with the latest version of the Code</t>
  </si>
  <si>
    <t>of Practice for Copper Plumbing soldering techniques. Flux, solder, etc to be</t>
  </si>
  <si>
    <t>strictly in accordance with special attention to copper flux composition.</t>
  </si>
  <si>
    <t>Reducing fittings</t>
  </si>
  <si>
    <t>Fixing of pipes</t>
  </si>
  <si>
    <t>Unless specifically otherwise stated, descriptions of pipes shall be deemed to</t>
  </si>
  <si>
    <t>Paper wrapping to pipes</t>
  </si>
  <si>
    <t>Pipes chased into brickwork must be wrapped with two layers of stout brown</t>
  </si>
  <si>
    <t>Disinfection of water pipework</t>
  </si>
  <si>
    <t>Water pipework is to be disinfected at completion in accordance with SANS</t>
  </si>
  <si>
    <t>1200L.</t>
  </si>
  <si>
    <t>Excavation, etc for soil drainage</t>
  </si>
  <si>
    <t>15.1.1</t>
  </si>
  <si>
    <t>Excavation in earth not exceeding 1 m deep for pipe trench</t>
  </si>
  <si>
    <t xml:space="preserve">Excavation in earth exceeding 1 m and not exceeding 2 m deep for pipe </t>
  </si>
  <si>
    <t>trenches</t>
  </si>
  <si>
    <t>Backfilling to pipe trenches compacted to 90% Mod AASHTO density</t>
  </si>
  <si>
    <t>Selected granular filling in bedding under and filling around the pipes</t>
  </si>
  <si>
    <t>compacted to 90% Mod AASHTO density</t>
  </si>
  <si>
    <t>Normal duty (Class 51) uPVC sewer &amp; drain pipes</t>
  </si>
  <si>
    <t>Extra over for normal duty (Class 51) uPVC sewer &amp; drain pipe fittings</t>
  </si>
  <si>
    <t>110 mm x 90 degree bend</t>
  </si>
  <si>
    <t>110 mm x 110 mm x 45 degree junction with inspection eye</t>
  </si>
  <si>
    <t>110 mm access bend</t>
  </si>
  <si>
    <t>Rodding eye access junction</t>
  </si>
  <si>
    <t>uPVC galleys</t>
  </si>
  <si>
    <t>110 mm dished gulley not exceeding 500 mm deep</t>
  </si>
  <si>
    <t>Testing</t>
  </si>
  <si>
    <t>Test soil drain system</t>
  </si>
  <si>
    <t>Sanitary fittings</t>
  </si>
  <si>
    <t>"Vaal" or other approved</t>
  </si>
  <si>
    <t>15.2.1</t>
  </si>
  <si>
    <t>Vaal Sanitaryware ceramic fireclay 895 mm x 455 mm "Cameo" oval self</t>
  </si>
  <si>
    <t>15.2.2</t>
  </si>
  <si>
    <t>Waste unions etc</t>
  </si>
  <si>
    <t>Cobra watertech</t>
  </si>
  <si>
    <t>15.3.1</t>
  </si>
  <si>
    <t>15.3.2</t>
  </si>
  <si>
    <t>40 mm 301 CP sink waste union</t>
  </si>
  <si>
    <t>Traps etc</t>
  </si>
  <si>
    <t>Rubber</t>
  </si>
  <si>
    <t>15.4.1</t>
  </si>
  <si>
    <t>50 mm P or S trap</t>
  </si>
  <si>
    <t>"Cobra watertech" or other approved</t>
  </si>
  <si>
    <t>15.4.2</t>
  </si>
  <si>
    <t>15.4.3</t>
  </si>
  <si>
    <t>Connection unit between 40 &amp; 50 mm units and 110 mm waste pipes</t>
  </si>
  <si>
    <t>Taps, valves etc</t>
  </si>
  <si>
    <t>15 mm "Carina" CP single top-hole star pattern sink mixer</t>
  </si>
  <si>
    <t>PB1.10RB vacuum breaker</t>
  </si>
  <si>
    <t>Code PA5.1 "Master box 1" house water station consisting of an isolating</t>
  </si>
  <si>
    <t>15 mm 128-15CP Star under tile stopcock</t>
  </si>
  <si>
    <t>Sanitary plumbing</t>
  </si>
  <si>
    <t>PVC soil and vent pipes</t>
  </si>
  <si>
    <t>50 mm pipes</t>
  </si>
  <si>
    <t>50 mm pipes chased into brick walls or under floor slabs</t>
  </si>
  <si>
    <t>Extra over uPVC soil and vent pipes for fittings</t>
  </si>
  <si>
    <t>50 mm reducing junction</t>
  </si>
  <si>
    <t>Water supplies</t>
  </si>
  <si>
    <t>Class 9 uPVC pressure pipes with solvent welded joints</t>
  </si>
  <si>
    <t>75 mm pipes laid in and including trenches not exceeding 1 m deep</t>
  </si>
  <si>
    <t>Extra over Class 9 uPVC pressure pipes for fittings with solvent welded joints</t>
  </si>
  <si>
    <t>75 mm x 50 mm reducer</t>
  </si>
  <si>
    <t>75 mm x 75 mm equal tee</t>
  </si>
  <si>
    <t>PN10 HDPe PE100 pipes</t>
  </si>
  <si>
    <t>63 mm pipes laid in and including trenches not exceeding 1 m deep</t>
  </si>
  <si>
    <t>63 mm x 25 mm reducing tee</t>
  </si>
  <si>
    <t>Class 1 copper pipes with capillary couplings</t>
  </si>
  <si>
    <t>15 mm pipes</t>
  </si>
  <si>
    <t>22 mm pipes</t>
  </si>
  <si>
    <t>15 mm pipes chased into brickwork including brown paper lagging</t>
  </si>
  <si>
    <t>22 mm pipes chased into brickwork including brown paper lagging</t>
  </si>
  <si>
    <t>Extra over Class 1 copper pipes with capillary fittings</t>
  </si>
  <si>
    <t>15 mm fittings</t>
  </si>
  <si>
    <t>22 mm fittings</t>
  </si>
  <si>
    <t xml:space="preserve">300 mm x 300 mm Cast iron stopcock box including brick chamber </t>
  </si>
  <si>
    <t>below 750 mm deep internally</t>
  </si>
  <si>
    <t>Disinfecting</t>
  </si>
  <si>
    <t>Disinfect water pipe system</t>
  </si>
  <si>
    <t>Test water pipe system</t>
  </si>
  <si>
    <t>Electric water heater</t>
  </si>
  <si>
    <t>Kwikot</t>
  </si>
  <si>
    <t>150 Litre "Megaflow" wall mounted electric water heater</t>
  </si>
  <si>
    <t>Drip trays, etc</t>
  </si>
  <si>
    <t>0.6 mm Galvanized sheet steel</t>
  </si>
  <si>
    <t>1800 mm x 1000 mm Drip tray for water heater, with 100 mm high upstand</t>
  </si>
  <si>
    <t>all around with top edge bent over and with 20 mm threaded outlet union</t>
  </si>
  <si>
    <t>Pipe insulation</t>
  </si>
  <si>
    <t>25 mm Thick polyurethane foam pipe insulation</t>
  </si>
  <si>
    <t>Insulation to 15 mm pipes including fittings</t>
  </si>
  <si>
    <t>Insulation to 22 mm pipes including fittings</t>
  </si>
  <si>
    <t>Holes etc</t>
  </si>
  <si>
    <t>Core drilling hole not exceeding 50 mm diameter</t>
  </si>
  <si>
    <t>15.11.1</t>
  </si>
  <si>
    <t>100 mm concrete slab</t>
  </si>
  <si>
    <t>15.11.2</t>
  </si>
  <si>
    <t>220 mm brick wall</t>
  </si>
  <si>
    <t>Core drilling hole exceeding 50 mm and not exceeding 100 mm diameter</t>
  </si>
  <si>
    <t>15.11.3</t>
  </si>
  <si>
    <t>15.11.4</t>
  </si>
  <si>
    <t>Rainwater drains</t>
  </si>
  <si>
    <t>aluminium alloy coated with corrosion inhibitive primer and high performance</t>
  </si>
  <si>
    <t>exhibitive "Silver-White" exterior finish.</t>
  </si>
  <si>
    <t>Pre-painted aluminium straps at 1000mm centres fixed to wall with nail plugs.</t>
  </si>
  <si>
    <t xml:space="preserve">Stop ends are crimped onto the OGEE gutter and sealed on the inside with </t>
  </si>
  <si>
    <t>Dow Corning 813 silicone sealer.</t>
  </si>
  <si>
    <t>75 mm x 50 mm x 0,6 mm rectangular outlet, attached to gutter</t>
  </si>
  <si>
    <t>75 mm x 50 mm x 0,6 mm rectangular offset</t>
  </si>
  <si>
    <t>75 mm x 50 mm x 0,6 mm rectangular shoe outlet</t>
  </si>
  <si>
    <t>Schedule 16</t>
  </si>
  <si>
    <t>Glazing</t>
  </si>
  <si>
    <t>Float glass</t>
  </si>
  <si>
    <t>The term "float glass" is used for monolithic annealed glass</t>
  </si>
  <si>
    <t>Laminated glass</t>
  </si>
  <si>
    <t>Laminated glass to have polyvinyl butyral (PVB)</t>
  </si>
  <si>
    <t>Glazing to steel with putty</t>
  </si>
  <si>
    <t>4 mm clear float glass</t>
  </si>
  <si>
    <t>16.1.1</t>
  </si>
  <si>
    <t>4 mm obscure glass</t>
  </si>
  <si>
    <t>Tops, shelves, doors, mirrors, etc</t>
  </si>
  <si>
    <t xml:space="preserve">6 mm silvered float glass copper backed mirrors with polished edges, holed </t>
  </si>
  <si>
    <t>for and fixed with chromium plated dome capped mirror screws with rubber</t>
  </si>
  <si>
    <t>buffers to plugs in brick works</t>
  </si>
  <si>
    <t>16.2.1</t>
  </si>
  <si>
    <t>Mirror 600 mm x 800 mm high with 6 mm screws</t>
  </si>
  <si>
    <t>Schedule 17</t>
  </si>
  <si>
    <t>Paintwork</t>
  </si>
  <si>
    <t>Paint specifications</t>
  </si>
  <si>
    <t>Painting, etc</t>
  </si>
  <si>
    <t>All painting shall be done in accordance with Plascon specifications unless</t>
  </si>
  <si>
    <t>otherwise described</t>
  </si>
  <si>
    <t>Colours, etc</t>
  </si>
  <si>
    <t>17.1.1</t>
  </si>
  <si>
    <t>On plasterboard surfaces</t>
  </si>
  <si>
    <t>Ceilings and cornices, including priming metal cover strips and nail heads</t>
  </si>
  <si>
    <t>On fibre-cement board surfaces</t>
  </si>
  <si>
    <t>17.2.1</t>
  </si>
  <si>
    <t>17.2.2</t>
  </si>
  <si>
    <t>On metal surfaces</t>
  </si>
  <si>
    <t>Door frames</t>
  </si>
  <si>
    <t>Windows</t>
  </si>
  <si>
    <t>the full flat area)</t>
  </si>
  <si>
    <t>"Xpanda" sliding security gate</t>
  </si>
  <si>
    <t>On wood surfaces</t>
  </si>
  <si>
    <t xml:space="preserve">One coat primer, one coat alkyd based universal undercoat and two coats of </t>
  </si>
  <si>
    <t xml:space="preserve">superior quality universal enamel paint </t>
  </si>
  <si>
    <t>Roof timbers at eaves and verges</t>
  </si>
  <si>
    <t>Paint on floated plaster</t>
  </si>
  <si>
    <t xml:space="preserve">Prepare and apply one coat plaster primer, one coat universal undercoat and </t>
  </si>
  <si>
    <t>two coats of Plascon Wall and All or similar approved enamel paint</t>
  </si>
  <si>
    <t>On internal walls</t>
  </si>
  <si>
    <t>Electrical installation</t>
  </si>
  <si>
    <t>Specifications, etc</t>
  </si>
  <si>
    <t>Tenderers are referred to the specification numbered annexed to these bills of</t>
  </si>
  <si>
    <t>quantities for the electrical work, for the full descriptions of the following items</t>
  </si>
  <si>
    <t>which are to be read and priced in conjunction with the said specifications</t>
  </si>
  <si>
    <t>General notes</t>
  </si>
  <si>
    <t>The rate for each item in the bills of quantities shall include for all materials,</t>
  </si>
  <si>
    <t>labour, profit, transport, etc., everything necessary for the execution and</t>
  </si>
  <si>
    <t>complete installation of the work in accordance with the description.</t>
  </si>
  <si>
    <t xml:space="preserve">The bills of quantities shall not be used for ordering purposes. The Contractor </t>
  </si>
  <si>
    <t xml:space="preserve">shall check the lengths of cables on site before ordering. Off-cuts shall be </t>
  </si>
  <si>
    <t>allowed for in the unit rates.</t>
  </si>
  <si>
    <t xml:space="preserve">The rates shall exclude Vale Added Tax (VAT). </t>
  </si>
  <si>
    <t xml:space="preserve">All materials covered in this specification shall, wherever possible, be of </t>
  </si>
  <si>
    <t>South African manufacture</t>
  </si>
  <si>
    <t>18.2.1</t>
  </si>
  <si>
    <t>Schedule 19</t>
  </si>
  <si>
    <t>External works</t>
  </si>
  <si>
    <t>Roads and paved areas</t>
  </si>
  <si>
    <t>Excavating over site to reduce levels</t>
  </si>
  <si>
    <t>19.1.1</t>
  </si>
  <si>
    <t>Average depth 80 mm</t>
  </si>
  <si>
    <t>Filling in making up levels with imported material</t>
  </si>
  <si>
    <t>19.1.2</t>
  </si>
  <si>
    <t>Levels to be determined on site</t>
  </si>
  <si>
    <t>Compaction</t>
  </si>
  <si>
    <t>19.1.3</t>
  </si>
  <si>
    <t>the total area to receive paving to 95MOD AASHTO density</t>
  </si>
  <si>
    <t>Sand fill</t>
  </si>
  <si>
    <t>19.1.4</t>
  </si>
  <si>
    <t>20 mm layer of sand layer over the entire area to be paved</t>
  </si>
  <si>
    <t>Laying of paving blocks</t>
  </si>
  <si>
    <t>19.1.5</t>
  </si>
  <si>
    <t>Constraining edges from concrete</t>
  </si>
  <si>
    <t>19.1.6</t>
  </si>
  <si>
    <t>19.1.7</t>
  </si>
  <si>
    <t>Cutting of paving blocks</t>
  </si>
  <si>
    <t xml:space="preserve">Cutting of paving blocks along edge beam to fit, rate shall include any </t>
  </si>
  <si>
    <t>concrete filling as required</t>
  </si>
  <si>
    <t>Architectural details - Masonry</t>
  </si>
  <si>
    <t>Strong room details</t>
  </si>
  <si>
    <t>230 mm thick walls from 25 mPa concrete</t>
  </si>
  <si>
    <t>7.3.4</t>
  </si>
  <si>
    <t>7.3.6</t>
  </si>
  <si>
    <t>7.3.7</t>
  </si>
  <si>
    <t>7.3.5</t>
  </si>
  <si>
    <t>7.3.8</t>
  </si>
  <si>
    <t>Strong room door by CHUBB safes or similar approved by the Engineer</t>
  </si>
  <si>
    <t>(item includes the frame, hinges, lock, installation, etc.)</t>
  </si>
  <si>
    <t>7.3.9</t>
  </si>
  <si>
    <t>One brick walls - use face brick</t>
  </si>
  <si>
    <t>Half brick walls - use face brick</t>
  </si>
  <si>
    <t>One brick walls above ceiling level - use stock brick</t>
  </si>
  <si>
    <t>9.3.1</t>
  </si>
  <si>
    <t>230 mm x 70 mm lintels in length not exceeding 4 m</t>
  </si>
  <si>
    <t>230 mm x 70 mm lintels in length not exceeding 5 m</t>
  </si>
  <si>
    <t>230 mm x 70 mm lintels in length not exceeding 7 m</t>
  </si>
  <si>
    <t>9.3.2</t>
  </si>
  <si>
    <t>9.3.3</t>
  </si>
  <si>
    <t>9.3.4</t>
  </si>
  <si>
    <t>9.3.5</t>
  </si>
  <si>
    <t>Flashing against brick fire walls for water proofing</t>
  </si>
  <si>
    <t>11.1.2</t>
  </si>
  <si>
    <t>76 mm x 50 mm wooden purlins</t>
  </si>
  <si>
    <t>12.1.2</t>
  </si>
  <si>
    <t>12.1.3</t>
  </si>
  <si>
    <t>12.1.4</t>
  </si>
  <si>
    <t>12.1.5</t>
  </si>
  <si>
    <t>12.1.6</t>
  </si>
  <si>
    <t>12.4.2</t>
  </si>
  <si>
    <t>12.5.3</t>
  </si>
  <si>
    <t>12.5.4</t>
  </si>
  <si>
    <t>12.5.5</t>
  </si>
  <si>
    <t>12.6.1</t>
  </si>
  <si>
    <t>12.6.2</t>
  </si>
  <si>
    <t>12.6.3</t>
  </si>
  <si>
    <t>12.6.4</t>
  </si>
  <si>
    <t>12.6.5</t>
  </si>
  <si>
    <t>12.6.6</t>
  </si>
  <si>
    <r>
      <t xml:space="preserve">Door D1 </t>
    </r>
    <r>
      <rPr>
        <i/>
        <sz val="11"/>
        <color rgb="FFC00000"/>
        <rFont val="Arial"/>
        <family val="2"/>
      </rPr>
      <t>(internal)</t>
    </r>
    <r>
      <rPr>
        <sz val="11"/>
        <color theme="3"/>
        <rFont val="Arial"/>
        <family val="2"/>
      </rPr>
      <t xml:space="preserve"> - 40 mm thick x 813 mm wide x 2032 mm high framed,</t>
    </r>
  </si>
  <si>
    <t>Door D4 (internal - security) 1920 mm x 1080 mm "Centurion" Chubb high</t>
  </si>
  <si>
    <t>Office furniture</t>
  </si>
  <si>
    <t>L-shaped office working table with laminated surface finishes</t>
  </si>
  <si>
    <t>requirement</t>
  </si>
  <si>
    <t>with shelves and drawers to requirement</t>
  </si>
  <si>
    <t xml:space="preserve">Control room custom built wall to wall table with laminated top, internal face </t>
  </si>
  <si>
    <t xml:space="preserve">Office room custom built wall to wall table with laminated top, internal face </t>
  </si>
  <si>
    <t>with shelves and drawers to requirement - 2 m long</t>
  </si>
  <si>
    <t>with shelves and drawers to requirement - 4 m long</t>
  </si>
  <si>
    <t>12.6.7</t>
  </si>
  <si>
    <t xml:space="preserve">Service area custom built wall to wall table with laminated top, internal face </t>
  </si>
  <si>
    <t>with shelves and drawers to requirement - 5 m long</t>
  </si>
  <si>
    <t>12.6.8</t>
  </si>
  <si>
    <t>Swivel type office chairs - to client requirements</t>
  </si>
  <si>
    <t>and door openings</t>
  </si>
  <si>
    <t xml:space="preserve">350 mm x 350 mm matt non-slip vinyl floor tiles on cement screed on floor </t>
  </si>
  <si>
    <t>15.3.3</t>
  </si>
  <si>
    <t>Single security gate size 1813 mm wide x 2032 mm high formed of 25 mm</t>
  </si>
  <si>
    <t>16.2.2</t>
  </si>
  <si>
    <t>16.3.1</t>
  </si>
  <si>
    <t>16.3.2</t>
  </si>
  <si>
    <t>16.3.3</t>
  </si>
  <si>
    <t>16.3.4</t>
  </si>
  <si>
    <t>16.3.5</t>
  </si>
  <si>
    <t>16.3.6</t>
  </si>
  <si>
    <t>Welded screen, gate etc</t>
  </si>
  <si>
    <t>Screens and gates to external door</t>
  </si>
  <si>
    <t>Frame for door 877 mm x 2064 mm high for door type D1</t>
  </si>
  <si>
    <t>Frame for door 1813 mm x 2064 mm high for door type D2</t>
  </si>
  <si>
    <t>Frame for door 1813 mm x 2064 mm high for door type D3</t>
  </si>
  <si>
    <t>16.2.3</t>
  </si>
  <si>
    <t>Pressed aluminium windows with window frames built into brick work</t>
  </si>
  <si>
    <t>16.4.1</t>
  </si>
  <si>
    <t>at staff entrance</t>
  </si>
  <si>
    <t>Schedule 17 continued</t>
  </si>
  <si>
    <t>350 mm x 350 mm matt non-slip ceramic floor tiles on cement screed</t>
  </si>
  <si>
    <t>18.3.1</t>
  </si>
  <si>
    <t>Schedule 19 continued</t>
  </si>
  <si>
    <t>19.1.8</t>
  </si>
  <si>
    <t>19.1.9</t>
  </si>
  <si>
    <t>19.1.10</t>
  </si>
  <si>
    <t>19.1.11</t>
  </si>
  <si>
    <t>19.1.12</t>
  </si>
  <si>
    <t>19.1.13</t>
  </si>
  <si>
    <t>Soil drainage - external next to building</t>
  </si>
  <si>
    <t>19.2.1</t>
  </si>
  <si>
    <t>19.2.2</t>
  </si>
  <si>
    <t>19.2.3</t>
  </si>
  <si>
    <t>19.3.1</t>
  </si>
  <si>
    <t>32 mm 301 CP basin waste union and floor waster water union</t>
  </si>
  <si>
    <t>19.3.2</t>
  </si>
  <si>
    <t>19.4.2</t>
  </si>
  <si>
    <t>19.4.3</t>
  </si>
  <si>
    <t>19.5.1</t>
  </si>
  <si>
    <t>19.5.2</t>
  </si>
  <si>
    <t>19.5.3</t>
  </si>
  <si>
    <t>19.5.4</t>
  </si>
  <si>
    <t>19.5.5</t>
  </si>
  <si>
    <t>19.5.6</t>
  </si>
  <si>
    <t>19.6</t>
  </si>
  <si>
    <t>19.6.1</t>
  </si>
  <si>
    <t>19.6.2</t>
  </si>
  <si>
    <t>19.6.3</t>
  </si>
  <si>
    <t>19.6.4</t>
  </si>
  <si>
    <t>19.6.5</t>
  </si>
  <si>
    <t>19.7.1</t>
  </si>
  <si>
    <t>19.7.2</t>
  </si>
  <si>
    <t>19.7.3</t>
  </si>
  <si>
    <t>19.7.4</t>
  </si>
  <si>
    <t>19.7.5</t>
  </si>
  <si>
    <t>19.7.6</t>
  </si>
  <si>
    <t>19.7.7</t>
  </si>
  <si>
    <t>19.7.8</t>
  </si>
  <si>
    <t>19.7.9</t>
  </si>
  <si>
    <t>19.7.10</t>
  </si>
  <si>
    <t>19.7.11</t>
  </si>
  <si>
    <t>19.7.12</t>
  </si>
  <si>
    <t>19.7.13</t>
  </si>
  <si>
    <t>19.7.14</t>
  </si>
  <si>
    <t>19.8.1</t>
  </si>
  <si>
    <t>19.10.1</t>
  </si>
  <si>
    <t>19.10.2</t>
  </si>
  <si>
    <t>19.12</t>
  </si>
  <si>
    <t>19.11</t>
  </si>
  <si>
    <t>19.10</t>
  </si>
  <si>
    <t>19.12.1</t>
  </si>
  <si>
    <t>19.12.2</t>
  </si>
  <si>
    <t>19.12.3</t>
  </si>
  <si>
    <t>19.12.4</t>
  </si>
  <si>
    <t>19.12.5</t>
  </si>
  <si>
    <t>19.12.6</t>
  </si>
  <si>
    <t>19.12.7</t>
  </si>
  <si>
    <r>
      <t xml:space="preserve">Panes exceeding 0.1 m² and not exceeding 0.5 m² </t>
    </r>
    <r>
      <rPr>
        <i/>
        <sz val="11"/>
        <color rgb="FFC00000"/>
        <rFont val="Arial"/>
        <family val="2"/>
      </rPr>
      <t>(including putty)</t>
    </r>
  </si>
  <si>
    <t>Schedule 20</t>
  </si>
  <si>
    <t>20.1</t>
  </si>
  <si>
    <t>20.1.1</t>
  </si>
  <si>
    <t>20.1.2</t>
  </si>
  <si>
    <t>20.2</t>
  </si>
  <si>
    <t>20.2.2</t>
  </si>
  <si>
    <t>Schedule 21</t>
  </si>
  <si>
    <t>21.1</t>
  </si>
  <si>
    <t>21.1.1</t>
  </si>
  <si>
    <t>21.2</t>
  </si>
  <si>
    <t>21.2.1</t>
  </si>
  <si>
    <t>21.2.2</t>
  </si>
  <si>
    <t>21.3</t>
  </si>
  <si>
    <r>
      <t xml:space="preserve">Gates, grilles, burglar screens, balustrades, etc </t>
    </r>
    <r>
      <rPr>
        <i/>
        <sz val="11"/>
        <color rgb="FFC00000"/>
        <rFont val="Arial"/>
        <family val="2"/>
      </rPr>
      <t>(both sides measured over</t>
    </r>
  </si>
  <si>
    <t>21.3.1</t>
  </si>
  <si>
    <t>21.3.2</t>
  </si>
  <si>
    <t>21.3.3</t>
  </si>
  <si>
    <t>21.3.4</t>
  </si>
  <si>
    <t>21.4</t>
  </si>
  <si>
    <t>21.4.1</t>
  </si>
  <si>
    <t>21.4.2</t>
  </si>
  <si>
    <t>21.5</t>
  </si>
  <si>
    <t>21.5.1</t>
  </si>
  <si>
    <t>Schedule 22</t>
  </si>
  <si>
    <t>22.1</t>
  </si>
  <si>
    <t>22.1.1</t>
  </si>
  <si>
    <t>Provisional sum for all electrical installations, connection, fittings etc.</t>
  </si>
  <si>
    <t>(this includes all appliances, plugs, switches, cablings, luminaries, earthing,</t>
  </si>
  <si>
    <t>switchboards, testing, commissioning, etc.)</t>
  </si>
  <si>
    <t>Schedule 23</t>
  </si>
  <si>
    <t>Mechanical installation</t>
  </si>
  <si>
    <t>Provisional sum for all mechanical installations, connection, fittings etc.</t>
  </si>
  <si>
    <t>23.1.1</t>
  </si>
  <si>
    <t>All works of electrical nature</t>
  </si>
  <si>
    <t>23.1</t>
  </si>
  <si>
    <t>All works of mechanical nature</t>
  </si>
  <si>
    <t>on the 20 mm sand bedding</t>
  </si>
  <si>
    <t>Schedule 24</t>
  </si>
  <si>
    <t>24.1.1</t>
  </si>
  <si>
    <t>24.1.2</t>
  </si>
  <si>
    <t>24.1.3</t>
  </si>
  <si>
    <t>24.1.4</t>
  </si>
  <si>
    <t>24.1.5</t>
  </si>
  <si>
    <t>24.1.6</t>
  </si>
  <si>
    <t>24.1.7</t>
  </si>
  <si>
    <t>Ridge flashing at guard house roof</t>
  </si>
  <si>
    <t>12.1.7</t>
  </si>
  <si>
    <t>38 mm x 38 mm purlins at guardhouse</t>
  </si>
  <si>
    <t>Glazed ceramic soap holders attached to wall tiles in ablution with adhesive</t>
  </si>
  <si>
    <t>Compact all areas where material has been excavated or backfilled as well as</t>
  </si>
  <si>
    <t xml:space="preserve">Lay grey zig-zag type 30 mPa strength 60 mm type S-A road paving blocks </t>
  </si>
  <si>
    <t>Fascia and barge boards, including priming metal jointing strips</t>
  </si>
  <si>
    <t>0.50 mm galvanized sheet metal rainwater gutter attached to roof trusses, zinc/</t>
  </si>
  <si>
    <t>remaining bleed water and laitance shall then be removed and the surface</t>
  </si>
  <si>
    <t>Vanity cupboards with mirror affixed to wall in all bathrooms</t>
  </si>
  <si>
    <t>Fascia and barge boards</t>
  </si>
  <si>
    <t>Medium density plain fibre-cement fascia and barge boards</t>
  </si>
  <si>
    <t xml:space="preserve">12 mm x 230 mm fascia, countersunk screwed to support and roof timber </t>
  </si>
  <si>
    <t>Descriptions of frames shall be deemed to include frames, transoms, rails etc</t>
  </si>
  <si>
    <t>Profiled metal sheeting and accessories</t>
  </si>
  <si>
    <t>0.5 mm Aluzinc IBR roof sheeting fixed to timber purlins</t>
  </si>
  <si>
    <t>Dump profing of walls and floors</t>
  </si>
  <si>
    <r>
      <t xml:space="preserve">Smooth horizontal </t>
    </r>
    <r>
      <rPr>
        <i/>
        <sz val="11"/>
        <color rgb="FFC00000"/>
        <rFont val="Arial"/>
        <family val="2"/>
      </rPr>
      <t>(soffit)</t>
    </r>
    <r>
      <rPr>
        <sz val="11"/>
        <color theme="3"/>
        <rFont val="Arial"/>
        <family val="2"/>
      </rPr>
      <t xml:space="preserve"> form work to exposed concrete surfaces</t>
    </r>
  </si>
  <si>
    <t>High tensile steel reinforcement to walls, roof with corner bars etc.</t>
  </si>
  <si>
    <t>Mild steel reinforcement to walls, roof with corner bars etc.</t>
  </si>
  <si>
    <t>material for column foundations</t>
  </si>
  <si>
    <t xml:space="preserve">75 mm Ø Class 9 u-PVC Z - lok pipes </t>
  </si>
  <si>
    <t>Extra over PN10 HDPE PE100 pipes for Plasson fittings</t>
  </si>
  <si>
    <t>5 mm "Pacific" obscure glass at guardhouse</t>
  </si>
  <si>
    <t>20.1.3</t>
  </si>
  <si>
    <t>40 mm Ø galvanized mild steel pipes for fire appliances</t>
  </si>
  <si>
    <t>22.1.2</t>
  </si>
  <si>
    <t>Provisional sum for high mast floodlights</t>
  </si>
  <si>
    <t xml:space="preserve">Barricading to protect open excavations on site for the duration of the </t>
  </si>
  <si>
    <r>
      <rPr>
        <i/>
        <sz val="11"/>
        <color theme="3"/>
        <rFont val="Arial"/>
        <family val="2"/>
      </rPr>
      <t>Contract</t>
    </r>
    <r>
      <rPr>
        <i/>
        <sz val="11"/>
        <color rgb="FFC00000"/>
        <rFont val="Arial"/>
        <family val="2"/>
      </rPr>
      <t xml:space="preserve"> (1.8 m high Y standards at 3.5 m intervals with Day-Glo mesh)</t>
    </r>
  </si>
  <si>
    <t xml:space="preserve">the Engineer under the Construction Regulations of the Occupational </t>
  </si>
  <si>
    <r>
      <t xml:space="preserve">health &amp; Safety </t>
    </r>
    <r>
      <rPr>
        <i/>
        <sz val="11"/>
        <color rgb="FFC00000"/>
        <rFont val="Arial"/>
        <family val="2"/>
      </rPr>
      <t>(Regulation 3)</t>
    </r>
    <r>
      <rPr>
        <sz val="11"/>
        <color theme="3"/>
        <rFont val="Arial"/>
        <family val="2"/>
      </rPr>
      <t xml:space="preserve"> Act no. 85/1993</t>
    </r>
  </si>
  <si>
    <t xml:space="preserve">Setting up a job and site specific Health and Safety Plan by the </t>
  </si>
  <si>
    <t xml:space="preserve">representative of the Contractor and approved by the Engineer as required </t>
  </si>
  <si>
    <r>
      <t xml:space="preserve">under the Construction Regulations </t>
    </r>
    <r>
      <rPr>
        <i/>
        <sz val="11"/>
        <color rgb="FFC00000"/>
        <rFont val="Arial"/>
        <family val="2"/>
      </rPr>
      <t>(Regulation 5)</t>
    </r>
    <r>
      <rPr>
        <sz val="11"/>
        <color theme="3"/>
        <rFont val="Arial"/>
        <family val="2"/>
      </rPr>
      <t xml:space="preserve"> of the Occupational </t>
    </r>
  </si>
  <si>
    <t>Health &amp; Safety Act no. 85/1993</t>
  </si>
  <si>
    <r>
      <t xml:space="preserve">perform risk assessment and training on site under Construction </t>
    </r>
    <r>
      <rPr>
        <i/>
        <sz val="11"/>
        <color rgb="FFC00000"/>
        <rFont val="Arial"/>
        <family val="2"/>
      </rPr>
      <t/>
    </r>
  </si>
  <si>
    <r>
      <t xml:space="preserve">Regulations </t>
    </r>
    <r>
      <rPr>
        <i/>
        <sz val="11"/>
        <color rgb="FFC00000"/>
        <rFont val="Arial"/>
        <family val="2"/>
      </rPr>
      <t xml:space="preserve">(Regulation 7) </t>
    </r>
    <r>
      <rPr>
        <sz val="11"/>
        <color theme="3"/>
        <rFont val="Arial"/>
        <family val="2"/>
      </rPr>
      <t xml:space="preserve">of the Occupational Health &amp; Safety Act no. </t>
    </r>
  </si>
  <si>
    <t>85/1993</t>
  </si>
  <si>
    <r>
      <t xml:space="preserve">(indicate the amount to be paid for the duration of the Contract - this is </t>
    </r>
    <r>
      <rPr>
        <b/>
        <i/>
        <sz val="11"/>
        <color rgb="FFC00000"/>
        <rFont val="Arial"/>
        <family val="2"/>
      </rPr>
      <t/>
    </r>
  </si>
  <si>
    <r>
      <rPr>
        <b/>
        <i/>
        <sz val="11"/>
        <color rgb="FFC00000"/>
        <rFont val="Arial"/>
        <family val="2"/>
      </rPr>
      <t>NOT</t>
    </r>
    <r>
      <rPr>
        <i/>
        <sz val="11"/>
        <color rgb="FFC00000"/>
        <rFont val="Arial"/>
        <family val="2"/>
      </rPr>
      <t xml:space="preserve"> a monthly repeatable amount)</t>
    </r>
  </si>
  <si>
    <t xml:space="preserve">(number of each type of item to be determined by the Tenderer - applied for </t>
  </si>
  <si>
    <r>
      <t xml:space="preserve">the </t>
    </r>
    <r>
      <rPr>
        <b/>
        <i/>
        <u/>
        <sz val="10"/>
        <color rgb="FFC00000"/>
        <rFont val="Arial"/>
        <family val="2"/>
      </rPr>
      <t>duration of the whole Contract</t>
    </r>
    <r>
      <rPr>
        <b/>
        <i/>
        <sz val="10"/>
        <color rgb="FFC00000"/>
        <rFont val="Arial"/>
        <family val="2"/>
      </rPr>
      <t xml:space="preserve">, inclusive of all items such as hard hats, </t>
    </r>
  </si>
  <si>
    <t xml:space="preserve">safety shoes, dust masks, safety goggles, gum boots, overalls, hand gloves, </t>
  </si>
  <si>
    <t xml:space="preserve">etc.) </t>
  </si>
  <si>
    <r>
      <t xml:space="preserve">(indicate the amount to be paid for the duration of the Contract - this is </t>
    </r>
    <r>
      <rPr>
        <b/>
        <i/>
        <u/>
        <sz val="11"/>
        <color rgb="FFC00000"/>
        <rFont val="Arial"/>
        <family val="2"/>
      </rPr>
      <t/>
    </r>
  </si>
  <si>
    <t xml:space="preserve">recommended/requested by the Client/Engineer for the duration of the </t>
  </si>
  <si>
    <t>Contract /:in the region of up to ± 20, largely unskilled local employees:/</t>
  </si>
  <si>
    <r>
      <rPr>
        <b/>
        <u/>
        <sz val="11"/>
        <color theme="3"/>
        <rFont val="Arial"/>
        <family val="2"/>
      </rPr>
      <t>Once off allowance</t>
    </r>
    <r>
      <rPr>
        <sz val="11"/>
        <color theme="3"/>
        <rFont val="Arial"/>
        <family val="2"/>
      </rPr>
      <t xml:space="preserve"> for medical tests performed to all workers in all </t>
    </r>
  </si>
  <si>
    <t xml:space="preserve">activities related to this project as stipulated in the prevailing Occupational </t>
  </si>
  <si>
    <r>
      <t xml:space="preserve">Health &amp; Safety Act no 85/1993 </t>
    </r>
    <r>
      <rPr>
        <i/>
        <sz val="11"/>
        <color rgb="FFC00000"/>
        <rFont val="Arial"/>
        <family val="2"/>
      </rPr>
      <t xml:space="preserve">(this item includes: </t>
    </r>
    <r>
      <rPr>
        <b/>
        <i/>
        <sz val="11"/>
        <color rgb="FFC00000"/>
        <rFont val="Arial"/>
        <family val="2"/>
      </rPr>
      <t/>
    </r>
  </si>
  <si>
    <r>
      <rPr>
        <b/>
        <i/>
        <sz val="11"/>
        <color rgb="FFC00000"/>
        <rFont val="Arial"/>
        <family val="2"/>
      </rPr>
      <t>a.)</t>
    </r>
    <r>
      <rPr>
        <i/>
        <sz val="11"/>
        <color rgb="FFC00000"/>
        <rFont val="Arial"/>
        <family val="2"/>
      </rPr>
      <t xml:space="preserve"> the work entry medical examination and </t>
    </r>
    <r>
      <rPr>
        <b/>
        <i/>
        <sz val="11"/>
        <color rgb="FFC00000"/>
        <rFont val="Arial"/>
        <family val="2"/>
      </rPr>
      <t/>
    </r>
  </si>
  <si>
    <r>
      <rPr>
        <b/>
        <i/>
        <sz val="11"/>
        <color rgb="FFC00000"/>
        <rFont val="Arial"/>
        <family val="2"/>
      </rPr>
      <t>b.)</t>
    </r>
    <r>
      <rPr>
        <i/>
        <sz val="11"/>
        <color rgb="FFC00000"/>
        <rFont val="Arial"/>
        <family val="2"/>
      </rPr>
      <t xml:space="preserve"> after contract termination's medical examination)</t>
    </r>
  </si>
  <si>
    <t>Remove trees with girth of 0.5 m up to 1.0 m that interfere with the</t>
  </si>
  <si>
    <t>Remove trees with girth greater than 1.0 m that interfere with the pipe</t>
  </si>
  <si>
    <t xml:space="preserve">(Rate shall cover the cost of the supply, placing, maintenance &amp; removal </t>
  </si>
  <si>
    <t xml:space="preserve">of any support measures together with any cost from the inconvenience of </t>
  </si>
  <si>
    <t>Base 1 - 1500 mm x 1500 mm x 3500 mm deep - 12 number</t>
  </si>
  <si>
    <t>Base 2 - 1750 mm x 1750 mm x 3500 mm deep - 13 number</t>
  </si>
  <si>
    <t>Base 3 - 2000 mm x 2000 mm x 3500 mm deep - 1 number</t>
  </si>
  <si>
    <t xml:space="preserve">(in any type of material only when requested by the Engineer in charge </t>
  </si>
  <si>
    <t xml:space="preserve">of the site - rate shall cover the cost of removal &amp; replacement of all </t>
  </si>
  <si>
    <t>material with with all haulage involved)</t>
  </si>
  <si>
    <t xml:space="preserve">of any support measures together with any cost from the inconvenience </t>
  </si>
  <si>
    <t xml:space="preserve">of working in the supported excavations and all the costs of the risks </t>
  </si>
  <si>
    <t>inherent in the operation)</t>
  </si>
  <si>
    <t>Rip excavated areas and compact to 93 % Mod AASHTO density</t>
  </si>
  <si>
    <t xml:space="preserve">2 x 150 mm thick layer of G5 imported selected gravel material with 95% </t>
  </si>
  <si>
    <t>Mod AASHTO density compaction under the 100 mm thick surface beds</t>
  </si>
  <si>
    <t xml:space="preserve">50 mm thick blinding layer under column foundationss from 15 mPa </t>
  </si>
  <si>
    <t>170 mm thick roof slab from 25 mPa concrete</t>
  </si>
  <si>
    <t>7.3.10</t>
  </si>
  <si>
    <t xml:space="preserve">Mono truss 10152 mm x 2801 mm high overall with 600 mm eaves </t>
  </si>
  <si>
    <t>projection on side, high part against the brick wall &amp; fastened to it</t>
  </si>
  <si>
    <t xml:space="preserve">Mono truss 6270 mm x 2801 mm high overall with 600 mm eaves </t>
  </si>
  <si>
    <t xml:space="preserve">Mono truss 2710 mm x 2801 mm high overall with 600 mm eaves </t>
  </si>
  <si>
    <t xml:space="preserve">Double pitch roof 4265 mm x 850 mm high overall with 600 mm eaves </t>
  </si>
  <si>
    <t>projection</t>
  </si>
  <si>
    <t>doors</t>
  </si>
  <si>
    <t>150 mm Chromium plated barrel bolts keep fixed to metal for all external</t>
  </si>
  <si>
    <t>Window type W6 - 10620 mm wide x 2469 mm high shop front</t>
  </si>
  <si>
    <t xml:space="preserve">Manual push-up slatted roller shutter 3365 mm wide x 2032 mm high </t>
  </si>
  <si>
    <t>opening at public entrance</t>
  </si>
  <si>
    <t>(See item 14.1.1)</t>
  </si>
  <si>
    <t xml:space="preserve">two tap hole configuration and chain stay hole through the semi-punched </t>
  </si>
  <si>
    <t>tube, waste outlet and overflow tube adapter.</t>
  </si>
  <si>
    <t xml:space="preserve">plated push button user control station in remote position with plastic </t>
  </si>
  <si>
    <t xml:space="preserve">conduit pipe and sleeve built into and including forming recess in brickwork, </t>
  </si>
  <si>
    <t xml:space="preserve">brackets and matching extended flush pipe and with heavy duty white </t>
  </si>
  <si>
    <t>1800 mm long on galvanized steel brackets in kitchen</t>
  </si>
  <si>
    <t xml:space="preserve">single flap seat. </t>
  </si>
  <si>
    <t xml:space="preserve">Stainless steel sink type "DCB" with double central bowl, </t>
  </si>
  <si>
    <t>"Lavatera 70400" or similar approved wall urinal with spreader and waste</t>
  </si>
  <si>
    <t>union</t>
  </si>
  <si>
    <t>19.2.4</t>
  </si>
  <si>
    <t xml:space="preserve">Window type W1 - 533 mm wide x 654 mm high with burglar bars for </t>
  </si>
  <si>
    <t>ablution cubicles</t>
  </si>
  <si>
    <t xml:space="preserve">Window type W2 - 1022 mm wide x 654 mm high with burglar bars for </t>
  </si>
  <si>
    <t>ablution cubicle</t>
  </si>
  <si>
    <t xml:space="preserve">Window type W4 - 1511 mm wide x 1559 mm high with burglar bars for </t>
  </si>
  <si>
    <t>office rooms</t>
  </si>
  <si>
    <t xml:space="preserve">Window type W5 - 2000 mm wide x 1264 mm high with burglar bars for </t>
  </si>
  <si>
    <t>kitchen</t>
  </si>
  <si>
    <t>6.3.2</t>
  </si>
  <si>
    <t>6.3.3</t>
  </si>
  <si>
    <t>9.4.1</t>
  </si>
  <si>
    <t>Straight joints in brick wall</t>
  </si>
  <si>
    <t>9.5.1</t>
  </si>
  <si>
    <t>5.6 mm Ø mild steel rods, 400 mm long positioned centrally in vertical</t>
  </si>
  <si>
    <t>joint at 340 mm c/c, painted with bond breaking liquid on one side, joint</t>
  </si>
  <si>
    <t xml:space="preserve">to be 10 mm wide filled with jointex and cover plates to be placed on both </t>
  </si>
  <si>
    <t>sides of joint over plaster</t>
  </si>
  <si>
    <t xml:space="preserve">160 mm Ø Class 400 heavy duty under ground sewer pipe as per SANS </t>
  </si>
  <si>
    <r>
      <rPr>
        <sz val="11"/>
        <color theme="3"/>
        <rFont val="Arial"/>
        <family val="2"/>
      </rPr>
      <t>1601</t>
    </r>
    <r>
      <rPr>
        <i/>
        <sz val="11"/>
        <color rgb="FFC00000"/>
        <rFont val="Arial"/>
        <family val="2"/>
      </rPr>
      <t xml:space="preserve"> (one end socket end, other end integral joint)</t>
    </r>
  </si>
  <si>
    <t xml:space="preserve">1 000 mm Ø pre-cast concrete manholes complete with manhole base, </t>
  </si>
  <si>
    <t xml:space="preserve">manhole rings with step irons, 150 mm concrete cover slab and 560 mm Ø </t>
  </si>
  <si>
    <t xml:space="preserve">heavy duty concrete lid with steel band for the following depths : (rate shall </t>
  </si>
  <si>
    <t>cover any additional earthworks, benching, base channels, ring jointing etc.)</t>
  </si>
  <si>
    <t xml:space="preserve">110 mm Ø Class 400 heavy duty under ground sewer pipe </t>
  </si>
  <si>
    <r>
      <t xml:space="preserve">Trenches for 110 mm Ø pipes, 700 mm wide x 1100 mm deep </t>
    </r>
    <r>
      <rPr>
        <i/>
        <sz val="11"/>
        <color rgb="FFC00000"/>
        <rFont val="Arial"/>
        <family val="2"/>
      </rPr>
      <t xml:space="preserve">(in yard </t>
    </r>
  </si>
  <si>
    <t>laid - see schedule 5.2 for excavation specifications)</t>
  </si>
  <si>
    <t xml:space="preserve">110 mm Ø Class 400 heavy duty under ground sewer pipe, connected to </t>
  </si>
  <si>
    <t>the 90° bend &amp; extending from the ground ±300 mm to serve as temporary</t>
  </si>
  <si>
    <r>
      <t xml:space="preserve">Connection to existing sewer manholes </t>
    </r>
    <r>
      <rPr>
        <i/>
        <sz val="11"/>
        <color rgb="FFC00000"/>
        <rFont val="Arial"/>
        <family val="2"/>
      </rPr>
      <t xml:space="preserve">(item shall be inclusive of </t>
    </r>
  </si>
  <si>
    <t xml:space="preserve">searching out the manhole, excavation, to allow adequate working space, </t>
  </si>
  <si>
    <t xml:space="preserve">the cutting into the existing pipe, the compaction &amp; backfill of excavated </t>
  </si>
  <si>
    <t>material)</t>
  </si>
  <si>
    <r>
      <t xml:space="preserve">Type 245 fabric reinforcement in floor slabs in single layer </t>
    </r>
    <r>
      <rPr>
        <i/>
        <sz val="11"/>
        <color rgb="FFC00000"/>
        <rFont val="Arial"/>
        <family val="2"/>
      </rPr>
      <t>(including laps)</t>
    </r>
  </si>
  <si>
    <r>
      <rPr>
        <b/>
        <sz val="11"/>
        <color theme="3"/>
        <rFont val="Arial"/>
        <family val="2"/>
      </rPr>
      <t>Isolation joint</t>
    </r>
    <r>
      <rPr>
        <sz val="11"/>
        <color theme="3"/>
        <rFont val="Arial"/>
        <family val="2"/>
      </rPr>
      <t xml:space="preserve"> between 100 mm thick concrete slab and brick wall to be </t>
    </r>
  </si>
  <si>
    <r>
      <t xml:space="preserve">filled 10 mm JOINTEX </t>
    </r>
    <r>
      <rPr>
        <i/>
        <sz val="11"/>
        <color rgb="FFC00000"/>
        <rFont val="Arial"/>
        <family val="2"/>
      </rPr>
      <t>(or similar approved by the Engineer)</t>
    </r>
  </si>
  <si>
    <r>
      <rPr>
        <b/>
        <sz val="11"/>
        <color theme="3"/>
        <rFont val="Arial"/>
        <family val="2"/>
      </rPr>
      <t>Expansion joint</t>
    </r>
    <r>
      <rPr>
        <sz val="11"/>
        <color theme="3"/>
        <rFont val="Arial"/>
        <family val="2"/>
      </rPr>
      <t xml:space="preserve"> to be filled with 10 mm JOINTEX and capped with ABE </t>
    </r>
  </si>
  <si>
    <r>
      <t xml:space="preserve">DOW CORNING 890-SL joint sealant with backing rope </t>
    </r>
    <r>
      <rPr>
        <i/>
        <sz val="11"/>
        <color rgb="FFC00000"/>
        <rFont val="Arial"/>
        <family val="2"/>
      </rPr>
      <t xml:space="preserve">(or similar </t>
    </r>
  </si>
  <si>
    <t>approved by the Engineer)</t>
  </si>
  <si>
    <t>t</t>
  </si>
  <si>
    <t>8.2.9</t>
  </si>
  <si>
    <t xml:space="preserve">One layer of 375 micron "Consol Plastics Brikgrip DPC" embossed </t>
  </si>
  <si>
    <t>polyethylene damp proof course (SANS 952-1985-B or similar)</t>
  </si>
  <si>
    <t xml:space="preserve">ridges, hips and valleys. Descriptions of sheet or membrane waterproofing </t>
  </si>
  <si>
    <t>shall be deemed to include additional labour to turn-ups and turn-downs</t>
  </si>
  <si>
    <t xml:space="preserve">Supplementary preambles in connection with fixing of sheeting and </t>
  </si>
  <si>
    <t xml:space="preserve">accessories and laps are to be inserted when the model preambles for trades </t>
  </si>
  <si>
    <t xml:space="preserve">are used. When the pitch of the roof is less then 9° or if dustproofing is </t>
  </si>
  <si>
    <t xml:space="preserve">required then the description of roof covering" with sides and end laps </t>
  </si>
  <si>
    <t>sealed" is to be used</t>
  </si>
  <si>
    <t xml:space="preserve">Two coats of wood preservative applied hot on wrought exposed roof </t>
  </si>
  <si>
    <t>timbers</t>
  </si>
  <si>
    <t xml:space="preserve">rail, 20 mm x 225 mm bottom ledge, 20 mm x 150 mm middle ledge and </t>
  </si>
  <si>
    <t xml:space="preserve">20 mm x 110 mm diagonal braces, filled in flush one side with 20 mm x </t>
  </si>
  <si>
    <t xml:space="preserve">75 mm tongued, grooved and V-jointed both sides vertical boarding fixed </t>
  </si>
  <si>
    <t>hand opening doors)</t>
  </si>
  <si>
    <r>
      <t xml:space="preserve">in including grooves in styles and top rail </t>
    </r>
    <r>
      <rPr>
        <i/>
        <sz val="11"/>
        <color rgb="FFC00000"/>
        <rFont val="Arial"/>
        <family val="2"/>
      </rPr>
      <t xml:space="preserve">(5 left hand opening and 5 right </t>
    </r>
  </si>
  <si>
    <r>
      <t xml:space="preserve">Door D2 </t>
    </r>
    <r>
      <rPr>
        <i/>
        <sz val="11"/>
        <color rgb="FFC00000"/>
        <rFont val="Arial"/>
        <family val="2"/>
      </rPr>
      <t>(internal)</t>
    </r>
    <r>
      <rPr>
        <sz val="11"/>
        <color theme="3"/>
        <rFont val="Arial"/>
        <family val="2"/>
      </rPr>
      <t xml:space="preserve"> - 1813 mm wide x 2500 mm high framed door with </t>
    </r>
  </si>
  <si>
    <t xml:space="preserve">natural anodized aluminium extrusion profile frame, 6 mm clear laminated, </t>
  </si>
  <si>
    <t>annealed safety glass windows in both sides - lock on right hand leaf</t>
  </si>
  <si>
    <r>
      <t xml:space="preserve">Door D3 </t>
    </r>
    <r>
      <rPr>
        <i/>
        <sz val="11"/>
        <color rgb="FFC00000"/>
        <rFont val="Arial"/>
        <family val="2"/>
      </rPr>
      <t>(external)</t>
    </r>
    <r>
      <rPr>
        <sz val="11"/>
        <color theme="3"/>
        <rFont val="Arial"/>
        <family val="2"/>
      </rPr>
      <t xml:space="preserve"> - 1813 mm wide x 2500 mm high framed door with </t>
    </r>
  </si>
  <si>
    <t xml:space="preserve">security strong room safe door complete with steel frame built into </t>
  </si>
  <si>
    <t>concrete wall</t>
  </si>
  <si>
    <t xml:space="preserve">"Xpanda" sliding security gate, 1800 mm wide x 2100 mm high at external </t>
  </si>
  <si>
    <t>door</t>
  </si>
  <si>
    <t xml:space="preserve">Built up kitchen floor units 2 x 1200 mm x 900 mm high x 572 mm deep </t>
  </si>
  <si>
    <t xml:space="preserve">with double doors. On top additional cupboard space, (Hi-line range) with </t>
  </si>
  <si>
    <t>wall unit affixed to wall 1370 mm high x 3800 mm long</t>
  </si>
  <si>
    <t xml:space="preserve">Payment counter-desk (wall to wall) custom built - front is full wood panel </t>
  </si>
  <si>
    <t>from floor level to counter level - internal face with shelves and drawers to</t>
  </si>
  <si>
    <t xml:space="preserve">Operation room custom built wall to wall table with laminated top, internal </t>
  </si>
  <si>
    <t>face with shelves and drawers to requirement</t>
  </si>
  <si>
    <t>12.6.9</t>
  </si>
  <si>
    <t xml:space="preserve">350 mm x 350 mm matt non-slip ceramic floor tiles on cement screed on </t>
  </si>
  <si>
    <t>floor and door openings</t>
  </si>
  <si>
    <t>14.1.3</t>
  </si>
  <si>
    <t xml:space="preserve">given in sub-headings preceding the item. Prices are to be based on the </t>
  </si>
  <si>
    <t xml:space="preserve">specific products/articles specified. If tenderers wish to offer alternative </t>
  </si>
  <si>
    <t xml:space="preserve">products/articles for certain items, these items are to be clearly marked and </t>
  </si>
  <si>
    <t xml:space="preserve">the alternative specifications given with supporting brochures etc clarifying </t>
  </si>
  <si>
    <t xml:space="preserve">the features of the products/articles offered. On request returnable samples </t>
  </si>
  <si>
    <t>are to be provided to the principal agent for consideration.</t>
  </si>
  <si>
    <t xml:space="preserve">Metalwork described as "holed for bolt(s)" shall be deemed to exclude the </t>
  </si>
  <si>
    <t>bolts unless otherwise described</t>
  </si>
  <si>
    <t xml:space="preserve">x 25 mm x 2 mm mild steel hollow section frame filled with R10 vertical </t>
  </si>
  <si>
    <t xml:space="preserve">bars at 109 mm centres, two 25 mm x 25 mm x 2 mm thick hollow section </t>
  </si>
  <si>
    <t xml:space="preserve">Window type W3 - 1022 mm wide x 1559 mm high with burglar bars for </t>
  </si>
  <si>
    <t>end of passage</t>
  </si>
  <si>
    <t xml:space="preserve">immediately thereafter. For granolithic to be bonded to the floor slab after it </t>
  </si>
  <si>
    <t xml:space="preserve">has hardened, the slab surface shall be hacked (preferably by mechanical </t>
  </si>
  <si>
    <t xml:space="preserve">means) until all laitance, dirt, oil, etc is dislodged and swept clean of all </t>
  </si>
  <si>
    <t xml:space="preserve">matter. The slab shall then be wetted and kept damp for at least six hours </t>
  </si>
  <si>
    <t>before applying the granolithic.</t>
  </si>
  <si>
    <t xml:space="preserve">after bleeding of the concrete has ceased and the slab has begun to stiffen; </t>
  </si>
  <si>
    <t>any remaining bleed water shall be removed and the granolithic applied</t>
  </si>
  <si>
    <t xml:space="preserve">6 m\'b2 for all external granolithic. Wherever possible, panels shall be square </t>
  </si>
  <si>
    <t>but at no time should the length of the panel exceed 1.5 times its width.</t>
  </si>
  <si>
    <t xml:space="preserve">finishes, not exceeding 9.5 m\'b2 for bonded finishes and not exceeding </t>
  </si>
  <si>
    <t xml:space="preserve">Where possible joints between panels shall be positioned over joints in the </t>
  </si>
  <si>
    <t xml:space="preserve">floor slab and shall be at least 3 mm wide through the full thickness of the </t>
  </si>
  <si>
    <t>finish, separated by strips of wood or fibreboard and finished with V-joints.</t>
  </si>
  <si>
    <t xml:space="preserve">Outer edges of sinks, basins, baths, urinals, etc are to be sealed against </t>
  </si>
  <si>
    <t>adjacent surfaces with approved silicone</t>
  </si>
  <si>
    <t xml:space="preserve">walls, etc with coloured nylon snap-in pipe clips with provision for </t>
  </si>
  <si>
    <t xml:space="preserve">accommodating thermal movement and jointed and fixed in accordance with </t>
  </si>
  <si>
    <t>the manufacturer's instructions.</t>
  </si>
  <si>
    <t xml:space="preserve">Where fittings have reducing ends or branches they are described as </t>
  </si>
  <si>
    <t xml:space="preserve">"reducing" and only the largest end or branch size is given. Should the </t>
  </si>
  <si>
    <t xml:space="preserve">Contractor wish to use other fittings and bushes or reducers he may do so on </t>
  </si>
  <si>
    <t>the understanding that no claim in this regard will be entertained.</t>
  </si>
  <si>
    <t xml:space="preserve">include fixing to walls, etc, casting in, building in or suspending not </t>
  </si>
  <si>
    <t>exceeding 1 m below the suspension level.</t>
  </si>
  <si>
    <t xml:space="preserve">paper tied with wire. Rates are to include for wrapping around joints and </t>
  </si>
  <si>
    <t>fittings.</t>
  </si>
  <si>
    <t xml:space="preserve">Pipes to be taped shall be coated with the appropriate primer and the tape </t>
  </si>
  <si>
    <t xml:space="preserve">shall be applied in the appropriate widths and 10% overlaps. Couplings and </t>
  </si>
  <si>
    <t xml:space="preserve">fittings to pipes shall be taped in strict accordance with the manufacturers </t>
  </si>
  <si>
    <t>instructions including mastic, tape, Layflat sheeting, securing of same, etc.</t>
  </si>
  <si>
    <t xml:space="preserve">Densil petrolatum anti-corrosion tape as manufactured by </t>
  </si>
  <si>
    <t>Denso SA</t>
  </si>
  <si>
    <t xml:space="preserve">Selected granular filling in blanket over and filling around the pipes </t>
  </si>
  <si>
    <r>
      <t xml:space="preserve">110 mm pipes vertically or ramped to cleaning eyes etc </t>
    </r>
    <r>
      <rPr>
        <i/>
        <sz val="11"/>
        <color rgb="FFC00000"/>
        <rFont val="Arial"/>
        <family val="2"/>
      </rPr>
      <t>(no excavation)</t>
    </r>
  </si>
  <si>
    <r>
      <t xml:space="preserve">110 mm pipes laid in trenches </t>
    </r>
    <r>
      <rPr>
        <i/>
        <sz val="11"/>
        <color rgb="FFC00000"/>
        <rFont val="Arial"/>
        <family val="2"/>
      </rPr>
      <t>(excavation elsewhere)</t>
    </r>
  </si>
  <si>
    <r>
      <t>rimming vanity basin, with three semi-punched tap holes,</t>
    </r>
    <r>
      <rPr>
        <i/>
        <sz val="11"/>
        <color rgb="FFC00000"/>
        <rFont val="Arial"/>
        <family val="2"/>
      </rPr>
      <t xml:space="preserve"> (i.e. available in </t>
    </r>
  </si>
  <si>
    <r>
      <rPr>
        <i/>
        <sz val="11"/>
        <color rgb="FFC00000"/>
        <rFont val="Arial"/>
        <family val="2"/>
      </rPr>
      <t>top-hole)</t>
    </r>
    <r>
      <rPr>
        <sz val="11"/>
        <color theme="3"/>
        <rFont val="Arial"/>
        <family val="2"/>
      </rPr>
      <t xml:space="preserve">. Overflow attachments </t>
    </r>
    <r>
      <rPr>
        <i/>
        <sz val="11"/>
        <color rgb="FFC00000"/>
        <rFont val="Arial"/>
        <family val="2"/>
      </rPr>
      <t>(Code 8784OZ)</t>
    </r>
    <r>
      <rPr>
        <sz val="11"/>
        <color theme="3"/>
        <rFont val="Arial"/>
        <family val="2"/>
      </rPr>
      <t xml:space="preserve">, with flexible overflow </t>
    </r>
  </si>
  <si>
    <r>
      <t xml:space="preserve">duranite vandal-proof induct type "Flush Master" </t>
    </r>
    <r>
      <rPr>
        <i/>
        <sz val="11"/>
        <color rgb="FFC00000"/>
        <rFont val="Arial"/>
        <family val="2"/>
      </rPr>
      <t>(Cobra Code FM2-210)</t>
    </r>
  </si>
  <si>
    <t>19.4.1</t>
  </si>
  <si>
    <r>
      <t xml:space="preserve">valve, strainer, combination pressure reducing valve </t>
    </r>
    <r>
      <rPr>
        <i/>
        <sz val="11"/>
        <color rgb="FFC00000"/>
        <rFont val="Arial"/>
        <family val="2"/>
      </rPr>
      <t>(400 kPa)</t>
    </r>
    <r>
      <rPr>
        <sz val="11"/>
        <color theme="3"/>
        <rFont val="Arial"/>
        <family val="2"/>
      </rPr>
      <t xml:space="preserve"> and </t>
    </r>
  </si>
  <si>
    <t>expansion relief valve with discharge over a funnel</t>
  </si>
  <si>
    <t>19.9.1</t>
  </si>
  <si>
    <t xml:space="preserve">125 mm x 85 mm domestic OGEE x 0,6mm ­ brackets fixed at 600mm </t>
  </si>
  <si>
    <t>centres</t>
  </si>
  <si>
    <t xml:space="preserve">75 mm x 50 mm x 0,6 mm rectangular fluted downpipe, attached to brick </t>
  </si>
  <si>
    <r>
      <rPr>
        <i/>
        <sz val="11"/>
        <color rgb="FFC00000"/>
        <rFont val="Arial"/>
        <family val="2"/>
      </rPr>
      <t>nails)</t>
    </r>
    <r>
      <rPr>
        <sz val="11"/>
        <color theme="3"/>
        <rFont val="Arial"/>
        <family val="2"/>
      </rPr>
      <t xml:space="preserve"> 3300 mm long</t>
    </r>
  </si>
  <si>
    <r>
      <t xml:space="preserve">wall with standard down pipe brackets for down pipe size </t>
    </r>
    <r>
      <rPr>
        <i/>
        <sz val="11"/>
        <color rgb="FFC00000"/>
        <rFont val="Arial"/>
        <family val="2"/>
      </rPr>
      <t xml:space="preserve">(inclusive of fixing </t>
    </r>
  </si>
  <si>
    <t xml:space="preserve">75 mm x 50 mm x 0,6 mm rectangular 90 degree connection units on </t>
  </si>
  <si>
    <t>horizontal gutter</t>
  </si>
  <si>
    <t xml:space="preserve">Unless otherwise described all paintwork shall be deemed  to have colour </t>
  </si>
  <si>
    <t>value in excess of 7 on the Munsell System in accordance with SANS 1091</t>
  </si>
  <si>
    <t xml:space="preserve">One coat alkali resistant primer and two coats PVA emulsion paint for interior </t>
  </si>
  <si>
    <t>use</t>
  </si>
  <si>
    <t xml:space="preserve">One coat alkali resistant primer and two coats superior quality acrylic </t>
  </si>
  <si>
    <t>emulsion paint for interior and exterior use</t>
  </si>
  <si>
    <t xml:space="preserve">The conditions of contract and the application of the Contract Price </t>
  </si>
  <si>
    <t>Adjustment provisions shall be set out in Section 1 : Preliminaries</t>
  </si>
  <si>
    <t xml:space="preserve">The description in these bills of quantities shall be read in conjunction with </t>
  </si>
  <si>
    <t>the specification</t>
  </si>
  <si>
    <t xml:space="preserve">All Covid related items as per government regulations &amp; law </t>
  </si>
  <si>
    <t xml:space="preserve">including but not limited to the following: Cloth face masks, face shields, </t>
  </si>
  <si>
    <t>non contact thermometers, bleach, hand sanitizer (70% alcohol content),</t>
  </si>
  <si>
    <t>hands-free sanitizer dispenser stand, paper towels, etc.</t>
  </si>
  <si>
    <t>Type 617 fabric reinforcement in walls, 2 layers in the wall</t>
  </si>
  <si>
    <t>CONSTRUCTION OF THE MUNICIPAL VEHICLE POUND – WARD 17</t>
  </si>
  <si>
    <t>BID NO. : 8/2/RNM0166</t>
  </si>
  <si>
    <t>RAY NKONYENI MUNICIPALITY</t>
  </si>
  <si>
    <r>
      <rPr>
        <b/>
        <sz val="36"/>
        <color theme="3"/>
        <rFont val="Arial"/>
        <family val="2"/>
      </rPr>
      <t xml:space="preserve">SECTION A </t>
    </r>
    <r>
      <rPr>
        <b/>
        <sz val="28"/>
        <color theme="3"/>
        <rFont val="Arial"/>
        <family val="2"/>
      </rPr>
      <t xml:space="preserve">                                               BUILDINGS, ELECTRICAL &amp; MECHANICAL WORKS</t>
    </r>
  </si>
  <si>
    <t>Sub - total : Construction value - SECTION A</t>
  </si>
  <si>
    <r>
      <rPr>
        <b/>
        <sz val="36"/>
        <color theme="3"/>
        <rFont val="Arial"/>
        <family val="2"/>
      </rPr>
      <t xml:space="preserve">SECTION C </t>
    </r>
    <r>
      <rPr>
        <b/>
        <sz val="28"/>
        <color theme="3"/>
        <rFont val="Arial"/>
        <family val="2"/>
      </rPr>
      <t xml:space="preserve">                                               CIVIL WORKS</t>
    </r>
  </si>
  <si>
    <t xml:space="preserve">For further clarification : all activities for each item shall be as described in the relevant COLTO 1998 pay items </t>
  </si>
  <si>
    <t>BID NO. : 8/2/RNM0398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</si>
</sst>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&quot;$&quot;#,##0_);\(&quot;$&quot;#,##0\)"/>
    <numFmt numFmtId="167" formatCode="&quot;Page Number&quot;\1"/>
    <numFmt numFmtId="168" formatCode="&quot;-\brought forward from page&quot;\ ##"/>
    <numFmt numFmtId="169" formatCode="&quot;-\schedule continued from page&quot;\ ##"/>
    <numFmt numFmtId="170" formatCode="&quot;-\schedule continued from page&quot;\ ##0.0"/>
    <numFmt numFmtId="171" formatCode="&quot;BOQ page number&quot;\ ##"/>
    <numFmt numFmtId="172" formatCode="&quot;Bill of Quantities page number&quot;\ ##"/>
    <numFmt numFmtId="173" formatCode="&quot;Schedule sub total carried forward to page&quot;\ ##"/>
    <numFmt numFmtId="174" formatCode="##,##0.00&quot; months&quot;"/>
    <numFmt numFmtId="175" formatCode="0.0"/>
    <numFmt numFmtId="176" formatCode="#,##0.0"/>
  </numFmts>
  <fonts count="106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indexed="36"/>
      <name val="Arial"/>
      <family val="2"/>
    </font>
    <font>
      <b/>
      <sz val="10"/>
      <color indexed="35"/>
      <name val="Arial"/>
      <family val="2"/>
    </font>
    <font>
      <b/>
      <sz val="20"/>
      <color indexed="37"/>
      <name val="Arial"/>
      <family val="2"/>
    </font>
    <font>
      <b/>
      <i/>
      <sz val="24"/>
      <color indexed="17"/>
      <name val="GraverplateExtrabold"/>
    </font>
    <font>
      <b/>
      <sz val="18"/>
      <name val="Arial"/>
      <family val="2"/>
    </font>
    <font>
      <b/>
      <sz val="12"/>
      <name val="Arial"/>
      <family val="2"/>
    </font>
    <font>
      <b/>
      <sz val="20"/>
      <name val="Copperplate Gothic Light"/>
      <family val="2"/>
    </font>
    <font>
      <sz val="24"/>
      <color indexed="16"/>
      <name val="Copperplate Gothic Light"/>
      <family val="2"/>
    </font>
    <font>
      <sz val="10"/>
      <color indexed="16"/>
      <name val="Arial"/>
      <family val="2"/>
    </font>
    <font>
      <sz val="20"/>
      <color indexed="16"/>
      <name val="Copperplate Gothic Light"/>
      <family val="2"/>
    </font>
    <font>
      <sz val="14"/>
      <color indexed="16"/>
      <name val="Century Gothic"/>
      <family val="2"/>
    </font>
    <font>
      <sz val="16"/>
      <color indexed="16"/>
      <name val="Copperplate Gothic Light"/>
      <family val="2"/>
    </font>
    <font>
      <sz val="20"/>
      <color indexed="16"/>
      <name val="Century Gothic"/>
      <family val="2"/>
    </font>
    <font>
      <sz val="20"/>
      <name val="Century Gothic"/>
      <family val="2"/>
    </font>
    <font>
      <sz val="12"/>
      <color theme="5" tint="-0.249977111117893"/>
      <name val="Century Gothic"/>
      <family val="2"/>
    </font>
    <font>
      <sz val="10"/>
      <color theme="5" tint="-0.249977111117893"/>
      <name val="Century Gothic"/>
      <family val="2"/>
    </font>
    <font>
      <sz val="12"/>
      <color theme="1"/>
      <name val="Calibri"/>
      <family val="2"/>
      <scheme val="minor"/>
    </font>
    <font>
      <sz val="20"/>
      <color theme="5" tint="-0.249977111117893"/>
      <name val="Century Gothic"/>
      <family val="2"/>
    </font>
    <font>
      <sz val="8"/>
      <color indexed="16"/>
      <name val="Century Gothic"/>
      <family val="2"/>
    </font>
    <font>
      <sz val="18"/>
      <color theme="5" tint="-0.249977111117893"/>
      <name val="Century Gothic"/>
      <family val="2"/>
    </font>
    <font>
      <sz val="18"/>
      <name val="Arial"/>
      <family val="2"/>
    </font>
    <font>
      <b/>
      <sz val="48"/>
      <color theme="9" tint="-0.499984740745262"/>
      <name val="Copperplate Gothic Light"/>
      <family val="2"/>
    </font>
    <font>
      <sz val="48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color rgb="FF002060"/>
      <name val="Arial"/>
      <family val="2"/>
    </font>
    <font>
      <sz val="12"/>
      <color theme="7" tint="-0.499984740745262"/>
      <name val="Arial"/>
      <family val="2"/>
    </font>
    <font>
      <sz val="10"/>
      <color theme="7" tint="-0.499984740745262"/>
      <name val="Arial"/>
      <family val="2"/>
    </font>
    <font>
      <sz val="11"/>
      <color theme="3"/>
      <name val="Arial"/>
      <family val="2"/>
    </font>
    <font>
      <sz val="11"/>
      <color theme="7" tint="-0.499984740745262"/>
      <name val="Arial"/>
      <family val="2"/>
    </font>
    <font>
      <sz val="12"/>
      <color rgb="FF002060"/>
      <name val="Century Gothic"/>
      <family val="2"/>
    </font>
    <font>
      <sz val="11"/>
      <color rgb="FF002060"/>
      <name val="Arial"/>
      <family val="2"/>
    </font>
    <font>
      <b/>
      <sz val="18"/>
      <color rgb="FF002060"/>
      <name val="Century Gothic"/>
      <family val="2"/>
    </font>
    <font>
      <b/>
      <sz val="16"/>
      <color rgb="FF002060"/>
      <name val="Century Gothic"/>
      <family val="2"/>
    </font>
    <font>
      <sz val="14"/>
      <color rgb="FF002060"/>
      <name val="Copperplate Gothic Light"/>
      <family val="2"/>
    </font>
    <font>
      <sz val="10"/>
      <color rgb="FF002060"/>
      <name val="Century Gothic"/>
      <family val="2"/>
    </font>
    <font>
      <sz val="20"/>
      <color rgb="FF002060"/>
      <name val="Century Gothic"/>
      <family val="2"/>
    </font>
    <font>
      <sz val="8"/>
      <color rgb="FF002060"/>
      <name val="Century Gothic"/>
      <family val="2"/>
    </font>
    <font>
      <sz val="14"/>
      <color rgb="FF002060"/>
      <name val="Century Gothic"/>
      <family val="2"/>
    </font>
    <font>
      <sz val="12"/>
      <color rgb="FF002060"/>
      <name val="Calibri"/>
      <family val="2"/>
      <scheme val="minor"/>
    </font>
    <font>
      <sz val="14"/>
      <color rgb="FF002060"/>
      <name val="Calibri"/>
      <family val="2"/>
      <scheme val="minor"/>
    </font>
    <font>
      <sz val="14"/>
      <color theme="3"/>
      <name val="Arial"/>
      <family val="2"/>
    </font>
    <font>
      <b/>
      <sz val="14"/>
      <color theme="3"/>
      <name val="Arial"/>
      <family val="2"/>
    </font>
    <font>
      <b/>
      <sz val="11"/>
      <color theme="3"/>
      <name val="Arial"/>
      <family val="2"/>
    </font>
    <font>
      <sz val="10"/>
      <color theme="3"/>
      <name val="Arial"/>
      <family val="2"/>
    </font>
    <font>
      <b/>
      <sz val="10"/>
      <color theme="3"/>
      <name val="Arial"/>
      <family val="2"/>
    </font>
    <font>
      <sz val="9"/>
      <color theme="3"/>
      <name val="Arial"/>
      <family val="2"/>
    </font>
    <font>
      <b/>
      <i/>
      <sz val="11"/>
      <color theme="3"/>
      <name val="Arial"/>
      <family val="2"/>
    </font>
    <font>
      <i/>
      <sz val="11"/>
      <color theme="3"/>
      <name val="Arial"/>
      <family val="2"/>
    </font>
    <font>
      <sz val="14"/>
      <color theme="3" tint="-0.499984740745262"/>
      <name val="Copperplate Gothic Light"/>
      <family val="2"/>
    </font>
    <font>
      <sz val="14"/>
      <color theme="3" tint="-0.499984740745262"/>
      <name val="Arial"/>
      <family val="2"/>
    </font>
    <font>
      <sz val="11"/>
      <color theme="3" tint="-0.499984740745262"/>
      <name val="Century Gothic"/>
      <family val="2"/>
    </font>
    <font>
      <sz val="9"/>
      <color theme="3" tint="-0.499984740745262"/>
      <name val="Century Gothic"/>
      <family val="2"/>
    </font>
    <font>
      <b/>
      <sz val="11"/>
      <color theme="3" tint="-0.499984740745262"/>
      <name val="Arial"/>
      <family val="2"/>
    </font>
    <font>
      <sz val="11"/>
      <color theme="3" tint="-0.499984740745262"/>
      <name val="Arial"/>
      <family val="2"/>
    </font>
    <font>
      <sz val="16"/>
      <color theme="3" tint="-0.499984740745262"/>
      <name val="Arial"/>
      <family val="2"/>
    </font>
    <font>
      <sz val="20"/>
      <color theme="3" tint="-0.499984740745262"/>
      <name val="Arial"/>
      <family val="2"/>
    </font>
    <font>
      <sz val="10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sz val="24"/>
      <color theme="7" tint="-0.499984740745262"/>
      <name val="Copperplate Gothic Light"/>
      <family val="2"/>
    </font>
    <font>
      <sz val="14"/>
      <color theme="7" tint="-0.499984740745262"/>
      <name val="Arial"/>
      <family val="2"/>
    </font>
    <font>
      <b/>
      <sz val="14"/>
      <color theme="7" tint="-0.499984740745262"/>
      <name val="Arial"/>
      <family val="2"/>
    </font>
    <font>
      <sz val="16"/>
      <color theme="7" tint="-0.499984740745262"/>
      <name val="Arial"/>
      <family val="2"/>
    </font>
    <font>
      <sz val="20"/>
      <color theme="7" tint="-0.499984740745262"/>
      <name val="Arial"/>
      <family val="2"/>
    </font>
    <font>
      <sz val="20"/>
      <color theme="7" tint="-0.499984740745262"/>
      <name val="Copperplate Gothic Light"/>
      <family val="2"/>
    </font>
    <font>
      <sz val="24"/>
      <color theme="7" tint="-0.499984740745262"/>
      <name val="Arial"/>
      <family val="2"/>
    </font>
    <font>
      <sz val="16"/>
      <color theme="3"/>
      <name val="Copperplate Gothic Light"/>
      <family val="2"/>
    </font>
    <font>
      <b/>
      <sz val="9"/>
      <color theme="3"/>
      <name val="Arial"/>
      <family val="2"/>
    </font>
    <font>
      <b/>
      <i/>
      <sz val="10"/>
      <color theme="3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28"/>
      <color theme="3"/>
      <name val="Engravers MT"/>
      <family val="1"/>
    </font>
    <font>
      <i/>
      <sz val="11"/>
      <color rgb="FFC00000"/>
      <name val="Arial"/>
      <family val="2"/>
    </font>
    <font>
      <b/>
      <i/>
      <sz val="10"/>
      <color rgb="FFC00000"/>
      <name val="Arial"/>
      <family val="2"/>
    </font>
    <font>
      <i/>
      <sz val="10"/>
      <color rgb="FFC00000"/>
      <name val="Arial"/>
      <family val="2"/>
    </font>
    <font>
      <sz val="24"/>
      <name val="Copperplate Gothic Light"/>
      <family val="2"/>
    </font>
    <font>
      <b/>
      <i/>
      <u/>
      <sz val="10"/>
      <color rgb="FFC00000"/>
      <name val="Arial"/>
      <family val="2"/>
    </font>
    <font>
      <u/>
      <sz val="11"/>
      <color rgb="FFC00000"/>
      <name val="Arial"/>
      <family val="2"/>
    </font>
    <font>
      <sz val="8"/>
      <name val="Times New Roman"/>
      <family val="1"/>
    </font>
    <font>
      <b/>
      <i/>
      <sz val="11"/>
      <color rgb="FFC00000"/>
      <name val="Arial"/>
      <family val="2"/>
    </font>
    <font>
      <i/>
      <u/>
      <sz val="11"/>
      <color rgb="FFC0000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Arial"/>
      <family val="2"/>
    </font>
    <font>
      <b/>
      <sz val="28"/>
      <color theme="3"/>
      <name val="Arial"/>
      <family val="2"/>
    </font>
    <font>
      <b/>
      <sz val="12"/>
      <color indexed="56"/>
      <name val="Century Gothic"/>
      <family val="2"/>
    </font>
    <font>
      <b/>
      <sz val="10"/>
      <color indexed="56"/>
      <name val="Century Gothic"/>
      <family val="2"/>
    </font>
    <font>
      <b/>
      <i/>
      <u/>
      <sz val="11"/>
      <color rgb="FFC00000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1"/>
      <color theme="3" tint="-0.499984740745262"/>
      <name val="Century Gothic"/>
      <family val="2"/>
    </font>
    <font>
      <b/>
      <sz val="11"/>
      <color indexed="56" tint="-0.499984740745262"/>
      <name val="Century Gothic"/>
      <family val="2"/>
    </font>
    <font>
      <b/>
      <sz val="11"/>
      <color indexed="56"/>
      <name val="Century Gothic"/>
      <family val="2"/>
    </font>
    <font>
      <sz val="11"/>
      <color theme="4"/>
      <name val="Arial"/>
      <family val="2"/>
    </font>
    <font>
      <b/>
      <u/>
      <sz val="11"/>
      <color rgb="FFC00000"/>
      <name val="Arial"/>
      <family val="2"/>
    </font>
    <font>
      <sz val="11"/>
      <color rgb="FF002060"/>
      <name val="Copperplate Gothic Light"/>
      <family val="2"/>
    </font>
    <font>
      <b/>
      <u/>
      <sz val="11"/>
      <color theme="3"/>
      <name val="Arial"/>
      <family val="2"/>
    </font>
    <font>
      <b/>
      <i/>
      <u/>
      <sz val="10"/>
      <color theme="3"/>
      <name val="Arial"/>
      <family val="2"/>
    </font>
    <font>
      <b/>
      <sz val="11"/>
      <color indexed="56" tint="-0.499984740745262"/>
      <name val="Arial"/>
      <family val="2"/>
    </font>
    <font>
      <b/>
      <sz val="11"/>
      <color indexed="56"/>
      <name val="Arial"/>
      <family val="2"/>
    </font>
    <font>
      <b/>
      <sz val="8"/>
      <color rgb="FFC00000"/>
      <name val="Arial"/>
      <family val="2"/>
    </font>
    <font>
      <b/>
      <sz val="12"/>
      <color rgb="FFC00000"/>
      <name val="Arial"/>
      <family val="2"/>
    </font>
    <font>
      <b/>
      <sz val="12"/>
      <color theme="3"/>
      <name val="Arial"/>
      <family val="2"/>
    </font>
    <font>
      <b/>
      <sz val="36"/>
      <color theme="3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2"/>
        <bgColor indexed="2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gradientFill degree="90">
        <stop position="0">
          <color rgb="FFFF7D7D"/>
        </stop>
        <stop position="0.5">
          <color theme="9" tint="0.80001220740379042"/>
        </stop>
        <stop position="1">
          <color rgb="FFFF7D7D"/>
        </stop>
      </gradientFill>
    </fill>
    <fill>
      <patternFill patternType="solid">
        <fgColor rgb="FFFFD9B3"/>
        <bgColor indexed="64"/>
      </patternFill>
    </fill>
    <fill>
      <patternFill patternType="solid">
        <fgColor rgb="FFFFD7AF"/>
        <bgColor indexed="64"/>
      </patternFill>
    </fill>
    <fill>
      <patternFill patternType="solid">
        <fgColor rgb="FFFFFFE5"/>
        <bgColor indexed="64"/>
      </patternFill>
    </fill>
    <fill>
      <gradientFill degree="90">
        <stop position="0">
          <color rgb="FF00B0F0"/>
        </stop>
        <stop position="0.5">
          <color rgb="FFFFFFCC"/>
        </stop>
        <stop position="1">
          <color rgb="FF00B0F0"/>
        </stop>
      </gradient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98">
    <border>
      <left/>
      <right/>
      <top/>
      <bottom/>
      <diagonal/>
    </border>
    <border>
      <left style="thick">
        <color indexed="0"/>
      </left>
      <right/>
      <top style="thick">
        <color indexed="0"/>
      </top>
      <bottom style="thick">
        <color indexed="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0"/>
      </top>
      <bottom style="double">
        <color indexed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5" tint="-0.499984740745262"/>
      </left>
      <right style="thin">
        <color theme="5" tint="-0.499984740745262"/>
      </right>
      <top style="medium">
        <color theme="5" tint="-0.499984740745262"/>
      </top>
      <bottom/>
      <diagonal/>
    </border>
    <border>
      <left style="thin">
        <color theme="5" tint="-0.499984740745262"/>
      </left>
      <right style="thin">
        <color theme="5" tint="-0.499984740745262"/>
      </right>
      <top style="medium">
        <color theme="5" tint="-0.499984740745262"/>
      </top>
      <bottom/>
      <diagonal/>
    </border>
    <border>
      <left style="medium">
        <color theme="5" tint="-0.499984740745262"/>
      </left>
      <right style="thin">
        <color theme="5" tint="-0.499984740745262"/>
      </right>
      <top/>
      <bottom style="medium">
        <color theme="5" tint="-0.499984740745262"/>
      </bottom>
      <diagonal/>
    </border>
    <border>
      <left style="thin">
        <color theme="5" tint="-0.499984740745262"/>
      </left>
      <right style="thin">
        <color theme="5" tint="-0.499984740745262"/>
      </right>
      <top/>
      <bottom style="medium">
        <color theme="5" tint="-0.499984740745262"/>
      </bottom>
      <diagonal/>
    </border>
    <border>
      <left style="thin">
        <color theme="5" tint="-0.499984740745262"/>
      </left>
      <right style="double">
        <color theme="1" tint="0.499984740745262"/>
      </right>
      <top style="medium">
        <color theme="5" tint="-0.499984740745262"/>
      </top>
      <bottom/>
      <diagonal/>
    </border>
    <border>
      <left style="thin">
        <color theme="5" tint="-0.499984740745262"/>
      </left>
      <right style="double">
        <color theme="1" tint="0.499984740745262"/>
      </right>
      <top/>
      <bottom style="medium">
        <color theme="5" tint="-0.499984740745262"/>
      </bottom>
      <diagonal/>
    </border>
    <border>
      <left style="double">
        <color theme="1" tint="0.499984740745262"/>
      </left>
      <right style="thin">
        <color theme="1" tint="0.499984740745262"/>
      </right>
      <top style="medium">
        <color theme="5" tint="-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5" tint="-0.499984740745262"/>
      </top>
      <bottom/>
      <diagonal/>
    </border>
    <border>
      <left style="thin">
        <color theme="1" tint="0.499984740745262"/>
      </left>
      <right style="medium">
        <color theme="5" tint="-0.499984740745262"/>
      </right>
      <top style="medium">
        <color theme="5" tint="-0.499984740745262"/>
      </top>
      <bottom/>
      <diagonal/>
    </border>
    <border>
      <left style="double">
        <color theme="1" tint="0.499984740745262"/>
      </left>
      <right style="thin">
        <color theme="1" tint="0.499984740745262"/>
      </right>
      <top/>
      <bottom style="medium">
        <color theme="5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medium">
        <color theme="5" tint="-0.499984740745262"/>
      </bottom>
      <diagonal/>
    </border>
    <border>
      <left style="thin">
        <color theme="1" tint="0.499984740745262"/>
      </left>
      <right style="medium">
        <color theme="5" tint="-0.499984740745262"/>
      </right>
      <top/>
      <bottom style="medium">
        <color theme="5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1" tint="0.499984740745262"/>
      </bottom>
      <diagonal/>
    </border>
    <border>
      <left/>
      <right/>
      <top style="medium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/>
      <bottom/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medium">
        <color indexed="64"/>
      </top>
      <bottom/>
      <diagonal/>
    </border>
    <border>
      <left style="thin">
        <color indexed="64"/>
      </left>
      <right style="thin">
        <color theme="1" tint="0.499984740745262"/>
      </right>
      <top/>
      <bottom style="medium">
        <color indexed="64"/>
      </bottom>
      <diagonal/>
    </border>
    <border>
      <left style="medium">
        <color theme="5" tint="-0.499984740745262"/>
      </left>
      <right/>
      <top style="medium">
        <color theme="5" tint="-0.499984740745262"/>
      </top>
      <bottom/>
      <diagonal/>
    </border>
    <border>
      <left/>
      <right/>
      <top style="medium">
        <color theme="5" tint="-0.499984740745262"/>
      </top>
      <bottom/>
      <diagonal/>
    </border>
    <border>
      <left/>
      <right style="medium">
        <color theme="5" tint="-0.499984740745262"/>
      </right>
      <top style="medium">
        <color theme="5" tint="-0.499984740745262"/>
      </top>
      <bottom/>
      <diagonal/>
    </border>
    <border>
      <left style="medium">
        <color theme="5" tint="-0.499984740745262"/>
      </left>
      <right/>
      <top/>
      <bottom style="thin">
        <color theme="5" tint="-0.499984740745262"/>
      </bottom>
      <diagonal/>
    </border>
    <border>
      <left/>
      <right/>
      <top/>
      <bottom style="thin">
        <color theme="5" tint="-0.499984740745262"/>
      </bottom>
      <diagonal/>
    </border>
    <border>
      <left/>
      <right style="medium">
        <color theme="5" tint="-0.499984740745262"/>
      </right>
      <top/>
      <bottom style="thin">
        <color theme="5" tint="-0.499984740745262"/>
      </bottom>
      <diagonal/>
    </border>
    <border>
      <left style="medium">
        <color indexed="64"/>
      </left>
      <right/>
      <top style="thin">
        <color rgb="FF00B050"/>
      </top>
      <bottom/>
      <diagonal/>
    </border>
    <border>
      <left/>
      <right/>
      <top style="thin">
        <color rgb="FF00B050"/>
      </top>
      <bottom/>
      <diagonal/>
    </border>
    <border>
      <left/>
      <right style="medium">
        <color indexed="64"/>
      </right>
      <top style="thin">
        <color rgb="FF00B050"/>
      </top>
      <bottom/>
      <diagonal/>
    </border>
    <border>
      <left style="medium">
        <color indexed="64"/>
      </left>
      <right/>
      <top/>
      <bottom style="thin">
        <color rgb="FF00B050"/>
      </bottom>
      <diagonal/>
    </border>
    <border>
      <left/>
      <right/>
      <top/>
      <bottom style="thin">
        <color rgb="FF00B050"/>
      </bottom>
      <diagonal/>
    </border>
    <border>
      <left/>
      <right style="medium">
        <color indexed="64"/>
      </right>
      <top/>
      <bottom style="thin">
        <color rgb="FF00B05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24994659260841701"/>
      </bottom>
      <diagonal/>
    </border>
    <border>
      <left/>
      <right/>
      <top style="medium">
        <color indexed="64"/>
      </top>
      <bottom style="thin">
        <color theme="0" tint="-0.2499465926084170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double">
        <color theme="1" tint="0.499984740745262"/>
      </left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/>
      <diagonal/>
    </border>
    <border>
      <left style="thin">
        <color indexed="64"/>
      </left>
      <right/>
      <top style="thin">
        <color theme="0" tint="-0.24994659260841701"/>
      </top>
      <bottom/>
      <diagonal/>
    </border>
    <border>
      <left/>
      <right style="thin">
        <color theme="1" tint="0.499984740745262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/>
      <right/>
      <top style="thin">
        <color auto="1"/>
      </top>
      <bottom/>
      <diagonal/>
    </border>
    <border>
      <left style="thin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thin">
        <color theme="0" tint="-0.24994659260841701"/>
      </bottom>
      <diagonal/>
    </border>
    <border>
      <left style="medium">
        <color theme="0" tint="-0.24994659260841701"/>
      </left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24994659260841701"/>
      </left>
      <right style="thin">
        <color theme="1" tint="0.499984740745262"/>
      </right>
      <top style="thin">
        <color theme="0" tint="-0.24994659260841701"/>
      </top>
      <bottom style="medium">
        <color theme="0" tint="-0.24994659260841701"/>
      </bottom>
      <diagonal/>
    </border>
    <border>
      <left style="thin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 style="thin">
        <color theme="0" tint="-0.24994659260841701"/>
      </top>
      <bottom style="medium">
        <color theme="0" tint="-0.2499465926084170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theme="1" tint="0.499984740745262"/>
      </left>
      <right style="thin">
        <color theme="1" tint="0.499984740745262"/>
      </right>
      <top style="thin">
        <color theme="0" tint="-0.2499465926084170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0" tint="-0.24994659260841701"/>
      </top>
      <bottom/>
      <diagonal/>
    </border>
    <border>
      <left style="thin">
        <color theme="1" tint="0.499984740745262"/>
      </left>
      <right style="medium">
        <color indexed="64"/>
      </right>
      <top style="thin">
        <color theme="0" tint="-0.24994659260841701"/>
      </top>
      <bottom/>
      <diagonal/>
    </border>
    <border>
      <left style="medium">
        <color indexed="64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medium">
        <color indexed="64"/>
      </right>
      <top style="thin">
        <color rgb="FF0070C0"/>
      </top>
      <bottom/>
      <diagonal/>
    </border>
    <border>
      <left style="medium">
        <color indexed="64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medium">
        <color indexed="64"/>
      </right>
      <top/>
      <bottom style="thin">
        <color rgb="FF0070C0"/>
      </bottom>
      <diagonal/>
    </border>
    <border>
      <left style="double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medium">
        <color theme="0" tint="-0.24994659260841701"/>
      </top>
      <bottom style="thin">
        <color theme="0" tint="-0.24994659260841701"/>
      </bottom>
      <diagonal/>
    </border>
  </borders>
  <cellStyleXfs count="37">
    <xf numFmtId="0" fontId="0" fillId="0" borderId="0"/>
    <xf numFmtId="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 applyProtection="0"/>
    <xf numFmtId="0" fontId="3" fillId="0" borderId="0" applyProtection="0"/>
    <xf numFmtId="0" fontId="4" fillId="0" borderId="0" applyProtection="0"/>
    <xf numFmtId="0" fontId="5" fillId="0" borderId="0" applyProtection="0"/>
    <xf numFmtId="2" fontId="2" fillId="0" borderId="0" applyProtection="0"/>
    <xf numFmtId="0" fontId="6" fillId="2" borderId="1" applyProtection="0">
      <alignment horizontal="centerContinuous" vertical="center"/>
    </xf>
    <xf numFmtId="0" fontId="7" fillId="0" borderId="0" applyNumberFormat="0" applyFont="0" applyFill="0" applyAlignment="0" applyProtection="0"/>
    <xf numFmtId="0" fontId="8" fillId="0" borderId="0" applyNumberFormat="0" applyFont="0" applyFill="0" applyAlignment="0" applyProtection="0"/>
    <xf numFmtId="0" fontId="7" fillId="0" borderId="0" applyProtection="0"/>
    <xf numFmtId="0" fontId="8" fillId="0" borderId="0" applyProtection="0"/>
    <xf numFmtId="0" fontId="2" fillId="0" borderId="0">
      <alignment vertical="top"/>
    </xf>
    <xf numFmtId="0" fontId="2" fillId="0" borderId="0">
      <alignment vertical="top"/>
    </xf>
    <xf numFmtId="0" fontId="2" fillId="0" borderId="0">
      <alignment vertical="top"/>
    </xf>
    <xf numFmtId="167" fontId="9" fillId="3" borderId="2" applyFont="0" applyFill="0" applyBorder="0" applyProtection="0">
      <alignment horizontal="center" vertical="center"/>
    </xf>
    <xf numFmtId="0" fontId="2" fillId="0" borderId="3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4" fontId="81" fillId="0" borderId="0" applyProtection="0">
      <alignment vertical="top"/>
    </xf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164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0" fontId="2" fillId="0" borderId="0">
      <alignment vertical="top"/>
    </xf>
    <xf numFmtId="0" fontId="2" fillId="0" borderId="0">
      <alignment vertical="top"/>
    </xf>
    <xf numFmtId="0" fontId="91" fillId="0" borderId="0"/>
    <xf numFmtId="0" fontId="2" fillId="0" borderId="0">
      <alignment vertical="top"/>
    </xf>
    <xf numFmtId="0" fontId="90" fillId="0" borderId="0"/>
    <xf numFmtId="0" fontId="84" fillId="0" borderId="0"/>
    <xf numFmtId="0" fontId="1" fillId="0" borderId="0"/>
    <xf numFmtId="0" fontId="84" fillId="0" borderId="0"/>
  </cellStyleXfs>
  <cellXfs count="345">
    <xf numFmtId="0" fontId="0" fillId="0" borderId="0" xfId="0"/>
    <xf numFmtId="0" fontId="2" fillId="0" borderId="0" xfId="13" applyAlignment="1"/>
    <xf numFmtId="0" fontId="2" fillId="0" borderId="0" xfId="15" applyAlignment="1"/>
    <xf numFmtId="0" fontId="2" fillId="0" borderId="0" xfId="14" applyAlignment="1"/>
    <xf numFmtId="0" fontId="2" fillId="0" borderId="0" xfId="14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2" fillId="0" borderId="0" xfId="13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3" fontId="13" fillId="0" borderId="0" xfId="0" applyNumberFormat="1" applyFont="1" applyAlignment="1">
      <alignment vertical="center"/>
    </xf>
    <xf numFmtId="0" fontId="2" fillId="0" borderId="0" xfId="15" applyAlignment="1">
      <alignment vertical="center"/>
    </xf>
    <xf numFmtId="4" fontId="13" fillId="0" borderId="0" xfId="0" applyNumberFormat="1" applyFont="1" applyAlignment="1">
      <alignment vertical="center"/>
    </xf>
    <xf numFmtId="0" fontId="13" fillId="0" borderId="7" xfId="0" applyFont="1" applyBorder="1" applyAlignment="1">
      <alignment vertical="center"/>
    </xf>
    <xf numFmtId="4" fontId="13" fillId="0" borderId="8" xfId="0" applyNumberFormat="1" applyFont="1" applyBorder="1" applyAlignment="1">
      <alignment vertical="center"/>
    </xf>
    <xf numFmtId="0" fontId="11" fillId="0" borderId="0" xfId="18" applyFont="1" applyAlignment="1">
      <alignment vertical="center"/>
    </xf>
    <xf numFmtId="4" fontId="2" fillId="0" borderId="0" xfId="14" applyNumberFormat="1" applyAlignment="1">
      <alignment vertical="center"/>
    </xf>
    <xf numFmtId="4" fontId="2" fillId="0" borderId="0" xfId="14" applyNumberFormat="1" applyAlignment="1"/>
    <xf numFmtId="0" fontId="58" fillId="6" borderId="4" xfId="0" applyFont="1" applyFill="1" applyBorder="1" applyAlignment="1">
      <alignment vertical="center"/>
    </xf>
    <xf numFmtId="0" fontId="58" fillId="6" borderId="5" xfId="0" applyFont="1" applyFill="1" applyBorder="1" applyAlignment="1">
      <alignment vertical="center"/>
    </xf>
    <xf numFmtId="0" fontId="59" fillId="6" borderId="0" xfId="0" applyFont="1" applyFill="1" applyAlignment="1">
      <alignment vertical="center"/>
    </xf>
    <xf numFmtId="0" fontId="60" fillId="6" borderId="0" xfId="0" applyFont="1" applyFill="1" applyAlignment="1">
      <alignment vertical="center"/>
    </xf>
    <xf numFmtId="0" fontId="60" fillId="6" borderId="8" xfId="0" applyFont="1" applyFill="1" applyBorder="1" applyAlignment="1">
      <alignment vertical="center"/>
    </xf>
    <xf numFmtId="0" fontId="61" fillId="6" borderId="10" xfId="0" applyFont="1" applyFill="1" applyBorder="1" applyAlignment="1">
      <alignment vertical="center"/>
    </xf>
    <xf numFmtId="0" fontId="60" fillId="6" borderId="10" xfId="0" applyFont="1" applyFill="1" applyBorder="1" applyAlignment="1">
      <alignment vertical="center"/>
    </xf>
    <xf numFmtId="0" fontId="60" fillId="6" borderId="11" xfId="0" applyFont="1" applyFill="1" applyBorder="1" applyAlignment="1">
      <alignment vertical="center"/>
    </xf>
    <xf numFmtId="0" fontId="61" fillId="0" borderId="0" xfId="13" applyFont="1" applyAlignment="1"/>
    <xf numFmtId="0" fontId="61" fillId="0" borderId="0" xfId="14" applyFont="1" applyAlignment="1"/>
    <xf numFmtId="0" fontId="61" fillId="0" borderId="0" xfId="15" applyFont="1" applyAlignment="1"/>
    <xf numFmtId="0" fontId="53" fillId="6" borderId="5" xfId="0" applyFont="1" applyFill="1" applyBorder="1" applyAlignment="1">
      <alignment vertical="center"/>
    </xf>
    <xf numFmtId="0" fontId="53" fillId="6" borderId="6" xfId="0" applyFont="1" applyFill="1" applyBorder="1" applyAlignment="1">
      <alignment vertical="center"/>
    </xf>
    <xf numFmtId="0" fontId="73" fillId="11" borderId="71" xfId="15" applyFont="1" applyFill="1" applyBorder="1" applyAlignment="1">
      <alignment vertical="center"/>
    </xf>
    <xf numFmtId="14" fontId="73" fillId="11" borderId="73" xfId="15" applyNumberFormat="1" applyFont="1" applyFill="1" applyBorder="1" applyAlignment="1">
      <alignment vertical="center"/>
    </xf>
    <xf numFmtId="0" fontId="73" fillId="11" borderId="74" xfId="15" applyFont="1" applyFill="1" applyBorder="1" applyAlignment="1">
      <alignment horizontal="center" vertical="center"/>
    </xf>
    <xf numFmtId="0" fontId="73" fillId="10" borderId="72" xfId="15" applyFont="1" applyFill="1" applyBorder="1" applyAlignment="1">
      <alignment horizontal="center" vertical="center"/>
    </xf>
    <xf numFmtId="174" fontId="73" fillId="10" borderId="72" xfId="15" applyNumberFormat="1" applyFont="1" applyFill="1" applyBorder="1" applyAlignment="1">
      <alignment horizontal="center" vertical="center"/>
    </xf>
    <xf numFmtId="174" fontId="73" fillId="11" borderId="73" xfId="15" applyNumberFormat="1" applyFont="1" applyFill="1" applyBorder="1" applyAlignment="1">
      <alignment vertical="center"/>
    </xf>
    <xf numFmtId="0" fontId="53" fillId="6" borderId="9" xfId="0" applyFont="1" applyFill="1" applyBorder="1" applyAlignment="1">
      <alignment vertical="center"/>
    </xf>
    <xf numFmtId="0" fontId="74" fillId="0" borderId="54" xfId="0" applyFont="1" applyBorder="1" applyAlignment="1">
      <alignment horizontal="center" vertical="center" wrapText="1"/>
    </xf>
    <xf numFmtId="0" fontId="75" fillId="0" borderId="59" xfId="18" applyFont="1" applyBorder="1" applyAlignment="1">
      <alignment vertical="center"/>
    </xf>
    <xf numFmtId="0" fontId="2" fillId="0" borderId="0" xfId="14" applyAlignment="1">
      <alignment horizontal="center" vertical="center"/>
    </xf>
    <xf numFmtId="10" fontId="73" fillId="7" borderId="53" xfId="14" applyNumberFormat="1" applyFont="1" applyFill="1" applyBorder="1" applyAlignment="1">
      <alignment horizontal="center" vertical="center"/>
    </xf>
    <xf numFmtId="0" fontId="73" fillId="13" borderId="53" xfId="14" applyFont="1" applyFill="1" applyBorder="1" applyAlignment="1">
      <alignment horizontal="center" vertical="center" wrapText="1"/>
    </xf>
    <xf numFmtId="0" fontId="73" fillId="0" borderId="0" xfId="14" applyFont="1" applyAlignment="1">
      <alignment vertical="center"/>
    </xf>
    <xf numFmtId="10" fontId="102" fillId="5" borderId="75" xfId="15" applyNumberFormat="1" applyFont="1" applyFill="1" applyBorder="1" applyAlignment="1">
      <alignment horizontal="center" vertical="center"/>
    </xf>
    <xf numFmtId="0" fontId="102" fillId="5" borderId="76" xfId="15" applyFont="1" applyFill="1" applyBorder="1" applyAlignment="1">
      <alignment vertical="center"/>
    </xf>
    <xf numFmtId="0" fontId="103" fillId="5" borderId="77" xfId="15" applyFont="1" applyFill="1" applyBorder="1" applyAlignment="1">
      <alignment vertical="center"/>
    </xf>
    <xf numFmtId="14" fontId="72" fillId="4" borderId="72" xfId="15" applyNumberFormat="1" applyFont="1" applyFill="1" applyBorder="1" applyAlignment="1">
      <alignment horizontal="center" vertical="center"/>
    </xf>
    <xf numFmtId="0" fontId="73" fillId="0" borderId="0" xfId="13" applyFont="1" applyAlignment="1">
      <alignment vertical="center"/>
    </xf>
    <xf numFmtId="3" fontId="31" fillId="0" borderId="61" xfId="0" applyNumberFormat="1" applyFont="1" applyBorder="1" applyAlignment="1">
      <alignment vertical="center"/>
    </xf>
    <xf numFmtId="0" fontId="58" fillId="6" borderId="7" xfId="0" applyFont="1" applyFill="1" applyBorder="1" applyAlignment="1">
      <alignment vertical="center"/>
    </xf>
    <xf numFmtId="0" fontId="18" fillId="0" borderId="41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58" fillId="0" borderId="4" xfId="18" applyFont="1" applyBorder="1" applyAlignment="1">
      <alignment vertical="center"/>
    </xf>
    <xf numFmtId="0" fontId="58" fillId="0" borderId="5" xfId="18" applyFont="1" applyBorder="1" applyAlignment="1">
      <alignment vertical="center"/>
    </xf>
    <xf numFmtId="0" fontId="53" fillId="0" borderId="5" xfId="18" applyFont="1" applyBorder="1" applyAlignment="1">
      <alignment vertical="center"/>
    </xf>
    <xf numFmtId="0" fontId="53" fillId="0" borderId="6" xfId="18" applyFont="1" applyBorder="1" applyAlignment="1">
      <alignment vertical="center"/>
    </xf>
    <xf numFmtId="0" fontId="59" fillId="0" borderId="7" xfId="18" applyFont="1" applyBorder="1" applyAlignment="1">
      <alignment vertical="center"/>
    </xf>
    <xf numFmtId="0" fontId="59" fillId="0" borderId="0" xfId="18" applyFont="1" applyAlignment="1">
      <alignment vertical="center"/>
    </xf>
    <xf numFmtId="0" fontId="60" fillId="0" borderId="0" xfId="18" applyFont="1" applyAlignment="1">
      <alignment vertical="center"/>
    </xf>
    <xf numFmtId="0" fontId="60" fillId="0" borderId="8" xfId="18" applyFont="1" applyBorder="1" applyAlignment="1">
      <alignment vertical="center"/>
    </xf>
    <xf numFmtId="0" fontId="61" fillId="0" borderId="9" xfId="18" applyFont="1" applyBorder="1" applyAlignment="1">
      <alignment vertical="center"/>
    </xf>
    <xf numFmtId="0" fontId="61" fillId="0" borderId="10" xfId="18" applyFont="1" applyBorder="1" applyAlignment="1">
      <alignment vertical="center"/>
    </xf>
    <xf numFmtId="0" fontId="60" fillId="0" borderId="10" xfId="18" applyFont="1" applyBorder="1" applyAlignment="1">
      <alignment vertical="center"/>
    </xf>
    <xf numFmtId="0" fontId="60" fillId="0" borderId="11" xfId="18" applyFont="1" applyBorder="1" applyAlignment="1">
      <alignment vertical="center"/>
    </xf>
    <xf numFmtId="0" fontId="1" fillId="0" borderId="0" xfId="18" applyAlignment="1">
      <alignment vertical="center"/>
    </xf>
    <xf numFmtId="0" fontId="14" fillId="0" borderId="0" xfId="18" applyFont="1" applyAlignment="1">
      <alignment vertical="center"/>
    </xf>
    <xf numFmtId="0" fontId="38" fillId="0" borderId="15" xfId="18" applyFont="1" applyBorder="1" applyAlignment="1">
      <alignment horizontal="center" vertical="center"/>
    </xf>
    <xf numFmtId="0" fontId="88" fillId="0" borderId="16" xfId="18" applyFont="1" applyBorder="1" applyAlignment="1">
      <alignment horizontal="center" vertical="center"/>
    </xf>
    <xf numFmtId="0" fontId="33" fillId="0" borderId="23" xfId="18" applyFont="1" applyBorder="1" applyAlignment="1">
      <alignment horizontal="center" vertical="center"/>
    </xf>
    <xf numFmtId="0" fontId="38" fillId="0" borderId="17" xfId="18" applyFont="1" applyBorder="1" applyAlignment="1">
      <alignment horizontal="center" vertical="center"/>
    </xf>
    <xf numFmtId="0" fontId="88" fillId="0" borderId="18" xfId="18" applyFont="1" applyBorder="1" applyAlignment="1">
      <alignment horizontal="center" vertical="center"/>
    </xf>
    <xf numFmtId="0" fontId="33" fillId="0" borderId="26" xfId="18" applyFont="1" applyBorder="1" applyAlignment="1">
      <alignment horizontal="center" vertical="center"/>
    </xf>
    <xf numFmtId="0" fontId="28" fillId="0" borderId="7" xfId="18" applyFont="1" applyBorder="1" applyAlignment="1">
      <alignment vertical="center"/>
    </xf>
    <xf numFmtId="0" fontId="87" fillId="0" borderId="0" xfId="18" applyFont="1" applyAlignment="1">
      <alignment horizontal="center" vertical="center"/>
    </xf>
    <xf numFmtId="0" fontId="35" fillId="0" borderId="0" xfId="18" applyFont="1" applyAlignment="1">
      <alignment vertical="center"/>
    </xf>
    <xf numFmtId="0" fontId="28" fillId="0" borderId="0" xfId="18" applyFont="1" applyAlignment="1">
      <alignment vertical="center"/>
    </xf>
    <xf numFmtId="0" fontId="28" fillId="0" borderId="8" xfId="18" applyFont="1" applyBorder="1" applyAlignment="1">
      <alignment vertical="center"/>
    </xf>
    <xf numFmtId="0" fontId="36" fillId="0" borderId="0" xfId="18" applyFont="1" applyAlignment="1">
      <alignment vertical="center"/>
    </xf>
    <xf numFmtId="0" fontId="37" fillId="0" borderId="0" xfId="18" applyFont="1" applyAlignment="1">
      <alignment vertical="center"/>
    </xf>
    <xf numFmtId="0" fontId="45" fillId="0" borderId="55" xfId="18" quotePrefix="1" applyFont="1" applyBorder="1" applyAlignment="1">
      <alignment horizontal="left" vertical="center"/>
    </xf>
    <xf numFmtId="168" fontId="45" fillId="0" borderId="56" xfId="18" applyNumberFormat="1" applyFont="1" applyBorder="1" applyAlignment="1">
      <alignment horizontal="center" vertical="center"/>
    </xf>
    <xf numFmtId="168" fontId="45" fillId="0" borderId="56" xfId="18" applyNumberFormat="1" applyFont="1" applyBorder="1" applyAlignment="1">
      <alignment horizontal="left" vertical="center"/>
    </xf>
    <xf numFmtId="0" fontId="45" fillId="0" borderId="56" xfId="18" applyFont="1" applyBorder="1" applyAlignment="1">
      <alignment vertical="center"/>
    </xf>
    <xf numFmtId="4" fontId="100" fillId="0" borderId="57" xfId="18" applyNumberFormat="1" applyFont="1" applyBorder="1" applyAlignment="1">
      <alignment vertical="center"/>
    </xf>
    <xf numFmtId="0" fontId="31" fillId="0" borderId="58" xfId="18" applyFont="1" applyBorder="1" applyAlignment="1">
      <alignment horizontal="left" vertical="center"/>
    </xf>
    <xf numFmtId="0" fontId="49" fillId="0" borderId="59" xfId="18" applyFont="1" applyBorder="1" applyAlignment="1">
      <alignment vertical="center"/>
    </xf>
    <xf numFmtId="0" fontId="31" fillId="0" borderId="59" xfId="18" applyFont="1" applyBorder="1" applyAlignment="1">
      <alignment vertical="center"/>
    </xf>
    <xf numFmtId="0" fontId="31" fillId="0" borderId="60" xfId="18" applyFont="1" applyBorder="1" applyAlignment="1">
      <alignment horizontal="center" vertical="center"/>
    </xf>
    <xf numFmtId="3" fontId="31" fillId="0" borderId="61" xfId="18" applyNumberFormat="1" applyFont="1" applyBorder="1" applyAlignment="1">
      <alignment vertical="center"/>
    </xf>
    <xf numFmtId="3" fontId="31" fillId="0" borderId="61" xfId="18" applyNumberFormat="1" applyFont="1" applyBorder="1" applyAlignment="1">
      <alignment horizontal="right" vertical="center"/>
    </xf>
    <xf numFmtId="4" fontId="31" fillId="0" borderId="62" xfId="18" applyNumberFormat="1" applyFont="1" applyBorder="1" applyAlignment="1">
      <alignment vertical="center"/>
    </xf>
    <xf numFmtId="0" fontId="45" fillId="0" borderId="63" xfId="18" quotePrefix="1" applyFont="1" applyBorder="1" applyAlignment="1">
      <alignment horizontal="left" vertical="center"/>
    </xf>
    <xf numFmtId="0" fontId="70" fillId="0" borderId="64" xfId="18" applyFont="1" applyBorder="1" applyAlignment="1">
      <alignment vertical="center"/>
    </xf>
    <xf numFmtId="0" fontId="45" fillId="0" borderId="64" xfId="18" applyFont="1" applyBorder="1" applyAlignment="1">
      <alignment vertical="center"/>
    </xf>
    <xf numFmtId="0" fontId="45" fillId="0" borderId="64" xfId="18" applyFont="1" applyBorder="1" applyAlignment="1">
      <alignment horizontal="center" vertical="center"/>
    </xf>
    <xf numFmtId="3" fontId="45" fillId="0" borderId="64" xfId="18" applyNumberFormat="1" applyFont="1" applyBorder="1" applyAlignment="1">
      <alignment vertical="center"/>
    </xf>
    <xf numFmtId="4" fontId="45" fillId="0" borderId="64" xfId="18" applyNumberFormat="1" applyFont="1" applyBorder="1" applyAlignment="1">
      <alignment horizontal="right" vertical="center"/>
    </xf>
    <xf numFmtId="4" fontId="45" fillId="0" borderId="65" xfId="18" applyNumberFormat="1" applyFont="1" applyBorder="1" applyAlignment="1">
      <alignment vertical="center"/>
    </xf>
    <xf numFmtId="0" fontId="70" fillId="0" borderId="59" xfId="18" applyFont="1" applyBorder="1" applyAlignment="1">
      <alignment vertical="center"/>
    </xf>
    <xf numFmtId="4" fontId="31" fillId="0" borderId="61" xfId="18" applyNumberFormat="1" applyFont="1" applyBorder="1" applyAlignment="1">
      <alignment horizontal="right" vertical="center"/>
    </xf>
    <xf numFmtId="0" fontId="76" fillId="0" borderId="59" xfId="18" applyFont="1" applyBorder="1" applyAlignment="1">
      <alignment vertical="center"/>
    </xf>
    <xf numFmtId="0" fontId="70" fillId="0" borderId="59" xfId="18" applyFont="1" applyBorder="1" applyAlignment="1">
      <alignment vertical="center" wrapText="1"/>
    </xf>
    <xf numFmtId="9" fontId="31" fillId="0" borderId="61" xfId="18" applyNumberFormat="1" applyFont="1" applyBorder="1" applyAlignment="1">
      <alignment vertical="center"/>
    </xf>
    <xf numFmtId="0" fontId="82" fillId="0" borderId="59" xfId="18" applyFont="1" applyBorder="1" applyAlignment="1">
      <alignment vertical="center"/>
    </xf>
    <xf numFmtId="0" fontId="31" fillId="0" borderId="67" xfId="18" applyFont="1" applyBorder="1" applyAlignment="1">
      <alignment vertical="center"/>
    </xf>
    <xf numFmtId="4" fontId="93" fillId="0" borderId="14" xfId="18" applyNumberFormat="1" applyFont="1" applyBorder="1" applyAlignment="1">
      <alignment vertical="center"/>
    </xf>
    <xf numFmtId="4" fontId="1" fillId="0" borderId="0" xfId="18" applyNumberFormat="1" applyAlignment="1">
      <alignment vertical="center"/>
    </xf>
    <xf numFmtId="4" fontId="28" fillId="0" borderId="0" xfId="18" applyNumberFormat="1" applyFont="1" applyAlignment="1">
      <alignment vertical="center"/>
    </xf>
    <xf numFmtId="0" fontId="34" fillId="0" borderId="0" xfId="18" applyFont="1" applyAlignment="1">
      <alignment vertical="center"/>
    </xf>
    <xf numFmtId="0" fontId="45" fillId="0" borderId="56" xfId="18" applyFont="1" applyBorder="1" applyAlignment="1">
      <alignment horizontal="center" vertical="center"/>
    </xf>
    <xf numFmtId="4" fontId="45" fillId="0" borderId="56" xfId="18" applyNumberFormat="1" applyFont="1" applyBorder="1" applyAlignment="1">
      <alignment vertical="center"/>
    </xf>
    <xf numFmtId="0" fontId="47" fillId="0" borderId="59" xfId="18" applyFont="1" applyBorder="1" applyAlignment="1">
      <alignment vertical="center"/>
    </xf>
    <xf numFmtId="4" fontId="31" fillId="0" borderId="61" xfId="18" applyNumberFormat="1" applyFont="1" applyBorder="1" applyAlignment="1">
      <alignment vertical="center"/>
    </xf>
    <xf numFmtId="0" fontId="48" fillId="0" borderId="64" xfId="18" applyFont="1" applyBorder="1" applyAlignment="1">
      <alignment vertical="center"/>
    </xf>
    <xf numFmtId="4" fontId="45" fillId="0" borderId="64" xfId="18" applyNumberFormat="1" applyFont="1" applyBorder="1" applyAlignment="1">
      <alignment vertical="center"/>
    </xf>
    <xf numFmtId="0" fontId="48" fillId="0" borderId="59" xfId="18" applyFont="1" applyBorder="1" applyAlignment="1">
      <alignment vertical="center"/>
    </xf>
    <xf numFmtId="0" fontId="48" fillId="0" borderId="59" xfId="18" quotePrefix="1" applyFont="1" applyBorder="1" applyAlignment="1">
      <alignment horizontal="right" vertical="center"/>
    </xf>
    <xf numFmtId="0" fontId="79" fillId="0" borderId="59" xfId="18" applyFont="1" applyBorder="1" applyAlignment="1">
      <alignment vertical="center"/>
    </xf>
    <xf numFmtId="0" fontId="51" fillId="0" borderId="59" xfId="18" applyFont="1" applyBorder="1" applyAlignment="1">
      <alignment vertical="center"/>
    </xf>
    <xf numFmtId="0" fontId="47" fillId="0" borderId="67" xfId="18" applyFont="1" applyBorder="1" applyAlignment="1">
      <alignment vertical="center"/>
    </xf>
    <xf numFmtId="4" fontId="11" fillId="0" borderId="0" xfId="18" applyNumberFormat="1" applyFont="1" applyAlignment="1">
      <alignment vertical="center"/>
    </xf>
    <xf numFmtId="169" fontId="44" fillId="0" borderId="55" xfId="18" quotePrefix="1" applyNumberFormat="1" applyFont="1" applyBorder="1" applyAlignment="1">
      <alignment horizontal="centerContinuous" vertical="center"/>
    </xf>
    <xf numFmtId="170" fontId="45" fillId="0" borderId="56" xfId="18" applyNumberFormat="1" applyFont="1" applyBorder="1" applyAlignment="1">
      <alignment horizontal="centerContinuous" vertical="center"/>
    </xf>
    <xf numFmtId="170" fontId="44" fillId="0" borderId="56" xfId="18" applyNumberFormat="1" applyFont="1" applyBorder="1" applyAlignment="1">
      <alignment horizontal="centerContinuous" vertical="center"/>
    </xf>
    <xf numFmtId="4" fontId="45" fillId="0" borderId="56" xfId="18" applyNumberFormat="1" applyFont="1" applyBorder="1" applyAlignment="1">
      <alignment horizontal="centerContinuous" vertical="center"/>
    </xf>
    <xf numFmtId="170" fontId="44" fillId="0" borderId="68" xfId="18" applyNumberFormat="1" applyFont="1" applyBorder="1" applyAlignment="1">
      <alignment horizontal="centerContinuous" vertical="center"/>
    </xf>
    <xf numFmtId="4" fontId="100" fillId="0" borderId="69" xfId="18" applyNumberFormat="1" applyFont="1" applyBorder="1" applyAlignment="1">
      <alignment vertical="center"/>
    </xf>
    <xf numFmtId="0" fontId="31" fillId="0" borderId="59" xfId="18" quotePrefix="1" applyFont="1" applyBorder="1" applyAlignment="1">
      <alignment vertical="center"/>
    </xf>
    <xf numFmtId="0" fontId="46" fillId="0" borderId="59" xfId="18" applyFont="1" applyBorder="1" applyAlignment="1">
      <alignment vertical="center"/>
    </xf>
    <xf numFmtId="49" fontId="45" fillId="0" borderId="63" xfId="18" applyNumberFormat="1" applyFont="1" applyBorder="1" applyAlignment="1">
      <alignment horizontal="left" vertical="center"/>
    </xf>
    <xf numFmtId="0" fontId="71" fillId="0" borderId="59" xfId="18" applyFont="1" applyBorder="1" applyAlignment="1">
      <alignment vertical="center"/>
    </xf>
    <xf numFmtId="168" fontId="45" fillId="0" borderId="64" xfId="18" applyNumberFormat="1" applyFont="1" applyBorder="1" applyAlignment="1">
      <alignment horizontal="left" vertical="center"/>
    </xf>
    <xf numFmtId="0" fontId="71" fillId="0" borderId="59" xfId="18" quotePrefix="1" applyFont="1" applyBorder="1" applyAlignment="1">
      <alignment vertical="center"/>
    </xf>
    <xf numFmtId="0" fontId="31" fillId="0" borderId="66" xfId="18" applyFont="1" applyBorder="1" applyAlignment="1">
      <alignment horizontal="left" vertical="center"/>
    </xf>
    <xf numFmtId="0" fontId="48" fillId="0" borderId="67" xfId="18" applyFont="1" applyBorder="1" applyAlignment="1">
      <alignment vertical="center"/>
    </xf>
    <xf numFmtId="0" fontId="51" fillId="0" borderId="67" xfId="18" applyFont="1" applyBorder="1" applyAlignment="1">
      <alignment vertical="center"/>
    </xf>
    <xf numFmtId="0" fontId="31" fillId="0" borderId="85" xfId="18" applyFont="1" applyBorder="1" applyAlignment="1">
      <alignment horizontal="center" vertical="center"/>
    </xf>
    <xf numFmtId="3" fontId="31" fillId="0" borderId="86" xfId="18" applyNumberFormat="1" applyFont="1" applyBorder="1" applyAlignment="1">
      <alignment vertical="center"/>
    </xf>
    <xf numFmtId="4" fontId="31" fillId="0" borderId="86" xfId="18" applyNumberFormat="1" applyFont="1" applyBorder="1" applyAlignment="1">
      <alignment horizontal="right" vertical="center"/>
    </xf>
    <xf numFmtId="4" fontId="31" fillId="0" borderId="87" xfId="18" applyNumberFormat="1" applyFont="1" applyBorder="1" applyAlignment="1">
      <alignment vertical="center"/>
    </xf>
    <xf numFmtId="0" fontId="75" fillId="0" borderId="59" xfId="18" quotePrefix="1" applyFont="1" applyBorder="1" applyAlignment="1">
      <alignment vertical="center"/>
    </xf>
    <xf numFmtId="0" fontId="75" fillId="0" borderId="67" xfId="18" quotePrefix="1" applyFont="1" applyBorder="1" applyAlignment="1">
      <alignment vertical="center"/>
    </xf>
    <xf numFmtId="168" fontId="48" fillId="0" borderId="64" xfId="18" applyNumberFormat="1" applyFont="1" applyBorder="1" applyAlignment="1">
      <alignment horizontal="center" vertical="center"/>
    </xf>
    <xf numFmtId="0" fontId="45" fillId="0" borderId="59" xfId="18" applyFont="1" applyBorder="1" applyAlignment="1">
      <alignment vertical="center"/>
    </xf>
    <xf numFmtId="0" fontId="75" fillId="0" borderId="59" xfId="36" applyFont="1" applyBorder="1" applyAlignment="1">
      <alignment vertical="center"/>
    </xf>
    <xf numFmtId="0" fontId="83" fillId="0" borderId="59" xfId="18" applyFont="1" applyBorder="1" applyAlignment="1">
      <alignment vertical="center"/>
    </xf>
    <xf numFmtId="4" fontId="31" fillId="0" borderId="62" xfId="18" applyNumberFormat="1" applyFont="1" applyBorder="1" applyAlignment="1">
      <alignment horizontal="right" vertical="center"/>
    </xf>
    <xf numFmtId="0" fontId="50" fillId="0" borderId="59" xfId="18" applyFont="1" applyBorder="1" applyAlignment="1">
      <alignment vertical="center"/>
    </xf>
    <xf numFmtId="0" fontId="54" fillId="0" borderId="66" xfId="18" applyFont="1" applyBorder="1" applyAlignment="1">
      <alignment horizontal="left" vertical="center"/>
    </xf>
    <xf numFmtId="0" fontId="55" fillId="0" borderId="67" xfId="18" applyFont="1" applyBorder="1" applyAlignment="1">
      <alignment vertical="center"/>
    </xf>
    <xf numFmtId="0" fontId="57" fillId="0" borderId="85" xfId="18" applyFont="1" applyBorder="1" applyAlignment="1">
      <alignment horizontal="center" vertical="center"/>
    </xf>
    <xf numFmtId="3" fontId="57" fillId="0" borderId="86" xfId="18" applyNumberFormat="1" applyFont="1" applyBorder="1" applyAlignment="1">
      <alignment vertical="center"/>
    </xf>
    <xf numFmtId="4" fontId="57" fillId="0" borderId="86" xfId="18" applyNumberFormat="1" applyFont="1" applyBorder="1" applyAlignment="1">
      <alignment horizontal="right" vertical="center"/>
    </xf>
    <xf numFmtId="4" fontId="57" fillId="0" borderId="87" xfId="18" applyNumberFormat="1" applyFont="1" applyBorder="1" applyAlignment="1">
      <alignment vertical="center"/>
    </xf>
    <xf numFmtId="0" fontId="54" fillId="0" borderId="67" xfId="18" applyFont="1" applyBorder="1" applyAlignment="1">
      <alignment vertical="center"/>
    </xf>
    <xf numFmtId="0" fontId="54" fillId="0" borderId="85" xfId="18" applyFont="1" applyBorder="1" applyAlignment="1">
      <alignment horizontal="center" vertical="center"/>
    </xf>
    <xf numFmtId="3" fontId="54" fillId="0" borderId="86" xfId="18" applyNumberFormat="1" applyFont="1" applyBorder="1" applyAlignment="1">
      <alignment vertical="center"/>
    </xf>
    <xf numFmtId="4" fontId="54" fillId="0" borderId="86" xfId="18" applyNumberFormat="1" applyFont="1" applyBorder="1" applyAlignment="1">
      <alignment horizontal="right" vertical="center"/>
    </xf>
    <xf numFmtId="4" fontId="54" fillId="0" borderId="87" xfId="18" applyNumberFormat="1" applyFont="1" applyBorder="1" applyAlignment="1">
      <alignment vertical="center"/>
    </xf>
    <xf numFmtId="0" fontId="79" fillId="0" borderId="67" xfId="18" applyFont="1" applyBorder="1" applyAlignment="1">
      <alignment vertical="center"/>
    </xf>
    <xf numFmtId="0" fontId="70" fillId="0" borderId="67" xfId="18" applyFont="1" applyBorder="1" applyAlignment="1">
      <alignment vertical="center"/>
    </xf>
    <xf numFmtId="168" fontId="70" fillId="0" borderId="64" xfId="18" applyNumberFormat="1" applyFont="1" applyBorder="1" applyAlignment="1">
      <alignment horizontal="center" vertical="center"/>
    </xf>
    <xf numFmtId="0" fontId="31" fillId="0" borderId="59" xfId="19" applyFont="1" applyBorder="1" applyAlignment="1">
      <alignment vertical="center"/>
    </xf>
    <xf numFmtId="0" fontId="31" fillId="0" borderId="60" xfId="19" applyFont="1" applyBorder="1" applyAlignment="1">
      <alignment horizontal="center" vertical="center"/>
    </xf>
    <xf numFmtId="4" fontId="94" fillId="0" borderId="14" xfId="18" applyNumberFormat="1" applyFont="1" applyBorder="1" applyAlignment="1">
      <alignment vertical="center"/>
    </xf>
    <xf numFmtId="0" fontId="75" fillId="0" borderId="67" xfId="18" applyFont="1" applyBorder="1" applyAlignment="1">
      <alignment vertical="center"/>
    </xf>
    <xf numFmtId="4" fontId="94" fillId="0" borderId="62" xfId="18" applyNumberFormat="1" applyFont="1" applyBorder="1" applyAlignment="1">
      <alignment vertical="center"/>
    </xf>
    <xf numFmtId="0" fontId="70" fillId="0" borderId="59" xfId="0" applyFont="1" applyBorder="1" applyAlignment="1">
      <alignment vertical="center"/>
    </xf>
    <xf numFmtId="0" fontId="31" fillId="0" borderId="59" xfId="0" applyFont="1" applyBorder="1" applyAlignment="1">
      <alignment vertical="center"/>
    </xf>
    <xf numFmtId="0" fontId="31" fillId="0" borderId="60" xfId="0" applyFont="1" applyBorder="1" applyAlignment="1">
      <alignment horizontal="center" vertical="center"/>
    </xf>
    <xf numFmtId="4" fontId="31" fillId="0" borderId="61" xfId="0" applyNumberFormat="1" applyFont="1" applyBorder="1" applyAlignment="1">
      <alignment horizontal="right" vertical="center"/>
    </xf>
    <xf numFmtId="4" fontId="31" fillId="0" borderId="62" xfId="0" applyNumberFormat="1" applyFont="1" applyBorder="1" applyAlignment="1">
      <alignment vertical="center"/>
    </xf>
    <xf numFmtId="4" fontId="101" fillId="0" borderId="57" xfId="18" applyNumberFormat="1" applyFont="1" applyBorder="1" applyAlignment="1">
      <alignment vertical="center"/>
    </xf>
    <xf numFmtId="0" fontId="49" fillId="0" borderId="67" xfId="18" applyFont="1" applyBorder="1" applyAlignment="1">
      <alignment vertical="center"/>
    </xf>
    <xf numFmtId="0" fontId="38" fillId="0" borderId="15" xfId="0" applyFont="1" applyBorder="1" applyAlignment="1">
      <alignment horizontal="center" vertical="center"/>
    </xf>
    <xf numFmtId="0" fontId="88" fillId="0" borderId="16" xfId="0" applyFont="1" applyBorder="1" applyAlignment="1">
      <alignment horizontal="center" vertical="center"/>
    </xf>
    <xf numFmtId="0" fontId="33" fillId="0" borderId="23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88" fillId="0" borderId="18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28" fillId="0" borderId="7" xfId="0" applyFont="1" applyBorder="1" applyAlignment="1">
      <alignment vertical="center"/>
    </xf>
    <xf numFmtId="0" fontId="87" fillId="0" borderId="0" xfId="0" applyFont="1" applyAlignment="1">
      <alignment horizontal="center" vertical="center"/>
    </xf>
    <xf numFmtId="0" fontId="3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8" fillId="0" borderId="8" xfId="0" applyFont="1" applyBorder="1" applyAlignment="1">
      <alignment vertical="center"/>
    </xf>
    <xf numFmtId="0" fontId="36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45" fillId="0" borderId="55" xfId="0" quotePrefix="1" applyFont="1" applyBorder="1" applyAlignment="1">
      <alignment horizontal="left" vertical="center"/>
    </xf>
    <xf numFmtId="168" fontId="45" fillId="0" borderId="56" xfId="0" applyNumberFormat="1" applyFont="1" applyBorder="1" applyAlignment="1">
      <alignment horizontal="center" vertical="center"/>
    </xf>
    <xf numFmtId="168" fontId="45" fillId="0" borderId="56" xfId="0" applyNumberFormat="1" applyFont="1" applyBorder="1" applyAlignment="1">
      <alignment horizontal="left" vertical="center"/>
    </xf>
    <xf numFmtId="0" fontId="45" fillId="0" borderId="56" xfId="0" applyFont="1" applyBorder="1" applyAlignment="1">
      <alignment vertical="center"/>
    </xf>
    <xf numFmtId="4" fontId="100" fillId="0" borderId="57" xfId="0" applyNumberFormat="1" applyFont="1" applyBorder="1" applyAlignment="1">
      <alignment vertical="center"/>
    </xf>
    <xf numFmtId="0" fontId="31" fillId="0" borderId="58" xfId="0" applyFont="1" applyBorder="1" applyAlignment="1">
      <alignment horizontal="left" vertical="center"/>
    </xf>
    <xf numFmtId="0" fontId="47" fillId="0" borderId="59" xfId="0" applyFont="1" applyBorder="1" applyAlignment="1">
      <alignment vertical="center"/>
    </xf>
    <xf numFmtId="3" fontId="31" fillId="0" borderId="61" xfId="0" applyNumberFormat="1" applyFont="1" applyBorder="1" applyAlignment="1">
      <alignment horizontal="right" vertical="center"/>
    </xf>
    <xf numFmtId="0" fontId="48" fillId="0" borderId="59" xfId="0" applyFont="1" applyBorder="1" applyAlignment="1">
      <alignment vertical="center"/>
    </xf>
    <xf numFmtId="0" fontId="45" fillId="0" borderId="59" xfId="0" applyFont="1" applyBorder="1" applyAlignment="1">
      <alignment vertical="center"/>
    </xf>
    <xf numFmtId="0" fontId="31" fillId="0" borderId="94" xfId="18" applyFont="1" applyBorder="1" applyAlignment="1">
      <alignment horizontal="center" vertical="center"/>
    </xf>
    <xf numFmtId="4" fontId="31" fillId="0" borderId="95" xfId="18" applyNumberFormat="1" applyFont="1" applyBorder="1" applyAlignment="1">
      <alignment horizontal="right" vertical="center"/>
    </xf>
    <xf numFmtId="4" fontId="31" fillId="0" borderId="61" xfId="18" applyNumberFormat="1" applyFont="1" applyBorder="1" applyAlignment="1" applyProtection="1">
      <alignment horizontal="right" vertical="center"/>
      <protection locked="0"/>
    </xf>
    <xf numFmtId="4" fontId="93" fillId="0" borderId="14" xfId="0" applyNumberFormat="1" applyFont="1" applyBorder="1" applyAlignment="1">
      <alignment vertical="center"/>
    </xf>
    <xf numFmtId="0" fontId="75" fillId="0" borderId="59" xfId="0" applyFont="1" applyBorder="1" applyAlignment="1">
      <alignment vertical="center"/>
    </xf>
    <xf numFmtId="4" fontId="31" fillId="0" borderId="62" xfId="0" applyNumberFormat="1" applyFont="1" applyBorder="1" applyAlignment="1">
      <alignment horizontal="right" vertical="center"/>
    </xf>
    <xf numFmtId="0" fontId="76" fillId="0" borderId="59" xfId="0" applyFont="1" applyBorder="1" applyAlignment="1">
      <alignment vertical="center"/>
    </xf>
    <xf numFmtId="0" fontId="38" fillId="0" borderId="16" xfId="18" applyFont="1" applyBorder="1" applyAlignment="1">
      <alignment horizontal="center" vertical="center"/>
    </xf>
    <xf numFmtId="0" fontId="38" fillId="0" borderId="18" xfId="18" applyFont="1" applyBorder="1" applyAlignment="1">
      <alignment horizontal="center" vertical="center"/>
    </xf>
    <xf numFmtId="0" fontId="33" fillId="0" borderId="0" xfId="18" applyFont="1" applyAlignment="1">
      <alignment horizontal="center" vertical="center"/>
    </xf>
    <xf numFmtId="0" fontId="97" fillId="0" borderId="0" xfId="18" applyFont="1" applyAlignment="1">
      <alignment vertical="center"/>
    </xf>
    <xf numFmtId="0" fontId="104" fillId="0" borderId="59" xfId="18" applyFont="1" applyBorder="1" applyAlignment="1">
      <alignment vertical="center"/>
    </xf>
    <xf numFmtId="0" fontId="54" fillId="0" borderId="58" xfId="18" applyFont="1" applyBorder="1" applyAlignment="1">
      <alignment horizontal="left" vertical="center"/>
    </xf>
    <xf numFmtId="0" fontId="55" fillId="0" borderId="59" xfId="18" applyFont="1" applyBorder="1" applyAlignment="1">
      <alignment vertical="center"/>
    </xf>
    <xf numFmtId="0" fontId="54" fillId="0" borderId="59" xfId="18" applyFont="1" applyBorder="1" applyAlignment="1">
      <alignment vertical="center"/>
    </xf>
    <xf numFmtId="0" fontId="54" fillId="0" borderId="60" xfId="18" applyFont="1" applyBorder="1" applyAlignment="1">
      <alignment horizontal="center" vertical="center"/>
    </xf>
    <xf numFmtId="3" fontId="54" fillId="0" borderId="61" xfId="18" applyNumberFormat="1" applyFont="1" applyBorder="1" applyAlignment="1">
      <alignment vertical="center"/>
    </xf>
    <xf numFmtId="4" fontId="54" fillId="0" borderId="61" xfId="18" applyNumberFormat="1" applyFont="1" applyBorder="1" applyAlignment="1">
      <alignment horizontal="right" vertical="center"/>
    </xf>
    <xf numFmtId="4" fontId="54" fillId="0" borderId="62" xfId="18" applyNumberFormat="1" applyFont="1" applyBorder="1" applyAlignment="1">
      <alignment vertical="center"/>
    </xf>
    <xf numFmtId="0" fontId="49" fillId="0" borderId="59" xfId="0" applyFont="1" applyBorder="1" applyAlignment="1">
      <alignment vertical="center"/>
    </xf>
    <xf numFmtId="0" fontId="71" fillId="0" borderId="67" xfId="18" applyFont="1" applyBorder="1" applyAlignment="1">
      <alignment vertical="center"/>
    </xf>
    <xf numFmtId="0" fontId="76" fillId="0" borderId="59" xfId="18" quotePrefix="1" applyFont="1" applyBorder="1" applyAlignment="1">
      <alignment vertical="center"/>
    </xf>
    <xf numFmtId="176" fontId="31" fillId="0" borderId="62" xfId="18" applyNumberFormat="1" applyFont="1" applyBorder="1" applyAlignment="1">
      <alignment horizontal="right" vertical="center"/>
    </xf>
    <xf numFmtId="49" fontId="48" fillId="0" borderId="64" xfId="18" applyNumberFormat="1" applyFont="1" applyBorder="1" applyAlignment="1">
      <alignment horizontal="center" vertical="center"/>
    </xf>
    <xf numFmtId="49" fontId="45" fillId="0" borderId="64" xfId="18" applyNumberFormat="1" applyFont="1" applyBorder="1" applyAlignment="1">
      <alignment horizontal="left" vertical="center"/>
    </xf>
    <xf numFmtId="49" fontId="45" fillId="0" borderId="64" xfId="18" applyNumberFormat="1" applyFont="1" applyBorder="1" applyAlignment="1">
      <alignment horizontal="center" vertical="center"/>
    </xf>
    <xf numFmtId="49" fontId="45" fillId="0" borderId="64" xfId="18" applyNumberFormat="1" applyFont="1" applyBorder="1" applyAlignment="1">
      <alignment vertical="center"/>
    </xf>
    <xf numFmtId="49" fontId="45" fillId="0" borderId="64" xfId="18" applyNumberFormat="1" applyFont="1" applyBorder="1" applyAlignment="1">
      <alignment horizontal="right" vertical="center"/>
    </xf>
    <xf numFmtId="49" fontId="45" fillId="0" borderId="65" xfId="18" applyNumberFormat="1" applyFont="1" applyBorder="1" applyAlignment="1">
      <alignment vertical="center"/>
    </xf>
    <xf numFmtId="4" fontId="56" fillId="0" borderId="57" xfId="18" applyNumberFormat="1" applyFont="1" applyBorder="1" applyAlignment="1">
      <alignment vertical="center"/>
    </xf>
    <xf numFmtId="4" fontId="92" fillId="0" borderId="14" xfId="18" applyNumberFormat="1" applyFont="1" applyBorder="1" applyAlignment="1">
      <alignment vertical="center"/>
    </xf>
    <xf numFmtId="0" fontId="65" fillId="0" borderId="4" xfId="0" applyFont="1" applyBorder="1" applyAlignment="1">
      <alignment vertical="center"/>
    </xf>
    <xf numFmtId="0" fontId="65" fillId="0" borderId="5" xfId="0" applyFont="1" applyBorder="1" applyAlignment="1">
      <alignment vertical="center"/>
    </xf>
    <xf numFmtId="0" fontId="32" fillId="0" borderId="6" xfId="0" applyFont="1" applyBorder="1" applyAlignment="1">
      <alignment vertical="center"/>
    </xf>
    <xf numFmtId="0" fontId="66" fillId="0" borderId="7" xfId="0" applyFont="1" applyBorder="1" applyAlignment="1">
      <alignment vertical="center"/>
    </xf>
    <xf numFmtId="0" fontId="66" fillId="0" borderId="0" xfId="0" applyFont="1" applyAlignment="1">
      <alignment vertical="center"/>
    </xf>
    <xf numFmtId="0" fontId="30" fillId="0" borderId="8" xfId="0" applyFont="1" applyBorder="1" applyAlignment="1">
      <alignment vertical="center"/>
    </xf>
    <xf numFmtId="0" fontId="29" fillId="0" borderId="9" xfId="0" applyFont="1" applyBorder="1" applyAlignment="1">
      <alignment vertical="center"/>
    </xf>
    <xf numFmtId="0" fontId="29" fillId="0" borderId="10" xfId="0" applyFont="1" applyBorder="1" applyAlignment="1">
      <alignment vertical="center"/>
    </xf>
    <xf numFmtId="0" fontId="30" fillId="0" borderId="1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31" xfId="0" applyFont="1" applyBorder="1" applyAlignment="1">
      <alignment vertical="center"/>
    </xf>
    <xf numFmtId="169" fontId="63" fillId="0" borderId="36" xfId="0" quotePrefix="1" applyNumberFormat="1" applyFont="1" applyBorder="1" applyAlignment="1">
      <alignment horizontal="left" vertical="center"/>
    </xf>
    <xf numFmtId="170" fontId="63" fillId="0" borderId="27" xfId="0" applyNumberFormat="1" applyFont="1" applyBorder="1" applyAlignment="1">
      <alignment horizontal="left" vertical="center"/>
    </xf>
    <xf numFmtId="4" fontId="63" fillId="0" borderId="32" xfId="0" applyNumberFormat="1" applyFont="1" applyBorder="1" applyAlignment="1">
      <alignment horizontal="right" vertical="center"/>
    </xf>
    <xf numFmtId="0" fontId="30" fillId="0" borderId="35" xfId="0" applyFont="1" applyBorder="1" applyAlignment="1">
      <alignment vertical="center"/>
    </xf>
    <xf numFmtId="0" fontId="62" fillId="0" borderId="0" xfId="0" applyFont="1" applyAlignment="1">
      <alignment vertical="center"/>
    </xf>
    <xf numFmtId="0" fontId="30" fillId="0" borderId="31" xfId="0" applyFont="1" applyBorder="1" applyAlignment="1">
      <alignment vertical="center"/>
    </xf>
    <xf numFmtId="0" fontId="68" fillId="0" borderId="0" xfId="0" applyFont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" fontId="16" fillId="0" borderId="33" xfId="0" applyNumberFormat="1" applyFont="1" applyBorder="1" applyAlignment="1">
      <alignment horizontal="right" vertical="center"/>
    </xf>
    <xf numFmtId="169" fontId="12" fillId="0" borderId="35" xfId="0" quotePrefix="1" applyNumberFormat="1" applyFont="1" applyBorder="1" applyAlignment="1">
      <alignment horizontal="left" vertical="center"/>
    </xf>
    <xf numFmtId="4" fontId="15" fillId="0" borderId="33" xfId="0" applyNumberFormat="1" applyFont="1" applyBorder="1" applyAlignment="1">
      <alignment horizontal="righ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4" fontId="16" fillId="0" borderId="34" xfId="0" applyNumberFormat="1" applyFont="1" applyBorder="1" applyAlignment="1">
      <alignment horizontal="right" vertical="center"/>
    </xf>
    <xf numFmtId="0" fontId="86" fillId="9" borderId="78" xfId="0" applyFont="1" applyFill="1" applyBorder="1" applyAlignment="1">
      <alignment horizontal="center" vertical="center" wrapText="1"/>
    </xf>
    <xf numFmtId="0" fontId="1" fillId="0" borderId="70" xfId="0" applyFont="1" applyBorder="1" applyAlignment="1">
      <alignment horizontal="center" vertical="center" wrapText="1"/>
    </xf>
    <xf numFmtId="0" fontId="1" fillId="0" borderId="79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81" xfId="0" applyFont="1" applyBorder="1" applyAlignment="1">
      <alignment horizontal="center" vertical="center" wrapText="1"/>
    </xf>
    <xf numFmtId="0" fontId="85" fillId="14" borderId="78" xfId="0" applyFont="1" applyFill="1" applyBorder="1" applyAlignment="1">
      <alignment horizontal="center" vertical="center" wrapText="1"/>
    </xf>
    <xf numFmtId="0" fontId="23" fillId="14" borderId="70" xfId="0" applyFont="1" applyFill="1" applyBorder="1" applyAlignment="1">
      <alignment horizontal="center" vertical="center" wrapText="1"/>
    </xf>
    <xf numFmtId="0" fontId="23" fillId="14" borderId="79" xfId="0" applyFont="1" applyFill="1" applyBorder="1" applyAlignment="1">
      <alignment horizontal="center" vertical="center" wrapText="1"/>
    </xf>
    <xf numFmtId="0" fontId="23" fillId="14" borderId="80" xfId="0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 wrapText="1"/>
    </xf>
    <xf numFmtId="0" fontId="23" fillId="14" borderId="81" xfId="0" applyFont="1" applyFill="1" applyBorder="1" applyAlignment="1">
      <alignment horizontal="center" vertical="center" wrapText="1"/>
    </xf>
    <xf numFmtId="0" fontId="23" fillId="14" borderId="82" xfId="0" applyFont="1" applyFill="1" applyBorder="1" applyAlignment="1">
      <alignment horizontal="center" vertical="center" wrapText="1"/>
    </xf>
    <xf numFmtId="0" fontId="23" fillId="14" borderId="83" xfId="0" applyFont="1" applyFill="1" applyBorder="1" applyAlignment="1">
      <alignment horizontal="center" vertical="center" wrapText="1"/>
    </xf>
    <xf numFmtId="0" fontId="23" fillId="14" borderId="84" xfId="0" applyFont="1" applyFill="1" applyBorder="1" applyAlignment="1">
      <alignment horizontal="center" vertical="center" wrapText="1"/>
    </xf>
    <xf numFmtId="0" fontId="10" fillId="12" borderId="88" xfId="0" applyFont="1" applyFill="1" applyBorder="1" applyAlignment="1">
      <alignment horizontal="center" vertical="center"/>
    </xf>
    <xf numFmtId="0" fontId="78" fillId="12" borderId="89" xfId="0" applyFont="1" applyFill="1" applyBorder="1" applyAlignment="1">
      <alignment horizontal="center" vertical="center"/>
    </xf>
    <xf numFmtId="0" fontId="78" fillId="12" borderId="90" xfId="0" applyFont="1" applyFill="1" applyBorder="1" applyAlignment="1">
      <alignment horizontal="center" vertical="center"/>
    </xf>
    <xf numFmtId="0" fontId="78" fillId="12" borderId="91" xfId="0" applyFont="1" applyFill="1" applyBorder="1" applyAlignment="1">
      <alignment horizontal="center" vertical="center"/>
    </xf>
    <xf numFmtId="0" fontId="78" fillId="12" borderId="92" xfId="0" applyFont="1" applyFill="1" applyBorder="1" applyAlignment="1">
      <alignment horizontal="center" vertical="center"/>
    </xf>
    <xf numFmtId="0" fontId="78" fillId="12" borderId="93" xfId="0" applyFont="1" applyFill="1" applyBorder="1" applyAlignment="1">
      <alignment horizontal="center" vertical="center"/>
    </xf>
    <xf numFmtId="0" fontId="52" fillId="6" borderId="2" xfId="0" applyFont="1" applyFill="1" applyBorder="1" applyAlignment="1">
      <alignment horizontal="center" vertical="center"/>
    </xf>
    <xf numFmtId="0" fontId="53" fillId="6" borderId="12" xfId="0" applyFont="1" applyFill="1" applyBorder="1" applyAlignment="1">
      <alignment vertical="center"/>
    </xf>
    <xf numFmtId="0" fontId="53" fillId="6" borderId="13" xfId="0" applyFont="1" applyFill="1" applyBorder="1" applyAlignment="1">
      <alignment vertical="center"/>
    </xf>
    <xf numFmtId="172" fontId="52" fillId="6" borderId="2" xfId="0" applyNumberFormat="1" applyFont="1" applyFill="1" applyBorder="1" applyAlignment="1">
      <alignment horizontal="center" vertical="center"/>
    </xf>
    <xf numFmtId="172" fontId="52" fillId="6" borderId="12" xfId="0" applyNumberFormat="1" applyFont="1" applyFill="1" applyBorder="1" applyAlignment="1">
      <alignment horizontal="center" vertical="center"/>
    </xf>
    <xf numFmtId="172" fontId="52" fillId="6" borderId="13" xfId="0" applyNumberFormat="1" applyFont="1" applyFill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4" fontId="21" fillId="0" borderId="42" xfId="0" applyNumberFormat="1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22" fillId="0" borderId="42" xfId="0" applyFont="1" applyBorder="1" applyAlignment="1">
      <alignment horizontal="center" vertical="center"/>
    </xf>
    <xf numFmtId="0" fontId="23" fillId="0" borderId="45" xfId="0" applyFont="1" applyBorder="1" applyAlignment="1">
      <alignment vertical="center"/>
    </xf>
    <xf numFmtId="0" fontId="24" fillId="8" borderId="47" xfId="0" applyFont="1" applyFill="1" applyBorder="1" applyAlignment="1">
      <alignment horizontal="center" vertical="center" wrapText="1"/>
    </xf>
    <xf numFmtId="0" fontId="24" fillId="8" borderId="48" xfId="0" applyFont="1" applyFill="1" applyBorder="1" applyAlignment="1">
      <alignment horizontal="center" vertical="center" wrapText="1"/>
    </xf>
    <xf numFmtId="3" fontId="24" fillId="8" borderId="48" xfId="0" applyNumberFormat="1" applyFont="1" applyFill="1" applyBorder="1" applyAlignment="1">
      <alignment horizontal="center" vertical="center" wrapText="1"/>
    </xf>
    <xf numFmtId="4" fontId="24" fillId="8" borderId="48" xfId="0" applyNumberFormat="1" applyFont="1" applyFill="1" applyBorder="1" applyAlignment="1">
      <alignment horizontal="center" vertical="center" wrapText="1"/>
    </xf>
    <xf numFmtId="4" fontId="24" fillId="8" borderId="49" xfId="0" applyNumberFormat="1" applyFont="1" applyFill="1" applyBorder="1" applyAlignment="1">
      <alignment horizontal="center" vertical="center" wrapText="1"/>
    </xf>
    <xf numFmtId="0" fontId="25" fillId="8" borderId="7" xfId="0" applyFont="1" applyFill="1" applyBorder="1" applyAlignment="1">
      <alignment vertical="center" wrapText="1"/>
    </xf>
    <xf numFmtId="0" fontId="25" fillId="8" borderId="0" xfId="0" applyFont="1" applyFill="1" applyAlignment="1">
      <alignment vertical="center" wrapText="1"/>
    </xf>
    <xf numFmtId="0" fontId="25" fillId="8" borderId="8" xfId="0" applyFont="1" applyFill="1" applyBorder="1" applyAlignment="1">
      <alignment vertical="center" wrapText="1"/>
    </xf>
    <xf numFmtId="0" fontId="25" fillId="8" borderId="50" xfId="0" applyFont="1" applyFill="1" applyBorder="1" applyAlignment="1">
      <alignment vertical="center" wrapText="1"/>
    </xf>
    <xf numFmtId="0" fontId="25" fillId="8" borderId="51" xfId="0" applyFont="1" applyFill="1" applyBorder="1" applyAlignment="1">
      <alignment vertical="center" wrapText="1"/>
    </xf>
    <xf numFmtId="0" fontId="25" fillId="8" borderId="52" xfId="0" applyFont="1" applyFill="1" applyBorder="1" applyAlignment="1">
      <alignment vertical="center" wrapText="1"/>
    </xf>
    <xf numFmtId="0" fontId="72" fillId="4" borderId="96" xfId="15" applyFont="1" applyFill="1" applyBorder="1" applyAlignment="1">
      <alignment horizontal="center" vertical="center"/>
    </xf>
    <xf numFmtId="0" fontId="0" fillId="0" borderId="97" xfId="0" applyBorder="1" applyAlignment="1">
      <alignment vertical="center"/>
    </xf>
    <xf numFmtId="172" fontId="52" fillId="0" borderId="2" xfId="18" applyNumberFormat="1" applyFont="1" applyBorder="1" applyAlignment="1">
      <alignment horizontal="center" vertical="center"/>
    </xf>
    <xf numFmtId="172" fontId="52" fillId="0" borderId="12" xfId="18" applyNumberFormat="1" applyFont="1" applyBorder="1" applyAlignment="1">
      <alignment horizontal="center" vertical="center"/>
    </xf>
    <xf numFmtId="172" fontId="52" fillId="0" borderId="13" xfId="18" applyNumberFormat="1" applyFont="1" applyBorder="1" applyAlignment="1">
      <alignment horizontal="center" vertical="center"/>
    </xf>
    <xf numFmtId="0" fontId="39" fillId="0" borderId="19" xfId="18" applyFont="1" applyBorder="1" applyAlignment="1">
      <alignment horizontal="center" vertical="center"/>
    </xf>
    <xf numFmtId="0" fontId="39" fillId="0" borderId="20" xfId="18" applyFont="1" applyBorder="1" applyAlignment="1">
      <alignment horizontal="center" vertical="center"/>
    </xf>
    <xf numFmtId="0" fontId="33" fillId="0" borderId="21" xfId="18" applyFont="1" applyBorder="1" applyAlignment="1">
      <alignment horizontal="center" vertical="center"/>
    </xf>
    <xf numFmtId="0" fontId="42" fillId="0" borderId="24" xfId="18" applyFont="1" applyBorder="1" applyAlignment="1">
      <alignment horizontal="center" vertical="center"/>
    </xf>
    <xf numFmtId="0" fontId="40" fillId="0" borderId="39" xfId="18" applyFont="1" applyBorder="1" applyAlignment="1">
      <alignment horizontal="center" vertical="center"/>
    </xf>
    <xf numFmtId="0" fontId="28" fillId="0" borderId="40" xfId="18" applyFont="1" applyBorder="1" applyAlignment="1">
      <alignment vertical="center"/>
    </xf>
    <xf numFmtId="0" fontId="41" fillId="0" borderId="22" xfId="18" applyFont="1" applyBorder="1" applyAlignment="1">
      <alignment horizontal="center" vertical="center"/>
    </xf>
    <xf numFmtId="0" fontId="43" fillId="0" borderId="25" xfId="18" applyFont="1" applyBorder="1" applyAlignment="1">
      <alignment horizontal="center" vertical="center"/>
    </xf>
    <xf numFmtId="0" fontId="52" fillId="0" borderId="2" xfId="18" applyFont="1" applyBorder="1" applyAlignment="1">
      <alignment horizontal="center" vertical="center"/>
    </xf>
    <xf numFmtId="0" fontId="53" fillId="0" borderId="12" xfId="18" applyFont="1" applyBorder="1" applyAlignment="1">
      <alignment horizontal="center" vertical="center"/>
    </xf>
    <xf numFmtId="173" fontId="52" fillId="0" borderId="2" xfId="18" applyNumberFormat="1" applyFont="1" applyBorder="1" applyAlignment="1">
      <alignment horizontal="center" vertical="center"/>
    </xf>
    <xf numFmtId="173" fontId="53" fillId="0" borderId="12" xfId="18" applyNumberFormat="1" applyFont="1" applyBorder="1" applyAlignment="1">
      <alignment horizontal="center" vertical="center"/>
    </xf>
    <xf numFmtId="172" fontId="52" fillId="0" borderId="2" xfId="0" applyNumberFormat="1" applyFont="1" applyBorder="1" applyAlignment="1">
      <alignment horizontal="center" vertical="center"/>
    </xf>
    <xf numFmtId="172" fontId="52" fillId="0" borderId="12" xfId="0" applyNumberFormat="1" applyFont="1" applyBorder="1" applyAlignment="1">
      <alignment horizontal="center" vertical="center"/>
    </xf>
    <xf numFmtId="172" fontId="52" fillId="0" borderId="13" xfId="0" applyNumberFormat="1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43" fillId="0" borderId="25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52" fillId="0" borderId="2" xfId="0" applyFont="1" applyBorder="1" applyAlignment="1">
      <alignment horizontal="center" vertical="center"/>
    </xf>
    <xf numFmtId="0" fontId="53" fillId="0" borderId="12" xfId="0" applyFont="1" applyBorder="1" applyAlignment="1">
      <alignment horizontal="center" vertical="center"/>
    </xf>
    <xf numFmtId="173" fontId="94" fillId="0" borderId="13" xfId="18" applyNumberFormat="1" applyFont="1" applyBorder="1" applyAlignment="1">
      <alignment vertical="center"/>
    </xf>
    <xf numFmtId="0" fontId="67" fillId="0" borderId="28" xfId="0" applyFont="1" applyBorder="1" applyAlignment="1">
      <alignment horizontal="center" vertical="center"/>
    </xf>
    <xf numFmtId="0" fontId="67" fillId="0" borderId="29" xfId="0" applyFont="1" applyBorder="1" applyAlignment="1">
      <alignment horizontal="center" vertical="center"/>
    </xf>
    <xf numFmtId="0" fontId="67" fillId="0" borderId="30" xfId="0" applyFont="1" applyBorder="1" applyAlignment="1">
      <alignment horizontal="center" vertical="center"/>
    </xf>
    <xf numFmtId="171" fontId="69" fillId="0" borderId="2" xfId="0" applyNumberFormat="1" applyFont="1" applyBorder="1" applyAlignment="1">
      <alignment horizontal="center" vertical="center"/>
    </xf>
    <xf numFmtId="171" fontId="69" fillId="0" borderId="12" xfId="0" applyNumberFormat="1" applyFont="1" applyBorder="1" applyAlignment="1">
      <alignment horizontal="center" vertical="center"/>
    </xf>
    <xf numFmtId="171" fontId="69" fillId="0" borderId="13" xfId="0" applyNumberFormat="1" applyFont="1" applyBorder="1" applyAlignment="1">
      <alignment horizontal="center" vertical="center"/>
    </xf>
    <xf numFmtId="169" fontId="64" fillId="0" borderId="36" xfId="0" applyNumberFormat="1" applyFont="1" applyBorder="1" applyAlignment="1">
      <alignment horizontal="left" vertical="center"/>
    </xf>
    <xf numFmtId="0" fontId="64" fillId="0" borderId="27" xfId="0" applyFont="1" applyBorder="1" applyAlignment="1">
      <alignment horizontal="left" vertical="center"/>
    </xf>
    <xf numFmtId="169" fontId="63" fillId="0" borderId="36" xfId="0" applyNumberFormat="1" applyFont="1" applyBorder="1" applyAlignment="1">
      <alignment horizontal="left" vertical="center"/>
    </xf>
    <xf numFmtId="0" fontId="63" fillId="0" borderId="27" xfId="0" applyFont="1" applyBorder="1" applyAlignment="1">
      <alignment horizontal="left" vertical="center"/>
    </xf>
  </cellXfs>
  <cellStyles count="37">
    <cellStyle name="Comma 2" xfId="20" xr:uid="{00000000-0005-0000-0000-000001000000}"/>
    <cellStyle name="Comma0" xfId="1" xr:uid="{00000000-0005-0000-0000-000002000000}"/>
    <cellStyle name="Currency 2" xfId="23" xr:uid="{00000000-0005-0000-0000-000003000000}"/>
    <cellStyle name="Currency 2 2" xfId="24" xr:uid="{00000000-0005-0000-0000-000004000000}"/>
    <cellStyle name="Currency 2 2 2" xfId="25" xr:uid="{00000000-0005-0000-0000-000005000000}"/>
    <cellStyle name="Currency 3" xfId="27" xr:uid="{3489EDA5-0C00-4E16-AD59-55948AA232AF}"/>
    <cellStyle name="Currency0" xfId="2" xr:uid="{00000000-0005-0000-0000-000006000000}"/>
    <cellStyle name="Date" xfId="3" xr:uid="{00000000-0005-0000-0000-000007000000}"/>
    <cellStyle name="F3" xfId="21" xr:uid="{00000000-0005-0000-0000-000008000000}"/>
    <cellStyle name="F4" xfId="4" xr:uid="{00000000-0005-0000-0000-000009000000}"/>
    <cellStyle name="F6" xfId="5" xr:uid="{00000000-0005-0000-0000-00000A000000}"/>
    <cellStyle name="F8" xfId="6" xr:uid="{00000000-0005-0000-0000-00000B000000}"/>
    <cellStyle name="Fixed" xfId="7" xr:uid="{00000000-0005-0000-0000-00000C000000}"/>
    <cellStyle name="George1" xfId="8" xr:uid="{00000000-0005-0000-0000-00000D000000}"/>
    <cellStyle name="Heading 1" xfId="9" builtinId="16" customBuiltin="1"/>
    <cellStyle name="Heading 2" xfId="10" builtinId="17" customBuiltin="1"/>
    <cellStyle name="HEADING1" xfId="11" xr:uid="{00000000-0005-0000-0000-000010000000}"/>
    <cellStyle name="HEADING2" xfId="12" xr:uid="{00000000-0005-0000-0000-000011000000}"/>
    <cellStyle name="Normal" xfId="0" builtinId="0"/>
    <cellStyle name="Normal 2" xfId="18" xr:uid="{00000000-0005-0000-0000-000013000000}"/>
    <cellStyle name="Normal 2 2" xfId="34" xr:uid="{8AAEF5F7-D3DF-476D-9D26-C021B46EE5A5}"/>
    <cellStyle name="Normal 2 2 2" xfId="35" xr:uid="{59604B85-52B5-40EA-A2D0-CEC451E3D41C}"/>
    <cellStyle name="Normal 3" xfId="19" xr:uid="{00000000-0005-0000-0000-000014000000}"/>
    <cellStyle name="Normal 3 2" xfId="32" xr:uid="{516BF9E5-EC1C-4373-B6B5-F704C5FE47F6}"/>
    <cellStyle name="Normal 4" xfId="26" xr:uid="{1A7C13E3-5AA5-4F6B-8A49-0E30CD8B1945}"/>
    <cellStyle name="Normal 4 2" xfId="30" xr:uid="{FCCD20A7-D16A-4A64-A760-E50A648B7D56}"/>
    <cellStyle name="Normal 4 3" xfId="29" xr:uid="{50D618F7-A0B0-425A-8BE5-774F1E0D569F}"/>
    <cellStyle name="Normal 5" xfId="33" xr:uid="{1E0951BA-2E82-4ED8-9649-ABEB33D1151E}"/>
    <cellStyle name="Normal 5 2" xfId="36" xr:uid="{FF430491-14D9-4F0F-B7F2-408273045D4B}"/>
    <cellStyle name="Normal 5 3" xfId="31" xr:uid="{4EDABF95-9399-4A10-9624-16D8C10805C1}"/>
    <cellStyle name="Normal_Sewer &amp; Toilets in Ipelegeng Proper &amp; X2 -  Tender" xfId="13" xr:uid="{00000000-0005-0000-0000-000019000000}"/>
    <cellStyle name="Normal_Sewer &amp; Toilets in Reagile X3 - Eredeti Tender" xfId="14" xr:uid="{00000000-0005-0000-0000-00001A000000}"/>
    <cellStyle name="Normal_Tswelelang Roads &amp; Stormwater - Tender" xfId="15" xr:uid="{00000000-0005-0000-0000-00001B000000}"/>
    <cellStyle name="Page Number" xfId="16" xr:uid="{00000000-0005-0000-0000-00001D000000}"/>
    <cellStyle name="Percent 2" xfId="22" xr:uid="{00000000-0005-0000-0000-00001E000000}"/>
    <cellStyle name="Percent 3" xfId="28" xr:uid="{2B54E08C-D578-409D-ADBC-C78D07A6DB4E}"/>
    <cellStyle name="Total" xfId="17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D9DAC4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FDF0CD"/>
      <rgbColor rgb="00FF99CC"/>
      <rgbColor rgb="00FFE3FB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37AB9"/>
      <color rgb="FFD0A172"/>
      <color rgb="FF009999"/>
      <color rgb="FF0099FF"/>
      <color rgb="FF660066"/>
      <color rgb="FFEEDCCA"/>
      <color rgb="FFE3C7AB"/>
      <color rgb="FFCCFFCC"/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50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0" y="135731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 bwMode="auto">
        <a:xfrm>
          <a:off x="7767638" y="13501688"/>
          <a:ext cx="1075134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1571625" y="135731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 bwMode="auto">
        <a:xfrm>
          <a:off x="3133725" y="135826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 bwMode="auto">
        <a:xfrm>
          <a:off x="4676775" y="135826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 bwMode="auto">
        <a:xfrm>
          <a:off x="6248400" y="135731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 bwMode="auto">
        <a:xfrm>
          <a:off x="28575" y="13954125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 bwMode="auto">
        <a:xfrm>
          <a:off x="4695825" y="13954125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 bwMode="auto">
        <a:xfrm>
          <a:off x="1581150" y="1395412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 bwMode="auto">
        <a:xfrm>
          <a:off x="6248400" y="1395412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 bwMode="auto">
        <a:xfrm>
          <a:off x="3143250" y="1395412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 bwMode="auto">
        <a:xfrm>
          <a:off x="7772400" y="1395412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0</xdr:col>
      <xdr:colOff>0</xdr:colOff>
      <xdr:row>127</xdr:row>
      <xdr:rowOff>0</xdr:rowOff>
    </xdr:from>
    <xdr:to>
      <xdr:col>1</xdr:col>
      <xdr:colOff>428625</xdr:colOff>
      <xdr:row>128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FAC989D9-3761-48FE-A3C6-41E2D5FEB68C}"/>
            </a:ext>
          </a:extLst>
        </xdr:cNvPr>
        <xdr:cNvSpPr/>
      </xdr:nvSpPr>
      <xdr:spPr bwMode="auto">
        <a:xfrm>
          <a:off x="0" y="13487400"/>
          <a:ext cx="1104900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127</xdr:row>
      <xdr:rowOff>0</xdr:rowOff>
    </xdr:from>
    <xdr:to>
      <xdr:col>6</xdr:col>
      <xdr:colOff>1020366</xdr:colOff>
      <xdr:row>128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BD96F4A5-213F-44E4-BD79-4DC28E6425BC}"/>
            </a:ext>
          </a:extLst>
        </xdr:cNvPr>
        <xdr:cNvSpPr/>
      </xdr:nvSpPr>
      <xdr:spPr bwMode="auto">
        <a:xfrm>
          <a:off x="8145066" y="13487400"/>
          <a:ext cx="11144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127</xdr:row>
      <xdr:rowOff>0</xdr:rowOff>
    </xdr:from>
    <xdr:to>
      <xdr:col>2</xdr:col>
      <xdr:colOff>1352550</xdr:colOff>
      <xdr:row>128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80646D8E-BDE4-462F-A306-987BA221E7E9}"/>
            </a:ext>
          </a:extLst>
        </xdr:cNvPr>
        <xdr:cNvSpPr/>
      </xdr:nvSpPr>
      <xdr:spPr bwMode="auto">
        <a:xfrm>
          <a:off x="1695450" y="134874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127</xdr:row>
      <xdr:rowOff>9525</xdr:rowOff>
    </xdr:from>
    <xdr:to>
      <xdr:col>2</xdr:col>
      <xdr:colOff>2914650</xdr:colOff>
      <xdr:row>128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B4ECDB0C-15CA-4AEC-8576-568C370115B2}"/>
            </a:ext>
          </a:extLst>
        </xdr:cNvPr>
        <xdr:cNvSpPr/>
      </xdr:nvSpPr>
      <xdr:spPr bwMode="auto">
        <a:xfrm>
          <a:off x="3257550" y="134969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127</xdr:row>
      <xdr:rowOff>9525</xdr:rowOff>
    </xdr:from>
    <xdr:to>
      <xdr:col>2</xdr:col>
      <xdr:colOff>4457700</xdr:colOff>
      <xdr:row>128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F4D80EE5-99CD-4715-904E-F4C112D155DF}"/>
            </a:ext>
          </a:extLst>
        </xdr:cNvPr>
        <xdr:cNvSpPr/>
      </xdr:nvSpPr>
      <xdr:spPr bwMode="auto">
        <a:xfrm>
          <a:off x="4800600" y="134969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127</xdr:row>
      <xdr:rowOff>0</xdr:rowOff>
    </xdr:from>
    <xdr:to>
      <xdr:col>5</xdr:col>
      <xdr:colOff>285750</xdr:colOff>
      <xdr:row>128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A287E656-4BB1-4250-BE34-3B546C8C9EE8}"/>
            </a:ext>
          </a:extLst>
        </xdr:cNvPr>
        <xdr:cNvSpPr/>
      </xdr:nvSpPr>
      <xdr:spPr bwMode="auto">
        <a:xfrm>
          <a:off x="6581775" y="13487400"/>
          <a:ext cx="1123950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129</xdr:row>
      <xdr:rowOff>0</xdr:rowOff>
    </xdr:from>
    <xdr:to>
      <xdr:col>1</xdr:col>
      <xdr:colOff>447675</xdr:colOff>
      <xdr:row>129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CC0D765C-7D7F-4803-9BDB-BB059164D80B}"/>
            </a:ext>
          </a:extLst>
        </xdr:cNvPr>
        <xdr:cNvSpPr/>
      </xdr:nvSpPr>
      <xdr:spPr bwMode="auto">
        <a:xfrm>
          <a:off x="28575" y="13868400"/>
          <a:ext cx="1095375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129</xdr:row>
      <xdr:rowOff>0</xdr:rowOff>
    </xdr:from>
    <xdr:to>
      <xdr:col>2</xdr:col>
      <xdr:colOff>4457700</xdr:colOff>
      <xdr:row>129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B40CC092-779C-48A9-B61D-1627DABA8D0A}"/>
            </a:ext>
          </a:extLst>
        </xdr:cNvPr>
        <xdr:cNvSpPr/>
      </xdr:nvSpPr>
      <xdr:spPr bwMode="auto">
        <a:xfrm>
          <a:off x="4819650" y="138684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129</xdr:row>
      <xdr:rowOff>0</xdr:rowOff>
    </xdr:from>
    <xdr:to>
      <xdr:col>2</xdr:col>
      <xdr:colOff>1352550</xdr:colOff>
      <xdr:row>129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B6CC3D5D-B2F6-46FF-9FB0-A852257CD2D5}"/>
            </a:ext>
          </a:extLst>
        </xdr:cNvPr>
        <xdr:cNvSpPr/>
      </xdr:nvSpPr>
      <xdr:spPr bwMode="auto">
        <a:xfrm>
          <a:off x="1704975" y="138684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129</xdr:row>
      <xdr:rowOff>0</xdr:rowOff>
    </xdr:from>
    <xdr:to>
      <xdr:col>5</xdr:col>
      <xdr:colOff>276225</xdr:colOff>
      <xdr:row>129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691D5D96-0C85-43EE-B9BE-2E388533E588}"/>
            </a:ext>
          </a:extLst>
        </xdr:cNvPr>
        <xdr:cNvSpPr/>
      </xdr:nvSpPr>
      <xdr:spPr bwMode="auto">
        <a:xfrm>
          <a:off x="6581775" y="13868400"/>
          <a:ext cx="1114425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129</xdr:row>
      <xdr:rowOff>0</xdr:rowOff>
    </xdr:from>
    <xdr:to>
      <xdr:col>2</xdr:col>
      <xdr:colOff>2914650</xdr:colOff>
      <xdr:row>129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4A8DC92F-710C-4A78-9DDB-AB822D40A89E}"/>
            </a:ext>
          </a:extLst>
        </xdr:cNvPr>
        <xdr:cNvSpPr/>
      </xdr:nvSpPr>
      <xdr:spPr bwMode="auto">
        <a:xfrm>
          <a:off x="3267075" y="138684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129</xdr:row>
      <xdr:rowOff>0</xdr:rowOff>
    </xdr:from>
    <xdr:to>
      <xdr:col>6</xdr:col>
      <xdr:colOff>1019175</xdr:colOff>
      <xdr:row>129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1FA9EC18-D24B-4DEE-9268-A631090A332A}"/>
            </a:ext>
          </a:extLst>
        </xdr:cNvPr>
        <xdr:cNvSpPr/>
      </xdr:nvSpPr>
      <xdr:spPr bwMode="auto">
        <a:xfrm>
          <a:off x="8153400" y="13868400"/>
          <a:ext cx="11049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 bwMode="auto">
        <a:xfrm>
          <a:off x="7830741" y="13677900"/>
          <a:ext cx="11525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 bwMode="auto">
        <a:xfrm>
          <a:off x="7839075" y="14058900"/>
          <a:ext cx="11430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257175</xdr:colOff>
      <xdr:row>62</xdr:row>
      <xdr:rowOff>0</xdr:rowOff>
    </xdr:from>
    <xdr:to>
      <xdr:col>2</xdr:col>
      <xdr:colOff>1333500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 bwMode="auto">
        <a:xfrm>
          <a:off x="165163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1819275</xdr:colOff>
      <xdr:row>62</xdr:row>
      <xdr:rowOff>1905</xdr:rowOff>
    </xdr:from>
    <xdr:to>
      <xdr:col>2</xdr:col>
      <xdr:colOff>2895600</xdr:colOff>
      <xdr:row>63</xdr:row>
      <xdr:rowOff>116205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 bwMode="auto">
        <a:xfrm>
          <a:off x="3213735" y="1385506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167786</xdr:colOff>
      <xdr:row>62</xdr:row>
      <xdr:rowOff>0</xdr:rowOff>
    </xdr:from>
    <xdr:to>
      <xdr:col>5</xdr:col>
      <xdr:colOff>215411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 bwMode="auto">
        <a:xfrm>
          <a:off x="6404463" y="13727723"/>
          <a:ext cx="1102702" cy="301869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8F69ECD1-F381-431A-99E8-ECC398E70556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E49DFE62-44C1-43BB-AFCD-D7B73A040F4B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8361927-FC40-424A-8280-A2799F6277BF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4BFEA5A2-7042-458E-BAA0-380781C944AB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279643C0-4947-4ACC-89B5-7B491E278F13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B118C4E8-27F1-4D72-BE94-508E84DBA0B9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6F725B4A-3726-4816-9A02-5C8106367466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9EB1A65A-A0FB-40EF-9145-F8DC593014FF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FF2259AE-6B43-47A6-83F6-3E93B667F8C4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A7B746DC-843F-4BB8-9826-39E757CDC04E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FA449590-7C92-4960-BF52-90140287225F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9CD18295-E8F1-4A2E-83FD-7B9534B1FA56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40C8A452-7745-482F-9843-00DDE781AB73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DB20ED5D-E99A-4502-91E0-B95592B962B0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727C78CD-B074-4741-8D9C-275289163376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B7763EC9-91D9-4772-9C89-544DCB12DB1A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CDD0D143-DBEE-4391-86F2-BC24BE47696D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C286F2AB-1F80-4D06-B1CD-CAB3BBDC6976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8C1ED59D-F831-4C12-A32E-B73CF1AF4BDA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89EBE94A-5E54-4017-A4FC-1EFB6C0C2B3F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8F8495DD-CA11-4AFD-B687-17293E833686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A46796EC-2631-4047-AF99-6C641FDB1589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EB46416E-8C42-443F-BEB1-7C7783D11E4B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0C3CEB79-A4B3-4F87-A3EF-22FDF2D69CAD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BB9D2594-C53E-4D06-868C-0210A7954895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CCE9FE7A-D73A-483C-954B-48B20A218105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96C91465-1CB7-4C77-9206-D9F153BAC552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80391793-90A7-4A31-8E98-2C0DF8688F88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139F1015-A43D-4D4E-8AB3-1D762C8DE534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8193EA49-D2FD-4E37-A081-3EC6D746DBDF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6CF6A2B6-F8D5-4033-AB84-8E540E6508ED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933C57CF-D859-488F-B7B2-EB4DAE7A247C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7065F42E-E1B1-42EA-8FA4-2AF2DAA77093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B52C45E9-1E35-4F4D-9E8F-E2ADE1EC35E8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721653ED-DDF1-4304-87F3-84AFD773EBF8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A0F71052-10CC-4527-8A54-59095083AB8C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F131912C-E59B-4350-8A41-FD74937124B7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88DE053A-E3A8-490E-AE4B-791E342EA397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C7CEF4B4-5B6E-45E1-9957-24665CFAC9B4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7C29DF46-4587-4EB2-ACFA-E324EC44B108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A2D5AA31-8FBE-46FB-B5D1-76B64DCB31E7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091970C5-D2C2-4051-BC45-20E435DA68AD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43143D5A-F18F-4F45-8C5D-36C9380C3B11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42E61364-0A0C-4341-8226-FC55FCEC7E18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9D334563-C90A-44DC-AAC1-26EA427550A2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1683955E-094A-4876-8206-1F29F3B180B3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4A05F8DF-283E-4398-A72C-F42E6E38F25C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EF6E2ECC-4144-43A2-8996-EA8F14FC5CCA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C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390D770A-79D9-4E26-9C4C-5A5586CC2508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71E8A1B-5553-4DF3-89D2-05392090E413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552CB453-D2D7-480C-A760-28DBF3E83D4B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9DBF91B1-799D-461D-AB69-DA0B46403185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EB62C29C-E121-498F-AFFF-65C6EAB51F21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C3A3856E-7F06-4CF6-A7D7-54A7DE857267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694C9FAA-6B38-4353-BEA3-903FE203B39F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76D6FF4-A1D9-470F-A0C7-163FC88BE03D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DA99409A-94B6-4FC8-88A3-7F60F71B3717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07ECBBBA-593A-4A6B-904C-7F6ECA4F7761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C2D356B0-938B-43E3-97DC-5A3A6DB80763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593895B5-E0E9-4E3C-8658-59EC39D7F57A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23862E95-1FEC-4DB0-852B-8AEBDFD14E59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870F844A-F3F3-4F23-B651-C2CF87B4AAD3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8BBCF25-0D97-4218-A6FA-CA82D017853B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21911608-3F05-4FDB-A3EC-EF4FAE97E61A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642842A8-3A14-4C5A-98E3-1E7571986BC8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1014C7B8-CD60-4A79-9C07-50589570AD06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F1AD9006-3862-41F6-836C-AFC68FDDB831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E80D78B2-DE1F-4829-9F88-85111905ED9B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03463872-4BD7-40B2-B57B-D6917D41CFB6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454F81AF-250E-40DE-A75D-6DA6E6E74EB4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A4D7D457-57C7-4F14-9368-410605E06F22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B525E671-F905-4E1B-94D3-B23E026195A0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4A79D9A6-FC85-4019-84A3-3C1BFF9BA91F}"/>
            </a:ext>
          </a:extLst>
        </xdr:cNvPr>
        <xdr:cNvSpPr/>
      </xdr:nvSpPr>
      <xdr:spPr bwMode="auto">
        <a:xfrm>
          <a:off x="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9330DFF8-3B20-4352-B512-204E9DA81440}"/>
            </a:ext>
          </a:extLst>
        </xdr:cNvPr>
        <xdr:cNvSpPr/>
      </xdr:nvSpPr>
      <xdr:spPr bwMode="auto">
        <a:xfrm>
          <a:off x="7830741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3FB83EA3-61C6-4632-970D-093081E2FE18}"/>
            </a:ext>
          </a:extLst>
        </xdr:cNvPr>
        <xdr:cNvSpPr/>
      </xdr:nvSpPr>
      <xdr:spPr bwMode="auto">
        <a:xfrm>
          <a:off x="1638300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47C552F1-444B-4729-975C-459978AB5DA5}"/>
            </a:ext>
          </a:extLst>
        </xdr:cNvPr>
        <xdr:cNvSpPr/>
      </xdr:nvSpPr>
      <xdr:spPr bwMode="auto">
        <a:xfrm>
          <a:off x="320040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4EFB2CB0-1494-4C0F-9B40-1FEC997995F4}"/>
            </a:ext>
          </a:extLst>
        </xdr:cNvPr>
        <xdr:cNvSpPr/>
      </xdr:nvSpPr>
      <xdr:spPr bwMode="auto">
        <a:xfrm>
          <a:off x="4743450" y="136874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B8A50D2C-8B5C-4524-9442-A4A606722172}"/>
            </a:ext>
          </a:extLst>
        </xdr:cNvPr>
        <xdr:cNvSpPr/>
      </xdr:nvSpPr>
      <xdr:spPr bwMode="auto">
        <a:xfrm>
          <a:off x="6315075" y="1367790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2E241263-D337-445E-A786-E194BB4DC460}"/>
            </a:ext>
          </a:extLst>
        </xdr:cNvPr>
        <xdr:cNvSpPr/>
      </xdr:nvSpPr>
      <xdr:spPr bwMode="auto">
        <a:xfrm>
          <a:off x="28575" y="1405890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DC3AE4A6-7E8B-4D13-8B7F-696D1FB61150}"/>
            </a:ext>
          </a:extLst>
        </xdr:cNvPr>
        <xdr:cNvSpPr/>
      </xdr:nvSpPr>
      <xdr:spPr bwMode="auto">
        <a:xfrm>
          <a:off x="4762500" y="1405890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DE7A127A-354F-4E7D-8DB4-BEC1FEA0B018}"/>
            </a:ext>
          </a:extLst>
        </xdr:cNvPr>
        <xdr:cNvSpPr/>
      </xdr:nvSpPr>
      <xdr:spPr bwMode="auto">
        <a:xfrm>
          <a:off x="16478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01A6A524-0E61-46DF-909F-D6C63DDE30ED}"/>
            </a:ext>
          </a:extLst>
        </xdr:cNvPr>
        <xdr:cNvSpPr/>
      </xdr:nvSpPr>
      <xdr:spPr bwMode="auto">
        <a:xfrm>
          <a:off x="6315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2D18086A-9BD5-4524-BF0A-B7A29AA65B6C}"/>
            </a:ext>
          </a:extLst>
        </xdr:cNvPr>
        <xdr:cNvSpPr/>
      </xdr:nvSpPr>
      <xdr:spPr bwMode="auto">
        <a:xfrm>
          <a:off x="320992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83A4A299-52C0-4471-A51E-1ECE6083DA15}"/>
            </a:ext>
          </a:extLst>
        </xdr:cNvPr>
        <xdr:cNvSpPr/>
      </xdr:nvSpPr>
      <xdr:spPr bwMode="auto">
        <a:xfrm>
          <a:off x="7839075" y="1405890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00000000-0008-0000-1000-00001E000000}"/>
            </a:ext>
          </a:extLst>
        </xdr:cNvPr>
        <xdr:cNvSpPr/>
      </xdr:nvSpPr>
      <xdr:spPr bwMode="auto">
        <a:xfrm>
          <a:off x="0" y="135731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00000000-0008-0000-1000-00001F000000}"/>
            </a:ext>
          </a:extLst>
        </xdr:cNvPr>
        <xdr:cNvSpPr/>
      </xdr:nvSpPr>
      <xdr:spPr bwMode="auto">
        <a:xfrm>
          <a:off x="7764066" y="135731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32" name="Rectangle 31">
          <a:extLst>
            <a:ext uri="{FF2B5EF4-FFF2-40B4-BE49-F238E27FC236}">
              <a16:creationId xmlns:a16="http://schemas.microsoft.com/office/drawing/2014/main" id="{00000000-0008-0000-1000-000020000000}"/>
            </a:ext>
          </a:extLst>
        </xdr:cNvPr>
        <xdr:cNvSpPr/>
      </xdr:nvSpPr>
      <xdr:spPr bwMode="auto">
        <a:xfrm>
          <a:off x="1571625" y="135731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1000-000021000000}"/>
            </a:ext>
          </a:extLst>
        </xdr:cNvPr>
        <xdr:cNvSpPr/>
      </xdr:nvSpPr>
      <xdr:spPr bwMode="auto">
        <a:xfrm>
          <a:off x="3133725" y="135826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34" name="Rectangle 33">
          <a:extLst>
            <a:ext uri="{FF2B5EF4-FFF2-40B4-BE49-F238E27FC236}">
              <a16:creationId xmlns:a16="http://schemas.microsoft.com/office/drawing/2014/main" id="{00000000-0008-0000-1000-000022000000}"/>
            </a:ext>
          </a:extLst>
        </xdr:cNvPr>
        <xdr:cNvSpPr/>
      </xdr:nvSpPr>
      <xdr:spPr bwMode="auto">
        <a:xfrm>
          <a:off x="4676775" y="135826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35" name="Rectangle 34">
          <a:extLst>
            <a:ext uri="{FF2B5EF4-FFF2-40B4-BE49-F238E27FC236}">
              <a16:creationId xmlns:a16="http://schemas.microsoft.com/office/drawing/2014/main" id="{00000000-0008-0000-1000-000023000000}"/>
            </a:ext>
          </a:extLst>
        </xdr:cNvPr>
        <xdr:cNvSpPr/>
      </xdr:nvSpPr>
      <xdr:spPr bwMode="auto">
        <a:xfrm>
          <a:off x="6248400" y="1357312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00000000-0008-0000-1000-000024000000}"/>
            </a:ext>
          </a:extLst>
        </xdr:cNvPr>
        <xdr:cNvSpPr/>
      </xdr:nvSpPr>
      <xdr:spPr bwMode="auto">
        <a:xfrm>
          <a:off x="28575" y="13954125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37" name="Rectangle 36">
          <a:extLst>
            <a:ext uri="{FF2B5EF4-FFF2-40B4-BE49-F238E27FC236}">
              <a16:creationId xmlns:a16="http://schemas.microsoft.com/office/drawing/2014/main" id="{00000000-0008-0000-1000-000025000000}"/>
            </a:ext>
          </a:extLst>
        </xdr:cNvPr>
        <xdr:cNvSpPr/>
      </xdr:nvSpPr>
      <xdr:spPr bwMode="auto">
        <a:xfrm>
          <a:off x="4695825" y="13954125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38" name="Rectangle 37">
          <a:extLst>
            <a:ext uri="{FF2B5EF4-FFF2-40B4-BE49-F238E27FC236}">
              <a16:creationId xmlns:a16="http://schemas.microsoft.com/office/drawing/2014/main" id="{00000000-0008-0000-1000-000026000000}"/>
            </a:ext>
          </a:extLst>
        </xdr:cNvPr>
        <xdr:cNvSpPr/>
      </xdr:nvSpPr>
      <xdr:spPr bwMode="auto">
        <a:xfrm>
          <a:off x="1581150" y="1395412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39" name="Rectangle 38">
          <a:extLst>
            <a:ext uri="{FF2B5EF4-FFF2-40B4-BE49-F238E27FC236}">
              <a16:creationId xmlns:a16="http://schemas.microsoft.com/office/drawing/2014/main" id="{00000000-0008-0000-1000-000027000000}"/>
            </a:ext>
          </a:extLst>
        </xdr:cNvPr>
        <xdr:cNvSpPr/>
      </xdr:nvSpPr>
      <xdr:spPr bwMode="auto">
        <a:xfrm>
          <a:off x="6248400" y="1395412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40" name="Rectangle 39">
          <a:extLst>
            <a:ext uri="{FF2B5EF4-FFF2-40B4-BE49-F238E27FC236}">
              <a16:creationId xmlns:a16="http://schemas.microsoft.com/office/drawing/2014/main" id="{00000000-0008-0000-1000-000028000000}"/>
            </a:ext>
          </a:extLst>
        </xdr:cNvPr>
        <xdr:cNvSpPr/>
      </xdr:nvSpPr>
      <xdr:spPr bwMode="auto">
        <a:xfrm>
          <a:off x="3143250" y="1395412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41" name="Rectangle 40">
          <a:extLst>
            <a:ext uri="{FF2B5EF4-FFF2-40B4-BE49-F238E27FC236}">
              <a16:creationId xmlns:a16="http://schemas.microsoft.com/office/drawing/2014/main" id="{00000000-0008-0000-1000-000029000000}"/>
            </a:ext>
          </a:extLst>
        </xdr:cNvPr>
        <xdr:cNvSpPr/>
      </xdr:nvSpPr>
      <xdr:spPr bwMode="auto">
        <a:xfrm>
          <a:off x="7772400" y="1395412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/>
      </xdr:nvSpPr>
      <xdr:spPr bwMode="auto">
        <a:xfrm>
          <a:off x="0" y="298132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SpPr/>
      </xdr:nvSpPr>
      <xdr:spPr bwMode="auto">
        <a:xfrm>
          <a:off x="7764066" y="298132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SpPr/>
      </xdr:nvSpPr>
      <xdr:spPr bwMode="auto">
        <a:xfrm>
          <a:off x="1571625" y="298132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SpPr/>
      </xdr:nvSpPr>
      <xdr:spPr bwMode="auto">
        <a:xfrm>
          <a:off x="3133725" y="2982277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SpPr/>
      </xdr:nvSpPr>
      <xdr:spPr bwMode="auto">
        <a:xfrm>
          <a:off x="4676775" y="2982277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SpPr/>
      </xdr:nvSpPr>
      <xdr:spPr bwMode="auto">
        <a:xfrm>
          <a:off x="6248400" y="298132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100-000008000000}"/>
            </a:ext>
          </a:extLst>
        </xdr:cNvPr>
        <xdr:cNvSpPr/>
      </xdr:nvSpPr>
      <xdr:spPr bwMode="auto">
        <a:xfrm>
          <a:off x="28575" y="30194250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SpPr/>
      </xdr:nvSpPr>
      <xdr:spPr bwMode="auto">
        <a:xfrm>
          <a:off x="4695825" y="3019425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100-00000A000000}"/>
            </a:ext>
          </a:extLst>
        </xdr:cNvPr>
        <xdr:cNvSpPr/>
      </xdr:nvSpPr>
      <xdr:spPr bwMode="auto">
        <a:xfrm>
          <a:off x="1581150" y="3019425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SpPr/>
      </xdr:nvSpPr>
      <xdr:spPr bwMode="auto">
        <a:xfrm>
          <a:off x="6248400" y="3019425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100-00000C000000}"/>
            </a:ext>
          </a:extLst>
        </xdr:cNvPr>
        <xdr:cNvSpPr/>
      </xdr:nvSpPr>
      <xdr:spPr bwMode="auto">
        <a:xfrm>
          <a:off x="3143250" y="3019425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100-00000D000000}"/>
            </a:ext>
          </a:extLst>
        </xdr:cNvPr>
        <xdr:cNvSpPr/>
      </xdr:nvSpPr>
      <xdr:spPr bwMode="auto">
        <a:xfrm>
          <a:off x="7772400" y="3019425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2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2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2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2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2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2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2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2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3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3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3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3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3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3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4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4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4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4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4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4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5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5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5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5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5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5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6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6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6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6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6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6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7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7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7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7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7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7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7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8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8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8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8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8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8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8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9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9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9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9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9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9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9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9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9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A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A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A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A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A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A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A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A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A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A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B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B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B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B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B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B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B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B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B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B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D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D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D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D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D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D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D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D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D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D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D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E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E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E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E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E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E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E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E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1F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1F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1F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1F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1F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1F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1F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1F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1F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1F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0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0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0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0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0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0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0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0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0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1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1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1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1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1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1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1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1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1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1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2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2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2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2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2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2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2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2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2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2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2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3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3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3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3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3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3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3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3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3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3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3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4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4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4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4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4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4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4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4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4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4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4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5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5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5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5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5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5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5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5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5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5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5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6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6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6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6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6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6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6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6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6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6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6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7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7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7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7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7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7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7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7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7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7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7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9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9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9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9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9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9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9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9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9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9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9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A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A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A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A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A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A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A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A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A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A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A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B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B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B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B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B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B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B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B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B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B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B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SpPr/>
      </xdr:nvSpPr>
      <xdr:spPr bwMode="auto">
        <a:xfrm>
          <a:off x="0" y="1385316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C00-000003000000}"/>
            </a:ext>
          </a:extLst>
        </xdr:cNvPr>
        <xdr:cNvSpPr/>
      </xdr:nvSpPr>
      <xdr:spPr bwMode="auto">
        <a:xfrm>
          <a:off x="8017431" y="1385316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C00-000004000000}"/>
            </a:ext>
          </a:extLst>
        </xdr:cNvPr>
        <xdr:cNvSpPr/>
      </xdr:nvSpPr>
      <xdr:spPr bwMode="auto">
        <a:xfrm>
          <a:off x="1670685" y="1385316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C00-000005000000}"/>
            </a:ext>
          </a:extLst>
        </xdr:cNvPr>
        <xdr:cNvSpPr/>
      </xdr:nvSpPr>
      <xdr:spPr bwMode="auto">
        <a:xfrm>
          <a:off x="323278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C00-000006000000}"/>
            </a:ext>
          </a:extLst>
        </xdr:cNvPr>
        <xdr:cNvSpPr/>
      </xdr:nvSpPr>
      <xdr:spPr bwMode="auto">
        <a:xfrm>
          <a:off x="4775835" y="1386268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C00-000007000000}"/>
            </a:ext>
          </a:extLst>
        </xdr:cNvPr>
        <xdr:cNvSpPr/>
      </xdr:nvSpPr>
      <xdr:spPr bwMode="auto">
        <a:xfrm>
          <a:off x="6478905" y="1385316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C00-000008000000}"/>
            </a:ext>
          </a:extLst>
        </xdr:cNvPr>
        <xdr:cNvSpPr/>
      </xdr:nvSpPr>
      <xdr:spPr bwMode="auto">
        <a:xfrm>
          <a:off x="28575" y="1423416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C00-000009000000}"/>
            </a:ext>
          </a:extLst>
        </xdr:cNvPr>
        <xdr:cNvSpPr/>
      </xdr:nvSpPr>
      <xdr:spPr bwMode="auto">
        <a:xfrm>
          <a:off x="4794885" y="14234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C00-00000A000000}"/>
            </a:ext>
          </a:extLst>
        </xdr:cNvPr>
        <xdr:cNvSpPr/>
      </xdr:nvSpPr>
      <xdr:spPr bwMode="auto">
        <a:xfrm>
          <a:off x="16802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C00-00000B000000}"/>
            </a:ext>
          </a:extLst>
        </xdr:cNvPr>
        <xdr:cNvSpPr/>
      </xdr:nvSpPr>
      <xdr:spPr bwMode="auto">
        <a:xfrm>
          <a:off x="6478905" y="1423416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C00-00000C000000}"/>
            </a:ext>
          </a:extLst>
        </xdr:cNvPr>
        <xdr:cNvSpPr/>
      </xdr:nvSpPr>
      <xdr:spPr bwMode="auto">
        <a:xfrm>
          <a:off x="3242310" y="1423416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C00-00000D000000}"/>
            </a:ext>
          </a:extLst>
        </xdr:cNvPr>
        <xdr:cNvSpPr/>
      </xdr:nvSpPr>
      <xdr:spPr bwMode="auto">
        <a:xfrm>
          <a:off x="8025765" y="1423416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0</xdr:rowOff>
    </xdr:from>
    <xdr:to>
      <xdr:col>1</xdr:col>
      <xdr:colOff>428625</xdr:colOff>
      <xdr:row>63</xdr:row>
      <xdr:rowOff>114300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SpPr/>
      </xdr:nvSpPr>
      <xdr:spPr bwMode="auto">
        <a:xfrm>
          <a:off x="0" y="14066520"/>
          <a:ext cx="109156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725091</xdr:colOff>
      <xdr:row>62</xdr:row>
      <xdr:rowOff>0</xdr:rowOff>
    </xdr:from>
    <xdr:to>
      <xdr:col>6</xdr:col>
      <xdr:colOff>1020366</xdr:colOff>
      <xdr:row>63</xdr:row>
      <xdr:rowOff>114300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2F00-000003000000}"/>
            </a:ext>
          </a:extLst>
        </xdr:cNvPr>
        <xdr:cNvSpPr/>
      </xdr:nvSpPr>
      <xdr:spPr bwMode="auto">
        <a:xfrm>
          <a:off x="8017431" y="14066520"/>
          <a:ext cx="109537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276225</xdr:colOff>
      <xdr:row>62</xdr:row>
      <xdr:rowOff>0</xdr:rowOff>
    </xdr:from>
    <xdr:to>
      <xdr:col>2</xdr:col>
      <xdr:colOff>1352550</xdr:colOff>
      <xdr:row>63</xdr:row>
      <xdr:rowOff>114300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2F00-000004000000}"/>
            </a:ext>
          </a:extLst>
        </xdr:cNvPr>
        <xdr:cNvSpPr/>
      </xdr:nvSpPr>
      <xdr:spPr bwMode="auto">
        <a:xfrm>
          <a:off x="1670685" y="1406652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1838325</xdr:colOff>
      <xdr:row>62</xdr:row>
      <xdr:rowOff>9525</xdr:rowOff>
    </xdr:from>
    <xdr:to>
      <xdr:col>2</xdr:col>
      <xdr:colOff>2914650</xdr:colOff>
      <xdr:row>63</xdr:row>
      <xdr:rowOff>123825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2F00-000005000000}"/>
            </a:ext>
          </a:extLst>
        </xdr:cNvPr>
        <xdr:cNvSpPr/>
      </xdr:nvSpPr>
      <xdr:spPr bwMode="auto">
        <a:xfrm>
          <a:off x="3232785" y="1407604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3381375</xdr:colOff>
      <xdr:row>62</xdr:row>
      <xdr:rowOff>9525</xdr:rowOff>
    </xdr:from>
    <xdr:to>
      <xdr:col>2</xdr:col>
      <xdr:colOff>4457700</xdr:colOff>
      <xdr:row>63</xdr:row>
      <xdr:rowOff>123825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2F00-000006000000}"/>
            </a:ext>
          </a:extLst>
        </xdr:cNvPr>
        <xdr:cNvSpPr/>
      </xdr:nvSpPr>
      <xdr:spPr bwMode="auto">
        <a:xfrm>
          <a:off x="4775835" y="14076045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62</xdr:row>
      <xdr:rowOff>0</xdr:rowOff>
    </xdr:from>
    <xdr:to>
      <xdr:col>5</xdr:col>
      <xdr:colOff>285750</xdr:colOff>
      <xdr:row>63</xdr:row>
      <xdr:rowOff>114300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2F00-000007000000}"/>
            </a:ext>
          </a:extLst>
        </xdr:cNvPr>
        <xdr:cNvSpPr/>
      </xdr:nvSpPr>
      <xdr:spPr bwMode="auto">
        <a:xfrm>
          <a:off x="6478905" y="14066520"/>
          <a:ext cx="109918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28575</xdr:colOff>
      <xdr:row>64</xdr:row>
      <xdr:rowOff>0</xdr:rowOff>
    </xdr:from>
    <xdr:to>
      <xdr:col>1</xdr:col>
      <xdr:colOff>447675</xdr:colOff>
      <xdr:row>64</xdr:row>
      <xdr:rowOff>114300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2F00-000008000000}"/>
            </a:ext>
          </a:extLst>
        </xdr:cNvPr>
        <xdr:cNvSpPr/>
      </xdr:nvSpPr>
      <xdr:spPr bwMode="auto">
        <a:xfrm>
          <a:off x="28575" y="14447520"/>
          <a:ext cx="108204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2</xdr:col>
      <xdr:colOff>3400425</xdr:colOff>
      <xdr:row>64</xdr:row>
      <xdr:rowOff>0</xdr:rowOff>
    </xdr:from>
    <xdr:to>
      <xdr:col>2</xdr:col>
      <xdr:colOff>4457700</xdr:colOff>
      <xdr:row>64</xdr:row>
      <xdr:rowOff>104775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2F00-000009000000}"/>
            </a:ext>
          </a:extLst>
        </xdr:cNvPr>
        <xdr:cNvSpPr/>
      </xdr:nvSpPr>
      <xdr:spPr bwMode="auto">
        <a:xfrm>
          <a:off x="4794885" y="1444752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2</xdr:col>
      <xdr:colOff>285750</xdr:colOff>
      <xdr:row>64</xdr:row>
      <xdr:rowOff>0</xdr:rowOff>
    </xdr:from>
    <xdr:to>
      <xdr:col>2</xdr:col>
      <xdr:colOff>1352550</xdr:colOff>
      <xdr:row>64</xdr:row>
      <xdr:rowOff>123825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2F00-00000A000000}"/>
            </a:ext>
          </a:extLst>
        </xdr:cNvPr>
        <xdr:cNvSpPr/>
      </xdr:nvSpPr>
      <xdr:spPr bwMode="auto">
        <a:xfrm>
          <a:off x="1680210" y="1444752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3</xdr:col>
      <xdr:colOff>238125</xdr:colOff>
      <xdr:row>64</xdr:row>
      <xdr:rowOff>0</xdr:rowOff>
    </xdr:from>
    <xdr:to>
      <xdr:col>5</xdr:col>
      <xdr:colOff>276225</xdr:colOff>
      <xdr:row>64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2F00-00000B000000}"/>
            </a:ext>
          </a:extLst>
        </xdr:cNvPr>
        <xdr:cNvSpPr/>
      </xdr:nvSpPr>
      <xdr:spPr bwMode="auto">
        <a:xfrm>
          <a:off x="6478905" y="14447520"/>
          <a:ext cx="108966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1847850</xdr:colOff>
      <xdr:row>64</xdr:row>
      <xdr:rowOff>0</xdr:rowOff>
    </xdr:from>
    <xdr:to>
      <xdr:col>2</xdr:col>
      <xdr:colOff>2914650</xdr:colOff>
      <xdr:row>64</xdr:row>
      <xdr:rowOff>123825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2F00-00000C000000}"/>
            </a:ext>
          </a:extLst>
        </xdr:cNvPr>
        <xdr:cNvSpPr/>
      </xdr:nvSpPr>
      <xdr:spPr bwMode="auto">
        <a:xfrm>
          <a:off x="3242310" y="14447520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5</xdr:col>
      <xdr:colOff>733425</xdr:colOff>
      <xdr:row>64</xdr:row>
      <xdr:rowOff>0</xdr:rowOff>
    </xdr:from>
    <xdr:to>
      <xdr:col>6</xdr:col>
      <xdr:colOff>1019175</xdr:colOff>
      <xdr:row>64</xdr:row>
      <xdr:rowOff>123825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2F00-00000D000000}"/>
            </a:ext>
          </a:extLst>
        </xdr:cNvPr>
        <xdr:cNvSpPr/>
      </xdr:nvSpPr>
      <xdr:spPr bwMode="auto">
        <a:xfrm>
          <a:off x="8025765" y="14447520"/>
          <a:ext cx="108585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107496</xdr:colOff>
      <xdr:row>45</xdr:row>
      <xdr:rowOff>2721</xdr:rowOff>
    </xdr:from>
    <xdr:to>
      <xdr:col>1</xdr:col>
      <xdr:colOff>1145721</xdr:colOff>
      <xdr:row>46</xdr:row>
      <xdr:rowOff>117021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3900-00000E000000}"/>
            </a:ext>
          </a:extLst>
        </xdr:cNvPr>
        <xdr:cNvSpPr/>
      </xdr:nvSpPr>
      <xdr:spPr bwMode="auto">
        <a:xfrm>
          <a:off x="1488621" y="13242471"/>
          <a:ext cx="10382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9525</xdr:colOff>
      <xdr:row>45</xdr:row>
      <xdr:rowOff>9525</xdr:rowOff>
    </xdr:from>
    <xdr:to>
      <xdr:col>0</xdr:col>
      <xdr:colOff>1085850</xdr:colOff>
      <xdr:row>46</xdr:row>
      <xdr:rowOff>123825</xdr:rowOff>
    </xdr:to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00000000-0008-0000-3900-00001A000000}"/>
            </a:ext>
          </a:extLst>
        </xdr:cNvPr>
        <xdr:cNvSpPr/>
      </xdr:nvSpPr>
      <xdr:spPr bwMode="auto">
        <a:xfrm>
          <a:off x="9525" y="13239750"/>
          <a:ext cx="10763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4505325</xdr:colOff>
      <xdr:row>45</xdr:row>
      <xdr:rowOff>0</xdr:rowOff>
    </xdr:from>
    <xdr:to>
      <xdr:col>2</xdr:col>
      <xdr:colOff>161925</xdr:colOff>
      <xdr:row>46</xdr:row>
      <xdr:rowOff>114300</xdr:rowOff>
    </xdr:to>
    <xdr:sp macro="" textlink="">
      <xdr:nvSpPr>
        <xdr:cNvPr id="27" name="Rectangle 26">
          <a:extLst>
            <a:ext uri="{FF2B5EF4-FFF2-40B4-BE49-F238E27FC236}">
              <a16:creationId xmlns:a16="http://schemas.microsoft.com/office/drawing/2014/main" id="{00000000-0008-0000-3900-00001B000000}"/>
            </a:ext>
          </a:extLst>
        </xdr:cNvPr>
        <xdr:cNvSpPr/>
      </xdr:nvSpPr>
      <xdr:spPr bwMode="auto">
        <a:xfrm>
          <a:off x="5886450" y="13239750"/>
          <a:ext cx="10382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3054804</xdr:colOff>
      <xdr:row>45</xdr:row>
      <xdr:rowOff>9525</xdr:rowOff>
    </xdr:from>
    <xdr:to>
      <xdr:col>1</xdr:col>
      <xdr:colOff>4093029</xdr:colOff>
      <xdr:row>46</xdr:row>
      <xdr:rowOff>123825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00000000-0008-0000-3900-00001C000000}"/>
            </a:ext>
          </a:extLst>
        </xdr:cNvPr>
        <xdr:cNvSpPr/>
      </xdr:nvSpPr>
      <xdr:spPr bwMode="auto">
        <a:xfrm>
          <a:off x="4435929" y="13249275"/>
          <a:ext cx="10382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504825</xdr:colOff>
      <xdr:row>45</xdr:row>
      <xdr:rowOff>0</xdr:rowOff>
    </xdr:from>
    <xdr:to>
      <xdr:col>2</xdr:col>
      <xdr:colOff>1543050</xdr:colOff>
      <xdr:row>46</xdr:row>
      <xdr:rowOff>114300</xdr:rowOff>
    </xdr:to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00000000-0008-0000-3900-00001D000000}"/>
            </a:ext>
          </a:extLst>
        </xdr:cNvPr>
        <xdr:cNvSpPr/>
      </xdr:nvSpPr>
      <xdr:spPr bwMode="auto">
        <a:xfrm>
          <a:off x="7267575" y="13230225"/>
          <a:ext cx="10382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1571625</xdr:colOff>
      <xdr:row>45</xdr:row>
      <xdr:rowOff>0</xdr:rowOff>
    </xdr:from>
    <xdr:to>
      <xdr:col>1</xdr:col>
      <xdr:colOff>2609850</xdr:colOff>
      <xdr:row>46</xdr:row>
      <xdr:rowOff>114300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00000000-0008-0000-3900-00001E000000}"/>
            </a:ext>
          </a:extLst>
        </xdr:cNvPr>
        <xdr:cNvSpPr/>
      </xdr:nvSpPr>
      <xdr:spPr bwMode="auto">
        <a:xfrm>
          <a:off x="2952750" y="13239750"/>
          <a:ext cx="1038225" cy="30480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20411</xdr:colOff>
      <xdr:row>46</xdr:row>
      <xdr:rowOff>183697</xdr:rowOff>
    </xdr:from>
    <xdr:to>
      <xdr:col>0</xdr:col>
      <xdr:colOff>1087211</xdr:colOff>
      <xdr:row>47</xdr:row>
      <xdr:rowOff>107497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00000000-0008-0000-3900-00001F000000}"/>
            </a:ext>
          </a:extLst>
        </xdr:cNvPr>
        <xdr:cNvSpPr/>
      </xdr:nvSpPr>
      <xdr:spPr bwMode="auto">
        <a:xfrm>
          <a:off x="20411" y="13613947"/>
          <a:ext cx="1066800" cy="114300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Contractor</a:t>
          </a:r>
        </a:p>
      </xdr:txBody>
    </xdr:sp>
    <xdr:clientData/>
  </xdr:twoCellAnchor>
  <xdr:twoCellAnchor>
    <xdr:from>
      <xdr:col>1</xdr:col>
      <xdr:colOff>88445</xdr:colOff>
      <xdr:row>47</xdr:row>
      <xdr:rowOff>6805</xdr:rowOff>
    </xdr:from>
    <xdr:to>
      <xdr:col>1</xdr:col>
      <xdr:colOff>1155245</xdr:colOff>
      <xdr:row>47</xdr:row>
      <xdr:rowOff>130630</xdr:rowOff>
    </xdr:to>
    <xdr:sp macro="" textlink="">
      <xdr:nvSpPr>
        <xdr:cNvPr id="32" name="Rectangle 31">
          <a:extLst>
            <a:ext uri="{FF2B5EF4-FFF2-40B4-BE49-F238E27FC236}">
              <a16:creationId xmlns:a16="http://schemas.microsoft.com/office/drawing/2014/main" id="{00000000-0008-0000-3900-000020000000}"/>
            </a:ext>
          </a:extLst>
        </xdr:cNvPr>
        <xdr:cNvSpPr/>
      </xdr:nvSpPr>
      <xdr:spPr bwMode="auto">
        <a:xfrm>
          <a:off x="1469570" y="13627555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1</xdr:col>
      <xdr:colOff>1571625</xdr:colOff>
      <xdr:row>47</xdr:row>
      <xdr:rowOff>13606</xdr:rowOff>
    </xdr:from>
    <xdr:to>
      <xdr:col>1</xdr:col>
      <xdr:colOff>2638425</xdr:colOff>
      <xdr:row>47</xdr:row>
      <xdr:rowOff>137431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3900-000021000000}"/>
            </a:ext>
          </a:extLst>
        </xdr:cNvPr>
        <xdr:cNvSpPr/>
      </xdr:nvSpPr>
      <xdr:spPr bwMode="auto">
        <a:xfrm>
          <a:off x="2952750" y="13634356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1</xdr:col>
      <xdr:colOff>3047998</xdr:colOff>
      <xdr:row>47</xdr:row>
      <xdr:rowOff>20410</xdr:rowOff>
    </xdr:from>
    <xdr:to>
      <xdr:col>1</xdr:col>
      <xdr:colOff>4105273</xdr:colOff>
      <xdr:row>47</xdr:row>
      <xdr:rowOff>125185</xdr:rowOff>
    </xdr:to>
    <xdr:sp macro="" textlink="">
      <xdr:nvSpPr>
        <xdr:cNvPr id="34" name="Rectangle 33">
          <a:extLst>
            <a:ext uri="{FF2B5EF4-FFF2-40B4-BE49-F238E27FC236}">
              <a16:creationId xmlns:a16="http://schemas.microsoft.com/office/drawing/2014/main" id="{00000000-0008-0000-3900-000022000000}"/>
            </a:ext>
          </a:extLst>
        </xdr:cNvPr>
        <xdr:cNvSpPr/>
      </xdr:nvSpPr>
      <xdr:spPr bwMode="auto">
        <a:xfrm>
          <a:off x="4429123" y="13641160"/>
          <a:ext cx="1057275" cy="10477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Employer</a:t>
          </a:r>
        </a:p>
      </xdr:txBody>
    </xdr:sp>
    <xdr:clientData/>
  </xdr:twoCellAnchor>
  <xdr:twoCellAnchor>
    <xdr:from>
      <xdr:col>1</xdr:col>
      <xdr:colOff>4510768</xdr:colOff>
      <xdr:row>47</xdr:row>
      <xdr:rowOff>13607</xdr:rowOff>
    </xdr:from>
    <xdr:to>
      <xdr:col>2</xdr:col>
      <xdr:colOff>195943</xdr:colOff>
      <xdr:row>47</xdr:row>
      <xdr:rowOff>137432</xdr:rowOff>
    </xdr:to>
    <xdr:sp macro="" textlink="">
      <xdr:nvSpPr>
        <xdr:cNvPr id="35" name="Rectangle 34">
          <a:extLst>
            <a:ext uri="{FF2B5EF4-FFF2-40B4-BE49-F238E27FC236}">
              <a16:creationId xmlns:a16="http://schemas.microsoft.com/office/drawing/2014/main" id="{00000000-0008-0000-3900-000023000000}"/>
            </a:ext>
          </a:extLst>
        </xdr:cNvPr>
        <xdr:cNvSpPr/>
      </xdr:nvSpPr>
      <xdr:spPr bwMode="auto">
        <a:xfrm>
          <a:off x="5891893" y="13634357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1</a:t>
          </a:r>
        </a:p>
      </xdr:txBody>
    </xdr:sp>
    <xdr:clientData/>
  </xdr:twoCellAnchor>
  <xdr:twoCellAnchor>
    <xdr:from>
      <xdr:col>2</xdr:col>
      <xdr:colOff>489858</xdr:colOff>
      <xdr:row>47</xdr:row>
      <xdr:rowOff>20413</xdr:rowOff>
    </xdr:from>
    <xdr:to>
      <xdr:col>2</xdr:col>
      <xdr:colOff>1556658</xdr:colOff>
      <xdr:row>47</xdr:row>
      <xdr:rowOff>144238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00000000-0008-0000-3900-000024000000}"/>
            </a:ext>
          </a:extLst>
        </xdr:cNvPr>
        <xdr:cNvSpPr/>
      </xdr:nvSpPr>
      <xdr:spPr bwMode="auto">
        <a:xfrm>
          <a:off x="7252608" y="13641163"/>
          <a:ext cx="1066800" cy="123825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800"/>
            <a:t>Witness 2</a:t>
          </a:r>
        </a:p>
      </xdr:txBody>
    </xdr:sp>
    <xdr:clientData/>
  </xdr:twoCellAnchor>
  <xdr:twoCellAnchor>
    <xdr:from>
      <xdr:col>0</xdr:col>
      <xdr:colOff>123825</xdr:colOff>
      <xdr:row>36</xdr:row>
      <xdr:rowOff>0</xdr:rowOff>
    </xdr:from>
    <xdr:to>
      <xdr:col>1</xdr:col>
      <xdr:colOff>2562225</xdr:colOff>
      <xdr:row>38</xdr:row>
      <xdr:rowOff>66675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3900-000011000000}"/>
            </a:ext>
          </a:extLst>
        </xdr:cNvPr>
        <xdr:cNvSpPr/>
      </xdr:nvSpPr>
      <xdr:spPr bwMode="auto">
        <a:xfrm>
          <a:off x="123825" y="9144000"/>
          <a:ext cx="3819525" cy="12096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39</xdr:row>
      <xdr:rowOff>76200</xdr:rowOff>
    </xdr:from>
    <xdr:to>
      <xdr:col>1</xdr:col>
      <xdr:colOff>2581275</xdr:colOff>
      <xdr:row>41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3900-000012000000}"/>
            </a:ext>
          </a:extLst>
        </xdr:cNvPr>
        <xdr:cNvSpPr/>
      </xdr:nvSpPr>
      <xdr:spPr bwMode="auto">
        <a:xfrm>
          <a:off x="123825" y="10591800"/>
          <a:ext cx="3838575" cy="51435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en-US" sz="1100"/>
            <a:t>Signature of authorized  person</a:t>
          </a:r>
        </a:p>
      </xdr:txBody>
    </xdr:sp>
    <xdr:clientData/>
  </xdr:twoCellAnchor>
  <xdr:twoCellAnchor>
    <xdr:from>
      <xdr:col>1</xdr:col>
      <xdr:colOff>2867025</xdr:colOff>
      <xdr:row>36</xdr:row>
      <xdr:rowOff>0</xdr:rowOff>
    </xdr:from>
    <xdr:to>
      <xdr:col>2</xdr:col>
      <xdr:colOff>1447800</xdr:colOff>
      <xdr:row>38</xdr:row>
      <xdr:rowOff>66675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00000000-0008-0000-3900-000013000000}"/>
            </a:ext>
          </a:extLst>
        </xdr:cNvPr>
        <xdr:cNvSpPr/>
      </xdr:nvSpPr>
      <xdr:spPr bwMode="auto">
        <a:xfrm>
          <a:off x="4248150" y="9144000"/>
          <a:ext cx="3962400" cy="12096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2895601</xdr:colOff>
      <xdr:row>39</xdr:row>
      <xdr:rowOff>85724</xdr:rowOff>
    </xdr:from>
    <xdr:to>
      <xdr:col>2</xdr:col>
      <xdr:colOff>1447800</xdr:colOff>
      <xdr:row>41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3900-000014000000}"/>
            </a:ext>
          </a:extLst>
        </xdr:cNvPr>
        <xdr:cNvSpPr/>
      </xdr:nvSpPr>
      <xdr:spPr bwMode="auto">
        <a:xfrm>
          <a:off x="4276726" y="10601324"/>
          <a:ext cx="3933824" cy="4857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en-US" sz="1100"/>
            <a:t>Date signed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660066"/>
  </sheetPr>
  <dimension ref="A1:J503"/>
  <sheetViews>
    <sheetView showGridLines="0" view="pageLayout" topLeftCell="A26" zoomScaleNormal="100" zoomScaleSheetLayoutView="100" workbookViewId="0">
      <selection activeCell="C2" sqref="C2"/>
    </sheetView>
  </sheetViews>
  <sheetFormatPr defaultColWidth="9.140625" defaultRowHeight="15"/>
  <cols>
    <col min="1" max="1" width="9.7109375" style="1" customWidth="1"/>
    <col min="2" max="2" width="10.7109375" style="1" customWidth="1"/>
    <col min="3" max="3" width="70.7109375" style="1" customWidth="1"/>
    <col min="4" max="4" width="6.7109375" style="1" customWidth="1"/>
    <col min="5" max="5" width="8.7109375" style="1" customWidth="1"/>
    <col min="6" max="6" width="11.7109375" style="1" customWidth="1"/>
    <col min="7" max="7" width="15.7109375" style="1" customWidth="1"/>
    <col min="8" max="16384" width="9.140625" style="1"/>
  </cols>
  <sheetData>
    <row r="1" spans="1:10" ht="21.95" customHeight="1">
      <c r="A1" s="18" t="s">
        <v>1631</v>
      </c>
      <c r="B1" s="19"/>
      <c r="C1" s="19"/>
      <c r="D1" s="29"/>
      <c r="E1" s="29"/>
      <c r="F1" s="29"/>
      <c r="G1" s="30"/>
    </row>
    <row r="2" spans="1:10" ht="30" customHeight="1">
      <c r="A2" s="50" t="s">
        <v>1624</v>
      </c>
      <c r="B2" s="20"/>
      <c r="C2" s="20"/>
      <c r="D2" s="20"/>
      <c r="E2" s="21"/>
      <c r="F2" s="21"/>
      <c r="G2" s="22"/>
    </row>
    <row r="3" spans="1:10" ht="21.95" customHeight="1" thickBot="1">
      <c r="A3" s="37" t="s">
        <v>1626</v>
      </c>
      <c r="B3" s="23"/>
      <c r="C3" s="23"/>
      <c r="D3" s="24"/>
      <c r="E3" s="24"/>
      <c r="F3" s="24"/>
      <c r="G3" s="25"/>
    </row>
    <row r="4" spans="1:10" ht="9.9499999999999993" customHeight="1" thickBot="1">
      <c r="A4" s="5"/>
      <c r="B4" s="5"/>
      <c r="C4" s="5"/>
      <c r="D4" s="5"/>
      <c r="E4" s="5"/>
      <c r="F4" s="5"/>
      <c r="G4" s="5"/>
    </row>
    <row r="5" spans="1:10" ht="18" customHeight="1">
      <c r="A5" s="51"/>
      <c r="B5" s="52"/>
      <c r="C5" s="287"/>
      <c r="D5" s="289"/>
      <c r="E5" s="291"/>
      <c r="F5" s="293"/>
      <c r="G5" s="53"/>
    </row>
    <row r="6" spans="1:10" ht="18" customHeight="1">
      <c r="A6" s="54"/>
      <c r="B6" s="55"/>
      <c r="C6" s="288"/>
      <c r="D6" s="290"/>
      <c r="E6" s="292"/>
      <c r="F6" s="294"/>
      <c r="G6" s="56"/>
    </row>
    <row r="7" spans="1:10" ht="21.95" customHeight="1">
      <c r="A7" s="13"/>
      <c r="B7" s="8"/>
      <c r="C7" s="8"/>
      <c r="D7" s="9"/>
      <c r="E7" s="10"/>
      <c r="F7" s="12"/>
      <c r="G7" s="14"/>
    </row>
    <row r="8" spans="1:10" ht="21.95" customHeight="1">
      <c r="A8" s="13"/>
      <c r="B8" s="8"/>
      <c r="C8" s="8"/>
      <c r="D8" s="9"/>
      <c r="E8" s="10"/>
      <c r="F8" s="12"/>
      <c r="G8" s="14"/>
      <c r="J8" s="26"/>
    </row>
    <row r="9" spans="1:10" ht="17.100000000000001" customHeight="1">
      <c r="A9" s="295" t="s">
        <v>41</v>
      </c>
      <c r="B9" s="296"/>
      <c r="C9" s="296"/>
      <c r="D9" s="296"/>
      <c r="E9" s="297"/>
      <c r="F9" s="298"/>
      <c r="G9" s="299"/>
    </row>
    <row r="10" spans="1:10" ht="17.100000000000001" customHeight="1">
      <c r="A10" s="300"/>
      <c r="B10" s="301"/>
      <c r="C10" s="301"/>
      <c r="D10" s="301"/>
      <c r="E10" s="301"/>
      <c r="F10" s="301"/>
      <c r="G10" s="302"/>
    </row>
    <row r="11" spans="1:10" ht="17.100000000000001" customHeight="1">
      <c r="A11" s="300"/>
      <c r="B11" s="301"/>
      <c r="C11" s="301"/>
      <c r="D11" s="301"/>
      <c r="E11" s="301"/>
      <c r="F11" s="301"/>
      <c r="G11" s="302"/>
    </row>
    <row r="12" spans="1:10" ht="17.100000000000001" customHeight="1">
      <c r="A12" s="300"/>
      <c r="B12" s="301"/>
      <c r="C12" s="301"/>
      <c r="D12" s="301"/>
      <c r="E12" s="301"/>
      <c r="F12" s="301"/>
      <c r="G12" s="302"/>
    </row>
    <row r="13" spans="1:10" ht="17.100000000000001" customHeight="1">
      <c r="A13" s="303"/>
      <c r="B13" s="304"/>
      <c r="C13" s="304"/>
      <c r="D13" s="304"/>
      <c r="E13" s="304"/>
      <c r="F13" s="304"/>
      <c r="G13" s="305"/>
    </row>
    <row r="14" spans="1:10" ht="17.100000000000001" customHeight="1">
      <c r="A14" s="13"/>
      <c r="B14" s="8"/>
      <c r="C14" s="8"/>
      <c r="D14" s="9"/>
      <c r="E14" s="10"/>
      <c r="F14" s="12"/>
      <c r="G14" s="14"/>
    </row>
    <row r="15" spans="1:10" ht="17.100000000000001" customHeight="1">
      <c r="A15" s="13"/>
      <c r="B15" s="8"/>
      <c r="C15" s="260" t="s">
        <v>1627</v>
      </c>
      <c r="D15" s="261"/>
      <c r="E15" s="261"/>
      <c r="F15" s="262"/>
      <c r="G15" s="14"/>
    </row>
    <row r="16" spans="1:10" ht="17.100000000000001" customHeight="1">
      <c r="A16" s="13"/>
      <c r="B16" s="8"/>
      <c r="C16" s="263"/>
      <c r="D16" s="264"/>
      <c r="E16" s="264"/>
      <c r="F16" s="265"/>
      <c r="G16" s="14"/>
    </row>
    <row r="17" spans="1:7" ht="17.100000000000001" customHeight="1">
      <c r="A17" s="13"/>
      <c r="B17" s="8"/>
      <c r="C17" s="263"/>
      <c r="D17" s="264"/>
      <c r="E17" s="264"/>
      <c r="F17" s="265"/>
      <c r="G17" s="14"/>
    </row>
    <row r="18" spans="1:7" ht="17.100000000000001" customHeight="1">
      <c r="A18" s="13"/>
      <c r="B18" s="8"/>
      <c r="C18" s="263"/>
      <c r="D18" s="264"/>
      <c r="E18" s="264"/>
      <c r="F18" s="265"/>
      <c r="G18" s="14"/>
    </row>
    <row r="19" spans="1:7" ht="17.100000000000001" customHeight="1">
      <c r="A19" s="13"/>
      <c r="B19" s="8"/>
      <c r="C19" s="263"/>
      <c r="D19" s="264"/>
      <c r="E19" s="264"/>
      <c r="F19" s="265"/>
      <c r="G19" s="14"/>
    </row>
    <row r="20" spans="1:7" ht="17.100000000000001" customHeight="1">
      <c r="A20" s="13"/>
      <c r="B20" s="8"/>
      <c r="C20" s="263"/>
      <c r="D20" s="264"/>
      <c r="E20" s="264"/>
      <c r="F20" s="265"/>
      <c r="G20" s="14"/>
    </row>
    <row r="21" spans="1:7" ht="17.100000000000001" customHeight="1">
      <c r="A21" s="13"/>
      <c r="B21" s="8"/>
      <c r="C21" s="263"/>
      <c r="D21" s="264"/>
      <c r="E21" s="264"/>
      <c r="F21" s="265"/>
      <c r="G21" s="14"/>
    </row>
    <row r="22" spans="1:7" ht="17.100000000000001" customHeight="1">
      <c r="A22" s="13"/>
      <c r="B22" s="8"/>
      <c r="C22" s="263"/>
      <c r="D22" s="264"/>
      <c r="E22" s="264"/>
      <c r="F22" s="265"/>
      <c r="G22" s="14"/>
    </row>
    <row r="23" spans="1:7" ht="17.100000000000001" customHeight="1">
      <c r="A23" s="13"/>
      <c r="B23" s="8"/>
      <c r="C23" s="263"/>
      <c r="D23" s="264"/>
      <c r="E23" s="264"/>
      <c r="F23" s="265"/>
      <c r="G23" s="14"/>
    </row>
    <row r="24" spans="1:7" ht="17.100000000000001" customHeight="1">
      <c r="A24" s="13"/>
      <c r="B24" s="8"/>
      <c r="C24" s="263"/>
      <c r="D24" s="264"/>
      <c r="E24" s="264"/>
      <c r="F24" s="265"/>
      <c r="G24" s="14"/>
    </row>
    <row r="25" spans="1:7" ht="17.100000000000001" customHeight="1">
      <c r="A25" s="13"/>
      <c r="B25" s="8"/>
      <c r="C25" s="38"/>
      <c r="D25" s="38"/>
      <c r="E25" s="38"/>
      <c r="F25" s="38"/>
      <c r="G25" s="14"/>
    </row>
    <row r="26" spans="1:7" ht="17.100000000000001" customHeight="1">
      <c r="A26" s="13"/>
      <c r="B26" s="8"/>
      <c r="C26" s="266" t="s">
        <v>388</v>
      </c>
      <c r="D26" s="267" t="s">
        <v>388</v>
      </c>
      <c r="E26" s="267" t="s">
        <v>388</v>
      </c>
      <c r="F26" s="268" t="s">
        <v>388</v>
      </c>
      <c r="G26" s="14"/>
    </row>
    <row r="27" spans="1:7" ht="17.100000000000001" customHeight="1">
      <c r="A27" s="13"/>
      <c r="B27" s="8"/>
      <c r="C27" s="269" t="s">
        <v>388</v>
      </c>
      <c r="D27" s="270" t="s">
        <v>388</v>
      </c>
      <c r="E27" s="270" t="s">
        <v>388</v>
      </c>
      <c r="F27" s="271" t="s">
        <v>388</v>
      </c>
      <c r="G27" s="14"/>
    </row>
    <row r="28" spans="1:7" ht="17.100000000000001" customHeight="1">
      <c r="A28" s="13"/>
      <c r="B28" s="8"/>
      <c r="C28" s="269" t="s">
        <v>388</v>
      </c>
      <c r="D28" s="270" t="s">
        <v>388</v>
      </c>
      <c r="E28" s="270" t="s">
        <v>388</v>
      </c>
      <c r="F28" s="271" t="s">
        <v>388</v>
      </c>
      <c r="G28" s="14"/>
    </row>
    <row r="29" spans="1:7" ht="17.100000000000001" customHeight="1">
      <c r="A29" s="13"/>
      <c r="B29" s="8"/>
      <c r="C29" s="272" t="s">
        <v>388</v>
      </c>
      <c r="D29" s="273" t="s">
        <v>388</v>
      </c>
      <c r="E29" s="273" t="s">
        <v>388</v>
      </c>
      <c r="F29" s="274" t="s">
        <v>388</v>
      </c>
      <c r="G29" s="14"/>
    </row>
    <row r="30" spans="1:7" ht="17.100000000000001" customHeight="1">
      <c r="A30" s="13"/>
      <c r="B30" s="8"/>
      <c r="C30" s="8"/>
      <c r="D30" s="9"/>
      <c r="E30" s="10"/>
      <c r="F30" s="12"/>
      <c r="G30" s="14"/>
    </row>
    <row r="31" spans="1:7" ht="17.100000000000001" customHeight="1">
      <c r="A31" s="275"/>
      <c r="B31" s="276"/>
      <c r="C31" s="276"/>
      <c r="D31" s="276"/>
      <c r="E31" s="276"/>
      <c r="F31" s="276"/>
      <c r="G31" s="277"/>
    </row>
    <row r="32" spans="1:7" ht="17.100000000000001" customHeight="1">
      <c r="A32" s="278"/>
      <c r="B32" s="279"/>
      <c r="C32" s="279"/>
      <c r="D32" s="279"/>
      <c r="E32" s="279"/>
      <c r="F32" s="279"/>
      <c r="G32" s="280"/>
    </row>
    <row r="33" spans="1:7" ht="17.100000000000001" customHeight="1">
      <c r="A33" s="13"/>
      <c r="B33" s="8"/>
      <c r="C33" s="8"/>
      <c r="D33" s="9"/>
      <c r="E33" s="10"/>
      <c r="F33" s="12"/>
      <c r="G33" s="14"/>
    </row>
    <row r="34" spans="1:7" ht="17.100000000000001" customHeight="1">
      <c r="A34" s="13"/>
      <c r="B34" s="8"/>
      <c r="C34" s="8"/>
      <c r="D34" s="9"/>
      <c r="E34" s="10"/>
      <c r="F34" s="12"/>
      <c r="G34" s="14"/>
    </row>
    <row r="35" spans="1:7" ht="17.100000000000001" customHeight="1">
      <c r="A35" s="13"/>
      <c r="B35" s="8"/>
      <c r="C35" s="8"/>
      <c r="D35" s="9"/>
      <c r="E35" s="10"/>
      <c r="F35" s="12"/>
      <c r="G35" s="14"/>
    </row>
    <row r="36" spans="1:7" ht="17.100000000000001" customHeight="1">
      <c r="A36" s="13"/>
      <c r="B36" s="8"/>
      <c r="C36" s="8"/>
      <c r="D36" s="9"/>
      <c r="E36" s="10"/>
      <c r="F36" s="12"/>
      <c r="G36" s="14"/>
    </row>
    <row r="37" spans="1:7" ht="17.100000000000001" customHeight="1">
      <c r="A37" s="13"/>
      <c r="B37" s="8"/>
      <c r="C37" s="8"/>
      <c r="D37" s="9"/>
      <c r="E37" s="10"/>
      <c r="F37" s="12"/>
      <c r="G37" s="14"/>
    </row>
    <row r="38" spans="1:7" ht="17.100000000000001" customHeight="1">
      <c r="A38" s="13"/>
      <c r="B38" s="8"/>
      <c r="C38" s="8"/>
      <c r="D38" s="9"/>
      <c r="E38" s="10"/>
      <c r="F38" s="12"/>
      <c r="G38" s="14"/>
    </row>
    <row r="39" spans="1:7" ht="17.100000000000001" customHeight="1">
      <c r="A39" s="13"/>
      <c r="B39" s="8"/>
      <c r="C39" s="8"/>
      <c r="D39" s="9"/>
      <c r="E39" s="10"/>
      <c r="F39" s="12"/>
      <c r="G39" s="14"/>
    </row>
    <row r="40" spans="1:7" ht="17.100000000000001" customHeight="1">
      <c r="A40" s="13"/>
      <c r="B40" s="8"/>
      <c r="C40" s="8"/>
      <c r="D40" s="9"/>
      <c r="E40" s="10"/>
      <c r="F40" s="12"/>
      <c r="G40" s="14"/>
    </row>
    <row r="41" spans="1:7" ht="17.100000000000001" customHeight="1">
      <c r="A41" s="13"/>
      <c r="B41" s="8"/>
      <c r="C41" s="8"/>
      <c r="D41" s="9"/>
      <c r="E41" s="10"/>
      <c r="F41" s="12"/>
      <c r="G41" s="14"/>
    </row>
    <row r="42" spans="1:7" ht="17.100000000000001" customHeight="1">
      <c r="A42" s="13"/>
      <c r="B42" s="8"/>
      <c r="C42" s="8"/>
      <c r="D42" s="9"/>
      <c r="E42" s="10"/>
      <c r="F42" s="12"/>
      <c r="G42" s="14"/>
    </row>
    <row r="43" spans="1:7" ht="17.100000000000001" customHeight="1">
      <c r="A43" s="13"/>
      <c r="B43" s="8"/>
      <c r="C43" s="8"/>
      <c r="D43" s="9"/>
      <c r="E43" s="10"/>
      <c r="F43" s="12"/>
      <c r="G43" s="14"/>
    </row>
    <row r="44" spans="1:7" ht="17.100000000000001" customHeight="1">
      <c r="A44" s="13"/>
      <c r="B44" s="8"/>
      <c r="C44" s="8"/>
      <c r="D44" s="9"/>
      <c r="E44" s="10"/>
      <c r="F44" s="12"/>
      <c r="G44" s="14"/>
    </row>
    <row r="45" spans="1:7" ht="17.100000000000001" customHeight="1">
      <c r="A45" s="13"/>
      <c r="B45" s="8"/>
      <c r="C45" s="8"/>
      <c r="D45" s="9"/>
      <c r="E45" s="10"/>
      <c r="F45" s="12"/>
      <c r="G45" s="14"/>
    </row>
    <row r="46" spans="1:7" ht="17.100000000000001" customHeight="1">
      <c r="A46" s="13"/>
      <c r="B46" s="8"/>
      <c r="C46" s="8"/>
      <c r="D46" s="9"/>
      <c r="E46" s="10"/>
      <c r="F46" s="12"/>
      <c r="G46" s="14"/>
    </row>
    <row r="47" spans="1:7" ht="17.100000000000001" customHeight="1">
      <c r="A47" s="13"/>
      <c r="B47" s="8"/>
      <c r="C47" s="8"/>
      <c r="D47" s="9"/>
      <c r="E47" s="10"/>
      <c r="F47" s="12"/>
      <c r="G47" s="14"/>
    </row>
    <row r="48" spans="1:7" ht="17.100000000000001" customHeight="1">
      <c r="A48" s="13"/>
      <c r="B48" s="8"/>
      <c r="C48" s="8"/>
      <c r="D48" s="9"/>
      <c r="E48" s="10"/>
      <c r="F48" s="12"/>
      <c r="G48" s="14"/>
    </row>
    <row r="49" spans="1:7" ht="17.100000000000001" customHeight="1">
      <c r="A49" s="13"/>
      <c r="B49" s="8"/>
      <c r="C49" s="8"/>
      <c r="D49" s="9"/>
      <c r="E49" s="10"/>
      <c r="F49" s="12"/>
      <c r="G49" s="14"/>
    </row>
    <row r="50" spans="1:7" ht="17.100000000000001" customHeight="1">
      <c r="A50" s="13"/>
      <c r="B50" s="8"/>
      <c r="C50" s="8"/>
      <c r="D50" s="9"/>
      <c r="E50" s="10"/>
      <c r="F50" s="12"/>
      <c r="G50" s="14"/>
    </row>
    <row r="51" spans="1:7" ht="17.100000000000001" customHeight="1">
      <c r="A51" s="13"/>
      <c r="B51" s="8"/>
      <c r="C51" s="8"/>
      <c r="D51" s="9"/>
      <c r="E51" s="10"/>
      <c r="F51" s="12"/>
      <c r="G51" s="14"/>
    </row>
    <row r="52" spans="1:7" ht="17.100000000000001" customHeight="1">
      <c r="A52" s="13"/>
      <c r="B52" s="8"/>
      <c r="C52" s="8"/>
      <c r="D52" s="9"/>
      <c r="E52" s="10"/>
      <c r="F52" s="12"/>
      <c r="G52" s="14"/>
    </row>
    <row r="53" spans="1:7" ht="17.100000000000001" customHeight="1">
      <c r="A53" s="13"/>
      <c r="B53" s="8"/>
      <c r="C53" s="8"/>
      <c r="D53" s="9"/>
      <c r="E53" s="10"/>
      <c r="F53" s="12"/>
      <c r="G53" s="14"/>
    </row>
    <row r="54" spans="1:7" ht="17.100000000000001" customHeight="1">
      <c r="A54" s="13"/>
      <c r="B54" s="8"/>
      <c r="C54" s="8"/>
      <c r="D54" s="9"/>
      <c r="E54" s="10"/>
      <c r="F54" s="12"/>
      <c r="G54" s="14"/>
    </row>
    <row r="55" spans="1:7" ht="17.100000000000001" customHeight="1">
      <c r="A55" s="13"/>
      <c r="B55" s="8"/>
      <c r="C55" s="8"/>
      <c r="D55" s="9"/>
      <c r="E55" s="10"/>
      <c r="F55" s="12"/>
      <c r="G55" s="14"/>
    </row>
    <row r="56" spans="1:7" ht="17.100000000000001" customHeight="1">
      <c r="A56" s="13"/>
      <c r="B56" s="8"/>
      <c r="C56" s="8"/>
      <c r="D56" s="9"/>
      <c r="E56" s="10"/>
      <c r="F56" s="12"/>
      <c r="G56" s="14"/>
    </row>
    <row r="57" spans="1:7" ht="17.100000000000001" customHeight="1">
      <c r="A57" s="13"/>
      <c r="B57" s="8"/>
      <c r="C57" s="8"/>
      <c r="D57" s="9"/>
      <c r="E57" s="10"/>
      <c r="F57" s="12"/>
      <c r="G57" s="14"/>
    </row>
    <row r="58" spans="1:7" ht="17.100000000000001" customHeight="1" thickBot="1">
      <c r="A58" s="13"/>
      <c r="B58" s="8"/>
      <c r="C58" s="8"/>
      <c r="D58" s="9"/>
      <c r="E58" s="10"/>
      <c r="F58" s="12"/>
      <c r="G58" s="14"/>
    </row>
    <row r="59" spans="1:7" ht="24.95" customHeight="1" thickBot="1">
      <c r="A59" s="281"/>
      <c r="B59" s="282"/>
      <c r="C59" s="282"/>
      <c r="D59" s="282"/>
      <c r="E59" s="282"/>
      <c r="F59" s="282"/>
      <c r="G59" s="283"/>
    </row>
    <row r="60" spans="1:7" ht="9.9499999999999993" customHeight="1" thickBot="1">
      <c r="A60" s="6"/>
      <c r="B60" s="6"/>
      <c r="C60" s="6"/>
      <c r="D60" s="6"/>
      <c r="E60" s="6"/>
      <c r="F60" s="6"/>
      <c r="G60" s="6"/>
    </row>
    <row r="61" spans="1:7" ht="24.95" customHeight="1" thickBot="1">
      <c r="A61" s="284">
        <v>1</v>
      </c>
      <c r="B61" s="285"/>
      <c r="C61" s="285"/>
      <c r="D61" s="285"/>
      <c r="E61" s="285"/>
      <c r="F61" s="285"/>
      <c r="G61" s="286"/>
    </row>
    <row r="62" spans="1:7">
      <c r="A62" s="4"/>
      <c r="B62" s="4"/>
      <c r="C62" s="4"/>
      <c r="D62" s="4"/>
      <c r="E62" s="4"/>
      <c r="F62" s="4"/>
      <c r="G62" s="4"/>
    </row>
    <row r="63" spans="1:7">
      <c r="A63" s="4"/>
      <c r="B63" s="4"/>
      <c r="C63" s="4"/>
      <c r="D63" s="4"/>
      <c r="E63" s="4"/>
      <c r="F63" s="4"/>
      <c r="G63" s="4"/>
    </row>
    <row r="64" spans="1:7">
      <c r="A64" s="4"/>
      <c r="B64" s="4"/>
      <c r="C64" s="4"/>
      <c r="D64" s="4"/>
      <c r="E64" s="4"/>
      <c r="F64" s="4"/>
      <c r="G64" s="4"/>
    </row>
    <row r="65" spans="1:7">
      <c r="A65" s="4"/>
      <c r="B65" s="4"/>
      <c r="C65" s="4"/>
      <c r="D65" s="4"/>
      <c r="E65" s="4"/>
      <c r="F65" s="4"/>
      <c r="G65" s="4"/>
    </row>
    <row r="66" spans="1:7">
      <c r="A66" s="4"/>
      <c r="B66" s="4"/>
      <c r="C66" s="4"/>
      <c r="D66" s="4"/>
      <c r="E66" s="4"/>
      <c r="F66" s="4"/>
      <c r="G66" s="4"/>
    </row>
    <row r="67" spans="1:7" ht="24" customHeight="1">
      <c r="A67" s="7"/>
      <c r="B67" s="7"/>
      <c r="C67" s="7"/>
      <c r="D67" s="7"/>
      <c r="E67" s="7"/>
      <c r="F67" s="7"/>
      <c r="G67" s="7"/>
    </row>
    <row r="68" spans="1:7">
      <c r="A68" s="7"/>
      <c r="B68" s="7"/>
      <c r="C68" s="7"/>
      <c r="D68" s="7"/>
      <c r="E68" s="7"/>
      <c r="F68" s="7"/>
      <c r="G68" s="7"/>
    </row>
    <row r="69" spans="1:7" ht="15.75" thickBot="1">
      <c r="A69" s="7"/>
      <c r="B69" s="7"/>
      <c r="C69" s="7"/>
      <c r="D69" s="7"/>
      <c r="E69" s="7"/>
      <c r="F69" s="7"/>
      <c r="G69" s="7"/>
    </row>
    <row r="70" spans="1:7" ht="20.25">
      <c r="A70" s="18" t="s">
        <v>1625</v>
      </c>
      <c r="B70" s="19"/>
      <c r="C70" s="19"/>
      <c r="D70" s="29"/>
      <c r="E70" s="29"/>
      <c r="F70" s="29"/>
      <c r="G70" s="30"/>
    </row>
    <row r="71" spans="1:7" ht="25.5">
      <c r="A71" s="50" t="s">
        <v>1624</v>
      </c>
      <c r="B71" s="20"/>
      <c r="C71" s="20"/>
      <c r="D71" s="20"/>
      <c r="E71" s="21"/>
      <c r="F71" s="21"/>
      <c r="G71" s="22"/>
    </row>
    <row r="72" spans="1:7" ht="18.75" thickBot="1">
      <c r="A72" s="37" t="s">
        <v>1626</v>
      </c>
      <c r="B72" s="23"/>
      <c r="C72" s="23"/>
      <c r="D72" s="24"/>
      <c r="E72" s="24"/>
      <c r="F72" s="24"/>
      <c r="G72" s="25"/>
    </row>
    <row r="73" spans="1:7" ht="15.75" thickBot="1">
      <c r="A73" s="5"/>
      <c r="B73" s="5"/>
      <c r="C73" s="5"/>
      <c r="D73" s="5"/>
      <c r="E73" s="5"/>
      <c r="F73" s="5"/>
      <c r="G73" s="5"/>
    </row>
    <row r="74" spans="1:7" ht="17.25">
      <c r="A74" s="51"/>
      <c r="B74" s="52"/>
      <c r="C74" s="287"/>
      <c r="D74" s="289"/>
      <c r="E74" s="291"/>
      <c r="F74" s="293"/>
      <c r="G74" s="53"/>
    </row>
    <row r="75" spans="1:7" ht="17.25">
      <c r="A75" s="54"/>
      <c r="B75" s="55"/>
      <c r="C75" s="288"/>
      <c r="D75" s="290"/>
      <c r="E75" s="292"/>
      <c r="F75" s="294"/>
      <c r="G75" s="56"/>
    </row>
    <row r="76" spans="1:7" ht="18">
      <c r="A76" s="13"/>
      <c r="B76" s="8"/>
      <c r="C76" s="8"/>
      <c r="D76" s="9"/>
      <c r="E76" s="10"/>
      <c r="F76" s="12"/>
      <c r="G76" s="14"/>
    </row>
    <row r="77" spans="1:7" ht="18">
      <c r="A77" s="13"/>
      <c r="B77" s="8"/>
      <c r="C77" s="8"/>
      <c r="D77" s="9"/>
      <c r="E77" s="10"/>
      <c r="F77" s="12"/>
      <c r="G77" s="14"/>
    </row>
    <row r="78" spans="1:7">
      <c r="A78" s="295" t="s">
        <v>41</v>
      </c>
      <c r="B78" s="296"/>
      <c r="C78" s="296"/>
      <c r="D78" s="296"/>
      <c r="E78" s="297"/>
      <c r="F78" s="298"/>
      <c r="G78" s="299"/>
    </row>
    <row r="79" spans="1:7">
      <c r="A79" s="300"/>
      <c r="B79" s="301"/>
      <c r="C79" s="301"/>
      <c r="D79" s="301"/>
      <c r="E79" s="301"/>
      <c r="F79" s="301"/>
      <c r="G79" s="302"/>
    </row>
    <row r="80" spans="1:7">
      <c r="A80" s="300"/>
      <c r="B80" s="301"/>
      <c r="C80" s="301"/>
      <c r="D80" s="301"/>
      <c r="E80" s="301"/>
      <c r="F80" s="301"/>
      <c r="G80" s="302"/>
    </row>
    <row r="81" spans="1:7">
      <c r="A81" s="300"/>
      <c r="B81" s="301"/>
      <c r="C81" s="301"/>
      <c r="D81" s="301"/>
      <c r="E81" s="301"/>
      <c r="F81" s="301"/>
      <c r="G81" s="302"/>
    </row>
    <row r="82" spans="1:7">
      <c r="A82" s="303"/>
      <c r="B82" s="304"/>
      <c r="C82" s="304"/>
      <c r="D82" s="304"/>
      <c r="E82" s="304"/>
      <c r="F82" s="304"/>
      <c r="G82" s="305"/>
    </row>
    <row r="83" spans="1:7" ht="18">
      <c r="A83" s="13"/>
      <c r="B83" s="8"/>
      <c r="C83" s="8"/>
      <c r="D83" s="9"/>
      <c r="E83" s="10"/>
      <c r="F83" s="12"/>
      <c r="G83" s="14"/>
    </row>
    <row r="84" spans="1:7" ht="18">
      <c r="A84" s="13"/>
      <c r="B84" s="8"/>
      <c r="C84" s="260" t="s">
        <v>1629</v>
      </c>
      <c r="D84" s="261"/>
      <c r="E84" s="261"/>
      <c r="F84" s="262"/>
      <c r="G84" s="14"/>
    </row>
    <row r="85" spans="1:7" ht="18">
      <c r="A85" s="13"/>
      <c r="B85" s="8"/>
      <c r="C85" s="263"/>
      <c r="D85" s="264"/>
      <c r="E85" s="264"/>
      <c r="F85" s="265"/>
      <c r="G85" s="14"/>
    </row>
    <row r="86" spans="1:7" ht="18">
      <c r="A86" s="13"/>
      <c r="B86" s="8"/>
      <c r="C86" s="263"/>
      <c r="D86" s="264"/>
      <c r="E86" s="264"/>
      <c r="F86" s="265"/>
      <c r="G86" s="14"/>
    </row>
    <row r="87" spans="1:7" ht="18">
      <c r="A87" s="13"/>
      <c r="B87" s="8"/>
      <c r="C87" s="263"/>
      <c r="D87" s="264"/>
      <c r="E87" s="264"/>
      <c r="F87" s="265"/>
      <c r="G87" s="14"/>
    </row>
    <row r="88" spans="1:7" ht="18">
      <c r="A88" s="13"/>
      <c r="B88" s="8"/>
      <c r="C88" s="263"/>
      <c r="D88" s="264"/>
      <c r="E88" s="264"/>
      <c r="F88" s="265"/>
      <c r="G88" s="14"/>
    </row>
    <row r="89" spans="1:7" ht="18">
      <c r="A89" s="13"/>
      <c r="B89" s="8"/>
      <c r="C89" s="263"/>
      <c r="D89" s="264"/>
      <c r="E89" s="264"/>
      <c r="F89" s="265"/>
      <c r="G89" s="14"/>
    </row>
    <row r="90" spans="1:7" ht="18">
      <c r="A90" s="13"/>
      <c r="B90" s="8"/>
      <c r="C90" s="263"/>
      <c r="D90" s="264"/>
      <c r="E90" s="264"/>
      <c r="F90" s="265"/>
      <c r="G90" s="14"/>
    </row>
    <row r="91" spans="1:7" ht="18">
      <c r="A91" s="13"/>
      <c r="B91" s="8"/>
      <c r="C91" s="263"/>
      <c r="D91" s="264"/>
      <c r="E91" s="264"/>
      <c r="F91" s="265"/>
      <c r="G91" s="14"/>
    </row>
    <row r="92" spans="1:7" ht="18">
      <c r="A92" s="13"/>
      <c r="B92" s="8"/>
      <c r="C92" s="263"/>
      <c r="D92" s="264"/>
      <c r="E92" s="264"/>
      <c r="F92" s="265"/>
      <c r="G92" s="14"/>
    </row>
    <row r="93" spans="1:7" ht="18">
      <c r="A93" s="13"/>
      <c r="B93" s="8"/>
      <c r="C93" s="263"/>
      <c r="D93" s="264"/>
      <c r="E93" s="264"/>
      <c r="F93" s="265"/>
      <c r="G93" s="14"/>
    </row>
    <row r="94" spans="1:7" ht="34.5">
      <c r="A94" s="13"/>
      <c r="B94" s="8"/>
      <c r="C94" s="38"/>
      <c r="D94" s="38"/>
      <c r="E94" s="38"/>
      <c r="F94" s="38"/>
      <c r="G94" s="14"/>
    </row>
    <row r="95" spans="1:7" ht="18">
      <c r="A95" s="13"/>
      <c r="B95" s="8"/>
      <c r="C95" s="266" t="s">
        <v>1630</v>
      </c>
      <c r="D95" s="267" t="s">
        <v>388</v>
      </c>
      <c r="E95" s="267" t="s">
        <v>388</v>
      </c>
      <c r="F95" s="268" t="s">
        <v>388</v>
      </c>
      <c r="G95" s="14"/>
    </row>
    <row r="96" spans="1:7" ht="18">
      <c r="A96" s="13"/>
      <c r="B96" s="8"/>
      <c r="C96" s="269" t="s">
        <v>388</v>
      </c>
      <c r="D96" s="270" t="s">
        <v>388</v>
      </c>
      <c r="E96" s="270" t="s">
        <v>388</v>
      </c>
      <c r="F96" s="271" t="s">
        <v>388</v>
      </c>
      <c r="G96" s="14"/>
    </row>
    <row r="97" spans="1:7" ht="18">
      <c r="A97" s="13"/>
      <c r="B97" s="8"/>
      <c r="C97" s="269" t="s">
        <v>388</v>
      </c>
      <c r="D97" s="270" t="s">
        <v>388</v>
      </c>
      <c r="E97" s="270" t="s">
        <v>388</v>
      </c>
      <c r="F97" s="271" t="s">
        <v>388</v>
      </c>
      <c r="G97" s="14"/>
    </row>
    <row r="98" spans="1:7" ht="18">
      <c r="A98" s="13"/>
      <c r="B98" s="8"/>
      <c r="C98" s="272" t="s">
        <v>388</v>
      </c>
      <c r="D98" s="273" t="s">
        <v>388</v>
      </c>
      <c r="E98" s="273" t="s">
        <v>388</v>
      </c>
      <c r="F98" s="274" t="s">
        <v>388</v>
      </c>
      <c r="G98" s="14"/>
    </row>
    <row r="99" spans="1:7" ht="18">
      <c r="A99" s="13"/>
      <c r="B99" s="8"/>
      <c r="C99" s="8"/>
      <c r="D99" s="9"/>
      <c r="E99" s="10"/>
      <c r="F99" s="12"/>
      <c r="G99" s="14"/>
    </row>
    <row r="100" spans="1:7">
      <c r="A100" s="275"/>
      <c r="B100" s="276"/>
      <c r="C100" s="276"/>
      <c r="D100" s="276"/>
      <c r="E100" s="276"/>
      <c r="F100" s="276"/>
      <c r="G100" s="277"/>
    </row>
    <row r="101" spans="1:7">
      <c r="A101" s="278"/>
      <c r="B101" s="279"/>
      <c r="C101" s="279"/>
      <c r="D101" s="279"/>
      <c r="E101" s="279"/>
      <c r="F101" s="279"/>
      <c r="G101" s="280"/>
    </row>
    <row r="102" spans="1:7" ht="18">
      <c r="A102" s="13"/>
      <c r="B102" s="8"/>
      <c r="C102" s="8"/>
      <c r="D102" s="9"/>
      <c r="E102" s="10"/>
      <c r="F102" s="12"/>
      <c r="G102" s="14"/>
    </row>
    <row r="103" spans="1:7" ht="18">
      <c r="A103" s="13"/>
      <c r="B103" s="8"/>
      <c r="C103" s="8"/>
      <c r="D103" s="9"/>
      <c r="E103" s="10"/>
      <c r="F103" s="12"/>
      <c r="G103" s="14"/>
    </row>
    <row r="104" spans="1:7" ht="18">
      <c r="A104" s="13"/>
      <c r="B104" s="8"/>
      <c r="C104" s="8"/>
      <c r="D104" s="9"/>
      <c r="E104" s="10"/>
      <c r="F104" s="12"/>
      <c r="G104" s="14"/>
    </row>
    <row r="105" spans="1:7" ht="18">
      <c r="A105" s="13"/>
      <c r="B105" s="8"/>
      <c r="C105" s="8"/>
      <c r="D105" s="9"/>
      <c r="E105" s="10"/>
      <c r="F105" s="12"/>
      <c r="G105" s="14"/>
    </row>
    <row r="106" spans="1:7" ht="18">
      <c r="A106" s="13"/>
      <c r="B106" s="8"/>
      <c r="C106" s="8"/>
      <c r="D106" s="9"/>
      <c r="E106" s="10"/>
      <c r="F106" s="12"/>
      <c r="G106" s="14"/>
    </row>
    <row r="107" spans="1:7" ht="18">
      <c r="A107" s="13"/>
      <c r="B107" s="8"/>
      <c r="C107" s="8"/>
      <c r="D107" s="9"/>
      <c r="E107" s="10"/>
      <c r="F107" s="12"/>
      <c r="G107" s="14"/>
    </row>
    <row r="108" spans="1:7" ht="18">
      <c r="A108" s="13"/>
      <c r="B108" s="8"/>
      <c r="C108" s="8"/>
      <c r="D108" s="9"/>
      <c r="E108" s="10"/>
      <c r="F108" s="12"/>
      <c r="G108" s="14"/>
    </row>
    <row r="109" spans="1:7" ht="18">
      <c r="A109" s="13"/>
      <c r="B109" s="8"/>
      <c r="C109" s="8"/>
      <c r="D109" s="9"/>
      <c r="E109" s="10"/>
      <c r="F109" s="12"/>
      <c r="G109" s="14"/>
    </row>
    <row r="110" spans="1:7" ht="18">
      <c r="A110" s="13"/>
      <c r="B110" s="8"/>
      <c r="C110" s="8"/>
      <c r="D110" s="9"/>
      <c r="E110" s="10"/>
      <c r="F110" s="12"/>
      <c r="G110" s="14"/>
    </row>
    <row r="111" spans="1:7" ht="18">
      <c r="A111" s="13"/>
      <c r="B111" s="8"/>
      <c r="C111" s="8"/>
      <c r="D111" s="9"/>
      <c r="E111" s="10"/>
      <c r="F111" s="12"/>
      <c r="G111" s="14"/>
    </row>
    <row r="112" spans="1:7" ht="18">
      <c r="A112" s="13"/>
      <c r="B112" s="8"/>
      <c r="C112" s="8"/>
      <c r="D112" s="9"/>
      <c r="E112" s="10"/>
      <c r="F112" s="12"/>
      <c r="G112" s="14"/>
    </row>
    <row r="113" spans="1:7" ht="18">
      <c r="A113" s="13"/>
      <c r="B113" s="8"/>
      <c r="C113" s="8"/>
      <c r="D113" s="9"/>
      <c r="E113" s="10"/>
      <c r="F113" s="12"/>
      <c r="G113" s="14"/>
    </row>
    <row r="114" spans="1:7" ht="18">
      <c r="A114" s="13"/>
      <c r="B114" s="8"/>
      <c r="C114" s="8"/>
      <c r="D114" s="9"/>
      <c r="E114" s="10"/>
      <c r="F114" s="12"/>
      <c r="G114" s="14"/>
    </row>
    <row r="115" spans="1:7" ht="18">
      <c r="A115" s="13"/>
      <c r="B115" s="8"/>
      <c r="C115" s="8"/>
      <c r="D115" s="9"/>
      <c r="E115" s="10"/>
      <c r="F115" s="12"/>
      <c r="G115" s="14"/>
    </row>
    <row r="116" spans="1:7" ht="18">
      <c r="A116" s="13"/>
      <c r="B116" s="8"/>
      <c r="C116" s="8"/>
      <c r="D116" s="9"/>
      <c r="E116" s="10"/>
      <c r="F116" s="12"/>
      <c r="G116" s="14"/>
    </row>
    <row r="117" spans="1:7" ht="18">
      <c r="A117" s="13"/>
      <c r="B117" s="8"/>
      <c r="C117" s="8"/>
      <c r="D117" s="9"/>
      <c r="E117" s="10"/>
      <c r="F117" s="12"/>
      <c r="G117" s="14"/>
    </row>
    <row r="118" spans="1:7" ht="18">
      <c r="A118" s="13"/>
      <c r="B118" s="8"/>
      <c r="C118" s="8"/>
      <c r="D118" s="9"/>
      <c r="E118" s="10"/>
      <c r="F118" s="12"/>
      <c r="G118" s="14"/>
    </row>
    <row r="119" spans="1:7" ht="18">
      <c r="A119" s="13"/>
      <c r="B119" s="8"/>
      <c r="C119" s="8"/>
      <c r="D119" s="9"/>
      <c r="E119" s="10"/>
      <c r="F119" s="12"/>
      <c r="G119" s="14"/>
    </row>
    <row r="120" spans="1:7" ht="18">
      <c r="A120" s="13"/>
      <c r="B120" s="8"/>
      <c r="C120" s="8"/>
      <c r="D120" s="9"/>
      <c r="E120" s="10"/>
      <c r="F120" s="12"/>
      <c r="G120" s="14"/>
    </row>
    <row r="121" spans="1:7" ht="18">
      <c r="A121" s="13"/>
      <c r="B121" s="8"/>
      <c r="C121" s="8"/>
      <c r="D121" s="9"/>
      <c r="E121" s="10"/>
      <c r="F121" s="12"/>
      <c r="G121" s="14"/>
    </row>
    <row r="122" spans="1:7" ht="18">
      <c r="A122" s="13"/>
      <c r="B122" s="8"/>
      <c r="C122" s="8"/>
      <c r="D122" s="9"/>
      <c r="E122" s="10"/>
      <c r="F122" s="12"/>
      <c r="G122" s="14"/>
    </row>
    <row r="123" spans="1:7" ht="18.75" thickBot="1">
      <c r="A123" s="13"/>
      <c r="B123" s="8"/>
      <c r="C123" s="8"/>
      <c r="D123" s="9"/>
      <c r="E123" s="10"/>
      <c r="F123" s="12"/>
      <c r="G123" s="14"/>
    </row>
    <row r="124" spans="1:7" ht="18.75" thickBot="1">
      <c r="A124" s="281"/>
      <c r="B124" s="282"/>
      <c r="C124" s="282"/>
      <c r="D124" s="282"/>
      <c r="E124" s="282"/>
      <c r="F124" s="282"/>
      <c r="G124" s="283"/>
    </row>
    <row r="125" spans="1:7" ht="15.75" thickBot="1">
      <c r="A125" s="6"/>
      <c r="B125" s="6"/>
      <c r="C125" s="6"/>
      <c r="D125" s="6"/>
      <c r="E125" s="6"/>
      <c r="F125" s="6"/>
      <c r="G125" s="6"/>
    </row>
    <row r="126" spans="1:7" ht="18.75" thickBot="1">
      <c r="A126" s="284">
        <v>1</v>
      </c>
      <c r="B126" s="285"/>
      <c r="C126" s="285"/>
      <c r="D126" s="285"/>
      <c r="E126" s="285"/>
      <c r="F126" s="285"/>
      <c r="G126" s="286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7"/>
      <c r="B131" s="7"/>
      <c r="C131" s="7"/>
      <c r="D131" s="7"/>
      <c r="E131" s="7"/>
      <c r="F131" s="7"/>
      <c r="G131" s="7"/>
    </row>
    <row r="132" spans="1:7">
      <c r="A132" s="7"/>
      <c r="B132" s="7"/>
      <c r="C132" s="7"/>
      <c r="D132" s="7"/>
      <c r="E132" s="7"/>
      <c r="F132" s="7"/>
      <c r="G132" s="7"/>
    </row>
    <row r="133" spans="1:7">
      <c r="A133" s="7"/>
      <c r="B133" s="7"/>
      <c r="C133" s="7"/>
      <c r="D133" s="7"/>
      <c r="E133" s="7"/>
      <c r="F133" s="7"/>
      <c r="G133" s="7"/>
    </row>
    <row r="134" spans="1:7">
      <c r="A134" s="7"/>
      <c r="B134" s="7"/>
      <c r="C134" s="7"/>
      <c r="D134" s="7"/>
      <c r="E134" s="7"/>
      <c r="F134" s="7"/>
      <c r="G134" s="7"/>
    </row>
    <row r="135" spans="1:7">
      <c r="A135" s="7"/>
      <c r="B135" s="7"/>
      <c r="C135" s="7"/>
      <c r="D135" s="7"/>
      <c r="E135" s="7"/>
      <c r="F135" s="7"/>
      <c r="G135" s="7"/>
    </row>
    <row r="136" spans="1:7">
      <c r="A136" s="7"/>
      <c r="B136" s="7"/>
      <c r="C136" s="7"/>
      <c r="D136" s="7"/>
      <c r="E136" s="7"/>
      <c r="F136" s="7"/>
      <c r="G136" s="7"/>
    </row>
    <row r="137" spans="1:7">
      <c r="A137" s="7"/>
      <c r="B137" s="7"/>
      <c r="C137" s="7"/>
      <c r="D137" s="7"/>
      <c r="E137" s="7"/>
      <c r="F137" s="7"/>
      <c r="G137" s="7"/>
    </row>
    <row r="138" spans="1:7">
      <c r="A138" s="7"/>
      <c r="B138" s="7"/>
      <c r="C138" s="7"/>
      <c r="D138" s="7"/>
      <c r="E138" s="7"/>
      <c r="F138" s="7"/>
      <c r="G138" s="7"/>
    </row>
    <row r="139" spans="1:7">
      <c r="A139" s="7"/>
      <c r="B139" s="7"/>
      <c r="C139" s="7"/>
      <c r="D139" s="7"/>
      <c r="E139" s="7"/>
      <c r="F139" s="7"/>
      <c r="G139" s="7"/>
    </row>
    <row r="140" spans="1:7">
      <c r="A140" s="7"/>
      <c r="B140" s="7"/>
      <c r="C140" s="7"/>
      <c r="D140" s="7"/>
      <c r="E140" s="7"/>
      <c r="F140" s="7"/>
      <c r="G140" s="7"/>
    </row>
    <row r="141" spans="1:7">
      <c r="A141" s="7"/>
      <c r="B141" s="7"/>
      <c r="C141" s="7"/>
      <c r="D141" s="7"/>
      <c r="E141" s="7"/>
      <c r="F141" s="7"/>
      <c r="G141" s="7"/>
    </row>
    <row r="142" spans="1:7">
      <c r="A142" s="7"/>
      <c r="B142" s="7"/>
      <c r="C142" s="7"/>
      <c r="D142" s="7"/>
      <c r="E142" s="7"/>
      <c r="F142" s="7"/>
      <c r="G142" s="7"/>
    </row>
    <row r="143" spans="1:7">
      <c r="A143" s="7"/>
      <c r="B143" s="7"/>
      <c r="C143" s="7"/>
      <c r="D143" s="7"/>
      <c r="E143" s="7"/>
      <c r="F143" s="7"/>
      <c r="G143" s="7"/>
    </row>
    <row r="144" spans="1:7">
      <c r="A144" s="7"/>
      <c r="B144" s="7"/>
      <c r="C144" s="7"/>
      <c r="D144" s="7"/>
      <c r="E144" s="7"/>
      <c r="F144" s="7"/>
      <c r="G144" s="7"/>
    </row>
    <row r="145" spans="1:7">
      <c r="A145" s="7"/>
      <c r="B145" s="7"/>
      <c r="C145" s="7"/>
      <c r="D145" s="7"/>
      <c r="E145" s="7"/>
      <c r="F145" s="7"/>
      <c r="G145" s="7"/>
    </row>
    <row r="146" spans="1:7">
      <c r="A146" s="7"/>
      <c r="B146" s="7"/>
      <c r="C146" s="7"/>
      <c r="D146" s="7"/>
      <c r="E146" s="7"/>
      <c r="F146" s="7"/>
      <c r="G146" s="7"/>
    </row>
    <row r="147" spans="1:7">
      <c r="A147" s="7"/>
      <c r="B147" s="7"/>
      <c r="C147" s="7"/>
      <c r="D147" s="7"/>
      <c r="E147" s="7"/>
      <c r="F147" s="7"/>
      <c r="G147" s="7"/>
    </row>
    <row r="148" spans="1:7">
      <c r="A148" s="7"/>
      <c r="B148" s="7"/>
      <c r="C148" s="7"/>
      <c r="D148" s="7"/>
      <c r="E148" s="7"/>
      <c r="F148" s="7"/>
      <c r="G148" s="7"/>
    </row>
    <row r="149" spans="1:7">
      <c r="A149" s="7"/>
      <c r="B149" s="7"/>
      <c r="C149" s="7"/>
      <c r="D149" s="7"/>
      <c r="E149" s="7"/>
      <c r="F149" s="7"/>
      <c r="G149" s="7"/>
    </row>
    <row r="150" spans="1:7">
      <c r="A150" s="7"/>
      <c r="B150" s="7"/>
      <c r="C150" s="7"/>
      <c r="D150" s="7"/>
      <c r="E150" s="7"/>
      <c r="F150" s="7"/>
      <c r="G150" s="7"/>
    </row>
    <row r="151" spans="1:7">
      <c r="A151" s="7"/>
      <c r="B151" s="7"/>
      <c r="C151" s="7"/>
      <c r="D151" s="7"/>
      <c r="E151" s="7"/>
      <c r="F151" s="7"/>
      <c r="G151" s="7"/>
    </row>
    <row r="152" spans="1:7">
      <c r="A152" s="7"/>
      <c r="B152" s="7"/>
      <c r="C152" s="7"/>
      <c r="D152" s="7"/>
      <c r="E152" s="7"/>
      <c r="F152" s="7"/>
      <c r="G152" s="7"/>
    </row>
    <row r="153" spans="1:7">
      <c r="A153" s="7"/>
      <c r="B153" s="7"/>
      <c r="C153" s="7"/>
      <c r="D153" s="7"/>
      <c r="E153" s="7"/>
      <c r="F153" s="7"/>
      <c r="G153" s="7"/>
    </row>
    <row r="154" spans="1:7">
      <c r="A154" s="7"/>
      <c r="B154" s="7"/>
      <c r="C154" s="7"/>
      <c r="D154" s="7"/>
      <c r="E154" s="7"/>
      <c r="F154" s="7"/>
      <c r="G154" s="7"/>
    </row>
    <row r="155" spans="1:7">
      <c r="A155" s="7"/>
      <c r="B155" s="7"/>
      <c r="C155" s="7"/>
      <c r="D155" s="7"/>
      <c r="E155" s="7"/>
      <c r="F155" s="7"/>
      <c r="G155" s="7"/>
    </row>
    <row r="156" spans="1:7">
      <c r="A156" s="7"/>
      <c r="B156" s="7"/>
      <c r="C156" s="7"/>
      <c r="D156" s="7"/>
      <c r="E156" s="7"/>
      <c r="F156" s="7"/>
      <c r="G156" s="7"/>
    </row>
    <row r="157" spans="1:7">
      <c r="A157" s="7"/>
      <c r="B157" s="7"/>
      <c r="C157" s="7"/>
      <c r="D157" s="7"/>
      <c r="E157" s="7"/>
      <c r="F157" s="7"/>
      <c r="G157" s="7"/>
    </row>
    <row r="158" spans="1:7">
      <c r="A158" s="7"/>
      <c r="B158" s="7"/>
      <c r="C158" s="7"/>
      <c r="D158" s="7"/>
      <c r="E158" s="7"/>
      <c r="F158" s="7"/>
      <c r="G158" s="7"/>
    </row>
    <row r="159" spans="1:7">
      <c r="A159" s="7"/>
      <c r="B159" s="7"/>
      <c r="C159" s="7"/>
      <c r="D159" s="7"/>
      <c r="E159" s="7"/>
      <c r="F159" s="7"/>
      <c r="G159" s="7"/>
    </row>
    <row r="160" spans="1:7">
      <c r="A160" s="7"/>
      <c r="B160" s="7"/>
      <c r="C160" s="7"/>
      <c r="D160" s="7"/>
      <c r="E160" s="7"/>
      <c r="F160" s="7"/>
      <c r="G160" s="7"/>
    </row>
    <row r="161" spans="1:7">
      <c r="A161" s="7"/>
      <c r="B161" s="7"/>
      <c r="C161" s="7"/>
      <c r="D161" s="7"/>
      <c r="E161" s="7"/>
      <c r="F161" s="7"/>
      <c r="G161" s="7"/>
    </row>
    <row r="162" spans="1:7">
      <c r="A162" s="7"/>
      <c r="B162" s="7"/>
      <c r="C162" s="7"/>
      <c r="D162" s="7"/>
      <c r="E162" s="7"/>
      <c r="F162" s="7"/>
      <c r="G162" s="7"/>
    </row>
    <row r="163" spans="1:7">
      <c r="A163" s="7"/>
      <c r="B163" s="7"/>
      <c r="C163" s="7"/>
      <c r="D163" s="7"/>
      <c r="E163" s="7"/>
      <c r="F163" s="7"/>
      <c r="G163" s="7"/>
    </row>
    <row r="164" spans="1:7">
      <c r="A164" s="7"/>
      <c r="B164" s="7"/>
      <c r="C164" s="7"/>
      <c r="D164" s="7"/>
      <c r="E164" s="7"/>
      <c r="F164" s="7"/>
      <c r="G164" s="7"/>
    </row>
    <row r="165" spans="1:7">
      <c r="A165" s="7"/>
      <c r="B165" s="7"/>
      <c r="C165" s="7"/>
      <c r="D165" s="7"/>
      <c r="E165" s="7"/>
      <c r="F165" s="7"/>
      <c r="G165" s="7"/>
    </row>
    <row r="166" spans="1:7">
      <c r="A166" s="7"/>
      <c r="B166" s="7"/>
      <c r="C166" s="7"/>
      <c r="D166" s="7"/>
      <c r="E166" s="7"/>
      <c r="F166" s="7"/>
      <c r="G166" s="7"/>
    </row>
    <row r="167" spans="1:7">
      <c r="A167" s="7"/>
      <c r="B167" s="7"/>
      <c r="C167" s="7"/>
      <c r="D167" s="7"/>
      <c r="E167" s="7"/>
      <c r="F167" s="7"/>
      <c r="G167" s="7"/>
    </row>
    <row r="168" spans="1:7">
      <c r="A168" s="7"/>
      <c r="B168" s="7"/>
      <c r="C168" s="7"/>
      <c r="D168" s="7"/>
      <c r="E168" s="7"/>
      <c r="F168" s="7"/>
      <c r="G168" s="7"/>
    </row>
    <row r="169" spans="1:7">
      <c r="A169" s="7"/>
      <c r="B169" s="7"/>
      <c r="C169" s="7"/>
      <c r="D169" s="7"/>
      <c r="E169" s="7"/>
      <c r="F169" s="7"/>
      <c r="G169" s="7"/>
    </row>
    <row r="170" spans="1:7">
      <c r="A170" s="7"/>
      <c r="B170" s="7"/>
      <c r="C170" s="7"/>
      <c r="D170" s="7"/>
      <c r="E170" s="7"/>
      <c r="F170" s="7"/>
      <c r="G170" s="7"/>
    </row>
    <row r="171" spans="1:7">
      <c r="A171" s="7"/>
      <c r="B171" s="7"/>
      <c r="C171" s="7"/>
      <c r="D171" s="7"/>
      <c r="E171" s="7"/>
      <c r="F171" s="7"/>
      <c r="G171" s="7"/>
    </row>
    <row r="172" spans="1:7">
      <c r="A172" s="7"/>
      <c r="B172" s="7"/>
      <c r="C172" s="7"/>
      <c r="D172" s="7"/>
      <c r="E172" s="7"/>
      <c r="F172" s="7"/>
      <c r="G172" s="7"/>
    </row>
    <row r="173" spans="1:7">
      <c r="A173" s="7"/>
      <c r="B173" s="7"/>
      <c r="C173" s="7"/>
      <c r="D173" s="7"/>
      <c r="E173" s="7"/>
      <c r="F173" s="7"/>
      <c r="G173" s="7"/>
    </row>
    <row r="174" spans="1:7">
      <c r="A174" s="7"/>
      <c r="B174" s="7"/>
      <c r="C174" s="7"/>
      <c r="D174" s="7"/>
      <c r="E174" s="7"/>
      <c r="F174" s="7"/>
      <c r="G174" s="7"/>
    </row>
    <row r="175" spans="1:7">
      <c r="A175" s="7"/>
      <c r="B175" s="7"/>
      <c r="C175" s="7"/>
      <c r="D175" s="7"/>
      <c r="E175" s="7"/>
      <c r="F175" s="7"/>
      <c r="G175" s="7"/>
    </row>
    <row r="176" spans="1:7">
      <c r="A176" s="7"/>
      <c r="B176" s="7"/>
      <c r="C176" s="7"/>
      <c r="D176" s="7"/>
      <c r="E176" s="7"/>
      <c r="F176" s="7"/>
      <c r="G176" s="7"/>
    </row>
    <row r="177" spans="1:7">
      <c r="A177" s="7"/>
      <c r="B177" s="7"/>
      <c r="C177" s="7"/>
      <c r="D177" s="7"/>
      <c r="E177" s="7"/>
      <c r="F177" s="7"/>
      <c r="G177" s="7"/>
    </row>
    <row r="178" spans="1:7">
      <c r="A178" s="7"/>
      <c r="B178" s="7"/>
      <c r="C178" s="7"/>
      <c r="D178" s="7"/>
      <c r="E178" s="7"/>
      <c r="F178" s="7"/>
      <c r="G178" s="7"/>
    </row>
    <row r="179" spans="1:7">
      <c r="A179" s="7"/>
      <c r="B179" s="7"/>
      <c r="C179" s="7"/>
      <c r="D179" s="7"/>
      <c r="E179" s="7"/>
      <c r="F179" s="7"/>
      <c r="G179" s="7"/>
    </row>
    <row r="180" spans="1:7">
      <c r="A180" s="7"/>
      <c r="B180" s="7"/>
      <c r="C180" s="7"/>
      <c r="D180" s="7"/>
      <c r="E180" s="7"/>
      <c r="F180" s="7"/>
      <c r="G180" s="7"/>
    </row>
    <row r="181" spans="1:7">
      <c r="A181" s="7"/>
      <c r="B181" s="7"/>
      <c r="C181" s="7"/>
      <c r="D181" s="7"/>
      <c r="E181" s="7"/>
      <c r="F181" s="7"/>
      <c r="G181" s="7"/>
    </row>
    <row r="182" spans="1:7">
      <c r="A182" s="7"/>
      <c r="B182" s="7"/>
      <c r="C182" s="7"/>
      <c r="D182" s="7"/>
      <c r="E182" s="7"/>
      <c r="F182" s="7"/>
      <c r="G182" s="7"/>
    </row>
    <row r="183" spans="1:7">
      <c r="A183" s="7"/>
      <c r="B183" s="7"/>
      <c r="C183" s="7"/>
      <c r="D183" s="7"/>
      <c r="E183" s="7"/>
      <c r="F183" s="7"/>
      <c r="G183" s="7"/>
    </row>
    <row r="184" spans="1:7">
      <c r="A184" s="7"/>
      <c r="B184" s="7"/>
      <c r="C184" s="7"/>
      <c r="D184" s="7"/>
      <c r="E184" s="7"/>
      <c r="F184" s="7"/>
      <c r="G184" s="7"/>
    </row>
    <row r="185" spans="1:7">
      <c r="A185" s="7"/>
      <c r="B185" s="7"/>
      <c r="C185" s="7"/>
      <c r="D185" s="7"/>
      <c r="E185" s="7"/>
      <c r="F185" s="7"/>
      <c r="G185" s="7"/>
    </row>
    <row r="186" spans="1:7">
      <c r="A186" s="7"/>
      <c r="B186" s="7"/>
      <c r="C186" s="7"/>
      <c r="D186" s="7"/>
      <c r="E186" s="7"/>
      <c r="F186" s="7"/>
      <c r="G186" s="7"/>
    </row>
    <row r="187" spans="1:7">
      <c r="A187" s="7"/>
      <c r="B187" s="7"/>
      <c r="C187" s="7"/>
      <c r="D187" s="7"/>
      <c r="E187" s="7"/>
      <c r="F187" s="7"/>
      <c r="G187" s="7"/>
    </row>
    <row r="188" spans="1:7">
      <c r="A188" s="7"/>
      <c r="B188" s="7"/>
      <c r="C188" s="7"/>
      <c r="D188" s="7"/>
      <c r="E188" s="7"/>
      <c r="F188" s="7"/>
      <c r="G188" s="7"/>
    </row>
    <row r="189" spans="1:7">
      <c r="A189" s="7"/>
      <c r="B189" s="7"/>
      <c r="C189" s="7"/>
      <c r="D189" s="7"/>
      <c r="E189" s="7"/>
      <c r="F189" s="7"/>
      <c r="G189" s="7"/>
    </row>
    <row r="190" spans="1:7">
      <c r="A190" s="7"/>
      <c r="B190" s="7"/>
      <c r="C190" s="7"/>
      <c r="D190" s="7"/>
      <c r="E190" s="7"/>
      <c r="F190" s="7"/>
      <c r="G190" s="7"/>
    </row>
    <row r="191" spans="1:7">
      <c r="A191" s="7"/>
      <c r="B191" s="7"/>
      <c r="C191" s="7"/>
      <c r="D191" s="7"/>
      <c r="E191" s="7"/>
      <c r="F191" s="7"/>
      <c r="G191" s="7"/>
    </row>
    <row r="192" spans="1:7">
      <c r="A192" s="7"/>
      <c r="B192" s="7"/>
      <c r="C192" s="7"/>
      <c r="D192" s="7"/>
      <c r="E192" s="7"/>
      <c r="F192" s="7"/>
      <c r="G192" s="7"/>
    </row>
    <row r="193" spans="1:7">
      <c r="A193" s="7"/>
      <c r="B193" s="7"/>
      <c r="C193" s="7"/>
      <c r="D193" s="7"/>
      <c r="E193" s="7"/>
      <c r="F193" s="7"/>
      <c r="G193" s="7"/>
    </row>
    <row r="194" spans="1:7">
      <c r="A194" s="7"/>
      <c r="B194" s="7"/>
      <c r="C194" s="7"/>
      <c r="D194" s="7"/>
      <c r="E194" s="7"/>
      <c r="F194" s="7"/>
      <c r="G194" s="7"/>
    </row>
    <row r="195" spans="1:7">
      <c r="A195" s="7"/>
      <c r="B195" s="7"/>
      <c r="C195" s="7"/>
      <c r="D195" s="7"/>
      <c r="E195" s="7"/>
      <c r="F195" s="7"/>
      <c r="G195" s="7"/>
    </row>
    <row r="196" spans="1:7">
      <c r="A196" s="7"/>
      <c r="B196" s="7"/>
      <c r="C196" s="7"/>
      <c r="D196" s="7"/>
      <c r="E196" s="7"/>
      <c r="F196" s="7"/>
      <c r="G196" s="7"/>
    </row>
    <row r="197" spans="1:7">
      <c r="A197" s="7"/>
      <c r="B197" s="7"/>
      <c r="C197" s="7"/>
      <c r="D197" s="7"/>
      <c r="E197" s="7"/>
      <c r="F197" s="7"/>
      <c r="G197" s="7"/>
    </row>
    <row r="198" spans="1:7">
      <c r="A198" s="7"/>
      <c r="B198" s="7"/>
      <c r="C198" s="7"/>
      <c r="D198" s="7"/>
      <c r="E198" s="7"/>
      <c r="F198" s="7"/>
      <c r="G198" s="7"/>
    </row>
    <row r="199" spans="1:7">
      <c r="A199" s="7"/>
      <c r="B199" s="7"/>
      <c r="C199" s="7"/>
      <c r="D199" s="7"/>
      <c r="E199" s="7"/>
      <c r="F199" s="7"/>
      <c r="G199" s="7"/>
    </row>
    <row r="200" spans="1:7">
      <c r="A200" s="7"/>
      <c r="B200" s="7"/>
      <c r="C200" s="7"/>
      <c r="D200" s="7"/>
      <c r="E200" s="7"/>
      <c r="F200" s="7"/>
      <c r="G200" s="7"/>
    </row>
    <row r="201" spans="1:7">
      <c r="A201" s="7"/>
      <c r="B201" s="7"/>
      <c r="C201" s="7"/>
      <c r="D201" s="7"/>
      <c r="E201" s="7"/>
      <c r="F201" s="7"/>
      <c r="G201" s="7"/>
    </row>
    <row r="202" spans="1:7">
      <c r="A202" s="7"/>
      <c r="B202" s="7"/>
      <c r="C202" s="7"/>
      <c r="D202" s="7"/>
      <c r="E202" s="7"/>
      <c r="F202" s="7"/>
      <c r="G202" s="7"/>
    </row>
    <row r="203" spans="1:7">
      <c r="A203" s="7"/>
      <c r="B203" s="7"/>
      <c r="C203" s="7"/>
      <c r="D203" s="7"/>
      <c r="E203" s="7"/>
      <c r="F203" s="7"/>
      <c r="G203" s="7"/>
    </row>
    <row r="204" spans="1:7">
      <c r="A204" s="7"/>
      <c r="B204" s="7"/>
      <c r="C204" s="7"/>
      <c r="D204" s="7"/>
      <c r="E204" s="7"/>
      <c r="F204" s="7"/>
      <c r="G204" s="7"/>
    </row>
    <row r="205" spans="1:7">
      <c r="A205" s="7"/>
      <c r="B205" s="7"/>
      <c r="C205" s="7"/>
      <c r="D205" s="7"/>
      <c r="E205" s="7"/>
      <c r="F205" s="7"/>
      <c r="G205" s="7"/>
    </row>
    <row r="206" spans="1:7">
      <c r="A206" s="7"/>
      <c r="B206" s="7"/>
      <c r="C206" s="7"/>
      <c r="D206" s="7"/>
      <c r="E206" s="7"/>
      <c r="F206" s="7"/>
      <c r="G206" s="7"/>
    </row>
    <row r="207" spans="1:7">
      <c r="A207" s="7"/>
      <c r="B207" s="7"/>
      <c r="C207" s="7"/>
      <c r="D207" s="7"/>
      <c r="E207" s="7"/>
      <c r="F207" s="7"/>
      <c r="G207" s="7"/>
    </row>
    <row r="208" spans="1:7">
      <c r="A208" s="7"/>
      <c r="B208" s="7"/>
      <c r="C208" s="7"/>
      <c r="D208" s="7"/>
      <c r="E208" s="7"/>
      <c r="F208" s="7"/>
      <c r="G208" s="7"/>
    </row>
    <row r="209" spans="1:7">
      <c r="A209" s="7"/>
      <c r="B209" s="7"/>
      <c r="C209" s="7"/>
      <c r="D209" s="7"/>
      <c r="E209" s="7"/>
      <c r="F209" s="7"/>
      <c r="G209" s="7"/>
    </row>
    <row r="210" spans="1:7">
      <c r="A210" s="7"/>
      <c r="B210" s="7"/>
      <c r="C210" s="7"/>
      <c r="D210" s="7"/>
      <c r="E210" s="7"/>
      <c r="F210" s="7"/>
      <c r="G210" s="7"/>
    </row>
    <row r="211" spans="1:7">
      <c r="A211" s="7"/>
      <c r="B211" s="7"/>
      <c r="C211" s="7"/>
      <c r="D211" s="7"/>
      <c r="E211" s="7"/>
      <c r="F211" s="7"/>
      <c r="G211" s="7"/>
    </row>
    <row r="212" spans="1:7">
      <c r="A212" s="7"/>
      <c r="B212" s="7"/>
      <c r="C212" s="7"/>
      <c r="D212" s="7"/>
      <c r="E212" s="7"/>
      <c r="F212" s="7"/>
      <c r="G212" s="7"/>
    </row>
    <row r="213" spans="1:7">
      <c r="A213" s="7"/>
      <c r="B213" s="7"/>
      <c r="C213" s="7"/>
      <c r="D213" s="7"/>
      <c r="E213" s="7"/>
      <c r="F213" s="7"/>
      <c r="G213" s="7"/>
    </row>
    <row r="214" spans="1:7">
      <c r="A214" s="7"/>
      <c r="B214" s="7"/>
      <c r="C214" s="7"/>
      <c r="D214" s="7"/>
      <c r="E214" s="7"/>
      <c r="F214" s="7"/>
      <c r="G214" s="7"/>
    </row>
    <row r="215" spans="1:7">
      <c r="A215" s="7"/>
      <c r="B215" s="7"/>
      <c r="C215" s="7"/>
      <c r="D215" s="7"/>
      <c r="E215" s="7"/>
      <c r="F215" s="7"/>
      <c r="G215" s="7"/>
    </row>
    <row r="216" spans="1:7">
      <c r="A216" s="7"/>
      <c r="B216" s="7"/>
      <c r="C216" s="7"/>
      <c r="D216" s="7"/>
      <c r="E216" s="7"/>
      <c r="F216" s="7"/>
      <c r="G216" s="7"/>
    </row>
    <row r="217" spans="1:7">
      <c r="A217" s="7"/>
      <c r="B217" s="7"/>
      <c r="C217" s="7"/>
      <c r="D217" s="7"/>
      <c r="E217" s="7"/>
      <c r="F217" s="7"/>
      <c r="G217" s="7"/>
    </row>
    <row r="218" spans="1:7">
      <c r="A218" s="7"/>
      <c r="B218" s="7"/>
      <c r="C218" s="7"/>
      <c r="D218" s="7"/>
      <c r="E218" s="7"/>
      <c r="F218" s="7"/>
      <c r="G218" s="7"/>
    </row>
    <row r="219" spans="1:7">
      <c r="A219" s="7"/>
      <c r="B219" s="7"/>
      <c r="C219" s="7"/>
      <c r="D219" s="7"/>
      <c r="E219" s="7"/>
      <c r="F219" s="7"/>
      <c r="G219" s="7"/>
    </row>
    <row r="220" spans="1:7">
      <c r="A220" s="7"/>
      <c r="B220" s="7"/>
      <c r="C220" s="7"/>
      <c r="D220" s="7"/>
      <c r="E220" s="7"/>
      <c r="F220" s="7"/>
      <c r="G220" s="7"/>
    </row>
    <row r="221" spans="1:7">
      <c r="A221" s="7"/>
      <c r="B221" s="7"/>
      <c r="C221" s="7"/>
      <c r="D221" s="7"/>
      <c r="E221" s="7"/>
      <c r="F221" s="7"/>
      <c r="G221" s="7"/>
    </row>
    <row r="222" spans="1:7">
      <c r="A222" s="7"/>
      <c r="B222" s="7"/>
      <c r="C222" s="7"/>
      <c r="D222" s="7"/>
      <c r="E222" s="7"/>
      <c r="F222" s="7"/>
      <c r="G222" s="7"/>
    </row>
    <row r="223" spans="1:7">
      <c r="A223" s="7"/>
      <c r="B223" s="7"/>
      <c r="C223" s="7"/>
      <c r="D223" s="7"/>
      <c r="E223" s="7"/>
      <c r="F223" s="7"/>
      <c r="G223" s="7"/>
    </row>
    <row r="224" spans="1:7">
      <c r="A224" s="7"/>
      <c r="B224" s="7"/>
      <c r="C224" s="7"/>
      <c r="D224" s="7"/>
      <c r="E224" s="7"/>
      <c r="F224" s="7"/>
      <c r="G224" s="7"/>
    </row>
    <row r="225" spans="1:7">
      <c r="A225" s="7"/>
      <c r="B225" s="7"/>
      <c r="C225" s="7"/>
      <c r="D225" s="7"/>
      <c r="E225" s="7"/>
      <c r="F225" s="7"/>
      <c r="G225" s="7"/>
    </row>
    <row r="226" spans="1:7">
      <c r="A226" s="7"/>
      <c r="B226" s="7"/>
      <c r="C226" s="7"/>
      <c r="D226" s="7"/>
      <c r="E226" s="7"/>
      <c r="F226" s="7"/>
      <c r="G226" s="7"/>
    </row>
    <row r="227" spans="1:7">
      <c r="A227" s="7"/>
      <c r="B227" s="7"/>
      <c r="C227" s="7"/>
      <c r="D227" s="7"/>
      <c r="E227" s="7"/>
      <c r="F227" s="7"/>
      <c r="G227" s="7"/>
    </row>
    <row r="228" spans="1:7">
      <c r="A228" s="7"/>
      <c r="B228" s="7"/>
      <c r="C228" s="7"/>
      <c r="D228" s="7"/>
      <c r="E228" s="7"/>
      <c r="F228" s="7"/>
      <c r="G228" s="7"/>
    </row>
    <row r="229" spans="1:7">
      <c r="A229" s="7"/>
      <c r="B229" s="7"/>
      <c r="C229" s="7"/>
      <c r="D229" s="7"/>
      <c r="E229" s="7"/>
      <c r="F229" s="7"/>
      <c r="G229" s="7"/>
    </row>
    <row r="230" spans="1:7">
      <c r="A230" s="7"/>
      <c r="B230" s="7"/>
      <c r="C230" s="7"/>
      <c r="D230" s="7"/>
      <c r="E230" s="7"/>
      <c r="F230" s="7"/>
      <c r="G230" s="7"/>
    </row>
    <row r="231" spans="1:7">
      <c r="A231" s="7"/>
      <c r="B231" s="7"/>
      <c r="C231" s="7"/>
      <c r="D231" s="7"/>
      <c r="E231" s="7"/>
      <c r="F231" s="7"/>
      <c r="G231" s="7"/>
    </row>
    <row r="232" spans="1:7">
      <c r="A232" s="7"/>
      <c r="B232" s="7"/>
      <c r="C232" s="7"/>
      <c r="D232" s="7"/>
      <c r="E232" s="7"/>
      <c r="F232" s="7"/>
      <c r="G232" s="7"/>
    </row>
    <row r="233" spans="1:7">
      <c r="A233" s="7"/>
      <c r="B233" s="7"/>
      <c r="C233" s="7"/>
      <c r="D233" s="7"/>
      <c r="E233" s="7"/>
      <c r="F233" s="7"/>
      <c r="G233" s="7"/>
    </row>
    <row r="234" spans="1:7">
      <c r="A234" s="7"/>
      <c r="B234" s="7"/>
      <c r="C234" s="7"/>
      <c r="D234" s="7"/>
      <c r="E234" s="7"/>
      <c r="F234" s="7"/>
      <c r="G234" s="7"/>
    </row>
    <row r="235" spans="1:7">
      <c r="A235" s="7"/>
      <c r="B235" s="7"/>
      <c r="C235" s="7"/>
      <c r="D235" s="7"/>
      <c r="E235" s="7"/>
      <c r="F235" s="7"/>
      <c r="G235" s="7"/>
    </row>
    <row r="236" spans="1:7">
      <c r="A236" s="7"/>
      <c r="B236" s="7"/>
      <c r="C236" s="7"/>
      <c r="D236" s="7"/>
      <c r="E236" s="7"/>
      <c r="F236" s="7"/>
      <c r="G236" s="7"/>
    </row>
    <row r="237" spans="1:7">
      <c r="A237" s="7"/>
      <c r="B237" s="7"/>
      <c r="C237" s="7"/>
      <c r="D237" s="7"/>
      <c r="E237" s="7"/>
      <c r="F237" s="7"/>
      <c r="G237" s="7"/>
    </row>
    <row r="238" spans="1:7">
      <c r="A238" s="7"/>
      <c r="B238" s="7"/>
      <c r="C238" s="7"/>
      <c r="D238" s="7"/>
      <c r="E238" s="7"/>
      <c r="F238" s="7"/>
      <c r="G238" s="7"/>
    </row>
    <row r="239" spans="1:7">
      <c r="A239" s="7"/>
      <c r="B239" s="7"/>
      <c r="C239" s="7"/>
      <c r="D239" s="7"/>
      <c r="E239" s="7"/>
      <c r="F239" s="7"/>
      <c r="G239" s="7"/>
    </row>
    <row r="240" spans="1:7">
      <c r="A240" s="7"/>
      <c r="B240" s="7"/>
      <c r="C240" s="7"/>
      <c r="D240" s="7"/>
      <c r="E240" s="7"/>
      <c r="F240" s="7"/>
      <c r="G240" s="7"/>
    </row>
    <row r="241" spans="1:7">
      <c r="A241" s="7"/>
      <c r="B241" s="7"/>
      <c r="C241" s="7"/>
      <c r="D241" s="7"/>
      <c r="E241" s="7"/>
      <c r="F241" s="7"/>
      <c r="G241" s="7"/>
    </row>
    <row r="242" spans="1:7">
      <c r="A242" s="7"/>
      <c r="B242" s="7"/>
      <c r="C242" s="7"/>
      <c r="D242" s="7"/>
      <c r="E242" s="7"/>
      <c r="F242" s="7"/>
      <c r="G242" s="7"/>
    </row>
    <row r="243" spans="1:7">
      <c r="A243" s="7"/>
      <c r="B243" s="7"/>
      <c r="C243" s="7"/>
      <c r="D243" s="7"/>
      <c r="E243" s="7"/>
      <c r="F243" s="7"/>
      <c r="G243" s="7"/>
    </row>
    <row r="244" spans="1:7">
      <c r="A244" s="7"/>
      <c r="B244" s="7"/>
      <c r="C244" s="7"/>
      <c r="D244" s="7"/>
      <c r="E244" s="7"/>
      <c r="F244" s="7"/>
      <c r="G244" s="7"/>
    </row>
    <row r="245" spans="1:7">
      <c r="A245" s="7"/>
      <c r="B245" s="7"/>
      <c r="C245" s="7"/>
      <c r="D245" s="7"/>
      <c r="E245" s="7"/>
      <c r="F245" s="7"/>
      <c r="G245" s="7"/>
    </row>
    <row r="246" spans="1:7">
      <c r="A246" s="7"/>
      <c r="B246" s="7"/>
      <c r="C246" s="7"/>
      <c r="D246" s="7"/>
      <c r="E246" s="7"/>
      <c r="F246" s="7"/>
      <c r="G246" s="7"/>
    </row>
    <row r="247" spans="1:7">
      <c r="A247" s="7"/>
      <c r="B247" s="7"/>
      <c r="C247" s="7"/>
      <c r="D247" s="7"/>
      <c r="E247" s="7"/>
      <c r="F247" s="7"/>
      <c r="G247" s="7"/>
    </row>
    <row r="248" spans="1:7">
      <c r="A248" s="7"/>
      <c r="B248" s="7"/>
      <c r="C248" s="7"/>
      <c r="D248" s="7"/>
      <c r="E248" s="7"/>
      <c r="F248" s="7"/>
      <c r="G248" s="7"/>
    </row>
    <row r="249" spans="1:7">
      <c r="A249" s="7"/>
      <c r="B249" s="7"/>
      <c r="C249" s="7"/>
      <c r="D249" s="7"/>
      <c r="E249" s="7"/>
      <c r="F249" s="7"/>
      <c r="G249" s="7"/>
    </row>
    <row r="250" spans="1:7">
      <c r="A250" s="7"/>
      <c r="B250" s="7"/>
      <c r="C250" s="7"/>
      <c r="D250" s="7"/>
      <c r="E250" s="7"/>
      <c r="F250" s="7"/>
      <c r="G250" s="7"/>
    </row>
    <row r="251" spans="1:7">
      <c r="A251" s="7"/>
      <c r="B251" s="7"/>
      <c r="C251" s="7"/>
      <c r="D251" s="7"/>
      <c r="E251" s="7"/>
      <c r="F251" s="7"/>
      <c r="G251" s="7"/>
    </row>
    <row r="252" spans="1:7">
      <c r="A252" s="7"/>
      <c r="B252" s="7"/>
      <c r="C252" s="7"/>
      <c r="D252" s="7"/>
      <c r="E252" s="7"/>
      <c r="F252" s="7"/>
      <c r="G252" s="7"/>
    </row>
    <row r="253" spans="1:7">
      <c r="A253" s="7"/>
      <c r="B253" s="7"/>
      <c r="C253" s="7"/>
      <c r="D253" s="7"/>
      <c r="E253" s="7"/>
      <c r="F253" s="7"/>
      <c r="G253" s="7"/>
    </row>
    <row r="254" spans="1:7">
      <c r="A254" s="7"/>
      <c r="B254" s="7"/>
      <c r="C254" s="7"/>
      <c r="D254" s="7"/>
      <c r="E254" s="7"/>
      <c r="F254" s="7"/>
      <c r="G254" s="7"/>
    </row>
    <row r="255" spans="1:7">
      <c r="A255" s="7"/>
      <c r="B255" s="7"/>
      <c r="C255" s="7"/>
      <c r="D255" s="7"/>
      <c r="E255" s="7"/>
      <c r="F255" s="7"/>
      <c r="G255" s="7"/>
    </row>
    <row r="256" spans="1:7">
      <c r="A256" s="7"/>
      <c r="B256" s="7"/>
      <c r="C256" s="7"/>
      <c r="D256" s="7"/>
      <c r="E256" s="7"/>
      <c r="F256" s="7"/>
      <c r="G256" s="7"/>
    </row>
    <row r="257" spans="1:7">
      <c r="A257" s="7"/>
      <c r="B257" s="7"/>
      <c r="C257" s="7"/>
      <c r="D257" s="7"/>
      <c r="E257" s="7"/>
      <c r="F257" s="7"/>
      <c r="G257" s="7"/>
    </row>
    <row r="258" spans="1:7">
      <c r="A258" s="7"/>
      <c r="B258" s="7"/>
      <c r="C258" s="7"/>
      <c r="D258" s="7"/>
      <c r="E258" s="7"/>
      <c r="F258" s="7"/>
      <c r="G258" s="7"/>
    </row>
    <row r="259" spans="1:7">
      <c r="A259" s="7"/>
      <c r="B259" s="7"/>
      <c r="C259" s="7"/>
      <c r="D259" s="7"/>
      <c r="E259" s="7"/>
      <c r="F259" s="7"/>
      <c r="G259" s="7"/>
    </row>
    <row r="260" spans="1:7">
      <c r="A260" s="7"/>
      <c r="B260" s="7"/>
      <c r="C260" s="7"/>
      <c r="D260" s="7"/>
      <c r="E260" s="7"/>
      <c r="F260" s="7"/>
      <c r="G260" s="7"/>
    </row>
    <row r="261" spans="1:7">
      <c r="A261" s="7"/>
      <c r="B261" s="7"/>
      <c r="C261" s="7"/>
      <c r="D261" s="7"/>
      <c r="E261" s="7"/>
      <c r="F261" s="7"/>
      <c r="G261" s="7"/>
    </row>
    <row r="262" spans="1:7">
      <c r="A262" s="7"/>
      <c r="B262" s="7"/>
      <c r="C262" s="7"/>
      <c r="D262" s="7"/>
      <c r="E262" s="7"/>
      <c r="F262" s="7"/>
      <c r="G262" s="7"/>
    </row>
    <row r="263" spans="1:7">
      <c r="A263" s="7"/>
      <c r="B263" s="7"/>
      <c r="C263" s="7"/>
      <c r="D263" s="7"/>
      <c r="E263" s="7"/>
      <c r="F263" s="7"/>
      <c r="G263" s="7"/>
    </row>
    <row r="264" spans="1:7">
      <c r="A264" s="7"/>
      <c r="B264" s="7"/>
      <c r="C264" s="7"/>
      <c r="D264" s="7"/>
      <c r="E264" s="7"/>
      <c r="F264" s="7"/>
      <c r="G264" s="7"/>
    </row>
    <row r="265" spans="1:7">
      <c r="A265" s="7"/>
      <c r="B265" s="7"/>
      <c r="C265" s="7"/>
      <c r="D265" s="7"/>
      <c r="E265" s="7"/>
      <c r="F265" s="7"/>
      <c r="G265" s="7"/>
    </row>
    <row r="266" spans="1:7">
      <c r="A266" s="7"/>
      <c r="B266" s="7"/>
      <c r="C266" s="7"/>
      <c r="D266" s="7"/>
      <c r="E266" s="7"/>
      <c r="F266" s="7"/>
      <c r="G266" s="7"/>
    </row>
    <row r="267" spans="1:7">
      <c r="A267" s="7"/>
      <c r="B267" s="7"/>
      <c r="C267" s="7"/>
      <c r="D267" s="7"/>
      <c r="E267" s="7"/>
      <c r="F267" s="7"/>
      <c r="G267" s="7"/>
    </row>
    <row r="268" spans="1:7">
      <c r="A268" s="7"/>
      <c r="B268" s="7"/>
      <c r="C268" s="7"/>
      <c r="D268" s="7"/>
      <c r="E268" s="7"/>
      <c r="F268" s="7"/>
      <c r="G268" s="7"/>
    </row>
    <row r="269" spans="1:7">
      <c r="A269" s="7"/>
      <c r="B269" s="7"/>
      <c r="C269" s="7"/>
      <c r="D269" s="7"/>
      <c r="E269" s="7"/>
      <c r="F269" s="7"/>
      <c r="G269" s="7"/>
    </row>
    <row r="270" spans="1:7">
      <c r="A270" s="7"/>
      <c r="B270" s="7"/>
      <c r="C270" s="7"/>
      <c r="D270" s="7"/>
      <c r="E270" s="7"/>
      <c r="F270" s="7"/>
      <c r="G270" s="7"/>
    </row>
    <row r="271" spans="1:7">
      <c r="A271" s="7"/>
      <c r="B271" s="7"/>
      <c r="C271" s="7"/>
      <c r="D271" s="7"/>
      <c r="E271" s="7"/>
      <c r="F271" s="7"/>
      <c r="G271" s="7"/>
    </row>
    <row r="272" spans="1:7">
      <c r="A272" s="7"/>
      <c r="B272" s="7"/>
      <c r="C272" s="7"/>
      <c r="D272" s="7"/>
      <c r="E272" s="7"/>
      <c r="F272" s="7"/>
      <c r="G272" s="7"/>
    </row>
    <row r="273" spans="1:7">
      <c r="A273" s="7"/>
      <c r="B273" s="7"/>
      <c r="C273" s="7"/>
      <c r="D273" s="7"/>
      <c r="E273" s="7"/>
      <c r="F273" s="7"/>
      <c r="G273" s="7"/>
    </row>
    <row r="274" spans="1:7">
      <c r="A274" s="7"/>
      <c r="B274" s="7"/>
      <c r="C274" s="7"/>
      <c r="D274" s="7"/>
      <c r="E274" s="7"/>
      <c r="F274" s="7"/>
      <c r="G274" s="7"/>
    </row>
    <row r="275" spans="1:7">
      <c r="A275" s="7"/>
      <c r="B275" s="7"/>
      <c r="C275" s="7"/>
      <c r="D275" s="7"/>
      <c r="E275" s="7"/>
      <c r="F275" s="7"/>
      <c r="G275" s="7"/>
    </row>
    <row r="276" spans="1:7">
      <c r="A276" s="7"/>
      <c r="B276" s="7"/>
      <c r="C276" s="7"/>
      <c r="D276" s="7"/>
      <c r="E276" s="7"/>
      <c r="F276" s="7"/>
      <c r="G276" s="7"/>
    </row>
    <row r="277" spans="1:7">
      <c r="A277" s="7"/>
      <c r="B277" s="7"/>
      <c r="C277" s="7"/>
      <c r="D277" s="7"/>
      <c r="E277" s="7"/>
      <c r="F277" s="7"/>
      <c r="G277" s="7"/>
    </row>
    <row r="278" spans="1:7">
      <c r="A278" s="7"/>
      <c r="B278" s="7"/>
      <c r="C278" s="7"/>
      <c r="D278" s="7"/>
      <c r="E278" s="7"/>
      <c r="F278" s="7"/>
      <c r="G278" s="7"/>
    </row>
    <row r="279" spans="1:7">
      <c r="A279" s="7"/>
      <c r="B279" s="7"/>
      <c r="C279" s="7"/>
      <c r="D279" s="7"/>
      <c r="E279" s="7"/>
      <c r="F279" s="7"/>
      <c r="G279" s="7"/>
    </row>
    <row r="280" spans="1:7">
      <c r="A280" s="7"/>
      <c r="B280" s="7"/>
      <c r="C280" s="7"/>
      <c r="D280" s="7"/>
      <c r="E280" s="7"/>
      <c r="F280" s="7"/>
      <c r="G280" s="7"/>
    </row>
    <row r="281" spans="1:7">
      <c r="A281" s="7"/>
      <c r="B281" s="7"/>
      <c r="C281" s="7"/>
      <c r="D281" s="7"/>
      <c r="E281" s="7"/>
      <c r="F281" s="7"/>
      <c r="G281" s="7"/>
    </row>
    <row r="282" spans="1:7">
      <c r="A282" s="7"/>
      <c r="B282" s="7"/>
      <c r="C282" s="7"/>
      <c r="D282" s="7"/>
      <c r="E282" s="7"/>
      <c r="F282" s="7"/>
      <c r="G282" s="7"/>
    </row>
    <row r="283" spans="1:7">
      <c r="A283" s="7"/>
      <c r="B283" s="7"/>
      <c r="C283" s="7"/>
      <c r="D283" s="7"/>
      <c r="E283" s="7"/>
      <c r="F283" s="7"/>
      <c r="G283" s="7"/>
    </row>
    <row r="284" spans="1:7">
      <c r="A284" s="7"/>
      <c r="B284" s="7"/>
      <c r="C284" s="7"/>
      <c r="D284" s="7"/>
      <c r="E284" s="7"/>
      <c r="F284" s="7"/>
      <c r="G284" s="7"/>
    </row>
    <row r="285" spans="1:7">
      <c r="A285" s="7"/>
      <c r="B285" s="7"/>
      <c r="C285" s="7"/>
      <c r="D285" s="7"/>
      <c r="E285" s="7"/>
      <c r="F285" s="7"/>
      <c r="G285" s="7"/>
    </row>
    <row r="286" spans="1:7">
      <c r="A286" s="7"/>
      <c r="B286" s="7"/>
      <c r="C286" s="7"/>
      <c r="D286" s="7"/>
      <c r="E286" s="7"/>
      <c r="F286" s="7"/>
      <c r="G286" s="7"/>
    </row>
    <row r="287" spans="1:7">
      <c r="A287" s="7"/>
      <c r="B287" s="7"/>
      <c r="C287" s="7"/>
      <c r="D287" s="7"/>
      <c r="E287" s="7"/>
      <c r="F287" s="7"/>
      <c r="G287" s="7"/>
    </row>
    <row r="288" spans="1:7">
      <c r="A288" s="7"/>
      <c r="B288" s="7"/>
      <c r="C288" s="7"/>
      <c r="D288" s="7"/>
      <c r="E288" s="7"/>
      <c r="F288" s="7"/>
      <c r="G288" s="7"/>
    </row>
    <row r="289" spans="1:7">
      <c r="A289" s="7"/>
      <c r="B289" s="7"/>
      <c r="C289" s="7"/>
      <c r="D289" s="7"/>
      <c r="E289" s="7"/>
      <c r="F289" s="7"/>
      <c r="G289" s="7"/>
    </row>
    <row r="290" spans="1:7">
      <c r="A290" s="7"/>
      <c r="B290" s="7"/>
      <c r="C290" s="7"/>
      <c r="D290" s="7"/>
      <c r="E290" s="7"/>
      <c r="F290" s="7"/>
      <c r="G290" s="7"/>
    </row>
    <row r="291" spans="1:7">
      <c r="A291" s="7"/>
      <c r="B291" s="7"/>
      <c r="C291" s="7"/>
      <c r="D291" s="7"/>
      <c r="E291" s="7"/>
      <c r="F291" s="7"/>
      <c r="G291" s="7"/>
    </row>
    <row r="292" spans="1:7">
      <c r="A292" s="7"/>
      <c r="B292" s="7"/>
      <c r="C292" s="7"/>
      <c r="D292" s="7"/>
      <c r="E292" s="7"/>
      <c r="F292" s="7"/>
      <c r="G292" s="7"/>
    </row>
    <row r="293" spans="1:7">
      <c r="A293" s="7"/>
      <c r="B293" s="7"/>
      <c r="C293" s="7"/>
      <c r="D293" s="7"/>
      <c r="E293" s="7"/>
      <c r="F293" s="7"/>
      <c r="G293" s="7"/>
    </row>
    <row r="294" spans="1:7">
      <c r="A294" s="7"/>
      <c r="B294" s="7"/>
      <c r="C294" s="7"/>
      <c r="D294" s="7"/>
      <c r="E294" s="7"/>
      <c r="F294" s="7"/>
      <c r="G294" s="7"/>
    </row>
    <row r="295" spans="1:7">
      <c r="A295" s="7"/>
      <c r="B295" s="7"/>
      <c r="C295" s="7"/>
      <c r="D295" s="7"/>
      <c r="E295" s="7"/>
      <c r="F295" s="7"/>
      <c r="G295" s="7"/>
    </row>
    <row r="296" spans="1:7">
      <c r="A296" s="7"/>
      <c r="B296" s="7"/>
      <c r="C296" s="7"/>
      <c r="D296" s="7"/>
      <c r="E296" s="7"/>
      <c r="F296" s="7"/>
      <c r="G296" s="7"/>
    </row>
    <row r="297" spans="1:7">
      <c r="A297" s="7"/>
      <c r="B297" s="7"/>
      <c r="C297" s="7"/>
      <c r="D297" s="7"/>
      <c r="E297" s="7"/>
      <c r="F297" s="7"/>
      <c r="G297" s="7"/>
    </row>
    <row r="298" spans="1:7">
      <c r="A298" s="7"/>
      <c r="B298" s="7"/>
      <c r="C298" s="7"/>
      <c r="D298" s="7"/>
      <c r="E298" s="7"/>
      <c r="F298" s="7"/>
      <c r="G298" s="7"/>
    </row>
    <row r="299" spans="1:7">
      <c r="A299" s="7"/>
      <c r="B299" s="7"/>
      <c r="C299" s="7"/>
      <c r="D299" s="7"/>
      <c r="E299" s="7"/>
      <c r="F299" s="7"/>
      <c r="G299" s="7"/>
    </row>
    <row r="300" spans="1:7">
      <c r="A300" s="7"/>
      <c r="B300" s="7"/>
      <c r="C300" s="7"/>
      <c r="D300" s="7"/>
      <c r="E300" s="7"/>
      <c r="F300" s="7"/>
      <c r="G300" s="7"/>
    </row>
    <row r="301" spans="1:7">
      <c r="A301" s="7"/>
      <c r="B301" s="7"/>
      <c r="C301" s="7"/>
      <c r="D301" s="7"/>
      <c r="E301" s="7"/>
      <c r="F301" s="7"/>
      <c r="G301" s="7"/>
    </row>
    <row r="302" spans="1:7">
      <c r="A302" s="7"/>
      <c r="B302" s="7"/>
      <c r="C302" s="7"/>
      <c r="D302" s="7"/>
      <c r="E302" s="7"/>
      <c r="F302" s="7"/>
      <c r="G302" s="7"/>
    </row>
    <row r="303" spans="1:7">
      <c r="A303" s="7"/>
      <c r="B303" s="7"/>
      <c r="C303" s="7"/>
      <c r="D303" s="7"/>
      <c r="E303" s="7"/>
      <c r="F303" s="7"/>
      <c r="G303" s="7"/>
    </row>
    <row r="304" spans="1:7">
      <c r="A304" s="7"/>
      <c r="B304" s="7"/>
      <c r="C304" s="7"/>
      <c r="D304" s="7"/>
      <c r="E304" s="7"/>
      <c r="F304" s="7"/>
      <c r="G304" s="7"/>
    </row>
    <row r="305" spans="1:7">
      <c r="A305" s="7"/>
      <c r="B305" s="7"/>
      <c r="C305" s="7"/>
      <c r="D305" s="7"/>
      <c r="E305" s="7"/>
      <c r="F305" s="7"/>
      <c r="G305" s="7"/>
    </row>
    <row r="306" spans="1:7">
      <c r="A306" s="7"/>
      <c r="B306" s="7"/>
      <c r="C306" s="7"/>
      <c r="D306" s="7"/>
      <c r="E306" s="7"/>
      <c r="F306" s="7"/>
      <c r="G306" s="7"/>
    </row>
    <row r="307" spans="1:7">
      <c r="A307" s="7"/>
      <c r="B307" s="7"/>
      <c r="C307" s="7"/>
      <c r="D307" s="7"/>
      <c r="E307" s="7"/>
      <c r="F307" s="7"/>
      <c r="G307" s="7"/>
    </row>
    <row r="308" spans="1:7">
      <c r="A308" s="7"/>
      <c r="B308" s="7"/>
      <c r="C308" s="7"/>
      <c r="D308" s="7"/>
      <c r="E308" s="7"/>
      <c r="F308" s="7"/>
      <c r="G308" s="7"/>
    </row>
    <row r="309" spans="1:7">
      <c r="A309" s="7"/>
      <c r="B309" s="7"/>
      <c r="C309" s="7"/>
      <c r="D309" s="7"/>
      <c r="E309" s="7"/>
      <c r="F309" s="7"/>
      <c r="G309" s="7"/>
    </row>
    <row r="310" spans="1:7">
      <c r="A310" s="7"/>
      <c r="B310" s="7"/>
      <c r="C310" s="7"/>
      <c r="D310" s="7"/>
      <c r="E310" s="7"/>
      <c r="F310" s="7"/>
      <c r="G310" s="7"/>
    </row>
    <row r="311" spans="1:7">
      <c r="A311" s="7"/>
      <c r="B311" s="7"/>
      <c r="C311" s="7"/>
      <c r="D311" s="7"/>
      <c r="E311" s="7"/>
      <c r="F311" s="7"/>
      <c r="G311" s="7"/>
    </row>
    <row r="312" spans="1:7">
      <c r="A312" s="7"/>
      <c r="B312" s="7"/>
      <c r="C312" s="7"/>
      <c r="D312" s="7"/>
      <c r="E312" s="7"/>
      <c r="F312" s="7"/>
      <c r="G312" s="7"/>
    </row>
    <row r="313" spans="1:7">
      <c r="A313" s="7"/>
      <c r="B313" s="7"/>
      <c r="C313" s="7"/>
      <c r="D313" s="7"/>
      <c r="E313" s="7"/>
      <c r="F313" s="7"/>
      <c r="G313" s="7"/>
    </row>
    <row r="314" spans="1:7">
      <c r="A314" s="7"/>
      <c r="B314" s="7"/>
      <c r="C314" s="7"/>
      <c r="D314" s="7"/>
      <c r="E314" s="7"/>
      <c r="F314" s="7"/>
      <c r="G314" s="7"/>
    </row>
    <row r="315" spans="1:7">
      <c r="A315" s="7"/>
      <c r="B315" s="7"/>
      <c r="C315" s="7"/>
      <c r="D315" s="7"/>
      <c r="E315" s="7"/>
      <c r="F315" s="7"/>
      <c r="G315" s="7"/>
    </row>
    <row r="316" spans="1:7">
      <c r="A316" s="7"/>
      <c r="B316" s="7"/>
      <c r="C316" s="7"/>
      <c r="D316" s="7"/>
      <c r="E316" s="7"/>
      <c r="F316" s="7"/>
      <c r="G316" s="7"/>
    </row>
    <row r="317" spans="1:7">
      <c r="A317" s="7"/>
      <c r="B317" s="7"/>
      <c r="C317" s="7"/>
      <c r="D317" s="7"/>
      <c r="E317" s="7"/>
      <c r="F317" s="7"/>
      <c r="G317" s="7"/>
    </row>
    <row r="318" spans="1:7">
      <c r="A318" s="7"/>
      <c r="B318" s="7"/>
      <c r="C318" s="7"/>
      <c r="D318" s="7"/>
      <c r="E318" s="7"/>
      <c r="F318" s="7"/>
      <c r="G318" s="7"/>
    </row>
    <row r="319" spans="1:7">
      <c r="A319" s="7"/>
      <c r="B319" s="7"/>
      <c r="C319" s="7"/>
      <c r="D319" s="7"/>
      <c r="E319" s="7"/>
      <c r="F319" s="7"/>
      <c r="G319" s="7"/>
    </row>
    <row r="320" spans="1:7">
      <c r="A320" s="7"/>
      <c r="B320" s="7"/>
      <c r="C320" s="7"/>
      <c r="D320" s="7"/>
      <c r="E320" s="7"/>
      <c r="F320" s="7"/>
      <c r="G320" s="7"/>
    </row>
    <row r="321" spans="1:7">
      <c r="A321" s="7"/>
      <c r="B321" s="7"/>
      <c r="C321" s="7"/>
      <c r="D321" s="7"/>
      <c r="E321" s="7"/>
      <c r="F321" s="7"/>
      <c r="G321" s="7"/>
    </row>
    <row r="322" spans="1:7">
      <c r="A322" s="7"/>
      <c r="B322" s="7"/>
      <c r="C322" s="7"/>
      <c r="D322" s="7"/>
      <c r="E322" s="7"/>
      <c r="F322" s="7"/>
      <c r="G322" s="7"/>
    </row>
    <row r="323" spans="1:7">
      <c r="A323" s="7"/>
      <c r="B323" s="7"/>
      <c r="C323" s="7"/>
      <c r="D323" s="7"/>
      <c r="E323" s="7"/>
      <c r="F323" s="7"/>
      <c r="G323" s="7"/>
    </row>
    <row r="324" spans="1:7">
      <c r="A324" s="7"/>
      <c r="B324" s="7"/>
      <c r="C324" s="7"/>
      <c r="D324" s="7"/>
      <c r="E324" s="7"/>
      <c r="F324" s="7"/>
      <c r="G324" s="7"/>
    </row>
    <row r="325" spans="1:7">
      <c r="A325" s="7"/>
      <c r="B325" s="7"/>
      <c r="C325" s="7"/>
      <c r="D325" s="7"/>
      <c r="E325" s="7"/>
      <c r="F325" s="7"/>
      <c r="G325" s="7"/>
    </row>
    <row r="326" spans="1:7">
      <c r="A326" s="7"/>
      <c r="B326" s="7"/>
      <c r="C326" s="7"/>
      <c r="D326" s="7"/>
      <c r="E326" s="7"/>
      <c r="F326" s="7"/>
      <c r="G326" s="7"/>
    </row>
    <row r="327" spans="1:7">
      <c r="A327" s="7"/>
      <c r="B327" s="7"/>
      <c r="C327" s="7"/>
      <c r="D327" s="7"/>
      <c r="E327" s="7"/>
      <c r="F327" s="7"/>
      <c r="G327" s="7"/>
    </row>
    <row r="328" spans="1:7">
      <c r="A328" s="7"/>
      <c r="B328" s="7"/>
      <c r="C328" s="7"/>
      <c r="D328" s="7"/>
      <c r="E328" s="7"/>
      <c r="F328" s="7"/>
      <c r="G328" s="7"/>
    </row>
    <row r="329" spans="1:7">
      <c r="A329" s="7"/>
      <c r="B329" s="7"/>
      <c r="C329" s="7"/>
      <c r="D329" s="7"/>
      <c r="E329" s="7"/>
      <c r="F329" s="7"/>
      <c r="G329" s="7"/>
    </row>
    <row r="330" spans="1:7">
      <c r="A330" s="7"/>
      <c r="B330" s="7"/>
      <c r="C330" s="7"/>
      <c r="D330" s="7"/>
      <c r="E330" s="7"/>
      <c r="F330" s="7"/>
      <c r="G330" s="7"/>
    </row>
    <row r="331" spans="1:7">
      <c r="A331" s="7"/>
      <c r="B331" s="7"/>
      <c r="C331" s="7"/>
      <c r="D331" s="7"/>
      <c r="E331" s="7"/>
      <c r="F331" s="7"/>
      <c r="G331" s="7"/>
    </row>
    <row r="332" spans="1:7">
      <c r="A332" s="7"/>
      <c r="B332" s="7"/>
      <c r="C332" s="7"/>
      <c r="D332" s="7"/>
      <c r="E332" s="7"/>
      <c r="F332" s="7"/>
      <c r="G332" s="7"/>
    </row>
    <row r="333" spans="1:7">
      <c r="A333" s="7"/>
      <c r="B333" s="7"/>
      <c r="C333" s="7"/>
      <c r="D333" s="7"/>
      <c r="E333" s="7"/>
      <c r="F333" s="7"/>
      <c r="G333" s="7"/>
    </row>
    <row r="334" spans="1:7">
      <c r="A334" s="7"/>
      <c r="B334" s="7"/>
      <c r="C334" s="7"/>
      <c r="D334" s="7"/>
      <c r="E334" s="7"/>
      <c r="F334" s="7"/>
      <c r="G334" s="7"/>
    </row>
    <row r="335" spans="1:7">
      <c r="A335" s="7"/>
      <c r="B335" s="7"/>
      <c r="C335" s="7"/>
      <c r="D335" s="7"/>
      <c r="E335" s="7"/>
      <c r="F335" s="7"/>
      <c r="G335" s="7"/>
    </row>
    <row r="336" spans="1:7">
      <c r="A336" s="7"/>
      <c r="B336" s="7"/>
      <c r="C336" s="7"/>
      <c r="D336" s="7"/>
      <c r="E336" s="7"/>
      <c r="F336" s="7"/>
      <c r="G336" s="7"/>
    </row>
    <row r="337" spans="1:7">
      <c r="A337" s="7"/>
      <c r="B337" s="7"/>
      <c r="C337" s="7"/>
      <c r="D337" s="7"/>
      <c r="E337" s="7"/>
      <c r="F337" s="7"/>
      <c r="G337" s="7"/>
    </row>
    <row r="338" spans="1:7">
      <c r="A338" s="7"/>
      <c r="B338" s="7"/>
      <c r="C338" s="7"/>
      <c r="D338" s="7"/>
      <c r="E338" s="7"/>
      <c r="F338" s="7"/>
      <c r="G338" s="7"/>
    </row>
    <row r="339" spans="1:7">
      <c r="A339" s="7"/>
      <c r="B339" s="7"/>
      <c r="C339" s="7"/>
      <c r="D339" s="7"/>
      <c r="E339" s="7"/>
      <c r="F339" s="7"/>
      <c r="G339" s="7"/>
    </row>
    <row r="340" spans="1:7">
      <c r="A340" s="7"/>
      <c r="B340" s="7"/>
      <c r="C340" s="7"/>
      <c r="D340" s="7"/>
      <c r="E340" s="7"/>
      <c r="F340" s="7"/>
      <c r="G340" s="7"/>
    </row>
    <row r="341" spans="1:7">
      <c r="A341" s="7"/>
      <c r="B341" s="7"/>
      <c r="C341" s="7"/>
      <c r="D341" s="7"/>
      <c r="E341" s="7"/>
      <c r="F341" s="7"/>
      <c r="G341" s="7"/>
    </row>
    <row r="342" spans="1:7">
      <c r="A342" s="7"/>
      <c r="B342" s="7"/>
      <c r="C342" s="7"/>
      <c r="D342" s="7"/>
      <c r="E342" s="7"/>
      <c r="F342" s="7"/>
      <c r="G342" s="7"/>
    </row>
    <row r="343" spans="1:7">
      <c r="A343" s="7"/>
      <c r="B343" s="7"/>
      <c r="C343" s="7"/>
      <c r="D343" s="7"/>
      <c r="E343" s="7"/>
      <c r="F343" s="7"/>
      <c r="G343" s="7"/>
    </row>
    <row r="344" spans="1:7">
      <c r="A344" s="7"/>
      <c r="B344" s="7"/>
      <c r="C344" s="7"/>
      <c r="D344" s="7"/>
      <c r="E344" s="7"/>
      <c r="F344" s="7"/>
      <c r="G344" s="7"/>
    </row>
    <row r="345" spans="1:7">
      <c r="A345" s="7"/>
      <c r="B345" s="7"/>
      <c r="C345" s="7"/>
      <c r="D345" s="7"/>
      <c r="E345" s="7"/>
      <c r="F345" s="7"/>
      <c r="G345" s="7"/>
    </row>
    <row r="346" spans="1:7">
      <c r="A346" s="7"/>
      <c r="B346" s="7"/>
      <c r="C346" s="7"/>
      <c r="D346" s="7"/>
      <c r="E346" s="7"/>
      <c r="F346" s="7"/>
      <c r="G346" s="7"/>
    </row>
    <row r="347" spans="1:7">
      <c r="A347" s="7"/>
      <c r="B347" s="7"/>
      <c r="C347" s="7"/>
      <c r="D347" s="7"/>
      <c r="E347" s="7"/>
      <c r="F347" s="7"/>
      <c r="G347" s="7"/>
    </row>
    <row r="348" spans="1:7">
      <c r="A348" s="7"/>
      <c r="B348" s="7"/>
      <c r="C348" s="7"/>
      <c r="D348" s="7"/>
      <c r="E348" s="7"/>
      <c r="F348" s="7"/>
      <c r="G348" s="7"/>
    </row>
    <row r="349" spans="1:7">
      <c r="A349" s="7"/>
      <c r="B349" s="7"/>
      <c r="C349" s="7"/>
      <c r="D349" s="7"/>
      <c r="E349" s="7"/>
      <c r="F349" s="7"/>
      <c r="G349" s="7"/>
    </row>
    <row r="350" spans="1:7">
      <c r="A350" s="7"/>
      <c r="B350" s="7"/>
      <c r="C350" s="7"/>
      <c r="D350" s="7"/>
      <c r="E350" s="7"/>
      <c r="F350" s="7"/>
      <c r="G350" s="7"/>
    </row>
    <row r="351" spans="1:7">
      <c r="A351" s="7"/>
      <c r="B351" s="7"/>
      <c r="C351" s="7"/>
      <c r="D351" s="7"/>
      <c r="E351" s="7"/>
      <c r="F351" s="7"/>
      <c r="G351" s="7"/>
    </row>
    <row r="352" spans="1:7">
      <c r="A352" s="7"/>
      <c r="B352" s="7"/>
      <c r="C352" s="7"/>
      <c r="D352" s="7"/>
      <c r="E352" s="7"/>
      <c r="F352" s="7"/>
      <c r="G352" s="7"/>
    </row>
    <row r="353" spans="1:7">
      <c r="A353" s="7"/>
      <c r="B353" s="7"/>
      <c r="C353" s="7"/>
      <c r="D353" s="7"/>
      <c r="E353" s="7"/>
      <c r="F353" s="7"/>
      <c r="G353" s="7"/>
    </row>
    <row r="354" spans="1:7">
      <c r="A354" s="7"/>
      <c r="B354" s="7"/>
      <c r="C354" s="7"/>
      <c r="D354" s="7"/>
      <c r="E354" s="7"/>
      <c r="F354" s="7"/>
      <c r="G354" s="7"/>
    </row>
    <row r="355" spans="1:7">
      <c r="A355" s="7"/>
      <c r="B355" s="7"/>
      <c r="C355" s="7"/>
      <c r="D355" s="7"/>
      <c r="E355" s="7"/>
      <c r="F355" s="7"/>
      <c r="G355" s="7"/>
    </row>
    <row r="356" spans="1:7">
      <c r="A356" s="7"/>
      <c r="B356" s="7"/>
      <c r="C356" s="7"/>
      <c r="D356" s="7"/>
      <c r="E356" s="7"/>
      <c r="F356" s="7"/>
      <c r="G356" s="7"/>
    </row>
    <row r="357" spans="1:7">
      <c r="A357" s="7"/>
      <c r="B357" s="7"/>
      <c r="C357" s="7"/>
      <c r="D357" s="7"/>
      <c r="E357" s="7"/>
      <c r="F357" s="7"/>
      <c r="G357" s="7"/>
    </row>
    <row r="358" spans="1:7">
      <c r="A358" s="7"/>
      <c r="B358" s="7"/>
      <c r="C358" s="7"/>
      <c r="D358" s="7"/>
      <c r="E358" s="7"/>
      <c r="F358" s="7"/>
      <c r="G358" s="7"/>
    </row>
    <row r="359" spans="1:7">
      <c r="A359" s="7"/>
      <c r="B359" s="7"/>
      <c r="C359" s="7"/>
      <c r="D359" s="7"/>
      <c r="E359" s="7"/>
      <c r="F359" s="7"/>
      <c r="G359" s="7"/>
    </row>
    <row r="360" spans="1:7">
      <c r="A360" s="7"/>
      <c r="B360" s="7"/>
      <c r="C360" s="7"/>
      <c r="D360" s="7"/>
      <c r="E360" s="7"/>
      <c r="F360" s="7"/>
      <c r="G360" s="7"/>
    </row>
    <row r="361" spans="1:7">
      <c r="A361" s="7"/>
      <c r="B361" s="7"/>
      <c r="C361" s="7"/>
      <c r="D361" s="7"/>
      <c r="E361" s="7"/>
      <c r="F361" s="7"/>
      <c r="G361" s="7"/>
    </row>
    <row r="362" spans="1:7">
      <c r="A362" s="7"/>
      <c r="B362" s="7"/>
      <c r="C362" s="7"/>
      <c r="D362" s="7"/>
      <c r="E362" s="7"/>
      <c r="F362" s="7"/>
      <c r="G362" s="7"/>
    </row>
    <row r="363" spans="1:7">
      <c r="A363" s="7"/>
      <c r="B363" s="7"/>
      <c r="C363" s="7"/>
      <c r="D363" s="7"/>
      <c r="E363" s="7"/>
      <c r="F363" s="7"/>
      <c r="G363" s="7"/>
    </row>
    <row r="364" spans="1:7">
      <c r="A364" s="7"/>
      <c r="B364" s="7"/>
      <c r="C364" s="7"/>
      <c r="D364" s="7"/>
      <c r="E364" s="7"/>
      <c r="F364" s="7"/>
      <c r="G364" s="7"/>
    </row>
    <row r="365" spans="1:7">
      <c r="A365" s="7"/>
      <c r="B365" s="7"/>
      <c r="C365" s="7"/>
      <c r="D365" s="7"/>
      <c r="E365" s="7"/>
      <c r="F365" s="7"/>
      <c r="G365" s="7"/>
    </row>
    <row r="366" spans="1:7">
      <c r="A366" s="7"/>
      <c r="B366" s="7"/>
      <c r="C366" s="7"/>
      <c r="D366" s="7"/>
      <c r="E366" s="7"/>
      <c r="F366" s="7"/>
      <c r="G366" s="7"/>
    </row>
    <row r="367" spans="1:7">
      <c r="A367" s="7"/>
      <c r="B367" s="7"/>
      <c r="C367" s="7"/>
      <c r="D367" s="7"/>
      <c r="E367" s="7"/>
      <c r="F367" s="7"/>
      <c r="G367" s="7"/>
    </row>
    <row r="368" spans="1:7">
      <c r="A368" s="7"/>
      <c r="B368" s="7"/>
      <c r="C368" s="7"/>
      <c r="D368" s="7"/>
      <c r="E368" s="7"/>
      <c r="F368" s="7"/>
      <c r="G368" s="7"/>
    </row>
    <row r="369" spans="1:7">
      <c r="A369" s="7"/>
      <c r="B369" s="7"/>
      <c r="C369" s="7"/>
      <c r="D369" s="7"/>
      <c r="E369" s="7"/>
      <c r="F369" s="7"/>
      <c r="G369" s="7"/>
    </row>
    <row r="370" spans="1:7">
      <c r="A370" s="7"/>
      <c r="B370" s="7"/>
      <c r="C370" s="7"/>
      <c r="D370" s="7"/>
      <c r="E370" s="7"/>
      <c r="F370" s="7"/>
      <c r="G370" s="7"/>
    </row>
    <row r="371" spans="1:7">
      <c r="A371" s="7"/>
      <c r="B371" s="7"/>
      <c r="C371" s="7"/>
      <c r="D371" s="7"/>
      <c r="E371" s="7"/>
      <c r="F371" s="7"/>
      <c r="G371" s="7"/>
    </row>
    <row r="372" spans="1:7">
      <c r="A372" s="7"/>
      <c r="B372" s="7"/>
      <c r="C372" s="7"/>
      <c r="D372" s="7"/>
      <c r="E372" s="7"/>
      <c r="F372" s="7"/>
      <c r="G372" s="7"/>
    </row>
    <row r="373" spans="1:7">
      <c r="A373" s="7"/>
      <c r="B373" s="7"/>
      <c r="C373" s="7"/>
      <c r="D373" s="7"/>
      <c r="E373" s="7"/>
      <c r="F373" s="7"/>
      <c r="G373" s="7"/>
    </row>
    <row r="374" spans="1:7">
      <c r="A374" s="7"/>
      <c r="B374" s="7"/>
      <c r="C374" s="7"/>
      <c r="D374" s="7"/>
      <c r="E374" s="7"/>
      <c r="F374" s="7"/>
      <c r="G374" s="7"/>
    </row>
    <row r="375" spans="1:7">
      <c r="A375" s="7"/>
      <c r="B375" s="7"/>
      <c r="C375" s="7"/>
      <c r="D375" s="7"/>
      <c r="E375" s="7"/>
      <c r="F375" s="7"/>
      <c r="G375" s="7"/>
    </row>
    <row r="376" spans="1:7">
      <c r="A376" s="7"/>
      <c r="B376" s="7"/>
      <c r="C376" s="7"/>
      <c r="D376" s="7"/>
      <c r="E376" s="7"/>
      <c r="F376" s="7"/>
      <c r="G376" s="7"/>
    </row>
    <row r="377" spans="1:7">
      <c r="A377" s="7"/>
      <c r="B377" s="7"/>
      <c r="C377" s="7"/>
      <c r="D377" s="7"/>
      <c r="E377" s="7"/>
      <c r="F377" s="7"/>
      <c r="G377" s="7"/>
    </row>
    <row r="378" spans="1:7">
      <c r="A378" s="7"/>
      <c r="B378" s="7"/>
      <c r="C378" s="7"/>
      <c r="D378" s="7"/>
      <c r="E378" s="7"/>
      <c r="F378" s="7"/>
      <c r="G378" s="7"/>
    </row>
    <row r="379" spans="1:7">
      <c r="A379" s="7"/>
      <c r="B379" s="7"/>
      <c r="C379" s="7"/>
      <c r="D379" s="7"/>
      <c r="E379" s="7"/>
      <c r="F379" s="7"/>
      <c r="G379" s="7"/>
    </row>
    <row r="380" spans="1:7">
      <c r="A380" s="7"/>
      <c r="B380" s="7"/>
      <c r="C380" s="7"/>
      <c r="D380" s="7"/>
      <c r="E380" s="7"/>
      <c r="F380" s="7"/>
      <c r="G380" s="7"/>
    </row>
    <row r="381" spans="1:7">
      <c r="A381" s="7"/>
      <c r="B381" s="7"/>
      <c r="C381" s="7"/>
      <c r="D381" s="7"/>
      <c r="E381" s="7"/>
      <c r="F381" s="7"/>
      <c r="G381" s="7"/>
    </row>
    <row r="382" spans="1:7">
      <c r="A382" s="7"/>
      <c r="B382" s="7"/>
      <c r="C382" s="7"/>
      <c r="D382" s="7"/>
      <c r="E382" s="7"/>
      <c r="F382" s="7"/>
      <c r="G382" s="7"/>
    </row>
    <row r="383" spans="1:7">
      <c r="A383" s="7"/>
      <c r="B383" s="7"/>
      <c r="C383" s="7"/>
      <c r="D383" s="7"/>
      <c r="E383" s="7"/>
      <c r="F383" s="7"/>
      <c r="G383" s="7"/>
    </row>
    <row r="384" spans="1:7">
      <c r="A384" s="7"/>
      <c r="B384" s="7"/>
      <c r="C384" s="7"/>
      <c r="D384" s="7"/>
      <c r="E384" s="7"/>
      <c r="F384" s="7"/>
      <c r="G384" s="7"/>
    </row>
    <row r="385" spans="1:7">
      <c r="A385" s="7"/>
      <c r="B385" s="7"/>
      <c r="C385" s="7"/>
      <c r="D385" s="7"/>
      <c r="E385" s="7"/>
      <c r="F385" s="7"/>
      <c r="G385" s="7"/>
    </row>
    <row r="386" spans="1:7">
      <c r="A386" s="7"/>
      <c r="B386" s="7"/>
      <c r="C386" s="7"/>
      <c r="D386" s="7"/>
      <c r="E386" s="7"/>
      <c r="F386" s="7"/>
      <c r="G386" s="7"/>
    </row>
    <row r="387" spans="1:7">
      <c r="A387" s="7"/>
      <c r="B387" s="7"/>
      <c r="C387" s="7"/>
      <c r="D387" s="7"/>
      <c r="E387" s="7"/>
      <c r="F387" s="7"/>
      <c r="G387" s="7"/>
    </row>
    <row r="388" spans="1:7">
      <c r="A388" s="7"/>
      <c r="B388" s="7"/>
      <c r="C388" s="7"/>
      <c r="D388" s="7"/>
      <c r="E388" s="7"/>
      <c r="F388" s="7"/>
      <c r="G388" s="7"/>
    </row>
    <row r="389" spans="1:7">
      <c r="A389" s="7"/>
      <c r="B389" s="7"/>
      <c r="C389" s="7"/>
      <c r="D389" s="7"/>
      <c r="E389" s="7"/>
      <c r="F389" s="7"/>
      <c r="G389" s="7"/>
    </row>
    <row r="390" spans="1:7">
      <c r="A390" s="7"/>
      <c r="B390" s="7"/>
      <c r="C390" s="7"/>
      <c r="D390" s="7"/>
      <c r="E390" s="7"/>
      <c r="F390" s="7"/>
      <c r="G390" s="7"/>
    </row>
    <row r="391" spans="1:7">
      <c r="A391" s="7"/>
      <c r="B391" s="7"/>
      <c r="C391" s="7"/>
      <c r="D391" s="7"/>
      <c r="E391" s="7"/>
      <c r="F391" s="7"/>
      <c r="G391" s="7"/>
    </row>
    <row r="392" spans="1:7">
      <c r="A392" s="7"/>
      <c r="B392" s="7"/>
      <c r="C392" s="7"/>
      <c r="D392" s="7"/>
      <c r="E392" s="7"/>
      <c r="F392" s="7"/>
      <c r="G392" s="7"/>
    </row>
    <row r="393" spans="1:7">
      <c r="A393" s="7"/>
      <c r="B393" s="7"/>
      <c r="C393" s="7"/>
      <c r="D393" s="7"/>
      <c r="E393" s="7"/>
      <c r="F393" s="7"/>
      <c r="G393" s="7"/>
    </row>
    <row r="394" spans="1:7">
      <c r="A394" s="7"/>
      <c r="B394" s="7"/>
      <c r="C394" s="7"/>
      <c r="D394" s="7"/>
      <c r="E394" s="7"/>
      <c r="F394" s="7"/>
      <c r="G394" s="7"/>
    </row>
    <row r="395" spans="1:7">
      <c r="A395" s="7"/>
      <c r="B395" s="7"/>
      <c r="C395" s="7"/>
      <c r="D395" s="7"/>
      <c r="E395" s="7"/>
      <c r="F395" s="7"/>
      <c r="G395" s="7"/>
    </row>
    <row r="396" spans="1:7">
      <c r="A396" s="7"/>
      <c r="B396" s="7"/>
      <c r="C396" s="7"/>
      <c r="D396" s="7"/>
      <c r="E396" s="7"/>
      <c r="F396" s="7"/>
      <c r="G396" s="7"/>
    </row>
    <row r="397" spans="1:7">
      <c r="A397" s="7"/>
      <c r="B397" s="7"/>
      <c r="C397" s="7"/>
      <c r="D397" s="7"/>
      <c r="E397" s="7"/>
      <c r="F397" s="7"/>
      <c r="G397" s="7"/>
    </row>
    <row r="398" spans="1:7">
      <c r="A398" s="7"/>
      <c r="B398" s="7"/>
      <c r="C398" s="7"/>
      <c r="D398" s="7"/>
      <c r="E398" s="7"/>
      <c r="F398" s="7"/>
      <c r="G398" s="7"/>
    </row>
    <row r="399" spans="1:7">
      <c r="A399" s="7"/>
      <c r="B399" s="7"/>
      <c r="C399" s="7"/>
      <c r="D399" s="7"/>
      <c r="E399" s="7"/>
      <c r="F399" s="7"/>
      <c r="G399" s="7"/>
    </row>
    <row r="400" spans="1:7">
      <c r="A400" s="7"/>
      <c r="B400" s="7"/>
      <c r="C400" s="7"/>
      <c r="D400" s="7"/>
      <c r="E400" s="7"/>
      <c r="F400" s="7"/>
      <c r="G400" s="7"/>
    </row>
    <row r="401" spans="1:7">
      <c r="A401" s="7"/>
      <c r="B401" s="7"/>
      <c r="C401" s="7"/>
      <c r="D401" s="7"/>
      <c r="E401" s="7"/>
      <c r="F401" s="7"/>
      <c r="G401" s="7"/>
    </row>
    <row r="402" spans="1:7">
      <c r="A402" s="7"/>
      <c r="B402" s="7"/>
      <c r="C402" s="7"/>
      <c r="D402" s="7"/>
      <c r="E402" s="7"/>
      <c r="F402" s="7"/>
      <c r="G402" s="7"/>
    </row>
    <row r="403" spans="1:7">
      <c r="A403" s="7"/>
      <c r="B403" s="7"/>
      <c r="C403" s="7"/>
      <c r="D403" s="7"/>
      <c r="E403" s="7"/>
      <c r="F403" s="7"/>
      <c r="G403" s="7"/>
    </row>
    <row r="404" spans="1:7">
      <c r="A404" s="7"/>
      <c r="B404" s="7"/>
      <c r="C404" s="7"/>
      <c r="D404" s="7"/>
      <c r="E404" s="7"/>
      <c r="F404" s="7"/>
      <c r="G404" s="7"/>
    </row>
    <row r="405" spans="1:7">
      <c r="A405" s="7"/>
      <c r="B405" s="7"/>
      <c r="C405" s="7"/>
      <c r="D405" s="7"/>
      <c r="E405" s="7"/>
      <c r="F405" s="7"/>
      <c r="G405" s="7"/>
    </row>
    <row r="406" spans="1:7">
      <c r="A406" s="7"/>
      <c r="B406" s="7"/>
      <c r="C406" s="7"/>
      <c r="D406" s="7"/>
      <c r="E406" s="7"/>
      <c r="F406" s="7"/>
      <c r="G406" s="7"/>
    </row>
    <row r="407" spans="1:7">
      <c r="A407" s="7"/>
      <c r="B407" s="7"/>
      <c r="C407" s="7"/>
      <c r="D407" s="7"/>
      <c r="E407" s="7"/>
      <c r="F407" s="7"/>
      <c r="G407" s="7"/>
    </row>
    <row r="408" spans="1:7">
      <c r="A408" s="7"/>
      <c r="B408" s="7"/>
      <c r="C408" s="7"/>
      <c r="D408" s="7"/>
      <c r="E408" s="7"/>
      <c r="F408" s="7"/>
      <c r="G408" s="7"/>
    </row>
    <row r="409" spans="1:7">
      <c r="A409" s="7"/>
      <c r="B409" s="7"/>
      <c r="C409" s="7"/>
      <c r="D409" s="7"/>
      <c r="E409" s="7"/>
      <c r="F409" s="7"/>
      <c r="G409" s="7"/>
    </row>
    <row r="410" spans="1:7">
      <c r="A410" s="7"/>
      <c r="B410" s="7"/>
      <c r="C410" s="7"/>
      <c r="D410" s="7"/>
      <c r="E410" s="7"/>
      <c r="F410" s="7"/>
      <c r="G410" s="7"/>
    </row>
    <row r="411" spans="1:7">
      <c r="A411" s="7"/>
      <c r="B411" s="7"/>
      <c r="C411" s="7"/>
      <c r="D411" s="7"/>
      <c r="E411" s="7"/>
      <c r="F411" s="7"/>
      <c r="G411" s="7"/>
    </row>
    <row r="412" spans="1:7">
      <c r="A412" s="7"/>
      <c r="B412" s="7"/>
      <c r="C412" s="7"/>
      <c r="D412" s="7"/>
      <c r="E412" s="7"/>
      <c r="F412" s="7"/>
      <c r="G412" s="7"/>
    </row>
    <row r="413" spans="1:7">
      <c r="A413" s="7"/>
      <c r="B413" s="7"/>
      <c r="C413" s="7"/>
      <c r="D413" s="7"/>
      <c r="E413" s="7"/>
      <c r="F413" s="7"/>
      <c r="G413" s="7"/>
    </row>
    <row r="414" spans="1:7">
      <c r="A414" s="7"/>
      <c r="B414" s="7"/>
      <c r="C414" s="7"/>
      <c r="D414" s="7"/>
      <c r="E414" s="7"/>
      <c r="F414" s="7"/>
      <c r="G414" s="7"/>
    </row>
    <row r="415" spans="1:7">
      <c r="A415" s="7"/>
      <c r="B415" s="7"/>
      <c r="C415" s="7"/>
      <c r="D415" s="7"/>
      <c r="E415" s="7"/>
      <c r="F415" s="7"/>
      <c r="G415" s="7"/>
    </row>
    <row r="416" spans="1:7">
      <c r="A416" s="7"/>
      <c r="B416" s="7"/>
      <c r="C416" s="7"/>
      <c r="D416" s="7"/>
      <c r="E416" s="7"/>
      <c r="F416" s="7"/>
      <c r="G416" s="7"/>
    </row>
    <row r="417" spans="1:7">
      <c r="A417" s="7"/>
      <c r="B417" s="7"/>
      <c r="C417" s="7"/>
      <c r="D417" s="7"/>
      <c r="E417" s="7"/>
      <c r="F417" s="7"/>
      <c r="G417" s="7"/>
    </row>
    <row r="418" spans="1:7">
      <c r="A418" s="7"/>
      <c r="B418" s="7"/>
      <c r="C418" s="7"/>
      <c r="D418" s="7"/>
      <c r="E418" s="7"/>
      <c r="F418" s="7"/>
      <c r="G418" s="7"/>
    </row>
    <row r="419" spans="1:7">
      <c r="A419" s="7"/>
      <c r="B419" s="7"/>
      <c r="C419" s="7"/>
      <c r="D419" s="7"/>
      <c r="E419" s="7"/>
      <c r="F419" s="7"/>
      <c r="G419" s="7"/>
    </row>
    <row r="420" spans="1:7">
      <c r="A420" s="7"/>
      <c r="B420" s="7"/>
      <c r="C420" s="7"/>
      <c r="D420" s="7"/>
      <c r="E420" s="7"/>
      <c r="F420" s="7"/>
      <c r="G420" s="7"/>
    </row>
    <row r="421" spans="1:7">
      <c r="A421" s="7"/>
      <c r="B421" s="7"/>
      <c r="C421" s="7"/>
      <c r="D421" s="7"/>
      <c r="E421" s="7"/>
      <c r="F421" s="7"/>
      <c r="G421" s="7"/>
    </row>
    <row r="422" spans="1:7">
      <c r="A422" s="7"/>
      <c r="B422" s="7"/>
      <c r="C422" s="7"/>
      <c r="D422" s="7"/>
      <c r="E422" s="7"/>
      <c r="F422" s="7"/>
      <c r="G422" s="7"/>
    </row>
    <row r="423" spans="1:7">
      <c r="A423" s="7"/>
      <c r="B423" s="7"/>
      <c r="C423" s="7"/>
      <c r="D423" s="7"/>
      <c r="E423" s="7"/>
      <c r="F423" s="7"/>
      <c r="G423" s="7"/>
    </row>
    <row r="424" spans="1:7">
      <c r="A424" s="7"/>
      <c r="B424" s="7"/>
      <c r="C424" s="7"/>
      <c r="D424" s="7"/>
      <c r="E424" s="7"/>
      <c r="F424" s="7"/>
      <c r="G424" s="7"/>
    </row>
    <row r="425" spans="1:7">
      <c r="A425" s="7"/>
      <c r="B425" s="7"/>
      <c r="C425" s="7"/>
      <c r="D425" s="7"/>
      <c r="E425" s="7"/>
      <c r="F425" s="7"/>
      <c r="G425" s="7"/>
    </row>
    <row r="426" spans="1:7">
      <c r="A426" s="7"/>
      <c r="B426" s="7"/>
      <c r="C426" s="7"/>
      <c r="D426" s="7"/>
      <c r="E426" s="7"/>
      <c r="F426" s="7"/>
      <c r="G426" s="7"/>
    </row>
    <row r="427" spans="1:7">
      <c r="A427" s="7"/>
      <c r="B427" s="7"/>
      <c r="C427" s="7"/>
      <c r="D427" s="7"/>
      <c r="E427" s="7"/>
      <c r="F427" s="7"/>
      <c r="G427" s="7"/>
    </row>
    <row r="428" spans="1:7">
      <c r="A428" s="7"/>
      <c r="B428" s="7"/>
      <c r="C428" s="7"/>
      <c r="D428" s="7"/>
      <c r="E428" s="7"/>
      <c r="F428" s="7"/>
      <c r="G428" s="7"/>
    </row>
    <row r="429" spans="1:7">
      <c r="A429" s="7"/>
      <c r="B429" s="7"/>
      <c r="C429" s="7"/>
      <c r="D429" s="7"/>
      <c r="E429" s="7"/>
      <c r="F429" s="7"/>
      <c r="G429" s="7"/>
    </row>
    <row r="430" spans="1:7">
      <c r="A430" s="7"/>
      <c r="B430" s="7"/>
      <c r="C430" s="7"/>
      <c r="D430" s="7"/>
      <c r="E430" s="7"/>
      <c r="F430" s="7"/>
      <c r="G430" s="7"/>
    </row>
    <row r="431" spans="1:7">
      <c r="A431" s="7"/>
      <c r="B431" s="7"/>
      <c r="C431" s="7"/>
      <c r="D431" s="7"/>
      <c r="E431" s="7"/>
      <c r="F431" s="7"/>
      <c r="G431" s="7"/>
    </row>
    <row r="432" spans="1:7">
      <c r="A432" s="7"/>
      <c r="B432" s="7"/>
      <c r="C432" s="7"/>
      <c r="D432" s="7"/>
      <c r="E432" s="7"/>
      <c r="F432" s="7"/>
      <c r="G432" s="7"/>
    </row>
    <row r="433" spans="1:7">
      <c r="A433" s="7"/>
      <c r="B433" s="7"/>
      <c r="C433" s="7"/>
      <c r="D433" s="7"/>
      <c r="E433" s="7"/>
      <c r="F433" s="7"/>
      <c r="G433" s="7"/>
    </row>
    <row r="434" spans="1:7">
      <c r="A434" s="7"/>
      <c r="B434" s="7"/>
      <c r="C434" s="7"/>
      <c r="D434" s="7"/>
      <c r="E434" s="7"/>
      <c r="F434" s="7"/>
      <c r="G434" s="7"/>
    </row>
    <row r="435" spans="1:7">
      <c r="A435" s="7"/>
      <c r="B435" s="7"/>
      <c r="C435" s="7"/>
      <c r="D435" s="7"/>
      <c r="E435" s="7"/>
      <c r="F435" s="7"/>
      <c r="G435" s="7"/>
    </row>
    <row r="436" spans="1:7">
      <c r="A436" s="7"/>
      <c r="B436" s="7"/>
      <c r="C436" s="7"/>
      <c r="D436" s="7"/>
      <c r="E436" s="7"/>
      <c r="F436" s="7"/>
      <c r="G436" s="7"/>
    </row>
    <row r="437" spans="1:7">
      <c r="A437" s="7"/>
      <c r="B437" s="7"/>
      <c r="C437" s="7"/>
      <c r="D437" s="7"/>
      <c r="E437" s="7"/>
      <c r="F437" s="7"/>
      <c r="G437" s="7"/>
    </row>
    <row r="438" spans="1:7">
      <c r="A438" s="7"/>
      <c r="B438" s="7"/>
      <c r="C438" s="7"/>
      <c r="D438" s="7"/>
      <c r="E438" s="7"/>
      <c r="F438" s="7"/>
      <c r="G438" s="7"/>
    </row>
    <row r="439" spans="1:7">
      <c r="A439" s="7"/>
      <c r="B439" s="7"/>
      <c r="C439" s="7"/>
      <c r="D439" s="7"/>
      <c r="E439" s="7"/>
      <c r="F439" s="7"/>
      <c r="G439" s="7"/>
    </row>
    <row r="440" spans="1:7">
      <c r="A440" s="7"/>
      <c r="B440" s="7"/>
      <c r="C440" s="7"/>
      <c r="D440" s="7"/>
      <c r="E440" s="7"/>
      <c r="F440" s="7"/>
      <c r="G440" s="7"/>
    </row>
    <row r="441" spans="1:7">
      <c r="A441" s="7"/>
      <c r="B441" s="7"/>
      <c r="C441" s="7"/>
      <c r="D441" s="7"/>
      <c r="E441" s="7"/>
      <c r="F441" s="7"/>
      <c r="G441" s="7"/>
    </row>
    <row r="442" spans="1:7">
      <c r="A442" s="7"/>
      <c r="B442" s="7"/>
      <c r="C442" s="7"/>
      <c r="D442" s="7"/>
      <c r="E442" s="7"/>
      <c r="F442" s="7"/>
      <c r="G442" s="7"/>
    </row>
    <row r="443" spans="1:7">
      <c r="A443" s="7"/>
      <c r="B443" s="7"/>
      <c r="C443" s="7"/>
      <c r="D443" s="7"/>
      <c r="E443" s="7"/>
      <c r="F443" s="7"/>
      <c r="G443" s="7"/>
    </row>
    <row r="444" spans="1:7">
      <c r="A444" s="7"/>
      <c r="B444" s="7"/>
      <c r="C444" s="7"/>
      <c r="D444" s="7"/>
      <c r="E444" s="7"/>
      <c r="F444" s="7"/>
      <c r="G444" s="7"/>
    </row>
    <row r="445" spans="1:7">
      <c r="A445" s="7"/>
      <c r="B445" s="7"/>
      <c r="C445" s="7"/>
      <c r="D445" s="7"/>
      <c r="E445" s="7"/>
      <c r="F445" s="7"/>
      <c r="G445" s="7"/>
    </row>
    <row r="446" spans="1:7">
      <c r="A446" s="7"/>
      <c r="B446" s="7"/>
      <c r="C446" s="7"/>
      <c r="D446" s="7"/>
      <c r="E446" s="7"/>
      <c r="F446" s="7"/>
      <c r="G446" s="7"/>
    </row>
    <row r="447" spans="1:7">
      <c r="A447" s="7"/>
      <c r="B447" s="7"/>
      <c r="C447" s="7"/>
      <c r="D447" s="7"/>
      <c r="E447" s="7"/>
      <c r="F447" s="7"/>
      <c r="G447" s="7"/>
    </row>
    <row r="448" spans="1:7">
      <c r="A448" s="7"/>
      <c r="B448" s="7"/>
      <c r="C448" s="7"/>
      <c r="D448" s="7"/>
      <c r="E448" s="7"/>
      <c r="F448" s="7"/>
      <c r="G448" s="7"/>
    </row>
    <row r="449" spans="1:7">
      <c r="A449" s="7"/>
      <c r="B449" s="7"/>
      <c r="C449" s="7"/>
      <c r="D449" s="7"/>
      <c r="E449" s="7"/>
      <c r="F449" s="7"/>
      <c r="G449" s="7"/>
    </row>
    <row r="450" spans="1:7">
      <c r="A450" s="7"/>
      <c r="B450" s="7"/>
      <c r="C450" s="7"/>
      <c r="D450" s="7"/>
      <c r="E450" s="7"/>
      <c r="F450" s="7"/>
      <c r="G450" s="7"/>
    </row>
    <row r="451" spans="1:7">
      <c r="A451" s="7"/>
      <c r="B451" s="7"/>
      <c r="C451" s="7"/>
      <c r="D451" s="7"/>
      <c r="E451" s="7"/>
      <c r="F451" s="7"/>
      <c r="G451" s="7"/>
    </row>
    <row r="452" spans="1:7">
      <c r="A452" s="7"/>
      <c r="B452" s="7"/>
      <c r="C452" s="7"/>
      <c r="D452" s="7"/>
      <c r="E452" s="7"/>
      <c r="F452" s="7"/>
      <c r="G452" s="7"/>
    </row>
    <row r="453" spans="1:7">
      <c r="A453" s="7"/>
      <c r="B453" s="7"/>
      <c r="C453" s="7"/>
      <c r="D453" s="7"/>
      <c r="E453" s="7"/>
      <c r="F453" s="7"/>
      <c r="G453" s="7"/>
    </row>
    <row r="454" spans="1:7">
      <c r="A454" s="7"/>
      <c r="B454" s="7"/>
      <c r="C454" s="7"/>
      <c r="D454" s="7"/>
      <c r="E454" s="7"/>
      <c r="F454" s="7"/>
      <c r="G454" s="7"/>
    </row>
    <row r="455" spans="1:7">
      <c r="A455" s="7"/>
      <c r="B455" s="7"/>
      <c r="C455" s="7"/>
      <c r="D455" s="7"/>
      <c r="E455" s="7"/>
      <c r="F455" s="7"/>
      <c r="G455" s="7"/>
    </row>
    <row r="456" spans="1:7">
      <c r="A456" s="7"/>
      <c r="B456" s="7"/>
      <c r="C456" s="7"/>
      <c r="D456" s="7"/>
      <c r="E456" s="7"/>
      <c r="F456" s="7"/>
      <c r="G456" s="7"/>
    </row>
    <row r="457" spans="1:7">
      <c r="A457" s="7"/>
      <c r="B457" s="7"/>
      <c r="C457" s="7"/>
      <c r="D457" s="7"/>
      <c r="E457" s="7"/>
      <c r="F457" s="7"/>
      <c r="G457" s="7"/>
    </row>
    <row r="458" spans="1:7">
      <c r="A458" s="7"/>
      <c r="B458" s="7"/>
      <c r="C458" s="7"/>
      <c r="D458" s="7"/>
      <c r="E458" s="7"/>
      <c r="F458" s="7"/>
      <c r="G458" s="7"/>
    </row>
    <row r="459" spans="1:7">
      <c r="A459" s="7"/>
      <c r="B459" s="7"/>
      <c r="C459" s="7"/>
      <c r="D459" s="7"/>
      <c r="E459" s="7"/>
      <c r="F459" s="7"/>
      <c r="G459" s="7"/>
    </row>
    <row r="460" spans="1:7">
      <c r="A460" s="7"/>
      <c r="B460" s="7"/>
      <c r="C460" s="7"/>
      <c r="D460" s="7"/>
      <c r="E460" s="7"/>
      <c r="F460" s="7"/>
      <c r="G460" s="7"/>
    </row>
    <row r="461" spans="1:7">
      <c r="A461" s="7"/>
      <c r="B461" s="7"/>
      <c r="C461" s="7"/>
      <c r="D461" s="7"/>
      <c r="E461" s="7"/>
      <c r="F461" s="7"/>
      <c r="G461" s="7"/>
    </row>
    <row r="462" spans="1:7">
      <c r="A462" s="7"/>
      <c r="B462" s="7"/>
      <c r="C462" s="7"/>
      <c r="D462" s="7"/>
      <c r="E462" s="7"/>
      <c r="F462" s="7"/>
      <c r="G462" s="7"/>
    </row>
    <row r="463" spans="1:7">
      <c r="A463" s="7"/>
      <c r="B463" s="7"/>
      <c r="C463" s="7"/>
      <c r="D463" s="7"/>
      <c r="E463" s="7"/>
      <c r="F463" s="7"/>
      <c r="G463" s="7"/>
    </row>
    <row r="464" spans="1:7">
      <c r="A464" s="7"/>
      <c r="B464" s="7"/>
      <c r="C464" s="7"/>
      <c r="D464" s="7"/>
      <c r="E464" s="7"/>
      <c r="F464" s="7"/>
      <c r="G464" s="7"/>
    </row>
    <row r="465" spans="1:7">
      <c r="A465" s="7"/>
      <c r="B465" s="7"/>
      <c r="C465" s="7"/>
      <c r="D465" s="7"/>
      <c r="E465" s="7"/>
      <c r="F465" s="7"/>
      <c r="G465" s="7"/>
    </row>
    <row r="466" spans="1:7">
      <c r="A466" s="7"/>
      <c r="B466" s="7"/>
      <c r="C466" s="7"/>
      <c r="D466" s="7"/>
      <c r="E466" s="7"/>
      <c r="F466" s="7"/>
      <c r="G466" s="7"/>
    </row>
    <row r="467" spans="1:7">
      <c r="A467" s="7"/>
      <c r="B467" s="7"/>
      <c r="C467" s="7"/>
      <c r="D467" s="7"/>
      <c r="E467" s="7"/>
      <c r="F467" s="7"/>
      <c r="G467" s="7"/>
    </row>
    <row r="468" spans="1:7">
      <c r="A468" s="7"/>
      <c r="B468" s="7"/>
      <c r="C468" s="7"/>
      <c r="D468" s="7"/>
      <c r="E468" s="7"/>
      <c r="F468" s="7"/>
      <c r="G468" s="7"/>
    </row>
    <row r="469" spans="1:7">
      <c r="A469" s="7"/>
      <c r="B469" s="7"/>
      <c r="C469" s="7"/>
      <c r="D469" s="7"/>
      <c r="E469" s="7"/>
      <c r="F469" s="7"/>
      <c r="G469" s="7"/>
    </row>
    <row r="470" spans="1:7">
      <c r="A470" s="7"/>
      <c r="B470" s="7"/>
      <c r="C470" s="7"/>
      <c r="D470" s="7"/>
      <c r="E470" s="7"/>
      <c r="F470" s="7"/>
      <c r="G470" s="7"/>
    </row>
    <row r="471" spans="1:7">
      <c r="A471" s="7"/>
      <c r="B471" s="7"/>
      <c r="C471" s="7"/>
      <c r="D471" s="7"/>
      <c r="E471" s="7"/>
      <c r="F471" s="7"/>
      <c r="G471" s="7"/>
    </row>
    <row r="472" spans="1:7">
      <c r="A472" s="7"/>
      <c r="B472" s="7"/>
      <c r="C472" s="7"/>
      <c r="D472" s="7"/>
      <c r="E472" s="7"/>
      <c r="F472" s="7"/>
      <c r="G472" s="7"/>
    </row>
    <row r="473" spans="1:7">
      <c r="A473" s="7"/>
      <c r="B473" s="7"/>
      <c r="C473" s="7"/>
      <c r="D473" s="7"/>
      <c r="E473" s="7"/>
      <c r="F473" s="7"/>
      <c r="G473" s="7"/>
    </row>
    <row r="474" spans="1:7">
      <c r="A474" s="7"/>
      <c r="B474" s="7"/>
      <c r="C474" s="7"/>
      <c r="D474" s="7"/>
      <c r="E474" s="7"/>
      <c r="F474" s="7"/>
      <c r="G474" s="7"/>
    </row>
    <row r="475" spans="1:7">
      <c r="A475" s="7"/>
      <c r="B475" s="7"/>
      <c r="C475" s="7"/>
      <c r="D475" s="7"/>
      <c r="E475" s="7"/>
      <c r="F475" s="7"/>
      <c r="G475" s="7"/>
    </row>
    <row r="476" spans="1:7">
      <c r="A476" s="7"/>
      <c r="B476" s="7"/>
      <c r="C476" s="7"/>
      <c r="D476" s="7"/>
      <c r="E476" s="7"/>
      <c r="F476" s="7"/>
      <c r="G476" s="7"/>
    </row>
    <row r="477" spans="1:7">
      <c r="A477" s="7"/>
      <c r="B477" s="7"/>
      <c r="C477" s="7"/>
      <c r="D477" s="7"/>
      <c r="E477" s="7"/>
      <c r="F477" s="7"/>
      <c r="G477" s="7"/>
    </row>
    <row r="478" spans="1:7">
      <c r="A478" s="7"/>
      <c r="B478" s="7"/>
      <c r="C478" s="7"/>
      <c r="D478" s="7"/>
      <c r="E478" s="7"/>
      <c r="F478" s="7"/>
      <c r="G478" s="7"/>
    </row>
    <row r="479" spans="1:7">
      <c r="A479" s="7"/>
      <c r="B479" s="7"/>
      <c r="C479" s="7"/>
      <c r="D479" s="7"/>
      <c r="E479" s="7"/>
      <c r="F479" s="7"/>
      <c r="G479" s="7"/>
    </row>
    <row r="480" spans="1:7">
      <c r="A480" s="7"/>
      <c r="B480" s="7"/>
      <c r="C480" s="7"/>
      <c r="D480" s="7"/>
      <c r="E480" s="7"/>
      <c r="F480" s="7"/>
      <c r="G480" s="7"/>
    </row>
    <row r="481" spans="1:7">
      <c r="A481" s="7"/>
      <c r="B481" s="7"/>
      <c r="C481" s="7"/>
      <c r="D481" s="7"/>
      <c r="E481" s="7"/>
      <c r="F481" s="7"/>
      <c r="G481" s="7"/>
    </row>
    <row r="482" spans="1:7">
      <c r="A482" s="7"/>
      <c r="B482" s="7"/>
      <c r="C482" s="7"/>
      <c r="D482" s="7"/>
      <c r="E482" s="7"/>
      <c r="F482" s="7"/>
      <c r="G482" s="7"/>
    </row>
    <row r="483" spans="1:7">
      <c r="A483" s="7"/>
      <c r="B483" s="7"/>
      <c r="C483" s="7"/>
      <c r="D483" s="7"/>
      <c r="E483" s="7"/>
      <c r="F483" s="7"/>
      <c r="G483" s="7"/>
    </row>
    <row r="484" spans="1:7">
      <c r="A484" s="7"/>
      <c r="B484" s="7"/>
      <c r="C484" s="7"/>
      <c r="D484" s="7"/>
      <c r="E484" s="7"/>
      <c r="F484" s="7"/>
      <c r="G484" s="7"/>
    </row>
    <row r="485" spans="1:7">
      <c r="A485" s="7"/>
      <c r="B485" s="7"/>
      <c r="C485" s="7"/>
      <c r="D485" s="7"/>
      <c r="E485" s="7"/>
      <c r="F485" s="7"/>
      <c r="G485" s="7"/>
    </row>
    <row r="486" spans="1:7">
      <c r="A486" s="7"/>
      <c r="B486" s="7"/>
      <c r="C486" s="7"/>
      <c r="D486" s="7"/>
      <c r="E486" s="7"/>
      <c r="F486" s="7"/>
      <c r="G486" s="7"/>
    </row>
    <row r="487" spans="1:7">
      <c r="A487" s="7"/>
      <c r="B487" s="7"/>
      <c r="C487" s="7"/>
      <c r="D487" s="7"/>
      <c r="E487" s="7"/>
      <c r="F487" s="7"/>
      <c r="G487" s="7"/>
    </row>
    <row r="488" spans="1:7">
      <c r="A488" s="7"/>
      <c r="B488" s="7"/>
      <c r="C488" s="7"/>
      <c r="D488" s="7"/>
      <c r="E488" s="7"/>
      <c r="F488" s="7"/>
      <c r="G488" s="7"/>
    </row>
    <row r="489" spans="1:7">
      <c r="A489" s="7"/>
      <c r="B489" s="7"/>
      <c r="C489" s="7"/>
      <c r="D489" s="7"/>
      <c r="E489" s="7"/>
      <c r="F489" s="7"/>
      <c r="G489" s="7"/>
    </row>
    <row r="490" spans="1:7">
      <c r="A490" s="7"/>
      <c r="B490" s="7"/>
      <c r="C490" s="7"/>
      <c r="D490" s="7"/>
      <c r="E490" s="7"/>
      <c r="F490" s="7"/>
      <c r="G490" s="7"/>
    </row>
    <row r="491" spans="1:7">
      <c r="A491" s="7"/>
      <c r="B491" s="7"/>
      <c r="C491" s="7"/>
      <c r="D491" s="7"/>
      <c r="E491" s="7"/>
      <c r="F491" s="7"/>
      <c r="G491" s="7"/>
    </row>
    <row r="492" spans="1:7">
      <c r="A492" s="7"/>
      <c r="B492" s="7"/>
      <c r="C492" s="7"/>
      <c r="D492" s="7"/>
      <c r="E492" s="7"/>
      <c r="F492" s="7"/>
      <c r="G492" s="7"/>
    </row>
    <row r="493" spans="1:7">
      <c r="A493" s="7"/>
      <c r="B493" s="7"/>
      <c r="C493" s="7"/>
      <c r="D493" s="7"/>
      <c r="E493" s="7"/>
      <c r="F493" s="7"/>
      <c r="G493" s="7"/>
    </row>
    <row r="494" spans="1:7">
      <c r="A494" s="7"/>
      <c r="B494" s="7"/>
      <c r="C494" s="7"/>
      <c r="D494" s="7"/>
      <c r="E494" s="7"/>
      <c r="F494" s="7"/>
      <c r="G494" s="7"/>
    </row>
    <row r="495" spans="1:7">
      <c r="A495" s="7"/>
      <c r="B495" s="7"/>
      <c r="C495" s="7"/>
      <c r="D495" s="7"/>
      <c r="E495" s="7"/>
      <c r="F495" s="7"/>
      <c r="G495" s="7"/>
    </row>
    <row r="496" spans="1:7">
      <c r="A496" s="7"/>
      <c r="B496" s="7"/>
      <c r="C496" s="7"/>
      <c r="D496" s="7"/>
      <c r="E496" s="7"/>
      <c r="F496" s="7"/>
      <c r="G496" s="7"/>
    </row>
    <row r="497" spans="1:7">
      <c r="A497" s="7"/>
      <c r="B497" s="7"/>
      <c r="C497" s="7"/>
      <c r="D497" s="7"/>
      <c r="E497" s="7"/>
      <c r="F497" s="7"/>
      <c r="G497" s="7"/>
    </row>
    <row r="498" spans="1:7">
      <c r="A498" s="7"/>
      <c r="B498" s="7"/>
      <c r="C498" s="7"/>
      <c r="D498" s="7"/>
      <c r="E498" s="7"/>
      <c r="F498" s="7"/>
      <c r="G498" s="7"/>
    </row>
    <row r="499" spans="1:7">
      <c r="A499" s="7"/>
      <c r="B499" s="7"/>
      <c r="C499" s="7"/>
      <c r="D499" s="7"/>
      <c r="E499" s="7"/>
      <c r="F499" s="7"/>
      <c r="G499" s="7"/>
    </row>
    <row r="500" spans="1:7">
      <c r="A500" s="7"/>
      <c r="B500" s="7"/>
      <c r="C500" s="7"/>
      <c r="D500" s="7"/>
      <c r="E500" s="7"/>
      <c r="F500" s="7"/>
      <c r="G500" s="7"/>
    </row>
    <row r="501" spans="1:7">
      <c r="A501" s="7"/>
      <c r="B501" s="7"/>
      <c r="C501" s="7"/>
      <c r="D501" s="7"/>
      <c r="E501" s="7"/>
      <c r="F501" s="7"/>
      <c r="G501" s="7"/>
    </row>
    <row r="502" spans="1:7">
      <c r="A502" s="7"/>
      <c r="B502" s="7"/>
      <c r="C502" s="7"/>
      <c r="D502" s="7"/>
      <c r="E502" s="7"/>
      <c r="F502" s="7"/>
      <c r="G502" s="7"/>
    </row>
    <row r="503" spans="1:7">
      <c r="A503" s="7"/>
      <c r="B503" s="7"/>
      <c r="C503" s="7"/>
      <c r="D503" s="7"/>
      <c r="E503" s="7"/>
      <c r="F503" s="7"/>
      <c r="G503" s="7"/>
    </row>
  </sheetData>
  <mergeCells count="20">
    <mergeCell ref="A61:G61"/>
    <mergeCell ref="D5:D6"/>
    <mergeCell ref="E5:E6"/>
    <mergeCell ref="F5:F6"/>
    <mergeCell ref="C5:C6"/>
    <mergeCell ref="A59:G59"/>
    <mergeCell ref="A9:G13"/>
    <mergeCell ref="A31:G32"/>
    <mergeCell ref="C15:F24"/>
    <mergeCell ref="C26:F29"/>
    <mergeCell ref="C74:C75"/>
    <mergeCell ref="D74:D75"/>
    <mergeCell ref="E74:E75"/>
    <mergeCell ref="F74:F75"/>
    <mergeCell ref="A78:G82"/>
    <mergeCell ref="C84:F93"/>
    <mergeCell ref="C95:F98"/>
    <mergeCell ref="A100:G101"/>
    <mergeCell ref="A124:G124"/>
    <mergeCell ref="A126:G126"/>
  </mergeCells>
  <phoneticPr fontId="2" type="noConversion"/>
  <pageMargins left="0.59055118110236227" right="0" top="0.39370078740157483" bottom="0" header="0" footer="0"/>
  <pageSetup paperSize="9" scale="70" orientation="portrait" r:id="rId1"/>
  <headerFooter alignWithMargins="0">
    <oddFooter>&amp;L&amp;Z&amp;F&amp;R&amp;D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14"/>
  </sheetPr>
  <dimension ref="A1:K465"/>
  <sheetViews>
    <sheetView showGridLines="0" view="pageLayout" topLeftCell="A53" zoomScaleNormal="100" zoomScaleSheetLayoutView="100" workbookViewId="0">
      <selection activeCell="F53" sqref="F53"/>
    </sheetView>
  </sheetViews>
  <sheetFormatPr defaultColWidth="10.28515625" defaultRowHeight="15"/>
  <cols>
    <col min="1" max="1" width="9.7109375" style="2" customWidth="1"/>
    <col min="2" max="2" width="10.7109375" style="2" customWidth="1"/>
    <col min="3" max="3" width="70.7109375" style="2" customWidth="1"/>
    <col min="4" max="4" width="6.7109375" style="2" customWidth="1"/>
    <col min="5" max="5" width="8.7109375" style="2" customWidth="1"/>
    <col min="6" max="6" width="11.7109375" style="2" customWidth="1"/>
    <col min="7" max="7" width="15.7109375" style="2" customWidth="1"/>
    <col min="8" max="16384" width="10.28515625" style="2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70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18</v>
      </c>
      <c r="D7" s="80"/>
      <c r="E7" s="80"/>
      <c r="F7" s="80"/>
      <c r="G7" s="81"/>
    </row>
    <row r="8" spans="1:10" ht="21.95" customHeight="1">
      <c r="A8" s="77"/>
      <c r="B8" s="78">
        <v>1200</v>
      </c>
      <c r="C8" s="82" t="s">
        <v>47</v>
      </c>
      <c r="D8" s="80"/>
      <c r="E8" s="80"/>
      <c r="F8" s="80"/>
      <c r="G8" s="81"/>
      <c r="J8" s="28"/>
    </row>
    <row r="9" spans="1:10" ht="15" customHeight="1" thickBot="1">
      <c r="A9" s="77"/>
      <c r="B9" s="78"/>
      <c r="C9" s="83"/>
      <c r="D9" s="80"/>
      <c r="E9" s="80"/>
      <c r="F9" s="80"/>
      <c r="G9" s="81"/>
    </row>
    <row r="10" spans="1:10" ht="17.100000000000001" customHeight="1">
      <c r="A10" s="84"/>
      <c r="B10" s="85"/>
      <c r="C10" s="86" t="s">
        <v>430</v>
      </c>
      <c r="D10" s="85"/>
      <c r="E10" s="85"/>
      <c r="F10" s="87"/>
      <c r="G10" s="88"/>
    </row>
    <row r="11" spans="1:10" ht="17.100000000000001" customHeight="1">
      <c r="A11" s="89"/>
      <c r="B11" s="90"/>
      <c r="C11" s="91"/>
      <c r="D11" s="92"/>
      <c r="E11" s="93"/>
      <c r="F11" s="94"/>
      <c r="G11" s="95"/>
    </row>
    <row r="12" spans="1:10" ht="17.100000000000001" customHeight="1">
      <c r="A12" s="96">
        <v>1.1000000000000001</v>
      </c>
      <c r="B12" s="97"/>
      <c r="C12" s="98" t="s">
        <v>48</v>
      </c>
      <c r="D12" s="99"/>
      <c r="E12" s="100"/>
      <c r="F12" s="101"/>
      <c r="G12" s="102"/>
    </row>
    <row r="13" spans="1:10" ht="17.100000000000001" customHeight="1">
      <c r="A13" s="89"/>
      <c r="B13" s="103"/>
      <c r="C13" s="91"/>
      <c r="D13" s="92"/>
      <c r="E13" s="93"/>
      <c r="F13" s="94"/>
      <c r="G13" s="95"/>
    </row>
    <row r="14" spans="1:10" ht="17.100000000000001" customHeight="1">
      <c r="A14" s="89" t="s">
        <v>11</v>
      </c>
      <c r="B14" s="103" t="s">
        <v>26</v>
      </c>
      <c r="C14" s="91" t="s">
        <v>49</v>
      </c>
      <c r="D14" s="92" t="s">
        <v>12</v>
      </c>
      <c r="E14" s="93">
        <v>1</v>
      </c>
      <c r="F14" s="104"/>
      <c r="G14" s="95"/>
    </row>
    <row r="15" spans="1:10" ht="17.100000000000001" customHeight="1">
      <c r="A15" s="89"/>
      <c r="B15" s="103" t="s">
        <v>50</v>
      </c>
      <c r="C15" s="105" t="s">
        <v>280</v>
      </c>
      <c r="D15" s="92"/>
      <c r="E15" s="93"/>
      <c r="F15" s="104"/>
      <c r="G15" s="95"/>
    </row>
    <row r="16" spans="1:10" ht="17.100000000000001" customHeight="1">
      <c r="A16" s="89"/>
      <c r="B16" s="103"/>
      <c r="C16" s="105" t="s">
        <v>281</v>
      </c>
      <c r="D16" s="92"/>
      <c r="E16" s="93"/>
      <c r="F16" s="104"/>
      <c r="G16" s="95"/>
    </row>
    <row r="17" spans="1:7" ht="17.100000000000001" customHeight="1">
      <c r="A17" s="89" t="s">
        <v>13</v>
      </c>
      <c r="B17" s="103" t="s">
        <v>298</v>
      </c>
      <c r="C17" s="91" t="s">
        <v>316</v>
      </c>
      <c r="D17" s="92" t="s">
        <v>12</v>
      </c>
      <c r="E17" s="93">
        <v>1</v>
      </c>
      <c r="F17" s="104"/>
      <c r="G17" s="95"/>
    </row>
    <row r="18" spans="1:7" ht="17.100000000000001" customHeight="1">
      <c r="A18" s="89" t="s">
        <v>14</v>
      </c>
      <c r="B18" s="106" t="s">
        <v>296</v>
      </c>
      <c r="C18" s="91" t="s">
        <v>318</v>
      </c>
      <c r="D18" s="92" t="s">
        <v>12</v>
      </c>
      <c r="E18" s="93">
        <v>1</v>
      </c>
      <c r="F18" s="104"/>
      <c r="G18" s="95"/>
    </row>
    <row r="19" spans="1:7" ht="17.100000000000001" customHeight="1">
      <c r="A19" s="89" t="s">
        <v>51</v>
      </c>
      <c r="B19" s="103" t="s">
        <v>52</v>
      </c>
      <c r="C19" s="91" t="s">
        <v>53</v>
      </c>
      <c r="D19" s="92" t="s">
        <v>12</v>
      </c>
      <c r="E19" s="93">
        <v>1</v>
      </c>
      <c r="F19" s="104"/>
      <c r="G19" s="95"/>
    </row>
    <row r="20" spans="1:7" ht="17.100000000000001" customHeight="1">
      <c r="A20" s="89" t="s">
        <v>54</v>
      </c>
      <c r="B20" s="103" t="s">
        <v>55</v>
      </c>
      <c r="C20" s="91" t="s">
        <v>347</v>
      </c>
      <c r="D20" s="92" t="s">
        <v>12</v>
      </c>
      <c r="E20" s="93">
        <v>1</v>
      </c>
      <c r="F20" s="104"/>
      <c r="G20" s="95"/>
    </row>
    <row r="21" spans="1:7" ht="17.100000000000001" customHeight="1">
      <c r="A21" s="89" t="s">
        <v>56</v>
      </c>
      <c r="B21" s="103" t="s">
        <v>297</v>
      </c>
      <c r="C21" s="91" t="s">
        <v>57</v>
      </c>
      <c r="D21" s="92" t="s">
        <v>58</v>
      </c>
      <c r="E21" s="93">
        <v>1</v>
      </c>
      <c r="F21" s="104">
        <v>22000</v>
      </c>
      <c r="G21" s="95">
        <f t="shared" ref="G21" si="0">+E21*F21</f>
        <v>22000</v>
      </c>
    </row>
    <row r="22" spans="1:7" ht="17.100000000000001" customHeight="1">
      <c r="A22" s="89" t="s">
        <v>59</v>
      </c>
      <c r="B22" s="103" t="s">
        <v>61</v>
      </c>
      <c r="C22" s="91" t="s">
        <v>62</v>
      </c>
      <c r="D22" s="92" t="s">
        <v>12</v>
      </c>
      <c r="E22" s="93">
        <v>1</v>
      </c>
      <c r="F22" s="104"/>
      <c r="G22" s="95"/>
    </row>
    <row r="23" spans="1:7" ht="17.100000000000001" customHeight="1">
      <c r="A23" s="89" t="s">
        <v>60</v>
      </c>
      <c r="B23" s="103" t="s">
        <v>64</v>
      </c>
      <c r="C23" s="91" t="s">
        <v>65</v>
      </c>
      <c r="D23" s="92" t="s">
        <v>12</v>
      </c>
      <c r="E23" s="93">
        <v>1</v>
      </c>
      <c r="F23" s="104"/>
      <c r="G23" s="95"/>
    </row>
    <row r="24" spans="1:7" ht="17.100000000000001" customHeight="1">
      <c r="A24" s="89" t="s">
        <v>63</v>
      </c>
      <c r="B24" s="103" t="s">
        <v>67</v>
      </c>
      <c r="C24" s="91" t="s">
        <v>68</v>
      </c>
      <c r="D24" s="92" t="s">
        <v>12</v>
      </c>
      <c r="E24" s="93">
        <v>1</v>
      </c>
      <c r="F24" s="104"/>
      <c r="G24" s="95"/>
    </row>
    <row r="25" spans="1:7" ht="17.100000000000001" customHeight="1">
      <c r="A25" s="89" t="s">
        <v>66</v>
      </c>
      <c r="B25" s="103" t="s">
        <v>70</v>
      </c>
      <c r="C25" s="91" t="s">
        <v>71</v>
      </c>
      <c r="D25" s="92" t="s">
        <v>12</v>
      </c>
      <c r="E25" s="93">
        <v>1</v>
      </c>
      <c r="F25" s="104"/>
      <c r="G25" s="95"/>
    </row>
    <row r="26" spans="1:7" ht="17.100000000000001" customHeight="1">
      <c r="A26" s="89" t="s">
        <v>69</v>
      </c>
      <c r="B26" s="103" t="s">
        <v>73</v>
      </c>
      <c r="C26" s="91" t="s">
        <v>348</v>
      </c>
      <c r="D26" s="92" t="s">
        <v>12</v>
      </c>
      <c r="E26" s="93">
        <v>1</v>
      </c>
      <c r="F26" s="104"/>
      <c r="G26" s="95"/>
    </row>
    <row r="27" spans="1:7" ht="17.100000000000001" customHeight="1">
      <c r="A27" s="89" t="s">
        <v>72</v>
      </c>
      <c r="B27" s="103" t="s">
        <v>75</v>
      </c>
      <c r="C27" s="91" t="s">
        <v>76</v>
      </c>
      <c r="D27" s="92" t="s">
        <v>12</v>
      </c>
      <c r="E27" s="93">
        <v>1</v>
      </c>
      <c r="F27" s="104"/>
      <c r="G27" s="95"/>
    </row>
    <row r="28" spans="1:7" ht="17.100000000000001" customHeight="1">
      <c r="A28" s="89"/>
      <c r="B28" s="103"/>
      <c r="C28" s="105" t="s">
        <v>77</v>
      </c>
      <c r="D28" s="92"/>
      <c r="E28" s="93"/>
      <c r="F28" s="104"/>
      <c r="G28" s="95"/>
    </row>
    <row r="29" spans="1:7" ht="17.100000000000001" customHeight="1">
      <c r="A29" s="89" t="s">
        <v>74</v>
      </c>
      <c r="B29" s="103" t="s">
        <v>79</v>
      </c>
      <c r="C29" s="91" t="s">
        <v>324</v>
      </c>
      <c r="D29" s="92" t="s">
        <v>12</v>
      </c>
      <c r="E29" s="93">
        <v>1</v>
      </c>
      <c r="F29" s="104"/>
      <c r="G29" s="95"/>
    </row>
    <row r="30" spans="1:7" ht="17.100000000000001" customHeight="1">
      <c r="A30" s="89"/>
      <c r="B30" s="103"/>
      <c r="C30" s="91" t="s">
        <v>664</v>
      </c>
      <c r="D30" s="92"/>
      <c r="E30" s="93"/>
      <c r="F30" s="104"/>
      <c r="G30" s="95"/>
    </row>
    <row r="31" spans="1:7" ht="17.100000000000001" customHeight="1">
      <c r="A31" s="89"/>
      <c r="B31" s="103"/>
      <c r="C31" s="39" t="s">
        <v>669</v>
      </c>
      <c r="D31" s="92"/>
      <c r="E31" s="93"/>
      <c r="F31" s="104"/>
      <c r="G31" s="95"/>
    </row>
    <row r="32" spans="1:7" ht="17.100000000000001" customHeight="1">
      <c r="A32" s="89" t="s">
        <v>78</v>
      </c>
      <c r="B32" s="103" t="s">
        <v>82</v>
      </c>
      <c r="C32" s="91" t="s">
        <v>299</v>
      </c>
      <c r="D32" s="92" t="s">
        <v>12</v>
      </c>
      <c r="E32" s="93">
        <v>1</v>
      </c>
      <c r="F32" s="104"/>
      <c r="G32" s="95"/>
    </row>
    <row r="33" spans="1:11" ht="17.100000000000001" customHeight="1">
      <c r="A33" s="89" t="s">
        <v>80</v>
      </c>
      <c r="B33" s="103" t="s">
        <v>81</v>
      </c>
      <c r="C33" s="91" t="s">
        <v>614</v>
      </c>
      <c r="D33" s="92" t="s">
        <v>12</v>
      </c>
      <c r="E33" s="93">
        <v>1</v>
      </c>
      <c r="F33" s="104"/>
      <c r="G33" s="95"/>
    </row>
    <row r="34" spans="1:11" ht="17.100000000000001" customHeight="1">
      <c r="A34" s="89" t="s">
        <v>327</v>
      </c>
      <c r="B34" s="103" t="s">
        <v>82</v>
      </c>
      <c r="C34" s="91" t="s">
        <v>328</v>
      </c>
      <c r="D34" s="92" t="s">
        <v>12</v>
      </c>
      <c r="E34" s="93">
        <v>1</v>
      </c>
      <c r="F34" s="104"/>
      <c r="G34" s="95"/>
    </row>
    <row r="35" spans="1:11" ht="17.100000000000001" customHeight="1">
      <c r="A35" s="89" t="s">
        <v>329</v>
      </c>
      <c r="B35" s="103" t="s">
        <v>83</v>
      </c>
      <c r="C35" s="91" t="s">
        <v>84</v>
      </c>
      <c r="D35" s="92" t="s">
        <v>12</v>
      </c>
      <c r="E35" s="93">
        <v>1</v>
      </c>
      <c r="F35" s="104"/>
      <c r="G35" s="95"/>
    </row>
    <row r="36" spans="1:11" ht="17.100000000000001" customHeight="1" thickBot="1">
      <c r="A36" s="89"/>
      <c r="B36" s="103"/>
      <c r="C36" s="91"/>
      <c r="D36" s="92"/>
      <c r="E36" s="93"/>
      <c r="F36" s="104"/>
      <c r="G36" s="95"/>
    </row>
    <row r="37" spans="1:11" ht="17.100000000000001" customHeight="1">
      <c r="A37" s="96" t="s">
        <v>85</v>
      </c>
      <c r="B37" s="97"/>
      <c r="C37" s="98" t="s">
        <v>86</v>
      </c>
      <c r="D37" s="99"/>
      <c r="E37" s="100"/>
      <c r="F37" s="101"/>
      <c r="G37" s="102"/>
      <c r="I37" s="306" t="s">
        <v>674</v>
      </c>
      <c r="J37" s="307"/>
      <c r="K37" s="31"/>
    </row>
    <row r="38" spans="1:11" ht="17.100000000000001" customHeight="1">
      <c r="A38" s="89"/>
      <c r="B38" s="103"/>
      <c r="C38" s="91"/>
      <c r="D38" s="92"/>
      <c r="E38" s="93"/>
      <c r="F38" s="104"/>
      <c r="G38" s="95"/>
      <c r="I38" s="47">
        <v>44155</v>
      </c>
      <c r="J38" s="32">
        <v>44133</v>
      </c>
      <c r="K38" s="33" t="s">
        <v>667</v>
      </c>
    </row>
    <row r="39" spans="1:11" ht="17.100000000000001" customHeight="1">
      <c r="A39" s="89" t="s">
        <v>87</v>
      </c>
      <c r="B39" s="103" t="s">
        <v>27</v>
      </c>
      <c r="C39" s="91" t="s">
        <v>88</v>
      </c>
      <c r="D39" s="92" t="s">
        <v>12</v>
      </c>
      <c r="E39" s="93">
        <v>1</v>
      </c>
      <c r="F39" s="104"/>
      <c r="G39" s="95"/>
      <c r="I39" s="34" t="s">
        <v>278</v>
      </c>
      <c r="J39" s="32">
        <v>44285</v>
      </c>
      <c r="K39" s="33" t="s">
        <v>668</v>
      </c>
    </row>
    <row r="40" spans="1:11" ht="17.100000000000001" customHeight="1">
      <c r="A40" s="89"/>
      <c r="B40" s="103"/>
      <c r="C40" s="105" t="s">
        <v>615</v>
      </c>
      <c r="D40" s="92"/>
      <c r="E40" s="93"/>
      <c r="F40" s="104"/>
      <c r="G40" s="95"/>
      <c r="I40" s="35">
        <f>ROUNDUP((+(I38-J38)/30),2)</f>
        <v>0.74</v>
      </c>
      <c r="J40" s="36">
        <f>ROUNDUP(((+J39-J38)/30),2)</f>
        <v>5.0699999999999994</v>
      </c>
      <c r="K40" s="33" t="s">
        <v>279</v>
      </c>
    </row>
    <row r="41" spans="1:11" ht="17.100000000000001" customHeight="1" thickBot="1">
      <c r="A41" s="89"/>
      <c r="B41" s="103"/>
      <c r="C41" s="105" t="s">
        <v>616</v>
      </c>
      <c r="D41" s="92"/>
      <c r="E41" s="93"/>
      <c r="F41" s="104"/>
      <c r="G41" s="95"/>
      <c r="I41" s="44">
        <f>ROUND((I40/J40),4)</f>
        <v>0.14599999999999999</v>
      </c>
      <c r="J41" s="45" t="s">
        <v>666</v>
      </c>
      <c r="K41" s="46"/>
    </row>
    <row r="42" spans="1:11" ht="17.100000000000001" customHeight="1">
      <c r="A42" s="89" t="s">
        <v>89</v>
      </c>
      <c r="B42" s="103" t="s">
        <v>300</v>
      </c>
      <c r="C42" s="91" t="s">
        <v>301</v>
      </c>
      <c r="D42" s="92" t="s">
        <v>12</v>
      </c>
      <c r="E42" s="93">
        <v>1</v>
      </c>
      <c r="F42" s="104"/>
      <c r="G42" s="95"/>
    </row>
    <row r="43" spans="1:11" ht="17.100000000000001" customHeight="1">
      <c r="A43" s="89" t="s">
        <v>91</v>
      </c>
      <c r="B43" s="103" t="s">
        <v>90</v>
      </c>
      <c r="C43" s="91" t="s">
        <v>302</v>
      </c>
      <c r="D43" s="92" t="s">
        <v>12</v>
      </c>
      <c r="E43" s="93">
        <v>1</v>
      </c>
      <c r="F43" s="104"/>
      <c r="G43" s="95"/>
    </row>
    <row r="44" spans="1:11" ht="17.100000000000001" customHeight="1">
      <c r="A44" s="89" t="s">
        <v>93</v>
      </c>
      <c r="B44" s="103" t="s">
        <v>92</v>
      </c>
      <c r="C44" s="91" t="s">
        <v>613</v>
      </c>
      <c r="D44" s="92" t="s">
        <v>12</v>
      </c>
      <c r="E44" s="93">
        <v>1</v>
      </c>
      <c r="F44" s="104"/>
      <c r="G44" s="95"/>
    </row>
    <row r="45" spans="1:11" ht="17.100000000000001" customHeight="1">
      <c r="A45" s="89" t="s">
        <v>96</v>
      </c>
      <c r="B45" s="103" t="s">
        <v>94</v>
      </c>
      <c r="C45" s="91" t="s">
        <v>95</v>
      </c>
      <c r="D45" s="92" t="s">
        <v>12</v>
      </c>
      <c r="E45" s="93">
        <v>1</v>
      </c>
      <c r="F45" s="104"/>
      <c r="G45" s="95"/>
    </row>
    <row r="46" spans="1:11" ht="17.100000000000001" customHeight="1">
      <c r="A46" s="89" t="s">
        <v>303</v>
      </c>
      <c r="B46" s="103" t="s">
        <v>97</v>
      </c>
      <c r="C46" s="91" t="s">
        <v>98</v>
      </c>
      <c r="D46" s="92" t="s">
        <v>12</v>
      </c>
      <c r="E46" s="93">
        <v>1</v>
      </c>
      <c r="F46" s="104"/>
      <c r="G46" s="95"/>
    </row>
    <row r="47" spans="1:11" ht="17.100000000000001" customHeight="1">
      <c r="A47" s="89"/>
      <c r="B47" s="103"/>
      <c r="C47" s="91"/>
      <c r="D47" s="92"/>
      <c r="E47" s="93"/>
      <c r="F47" s="104"/>
      <c r="G47" s="95"/>
    </row>
    <row r="48" spans="1:11" ht="17.100000000000001" customHeight="1">
      <c r="A48" s="96" t="s">
        <v>99</v>
      </c>
      <c r="B48" s="97"/>
      <c r="C48" s="98" t="s">
        <v>100</v>
      </c>
      <c r="D48" s="99"/>
      <c r="E48" s="100"/>
      <c r="F48" s="101"/>
      <c r="G48" s="102"/>
    </row>
    <row r="49" spans="1:10" ht="17.100000000000001" customHeight="1">
      <c r="A49" s="89"/>
      <c r="B49" s="103"/>
      <c r="C49" s="91"/>
      <c r="D49" s="92"/>
      <c r="E49" s="93"/>
      <c r="F49" s="104"/>
      <c r="G49" s="95"/>
    </row>
    <row r="50" spans="1:10" ht="17.100000000000001" customHeight="1">
      <c r="A50" s="89" t="s">
        <v>101</v>
      </c>
      <c r="B50" s="103" t="s">
        <v>304</v>
      </c>
      <c r="C50" s="91" t="s">
        <v>556</v>
      </c>
      <c r="D50" s="92" t="s">
        <v>58</v>
      </c>
      <c r="E50" s="93">
        <v>1</v>
      </c>
      <c r="F50" s="104">
        <v>11000</v>
      </c>
      <c r="G50" s="95">
        <f t="shared" ref="G50:G56" si="1">+E50*F50</f>
        <v>11000</v>
      </c>
    </row>
    <row r="51" spans="1:10" ht="17.100000000000001" customHeight="1">
      <c r="A51" s="89"/>
      <c r="B51" s="103"/>
      <c r="C51" s="91" t="s">
        <v>557</v>
      </c>
      <c r="D51" s="92"/>
      <c r="E51" s="93"/>
      <c r="F51" s="104"/>
      <c r="G51" s="95"/>
    </row>
    <row r="52" spans="1:10" ht="17.100000000000001" customHeight="1">
      <c r="A52" s="89"/>
      <c r="B52" s="103"/>
      <c r="C52" s="91" t="s">
        <v>617</v>
      </c>
      <c r="D52" s="92"/>
      <c r="E52" s="93"/>
      <c r="F52" s="104"/>
      <c r="G52" s="95"/>
    </row>
    <row r="53" spans="1:10" ht="17.100000000000001" customHeight="1">
      <c r="A53" s="89"/>
      <c r="B53" s="103"/>
      <c r="C53" s="39" t="s">
        <v>558</v>
      </c>
      <c r="D53" s="92"/>
      <c r="E53" s="93"/>
      <c r="F53" s="104"/>
      <c r="G53" s="95"/>
    </row>
    <row r="54" spans="1:10" ht="17.100000000000001" customHeight="1">
      <c r="A54" s="89" t="s">
        <v>103</v>
      </c>
      <c r="B54" s="103" t="s">
        <v>304</v>
      </c>
      <c r="C54" s="91" t="s">
        <v>441</v>
      </c>
      <c r="D54" s="92" t="s">
        <v>58</v>
      </c>
      <c r="E54" s="93">
        <v>1</v>
      </c>
      <c r="F54" s="104">
        <v>22000</v>
      </c>
      <c r="G54" s="95">
        <f t="shared" si="1"/>
        <v>22000</v>
      </c>
    </row>
    <row r="55" spans="1:10" ht="17.100000000000001" customHeight="1">
      <c r="A55" s="89" t="s">
        <v>104</v>
      </c>
      <c r="B55" s="103" t="s">
        <v>102</v>
      </c>
      <c r="C55" s="91" t="s">
        <v>105</v>
      </c>
      <c r="D55" s="92" t="s">
        <v>58</v>
      </c>
      <c r="E55" s="93">
        <v>1</v>
      </c>
      <c r="F55" s="104">
        <v>44000</v>
      </c>
      <c r="G55" s="95">
        <f t="shared" si="1"/>
        <v>44000</v>
      </c>
    </row>
    <row r="56" spans="1:10" ht="17.100000000000001" customHeight="1">
      <c r="A56" s="89" t="s">
        <v>106</v>
      </c>
      <c r="B56" s="103" t="s">
        <v>174</v>
      </c>
      <c r="C56" s="91" t="s">
        <v>175</v>
      </c>
      <c r="D56" s="92" t="s">
        <v>58</v>
      </c>
      <c r="E56" s="93">
        <v>1</v>
      </c>
      <c r="F56" s="104">
        <v>11000</v>
      </c>
      <c r="G56" s="95">
        <f t="shared" si="1"/>
        <v>11000</v>
      </c>
    </row>
    <row r="57" spans="1:10" ht="17.100000000000001" customHeight="1">
      <c r="A57" s="89" t="s">
        <v>442</v>
      </c>
      <c r="B57" s="103" t="s">
        <v>107</v>
      </c>
      <c r="C57" s="91" t="s">
        <v>443</v>
      </c>
      <c r="D57" s="92" t="s">
        <v>108</v>
      </c>
      <c r="E57" s="107"/>
      <c r="F57" s="104">
        <f>SUM(F49:F56)</f>
        <v>88000</v>
      </c>
      <c r="G57" s="95"/>
    </row>
    <row r="58" spans="1:10" ht="17.100000000000001" customHeight="1" thickBot="1">
      <c r="A58" s="89"/>
      <c r="B58" s="103"/>
      <c r="C58" s="108" t="s">
        <v>444</v>
      </c>
      <c r="D58" s="92"/>
      <c r="E58" s="93"/>
      <c r="F58" s="104"/>
      <c r="G58" s="95"/>
    </row>
    <row r="59" spans="1:10" ht="24.95" customHeight="1" thickBot="1">
      <c r="A59" s="319" t="str">
        <f>C7&amp;" total carried to summary page"</f>
        <v>Schedule 1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+works!A61+1</f>
        <v>2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11"/>
      <c r="B70" s="11"/>
      <c r="C70" s="11"/>
      <c r="D70" s="11"/>
      <c r="E70" s="11"/>
      <c r="F70" s="11"/>
      <c r="G70" s="11"/>
    </row>
    <row r="71" spans="1:10">
      <c r="A71" s="11"/>
      <c r="B71" s="11"/>
      <c r="C71" s="11"/>
      <c r="D71" s="11"/>
      <c r="E71" s="11"/>
      <c r="F71" s="11"/>
      <c r="G71" s="11"/>
    </row>
    <row r="72" spans="1:10">
      <c r="A72" s="11"/>
      <c r="B72" s="11"/>
      <c r="C72" s="11"/>
      <c r="D72" s="11"/>
      <c r="E72" s="11"/>
      <c r="F72" s="11"/>
      <c r="G72" s="11"/>
    </row>
    <row r="73" spans="1:10">
      <c r="A73" s="11"/>
      <c r="B73" s="11"/>
      <c r="C73" s="11"/>
      <c r="D73" s="11"/>
      <c r="E73" s="11"/>
      <c r="F73" s="11"/>
      <c r="G73" s="11"/>
    </row>
    <row r="74" spans="1:10">
      <c r="A74" s="11"/>
      <c r="B74" s="11"/>
      <c r="C74" s="11"/>
      <c r="D74" s="11"/>
      <c r="E74" s="11"/>
      <c r="F74" s="11"/>
      <c r="G74" s="11"/>
    </row>
    <row r="75" spans="1:10">
      <c r="A75" s="11"/>
      <c r="B75" s="11"/>
      <c r="C75" s="11"/>
      <c r="D75" s="11"/>
      <c r="E75" s="11"/>
      <c r="F75" s="11"/>
      <c r="G75" s="11"/>
    </row>
    <row r="76" spans="1:10">
      <c r="A76" s="11"/>
      <c r="B76" s="11"/>
      <c r="C76" s="11"/>
      <c r="D76" s="11"/>
      <c r="E76" s="11"/>
      <c r="F76" s="11"/>
      <c r="G76" s="11"/>
    </row>
    <row r="77" spans="1:10">
      <c r="A77" s="11"/>
      <c r="B77" s="11"/>
      <c r="C77" s="11"/>
      <c r="D77" s="11"/>
      <c r="E77" s="11"/>
      <c r="F77" s="11"/>
      <c r="G77" s="11"/>
    </row>
    <row r="78" spans="1:10">
      <c r="A78" s="11"/>
      <c r="B78" s="11"/>
      <c r="C78" s="11"/>
      <c r="D78" s="11"/>
      <c r="E78" s="11"/>
      <c r="F78" s="11"/>
      <c r="G78" s="11"/>
    </row>
    <row r="79" spans="1:10">
      <c r="A79" s="11"/>
      <c r="B79" s="11"/>
      <c r="C79" s="11"/>
      <c r="D79" s="11"/>
      <c r="E79" s="11"/>
      <c r="F79" s="11"/>
      <c r="G79" s="11"/>
    </row>
    <row r="80" spans="1:10">
      <c r="A80" s="11"/>
      <c r="B80" s="11"/>
      <c r="C80" s="11"/>
      <c r="D80" s="11"/>
      <c r="E80" s="11"/>
      <c r="F80" s="11"/>
      <c r="G80" s="11"/>
    </row>
    <row r="81" spans="1:7">
      <c r="A81" s="11"/>
      <c r="B81" s="11"/>
      <c r="C81" s="11"/>
      <c r="D81" s="11"/>
      <c r="E81" s="11"/>
      <c r="F81" s="11"/>
      <c r="G81" s="11"/>
    </row>
    <row r="82" spans="1:7">
      <c r="A82" s="11"/>
      <c r="B82" s="11"/>
      <c r="C82" s="11"/>
      <c r="D82" s="11"/>
      <c r="E82" s="11"/>
      <c r="F82" s="11"/>
      <c r="G82" s="11"/>
    </row>
    <row r="83" spans="1:7">
      <c r="A83" s="11"/>
      <c r="B83" s="11"/>
      <c r="C83" s="11"/>
      <c r="D83" s="11"/>
      <c r="E83" s="11"/>
      <c r="F83" s="11"/>
      <c r="G83" s="11"/>
    </row>
    <row r="84" spans="1:7">
      <c r="A84" s="11"/>
      <c r="B84" s="11"/>
      <c r="C84" s="11"/>
      <c r="D84" s="11"/>
      <c r="E84" s="11"/>
      <c r="F84" s="11"/>
      <c r="G84" s="11"/>
    </row>
    <row r="85" spans="1:7">
      <c r="A85" s="11"/>
      <c r="B85" s="11"/>
      <c r="C85" s="11"/>
      <c r="D85" s="11"/>
      <c r="E85" s="11"/>
      <c r="F85" s="11"/>
      <c r="G85" s="11"/>
    </row>
    <row r="86" spans="1:7">
      <c r="A86" s="11"/>
      <c r="B86" s="11"/>
      <c r="C86" s="11"/>
      <c r="D86" s="11"/>
      <c r="E86" s="11"/>
      <c r="F86" s="11"/>
      <c r="G86" s="11"/>
    </row>
    <row r="87" spans="1:7">
      <c r="A87" s="11"/>
      <c r="B87" s="11"/>
      <c r="C87" s="11"/>
      <c r="D87" s="11"/>
      <c r="E87" s="11"/>
      <c r="F87" s="11"/>
      <c r="G87" s="11"/>
    </row>
    <row r="88" spans="1:7">
      <c r="A88" s="11"/>
      <c r="B88" s="11"/>
      <c r="C88" s="11"/>
      <c r="D88" s="11"/>
      <c r="E88" s="11"/>
      <c r="F88" s="11"/>
      <c r="G88" s="11"/>
    </row>
    <row r="89" spans="1:7">
      <c r="A89" s="11"/>
      <c r="B89" s="11"/>
      <c r="C89" s="11"/>
      <c r="D89" s="11"/>
      <c r="E89" s="11"/>
      <c r="F89" s="11"/>
      <c r="G89" s="11"/>
    </row>
    <row r="90" spans="1:7">
      <c r="A90" s="11"/>
      <c r="B90" s="11"/>
      <c r="C90" s="11"/>
      <c r="D90" s="11"/>
      <c r="E90" s="11"/>
      <c r="F90" s="11"/>
      <c r="G90" s="11"/>
    </row>
    <row r="91" spans="1:7">
      <c r="A91" s="11"/>
      <c r="B91" s="11"/>
      <c r="C91" s="11"/>
      <c r="D91" s="11"/>
      <c r="E91" s="11"/>
      <c r="F91" s="11"/>
      <c r="G91" s="11"/>
    </row>
    <row r="92" spans="1:7">
      <c r="A92" s="11"/>
      <c r="B92" s="11"/>
      <c r="C92" s="11"/>
      <c r="D92" s="11"/>
      <c r="E92" s="11"/>
      <c r="F92" s="11"/>
      <c r="G92" s="11"/>
    </row>
    <row r="93" spans="1:7">
      <c r="A93" s="11"/>
      <c r="B93" s="11"/>
      <c r="C93" s="11"/>
      <c r="D93" s="11"/>
      <c r="E93" s="11"/>
      <c r="F93" s="11"/>
      <c r="G93" s="11"/>
    </row>
    <row r="94" spans="1:7">
      <c r="A94" s="11"/>
      <c r="B94" s="11"/>
      <c r="C94" s="11"/>
      <c r="D94" s="11"/>
      <c r="E94" s="11"/>
      <c r="F94" s="11"/>
      <c r="G94" s="11"/>
    </row>
    <row r="95" spans="1:7">
      <c r="A95" s="11"/>
      <c r="B95" s="11"/>
      <c r="C95" s="11"/>
      <c r="D95" s="11"/>
      <c r="E95" s="11"/>
      <c r="F95" s="11"/>
      <c r="G95" s="11"/>
    </row>
    <row r="96" spans="1:7">
      <c r="A96" s="11"/>
      <c r="B96" s="11"/>
      <c r="C96" s="11"/>
      <c r="D96" s="11"/>
      <c r="E96" s="11"/>
      <c r="F96" s="11"/>
      <c r="G96" s="11"/>
    </row>
    <row r="97" spans="1:7">
      <c r="A97" s="11"/>
      <c r="B97" s="11"/>
      <c r="C97" s="11"/>
      <c r="D97" s="11"/>
      <c r="E97" s="11"/>
      <c r="F97" s="11"/>
      <c r="G97" s="11"/>
    </row>
    <row r="98" spans="1:7">
      <c r="A98" s="11"/>
      <c r="B98" s="11"/>
      <c r="C98" s="11"/>
      <c r="D98" s="11"/>
      <c r="E98" s="11"/>
      <c r="F98" s="11"/>
      <c r="G98" s="11"/>
    </row>
    <row r="99" spans="1:7">
      <c r="A99" s="11"/>
      <c r="B99" s="11"/>
      <c r="C99" s="11"/>
      <c r="D99" s="11"/>
      <c r="E99" s="11"/>
      <c r="F99" s="11"/>
      <c r="G99" s="11"/>
    </row>
    <row r="100" spans="1:7">
      <c r="A100" s="11"/>
      <c r="B100" s="11"/>
      <c r="C100" s="11"/>
      <c r="D100" s="11"/>
      <c r="E100" s="11"/>
      <c r="F100" s="11"/>
      <c r="G100" s="11"/>
    </row>
    <row r="101" spans="1:7">
      <c r="A101" s="11"/>
      <c r="B101" s="11"/>
      <c r="C101" s="11"/>
      <c r="D101" s="11"/>
      <c r="E101" s="11"/>
      <c r="F101" s="11"/>
      <c r="G101" s="11"/>
    </row>
    <row r="102" spans="1:7">
      <c r="A102" s="11"/>
      <c r="B102" s="11"/>
      <c r="C102" s="11"/>
      <c r="D102" s="11"/>
      <c r="E102" s="11"/>
      <c r="F102" s="11"/>
      <c r="G102" s="11"/>
    </row>
    <row r="103" spans="1:7">
      <c r="A103" s="11"/>
      <c r="B103" s="11"/>
      <c r="C103" s="11"/>
      <c r="D103" s="11"/>
      <c r="E103" s="11"/>
      <c r="F103" s="11"/>
      <c r="G103" s="11"/>
    </row>
    <row r="104" spans="1:7">
      <c r="A104" s="11"/>
      <c r="B104" s="11"/>
      <c r="C104" s="11"/>
      <c r="D104" s="11"/>
      <c r="E104" s="11"/>
      <c r="F104" s="11"/>
      <c r="G104" s="11"/>
    </row>
    <row r="105" spans="1:7">
      <c r="A105" s="11"/>
      <c r="B105" s="11"/>
      <c r="C105" s="11"/>
      <c r="D105" s="11"/>
      <c r="E105" s="11"/>
      <c r="F105" s="11"/>
      <c r="G105" s="11"/>
    </row>
    <row r="106" spans="1:7">
      <c r="A106" s="11"/>
      <c r="B106" s="11"/>
      <c r="C106" s="11"/>
      <c r="D106" s="11"/>
      <c r="E106" s="11"/>
      <c r="F106" s="11"/>
      <c r="G106" s="11"/>
    </row>
    <row r="107" spans="1:7">
      <c r="A107" s="11"/>
      <c r="B107" s="11"/>
      <c r="C107" s="11"/>
      <c r="D107" s="11"/>
      <c r="E107" s="11"/>
      <c r="F107" s="11"/>
      <c r="G107" s="11"/>
    </row>
    <row r="108" spans="1:7">
      <c r="A108" s="11"/>
      <c r="B108" s="11"/>
      <c r="C108" s="11"/>
      <c r="D108" s="11"/>
      <c r="E108" s="11"/>
      <c r="F108" s="11"/>
      <c r="G108" s="11"/>
    </row>
    <row r="109" spans="1:7">
      <c r="A109" s="11"/>
      <c r="B109" s="11"/>
      <c r="C109" s="11"/>
      <c r="D109" s="11"/>
      <c r="E109" s="11"/>
      <c r="F109" s="11"/>
      <c r="G109" s="11"/>
    </row>
    <row r="110" spans="1:7">
      <c r="A110" s="11"/>
      <c r="B110" s="11"/>
      <c r="C110" s="11"/>
      <c r="D110" s="11"/>
      <c r="E110" s="11"/>
      <c r="F110" s="11"/>
      <c r="G110" s="11"/>
    </row>
    <row r="111" spans="1:7">
      <c r="A111" s="11"/>
      <c r="B111" s="11"/>
      <c r="C111" s="11"/>
      <c r="D111" s="11"/>
      <c r="E111" s="11"/>
      <c r="F111" s="11"/>
      <c r="G111" s="11"/>
    </row>
    <row r="112" spans="1:7">
      <c r="A112" s="11"/>
      <c r="B112" s="11"/>
      <c r="C112" s="11"/>
      <c r="D112" s="11"/>
      <c r="E112" s="11"/>
      <c r="F112" s="11"/>
      <c r="G112" s="11"/>
    </row>
    <row r="113" spans="1:7">
      <c r="A113" s="11"/>
      <c r="B113" s="11"/>
      <c r="C113" s="11"/>
      <c r="D113" s="11"/>
      <c r="E113" s="11"/>
      <c r="F113" s="11"/>
      <c r="G113" s="11"/>
    </row>
    <row r="114" spans="1:7">
      <c r="A114" s="11"/>
      <c r="B114" s="11"/>
      <c r="C114" s="11"/>
      <c r="D114" s="11"/>
      <c r="E114" s="11"/>
      <c r="F114" s="11"/>
      <c r="G114" s="11"/>
    </row>
    <row r="115" spans="1:7">
      <c r="A115" s="11"/>
      <c r="B115" s="11"/>
      <c r="C115" s="11"/>
      <c r="D115" s="11"/>
      <c r="E115" s="11"/>
      <c r="F115" s="11"/>
      <c r="G115" s="11"/>
    </row>
    <row r="116" spans="1:7">
      <c r="A116" s="11"/>
      <c r="B116" s="11"/>
      <c r="C116" s="11"/>
      <c r="D116" s="11"/>
      <c r="E116" s="11"/>
      <c r="F116" s="11"/>
      <c r="G116" s="11"/>
    </row>
    <row r="117" spans="1:7">
      <c r="A117" s="11"/>
      <c r="B117" s="11"/>
      <c r="C117" s="11"/>
      <c r="D117" s="11"/>
      <c r="E117" s="11"/>
      <c r="F117" s="11"/>
      <c r="G117" s="11"/>
    </row>
    <row r="118" spans="1:7">
      <c r="A118" s="11"/>
      <c r="B118" s="11"/>
      <c r="C118" s="11"/>
      <c r="D118" s="11"/>
      <c r="E118" s="11"/>
      <c r="F118" s="11"/>
      <c r="G118" s="11"/>
    </row>
    <row r="119" spans="1:7">
      <c r="A119" s="11"/>
      <c r="B119" s="11"/>
      <c r="C119" s="11"/>
      <c r="D119" s="11"/>
      <c r="E119" s="11"/>
      <c r="F119" s="11"/>
      <c r="G119" s="11"/>
    </row>
    <row r="120" spans="1:7">
      <c r="A120" s="11"/>
      <c r="B120" s="11"/>
      <c r="C120" s="11"/>
      <c r="D120" s="11"/>
      <c r="E120" s="11"/>
      <c r="F120" s="11"/>
      <c r="G120" s="11"/>
    </row>
    <row r="121" spans="1:7">
      <c r="A121" s="11"/>
      <c r="B121" s="11"/>
      <c r="C121" s="11"/>
      <c r="D121" s="11"/>
      <c r="E121" s="11"/>
      <c r="F121" s="11"/>
      <c r="G121" s="11"/>
    </row>
    <row r="122" spans="1:7">
      <c r="A122" s="11"/>
      <c r="B122" s="11"/>
      <c r="C122" s="11"/>
      <c r="D122" s="11"/>
      <c r="E122" s="11"/>
      <c r="F122" s="11"/>
      <c r="G122" s="11"/>
    </row>
    <row r="123" spans="1:7">
      <c r="A123" s="11"/>
      <c r="B123" s="11"/>
      <c r="C123" s="11"/>
      <c r="D123" s="11"/>
      <c r="E123" s="11"/>
      <c r="F123" s="11"/>
      <c r="G123" s="11"/>
    </row>
    <row r="124" spans="1:7">
      <c r="A124" s="11"/>
      <c r="B124" s="11"/>
      <c r="C124" s="11"/>
      <c r="D124" s="11"/>
      <c r="E124" s="11"/>
      <c r="F124" s="11"/>
      <c r="G124" s="11"/>
    </row>
    <row r="125" spans="1:7">
      <c r="A125" s="11"/>
      <c r="B125" s="11"/>
      <c r="C125" s="11"/>
      <c r="D125" s="11"/>
      <c r="E125" s="11"/>
      <c r="F125" s="11"/>
      <c r="G125" s="11"/>
    </row>
    <row r="126" spans="1:7">
      <c r="A126" s="11"/>
      <c r="B126" s="11"/>
      <c r="C126" s="11"/>
      <c r="D126" s="11"/>
      <c r="E126" s="11"/>
      <c r="F126" s="11"/>
      <c r="G126" s="11"/>
    </row>
    <row r="127" spans="1:7">
      <c r="A127" s="11"/>
      <c r="B127" s="11"/>
      <c r="C127" s="11"/>
      <c r="D127" s="11"/>
      <c r="E127" s="11"/>
      <c r="F127" s="11"/>
      <c r="G127" s="11"/>
    </row>
    <row r="128" spans="1:7">
      <c r="A128" s="11"/>
      <c r="B128" s="11"/>
      <c r="C128" s="11"/>
      <c r="D128" s="11"/>
      <c r="E128" s="11"/>
      <c r="F128" s="11"/>
      <c r="G128" s="11"/>
    </row>
    <row r="129" spans="1:7">
      <c r="A129" s="11"/>
      <c r="B129" s="11"/>
      <c r="C129" s="11"/>
      <c r="D129" s="11"/>
      <c r="E129" s="11"/>
      <c r="F129" s="11"/>
      <c r="G129" s="11"/>
    </row>
    <row r="130" spans="1:7">
      <c r="A130" s="11"/>
      <c r="B130" s="11"/>
      <c r="C130" s="11"/>
      <c r="D130" s="11"/>
      <c r="E130" s="11"/>
      <c r="F130" s="11"/>
      <c r="G130" s="11"/>
    </row>
    <row r="131" spans="1:7">
      <c r="A131" s="11"/>
      <c r="B131" s="11"/>
      <c r="C131" s="11"/>
      <c r="D131" s="11"/>
      <c r="E131" s="11"/>
      <c r="F131" s="11"/>
      <c r="G131" s="11"/>
    </row>
    <row r="132" spans="1:7">
      <c r="A132" s="11"/>
      <c r="B132" s="11"/>
      <c r="C132" s="11"/>
      <c r="D132" s="11"/>
      <c r="E132" s="11"/>
      <c r="F132" s="11"/>
      <c r="G132" s="11"/>
    </row>
    <row r="133" spans="1:7">
      <c r="A133" s="11"/>
      <c r="B133" s="11"/>
      <c r="C133" s="11"/>
      <c r="D133" s="11"/>
      <c r="E133" s="11"/>
      <c r="F133" s="11"/>
      <c r="G133" s="11"/>
    </row>
    <row r="134" spans="1:7">
      <c r="A134" s="11"/>
      <c r="B134" s="11"/>
      <c r="C134" s="11"/>
      <c r="D134" s="11"/>
      <c r="E134" s="11"/>
      <c r="F134" s="11"/>
      <c r="G134" s="11"/>
    </row>
    <row r="135" spans="1:7">
      <c r="A135" s="11"/>
      <c r="B135" s="11"/>
      <c r="C135" s="11"/>
      <c r="D135" s="11"/>
      <c r="E135" s="11"/>
      <c r="F135" s="11"/>
      <c r="G135" s="11"/>
    </row>
    <row r="136" spans="1:7">
      <c r="A136" s="11"/>
      <c r="B136" s="11"/>
      <c r="C136" s="11"/>
      <c r="D136" s="11"/>
      <c r="E136" s="11"/>
      <c r="F136" s="11"/>
      <c r="G136" s="11"/>
    </row>
    <row r="137" spans="1:7">
      <c r="A137" s="11"/>
      <c r="B137" s="11"/>
      <c r="C137" s="11"/>
      <c r="D137" s="11"/>
      <c r="E137" s="11"/>
      <c r="F137" s="11"/>
      <c r="G137" s="11"/>
    </row>
    <row r="138" spans="1:7">
      <c r="A138" s="11"/>
      <c r="B138" s="11"/>
      <c r="C138" s="11"/>
      <c r="D138" s="11"/>
      <c r="E138" s="11"/>
      <c r="F138" s="11"/>
      <c r="G138" s="11"/>
    </row>
    <row r="139" spans="1:7">
      <c r="A139" s="11"/>
      <c r="B139" s="11"/>
      <c r="C139" s="11"/>
      <c r="D139" s="11"/>
      <c r="E139" s="11"/>
      <c r="F139" s="11"/>
      <c r="G139" s="11"/>
    </row>
    <row r="140" spans="1:7">
      <c r="A140" s="11"/>
      <c r="B140" s="11"/>
      <c r="C140" s="11"/>
      <c r="D140" s="11"/>
      <c r="E140" s="11"/>
      <c r="F140" s="11"/>
      <c r="G140" s="11"/>
    </row>
    <row r="141" spans="1:7">
      <c r="A141" s="11"/>
      <c r="B141" s="11"/>
      <c r="C141" s="11"/>
      <c r="D141" s="11"/>
      <c r="E141" s="11"/>
      <c r="F141" s="11"/>
      <c r="G141" s="11"/>
    </row>
    <row r="142" spans="1:7">
      <c r="A142" s="11"/>
      <c r="B142" s="11"/>
      <c r="C142" s="11"/>
      <c r="D142" s="11"/>
      <c r="E142" s="11"/>
      <c r="F142" s="11"/>
      <c r="G142" s="11"/>
    </row>
    <row r="143" spans="1:7">
      <c r="A143" s="11"/>
      <c r="B143" s="11"/>
      <c r="C143" s="11"/>
      <c r="D143" s="11"/>
      <c r="E143" s="11"/>
      <c r="F143" s="11"/>
      <c r="G143" s="11"/>
    </row>
    <row r="144" spans="1:7">
      <c r="A144" s="11"/>
      <c r="B144" s="11"/>
      <c r="C144" s="11"/>
      <c r="D144" s="11"/>
      <c r="E144" s="11"/>
      <c r="F144" s="11"/>
      <c r="G144" s="11"/>
    </row>
    <row r="145" spans="1:7">
      <c r="A145" s="11"/>
      <c r="B145" s="11"/>
      <c r="C145" s="11"/>
      <c r="D145" s="11"/>
      <c r="E145" s="11"/>
      <c r="F145" s="11"/>
      <c r="G145" s="11"/>
    </row>
    <row r="146" spans="1:7">
      <c r="A146" s="11"/>
      <c r="B146" s="11"/>
      <c r="C146" s="11"/>
      <c r="D146" s="11"/>
      <c r="E146" s="11"/>
      <c r="F146" s="11"/>
      <c r="G146" s="11"/>
    </row>
    <row r="147" spans="1:7">
      <c r="A147" s="11"/>
      <c r="B147" s="11"/>
      <c r="C147" s="11"/>
      <c r="D147" s="11"/>
      <c r="E147" s="11"/>
      <c r="F147" s="11"/>
      <c r="G147" s="11"/>
    </row>
    <row r="148" spans="1:7">
      <c r="A148" s="11"/>
      <c r="B148" s="11"/>
      <c r="C148" s="11"/>
      <c r="D148" s="11"/>
      <c r="E148" s="11"/>
      <c r="F148" s="11"/>
      <c r="G148" s="11"/>
    </row>
    <row r="149" spans="1:7">
      <c r="A149" s="11"/>
      <c r="B149" s="11"/>
      <c r="C149" s="11"/>
      <c r="D149" s="11"/>
      <c r="E149" s="11"/>
      <c r="F149" s="11"/>
      <c r="G149" s="11"/>
    </row>
    <row r="150" spans="1:7">
      <c r="A150" s="11"/>
      <c r="B150" s="11"/>
      <c r="C150" s="11"/>
      <c r="D150" s="11"/>
      <c r="E150" s="11"/>
      <c r="F150" s="11"/>
      <c r="G150" s="11"/>
    </row>
    <row r="151" spans="1:7">
      <c r="A151" s="11"/>
      <c r="B151" s="11"/>
      <c r="C151" s="11"/>
      <c r="D151" s="11"/>
      <c r="E151" s="11"/>
      <c r="F151" s="11"/>
      <c r="G151" s="11"/>
    </row>
    <row r="152" spans="1:7">
      <c r="A152" s="11"/>
      <c r="B152" s="11"/>
      <c r="C152" s="11"/>
      <c r="D152" s="11"/>
      <c r="E152" s="11"/>
      <c r="F152" s="11"/>
      <c r="G152" s="11"/>
    </row>
    <row r="153" spans="1:7">
      <c r="A153" s="11"/>
      <c r="B153" s="11"/>
      <c r="C153" s="11"/>
      <c r="D153" s="11"/>
      <c r="E153" s="11"/>
      <c r="F153" s="11"/>
      <c r="G153" s="11"/>
    </row>
    <row r="154" spans="1:7">
      <c r="A154" s="11"/>
      <c r="B154" s="11"/>
      <c r="C154" s="11"/>
      <c r="D154" s="11"/>
      <c r="E154" s="11"/>
      <c r="F154" s="11"/>
      <c r="G154" s="11"/>
    </row>
    <row r="155" spans="1:7">
      <c r="A155" s="11"/>
      <c r="B155" s="11"/>
      <c r="C155" s="11"/>
      <c r="D155" s="11"/>
      <c r="E155" s="11"/>
      <c r="F155" s="11"/>
      <c r="G155" s="11"/>
    </row>
    <row r="156" spans="1:7">
      <c r="A156" s="11"/>
      <c r="B156" s="11"/>
      <c r="C156" s="11"/>
      <c r="D156" s="11"/>
      <c r="E156" s="11"/>
      <c r="F156" s="11"/>
      <c r="G156" s="11"/>
    </row>
    <row r="157" spans="1:7">
      <c r="A157" s="11"/>
      <c r="B157" s="11"/>
      <c r="C157" s="11"/>
      <c r="D157" s="11"/>
      <c r="E157" s="11"/>
      <c r="F157" s="11"/>
      <c r="G157" s="11"/>
    </row>
    <row r="158" spans="1:7">
      <c r="A158" s="11"/>
      <c r="B158" s="11"/>
      <c r="C158" s="11"/>
      <c r="D158" s="11"/>
      <c r="E158" s="11"/>
      <c r="F158" s="11"/>
      <c r="G158" s="11"/>
    </row>
    <row r="159" spans="1:7">
      <c r="A159" s="11"/>
      <c r="B159" s="11"/>
      <c r="C159" s="11"/>
      <c r="D159" s="11"/>
      <c r="E159" s="11"/>
      <c r="F159" s="11"/>
      <c r="G159" s="11"/>
    </row>
    <row r="160" spans="1:7">
      <c r="A160" s="11"/>
      <c r="B160" s="11"/>
      <c r="C160" s="11"/>
      <c r="D160" s="11"/>
      <c r="E160" s="11"/>
      <c r="F160" s="11"/>
      <c r="G160" s="11"/>
    </row>
    <row r="161" spans="1:7">
      <c r="A161" s="11"/>
      <c r="B161" s="11"/>
      <c r="C161" s="11"/>
      <c r="D161" s="11"/>
      <c r="E161" s="11"/>
      <c r="F161" s="11"/>
      <c r="G161" s="11"/>
    </row>
    <row r="162" spans="1:7">
      <c r="A162" s="11"/>
      <c r="B162" s="11"/>
      <c r="C162" s="11"/>
      <c r="D162" s="11"/>
      <c r="E162" s="11"/>
      <c r="F162" s="11"/>
      <c r="G162" s="11"/>
    </row>
    <row r="163" spans="1:7">
      <c r="A163" s="11"/>
      <c r="B163" s="11"/>
      <c r="C163" s="11"/>
      <c r="D163" s="11"/>
      <c r="E163" s="11"/>
      <c r="F163" s="11"/>
      <c r="G163" s="11"/>
    </row>
    <row r="164" spans="1:7">
      <c r="A164" s="11"/>
      <c r="B164" s="11"/>
      <c r="C164" s="11"/>
      <c r="D164" s="11"/>
      <c r="E164" s="11"/>
      <c r="F164" s="11"/>
      <c r="G164" s="11"/>
    </row>
    <row r="165" spans="1:7">
      <c r="A165" s="11"/>
      <c r="B165" s="11"/>
      <c r="C165" s="11"/>
      <c r="D165" s="11"/>
      <c r="E165" s="11"/>
      <c r="F165" s="11"/>
      <c r="G165" s="11"/>
    </row>
    <row r="166" spans="1:7">
      <c r="A166" s="11"/>
      <c r="B166" s="11"/>
      <c r="C166" s="11"/>
      <c r="D166" s="11"/>
      <c r="E166" s="11"/>
      <c r="F166" s="11"/>
      <c r="G166" s="11"/>
    </row>
    <row r="167" spans="1:7">
      <c r="A167" s="11"/>
      <c r="B167" s="11"/>
      <c r="C167" s="11"/>
      <c r="D167" s="11"/>
      <c r="E167" s="11"/>
      <c r="F167" s="11"/>
      <c r="G167" s="11"/>
    </row>
    <row r="168" spans="1:7">
      <c r="A168" s="11"/>
      <c r="B168" s="11"/>
      <c r="C168" s="11"/>
      <c r="D168" s="11"/>
      <c r="E168" s="11"/>
      <c r="F168" s="11"/>
      <c r="G168" s="11"/>
    </row>
    <row r="169" spans="1:7">
      <c r="A169" s="11"/>
      <c r="B169" s="11"/>
      <c r="C169" s="11"/>
      <c r="D169" s="11"/>
      <c r="E169" s="11"/>
      <c r="F169" s="11"/>
      <c r="G169" s="11"/>
    </row>
    <row r="170" spans="1:7">
      <c r="A170" s="11"/>
      <c r="B170" s="11"/>
      <c r="C170" s="11"/>
      <c r="D170" s="11"/>
      <c r="E170" s="11"/>
      <c r="F170" s="11"/>
      <c r="G170" s="11"/>
    </row>
    <row r="171" spans="1:7">
      <c r="A171" s="11"/>
      <c r="B171" s="11"/>
      <c r="C171" s="11"/>
      <c r="D171" s="11"/>
      <c r="E171" s="11"/>
      <c r="F171" s="11"/>
      <c r="G171" s="11"/>
    </row>
    <row r="172" spans="1:7">
      <c r="A172" s="11"/>
      <c r="B172" s="11"/>
      <c r="C172" s="11"/>
      <c r="D172" s="11"/>
      <c r="E172" s="11"/>
      <c r="F172" s="11"/>
      <c r="G172" s="11"/>
    </row>
    <row r="173" spans="1:7">
      <c r="A173" s="11"/>
      <c r="B173" s="11"/>
      <c r="C173" s="11"/>
      <c r="D173" s="11"/>
      <c r="E173" s="11"/>
      <c r="F173" s="11"/>
      <c r="G173" s="11"/>
    </row>
    <row r="174" spans="1:7">
      <c r="A174" s="11"/>
      <c r="B174" s="11"/>
      <c r="C174" s="11"/>
      <c r="D174" s="11"/>
      <c r="E174" s="11"/>
      <c r="F174" s="11"/>
      <c r="G174" s="11"/>
    </row>
    <row r="175" spans="1:7">
      <c r="A175" s="11"/>
      <c r="B175" s="11"/>
      <c r="C175" s="11"/>
      <c r="D175" s="11"/>
      <c r="E175" s="11"/>
      <c r="F175" s="11"/>
      <c r="G175" s="11"/>
    </row>
    <row r="176" spans="1:7">
      <c r="A176" s="11"/>
      <c r="B176" s="11"/>
      <c r="C176" s="11"/>
      <c r="D176" s="11"/>
      <c r="E176" s="11"/>
      <c r="F176" s="11"/>
      <c r="G176" s="11"/>
    </row>
    <row r="177" spans="1:7">
      <c r="A177" s="11"/>
      <c r="B177" s="11"/>
      <c r="C177" s="11"/>
      <c r="D177" s="11"/>
      <c r="E177" s="11"/>
      <c r="F177" s="11"/>
      <c r="G177" s="11"/>
    </row>
    <row r="178" spans="1:7">
      <c r="A178" s="11"/>
      <c r="B178" s="11"/>
      <c r="C178" s="11"/>
      <c r="D178" s="11"/>
      <c r="E178" s="11"/>
      <c r="F178" s="11"/>
      <c r="G178" s="11"/>
    </row>
    <row r="179" spans="1:7">
      <c r="A179" s="11"/>
      <c r="B179" s="11"/>
      <c r="C179" s="11"/>
      <c r="D179" s="11"/>
      <c r="E179" s="11"/>
      <c r="F179" s="11"/>
      <c r="G179" s="11"/>
    </row>
    <row r="180" spans="1:7">
      <c r="A180" s="11"/>
      <c r="B180" s="11"/>
      <c r="C180" s="11"/>
      <c r="D180" s="11"/>
      <c r="E180" s="11"/>
      <c r="F180" s="11"/>
      <c r="G180" s="11"/>
    </row>
    <row r="181" spans="1:7">
      <c r="A181" s="11"/>
      <c r="B181" s="11"/>
      <c r="C181" s="11"/>
      <c r="D181" s="11"/>
      <c r="E181" s="11"/>
      <c r="F181" s="11"/>
      <c r="G181" s="11"/>
    </row>
    <row r="182" spans="1:7">
      <c r="A182" s="11"/>
      <c r="B182" s="11"/>
      <c r="C182" s="11"/>
      <c r="D182" s="11"/>
      <c r="E182" s="11"/>
      <c r="F182" s="11"/>
      <c r="G182" s="11"/>
    </row>
    <row r="183" spans="1:7">
      <c r="A183" s="11"/>
      <c r="B183" s="11"/>
      <c r="C183" s="11"/>
      <c r="D183" s="11"/>
      <c r="E183" s="11"/>
      <c r="F183" s="11"/>
      <c r="G183" s="11"/>
    </row>
    <row r="184" spans="1:7">
      <c r="A184" s="11"/>
      <c r="B184" s="11"/>
      <c r="C184" s="11"/>
      <c r="D184" s="11"/>
      <c r="E184" s="11"/>
      <c r="F184" s="11"/>
      <c r="G184" s="11"/>
    </row>
    <row r="185" spans="1:7">
      <c r="A185" s="11"/>
      <c r="B185" s="11"/>
      <c r="C185" s="11"/>
      <c r="D185" s="11"/>
      <c r="E185" s="11"/>
      <c r="F185" s="11"/>
      <c r="G185" s="11"/>
    </row>
    <row r="186" spans="1:7">
      <c r="A186" s="11"/>
      <c r="B186" s="11"/>
      <c r="C186" s="11"/>
      <c r="D186" s="11"/>
      <c r="E186" s="11"/>
      <c r="F186" s="11"/>
      <c r="G186" s="11"/>
    </row>
    <row r="187" spans="1:7">
      <c r="A187" s="11"/>
      <c r="B187" s="11"/>
      <c r="C187" s="11"/>
      <c r="D187" s="11"/>
      <c r="E187" s="11"/>
      <c r="F187" s="11"/>
      <c r="G187" s="11"/>
    </row>
    <row r="188" spans="1:7">
      <c r="A188" s="11"/>
      <c r="B188" s="11"/>
      <c r="C188" s="11"/>
      <c r="D188" s="11"/>
      <c r="E188" s="11"/>
      <c r="F188" s="11"/>
      <c r="G188" s="11"/>
    </row>
    <row r="189" spans="1:7">
      <c r="A189" s="11"/>
      <c r="B189" s="11"/>
      <c r="C189" s="11"/>
      <c r="D189" s="11"/>
      <c r="E189" s="11"/>
      <c r="F189" s="11"/>
      <c r="G189" s="11"/>
    </row>
    <row r="190" spans="1:7">
      <c r="A190" s="11"/>
      <c r="B190" s="11"/>
      <c r="C190" s="11"/>
      <c r="D190" s="11"/>
      <c r="E190" s="11"/>
      <c r="F190" s="11"/>
      <c r="G190" s="11"/>
    </row>
    <row r="191" spans="1:7">
      <c r="A191" s="11"/>
      <c r="B191" s="11"/>
      <c r="C191" s="11"/>
      <c r="D191" s="11"/>
      <c r="E191" s="11"/>
      <c r="F191" s="11"/>
      <c r="G191" s="11"/>
    </row>
    <row r="192" spans="1:7">
      <c r="A192" s="11"/>
      <c r="B192" s="11"/>
      <c r="C192" s="11"/>
      <c r="D192" s="11"/>
      <c r="E192" s="11"/>
      <c r="F192" s="11"/>
      <c r="G192" s="11"/>
    </row>
    <row r="193" spans="1:7">
      <c r="A193" s="11"/>
      <c r="B193" s="11"/>
      <c r="C193" s="11"/>
      <c r="D193" s="11"/>
      <c r="E193" s="11"/>
      <c r="F193" s="11"/>
      <c r="G193" s="11"/>
    </row>
    <row r="194" spans="1:7">
      <c r="A194" s="11"/>
      <c r="B194" s="11"/>
      <c r="C194" s="11"/>
      <c r="D194" s="11"/>
      <c r="E194" s="11"/>
      <c r="F194" s="11"/>
      <c r="G194" s="11"/>
    </row>
    <row r="195" spans="1:7">
      <c r="A195" s="11"/>
      <c r="B195" s="11"/>
      <c r="C195" s="11"/>
      <c r="D195" s="11"/>
      <c r="E195" s="11"/>
      <c r="F195" s="11"/>
      <c r="G195" s="11"/>
    </row>
    <row r="196" spans="1:7">
      <c r="A196" s="11"/>
      <c r="B196" s="11"/>
      <c r="C196" s="11"/>
      <c r="D196" s="11"/>
      <c r="E196" s="11"/>
      <c r="F196" s="11"/>
      <c r="G196" s="11"/>
    </row>
    <row r="197" spans="1:7">
      <c r="A197" s="11"/>
      <c r="B197" s="11"/>
      <c r="C197" s="11"/>
      <c r="D197" s="11"/>
      <c r="E197" s="11"/>
      <c r="F197" s="11"/>
      <c r="G197" s="11"/>
    </row>
    <row r="198" spans="1:7">
      <c r="A198" s="11"/>
      <c r="B198" s="11"/>
      <c r="C198" s="11"/>
      <c r="D198" s="11"/>
      <c r="E198" s="11"/>
      <c r="F198" s="11"/>
      <c r="G198" s="11"/>
    </row>
    <row r="199" spans="1:7">
      <c r="A199" s="11"/>
      <c r="B199" s="11"/>
      <c r="C199" s="11"/>
      <c r="D199" s="11"/>
      <c r="E199" s="11"/>
      <c r="F199" s="11"/>
      <c r="G199" s="11"/>
    </row>
    <row r="200" spans="1:7">
      <c r="A200" s="11"/>
      <c r="B200" s="11"/>
      <c r="C200" s="11"/>
      <c r="D200" s="11"/>
      <c r="E200" s="11"/>
      <c r="F200" s="11"/>
      <c r="G200" s="11"/>
    </row>
    <row r="201" spans="1:7">
      <c r="A201" s="11"/>
      <c r="B201" s="11"/>
      <c r="C201" s="11"/>
      <c r="D201" s="11"/>
      <c r="E201" s="11"/>
      <c r="F201" s="11"/>
      <c r="G201" s="11"/>
    </row>
    <row r="202" spans="1:7">
      <c r="A202" s="11"/>
      <c r="B202" s="11"/>
      <c r="C202" s="11"/>
      <c r="D202" s="11"/>
      <c r="E202" s="11"/>
      <c r="F202" s="11"/>
      <c r="G202" s="11"/>
    </row>
    <row r="203" spans="1:7">
      <c r="A203" s="11"/>
      <c r="B203" s="11"/>
      <c r="C203" s="11"/>
      <c r="D203" s="11"/>
      <c r="E203" s="11"/>
      <c r="F203" s="11"/>
      <c r="G203" s="11"/>
    </row>
    <row r="204" spans="1:7">
      <c r="A204" s="11"/>
      <c r="B204" s="11"/>
      <c r="C204" s="11"/>
      <c r="D204" s="11"/>
      <c r="E204" s="11"/>
      <c r="F204" s="11"/>
      <c r="G204" s="11"/>
    </row>
    <row r="205" spans="1:7">
      <c r="A205" s="11"/>
      <c r="B205" s="11"/>
      <c r="C205" s="11"/>
      <c r="D205" s="11"/>
      <c r="E205" s="11"/>
      <c r="F205" s="11"/>
      <c r="G205" s="11"/>
    </row>
    <row r="206" spans="1:7">
      <c r="A206" s="11"/>
      <c r="B206" s="11"/>
      <c r="C206" s="11"/>
      <c r="D206" s="11"/>
      <c r="E206" s="11"/>
      <c r="F206" s="11"/>
      <c r="G206" s="11"/>
    </row>
    <row r="207" spans="1:7">
      <c r="A207" s="11"/>
      <c r="B207" s="11"/>
      <c r="C207" s="11"/>
      <c r="D207" s="11"/>
      <c r="E207" s="11"/>
      <c r="F207" s="11"/>
      <c r="G207" s="11"/>
    </row>
    <row r="208" spans="1:7">
      <c r="A208" s="11"/>
      <c r="B208" s="11"/>
      <c r="C208" s="11"/>
      <c r="D208" s="11"/>
      <c r="E208" s="11"/>
      <c r="F208" s="11"/>
      <c r="G208" s="11"/>
    </row>
    <row r="209" spans="1:7">
      <c r="A209" s="11"/>
      <c r="B209" s="11"/>
      <c r="C209" s="11"/>
      <c r="D209" s="11"/>
      <c r="E209" s="11"/>
      <c r="F209" s="11"/>
      <c r="G209" s="11"/>
    </row>
    <row r="210" spans="1:7">
      <c r="A210" s="11"/>
      <c r="B210" s="11"/>
      <c r="C210" s="11"/>
      <c r="D210" s="11"/>
      <c r="E210" s="11"/>
      <c r="F210" s="11"/>
      <c r="G210" s="11"/>
    </row>
    <row r="211" spans="1:7">
      <c r="A211" s="11"/>
      <c r="B211" s="11"/>
      <c r="C211" s="11"/>
      <c r="D211" s="11"/>
      <c r="E211" s="11"/>
      <c r="F211" s="11"/>
      <c r="G211" s="11"/>
    </row>
    <row r="212" spans="1:7">
      <c r="A212" s="11"/>
      <c r="B212" s="11"/>
      <c r="C212" s="11"/>
      <c r="D212" s="11"/>
      <c r="E212" s="11"/>
      <c r="F212" s="11"/>
      <c r="G212" s="11"/>
    </row>
    <row r="213" spans="1:7">
      <c r="A213" s="11"/>
      <c r="B213" s="11"/>
      <c r="C213" s="11"/>
      <c r="D213" s="11"/>
      <c r="E213" s="11"/>
      <c r="F213" s="11"/>
      <c r="G213" s="11"/>
    </row>
    <row r="214" spans="1:7">
      <c r="A214" s="11"/>
      <c r="B214" s="11"/>
      <c r="C214" s="11"/>
      <c r="D214" s="11"/>
      <c r="E214" s="11"/>
      <c r="F214" s="11"/>
      <c r="G214" s="11"/>
    </row>
    <row r="215" spans="1:7">
      <c r="A215" s="11"/>
      <c r="B215" s="11"/>
      <c r="C215" s="11"/>
      <c r="D215" s="11"/>
      <c r="E215" s="11"/>
      <c r="F215" s="11"/>
      <c r="G215" s="11"/>
    </row>
    <row r="216" spans="1:7">
      <c r="A216" s="11"/>
      <c r="B216" s="11"/>
      <c r="C216" s="11"/>
      <c r="D216" s="11"/>
      <c r="E216" s="11"/>
      <c r="F216" s="11"/>
      <c r="G216" s="11"/>
    </row>
    <row r="217" spans="1:7">
      <c r="A217" s="11"/>
      <c r="B217" s="11"/>
      <c r="C217" s="11"/>
      <c r="D217" s="11"/>
      <c r="E217" s="11"/>
      <c r="F217" s="11"/>
      <c r="G217" s="11"/>
    </row>
    <row r="218" spans="1:7">
      <c r="A218" s="11"/>
      <c r="B218" s="11"/>
      <c r="C218" s="11"/>
      <c r="D218" s="11"/>
      <c r="E218" s="11"/>
      <c r="F218" s="11"/>
      <c r="G218" s="11"/>
    </row>
    <row r="219" spans="1:7">
      <c r="A219" s="11"/>
      <c r="B219" s="11"/>
      <c r="C219" s="11"/>
      <c r="D219" s="11"/>
      <c r="E219" s="11"/>
      <c r="F219" s="11"/>
      <c r="G219" s="11"/>
    </row>
    <row r="220" spans="1:7">
      <c r="A220" s="11"/>
      <c r="B220" s="11"/>
      <c r="C220" s="11"/>
      <c r="D220" s="11"/>
      <c r="E220" s="11"/>
      <c r="F220" s="11"/>
      <c r="G220" s="11"/>
    </row>
    <row r="221" spans="1:7">
      <c r="A221" s="11"/>
      <c r="B221" s="11"/>
      <c r="C221" s="11"/>
      <c r="D221" s="11"/>
      <c r="E221" s="11"/>
      <c r="F221" s="11"/>
      <c r="G221" s="11"/>
    </row>
    <row r="222" spans="1:7">
      <c r="A222" s="11"/>
      <c r="B222" s="11"/>
      <c r="C222" s="11"/>
      <c r="D222" s="11"/>
      <c r="E222" s="11"/>
      <c r="F222" s="11"/>
      <c r="G222" s="11"/>
    </row>
    <row r="223" spans="1:7">
      <c r="A223" s="11"/>
      <c r="B223" s="11"/>
      <c r="C223" s="11"/>
      <c r="D223" s="11"/>
      <c r="E223" s="11"/>
      <c r="F223" s="11"/>
      <c r="G223" s="11"/>
    </row>
    <row r="224" spans="1:7">
      <c r="A224" s="11"/>
      <c r="B224" s="11"/>
      <c r="C224" s="11"/>
      <c r="D224" s="11"/>
      <c r="E224" s="11"/>
      <c r="F224" s="11"/>
      <c r="G224" s="11"/>
    </row>
    <row r="225" spans="1:7">
      <c r="A225" s="11"/>
      <c r="B225" s="11"/>
      <c r="C225" s="11"/>
      <c r="D225" s="11"/>
      <c r="E225" s="11"/>
      <c r="F225" s="11"/>
      <c r="G225" s="11"/>
    </row>
    <row r="226" spans="1:7">
      <c r="A226" s="11"/>
      <c r="B226" s="11"/>
      <c r="C226" s="11"/>
      <c r="D226" s="11"/>
      <c r="E226" s="11"/>
      <c r="F226" s="11"/>
      <c r="G226" s="11"/>
    </row>
    <row r="227" spans="1:7">
      <c r="A227" s="11"/>
      <c r="B227" s="11"/>
      <c r="C227" s="11"/>
      <c r="D227" s="11"/>
      <c r="E227" s="11"/>
      <c r="F227" s="11"/>
      <c r="G227" s="11"/>
    </row>
    <row r="228" spans="1:7">
      <c r="A228" s="11"/>
      <c r="B228" s="11"/>
      <c r="C228" s="11"/>
      <c r="D228" s="11"/>
      <c r="E228" s="11"/>
      <c r="F228" s="11"/>
      <c r="G228" s="11"/>
    </row>
    <row r="229" spans="1:7">
      <c r="A229" s="11"/>
      <c r="B229" s="11"/>
      <c r="C229" s="11"/>
      <c r="D229" s="11"/>
      <c r="E229" s="11"/>
      <c r="F229" s="11"/>
      <c r="G229" s="11"/>
    </row>
    <row r="230" spans="1:7">
      <c r="A230" s="11"/>
      <c r="B230" s="11"/>
      <c r="C230" s="11"/>
      <c r="D230" s="11"/>
      <c r="E230" s="11"/>
      <c r="F230" s="11"/>
      <c r="G230" s="11"/>
    </row>
    <row r="231" spans="1:7">
      <c r="A231" s="11"/>
      <c r="B231" s="11"/>
      <c r="C231" s="11"/>
      <c r="D231" s="11"/>
      <c r="E231" s="11"/>
      <c r="F231" s="11"/>
      <c r="G231" s="11"/>
    </row>
    <row r="232" spans="1:7">
      <c r="A232" s="11"/>
      <c r="B232" s="11"/>
      <c r="C232" s="11"/>
      <c r="D232" s="11"/>
      <c r="E232" s="11"/>
      <c r="F232" s="11"/>
      <c r="G232" s="11"/>
    </row>
    <row r="233" spans="1:7">
      <c r="A233" s="11"/>
      <c r="B233" s="11"/>
      <c r="C233" s="11"/>
      <c r="D233" s="11"/>
      <c r="E233" s="11"/>
      <c r="F233" s="11"/>
      <c r="G233" s="11"/>
    </row>
    <row r="234" spans="1:7">
      <c r="A234" s="11"/>
      <c r="B234" s="11"/>
      <c r="C234" s="11"/>
      <c r="D234" s="11"/>
      <c r="E234" s="11"/>
      <c r="F234" s="11"/>
      <c r="G234" s="11"/>
    </row>
    <row r="235" spans="1:7">
      <c r="A235" s="11"/>
      <c r="B235" s="11"/>
      <c r="C235" s="11"/>
      <c r="D235" s="11"/>
      <c r="E235" s="11"/>
      <c r="F235" s="11"/>
      <c r="G235" s="11"/>
    </row>
    <row r="236" spans="1:7">
      <c r="A236" s="11"/>
      <c r="B236" s="11"/>
      <c r="C236" s="11"/>
      <c r="D236" s="11"/>
      <c r="E236" s="11"/>
      <c r="F236" s="11"/>
      <c r="G236" s="11"/>
    </row>
    <row r="237" spans="1:7">
      <c r="A237" s="11"/>
      <c r="B237" s="11"/>
      <c r="C237" s="11"/>
      <c r="D237" s="11"/>
      <c r="E237" s="11"/>
      <c r="F237" s="11"/>
      <c r="G237" s="11"/>
    </row>
    <row r="238" spans="1:7">
      <c r="A238" s="11"/>
      <c r="B238" s="11"/>
      <c r="C238" s="11"/>
      <c r="D238" s="11"/>
      <c r="E238" s="11"/>
      <c r="F238" s="11"/>
      <c r="G238" s="11"/>
    </row>
    <row r="239" spans="1:7">
      <c r="A239" s="11"/>
      <c r="B239" s="11"/>
      <c r="C239" s="11"/>
      <c r="D239" s="11"/>
      <c r="E239" s="11"/>
      <c r="F239" s="11"/>
      <c r="G239" s="11"/>
    </row>
    <row r="240" spans="1:7">
      <c r="A240" s="11"/>
      <c r="B240" s="11"/>
      <c r="C240" s="11"/>
      <c r="D240" s="11"/>
      <c r="E240" s="11"/>
      <c r="F240" s="11"/>
      <c r="G240" s="11"/>
    </row>
    <row r="241" spans="1:7">
      <c r="A241" s="11"/>
      <c r="B241" s="11"/>
      <c r="C241" s="11"/>
      <c r="D241" s="11"/>
      <c r="E241" s="11"/>
      <c r="F241" s="11"/>
      <c r="G241" s="11"/>
    </row>
    <row r="242" spans="1:7">
      <c r="A242" s="11"/>
      <c r="B242" s="11"/>
      <c r="C242" s="11"/>
      <c r="D242" s="11"/>
      <c r="E242" s="11"/>
      <c r="F242" s="11"/>
      <c r="G242" s="11"/>
    </row>
    <row r="243" spans="1:7">
      <c r="A243" s="11"/>
      <c r="B243" s="11"/>
      <c r="C243" s="11"/>
      <c r="D243" s="11"/>
      <c r="E243" s="11"/>
      <c r="F243" s="11"/>
      <c r="G243" s="11"/>
    </row>
    <row r="244" spans="1:7">
      <c r="A244" s="11"/>
      <c r="B244" s="11"/>
      <c r="C244" s="11"/>
      <c r="D244" s="11"/>
      <c r="E244" s="11"/>
      <c r="F244" s="11"/>
      <c r="G244" s="11"/>
    </row>
    <row r="245" spans="1:7">
      <c r="A245" s="11"/>
      <c r="B245" s="11"/>
      <c r="C245" s="11"/>
      <c r="D245" s="11"/>
      <c r="E245" s="11"/>
      <c r="F245" s="11"/>
      <c r="G245" s="11"/>
    </row>
    <row r="246" spans="1:7">
      <c r="A246" s="11"/>
      <c r="B246" s="11"/>
      <c r="C246" s="11"/>
      <c r="D246" s="11"/>
      <c r="E246" s="11"/>
      <c r="F246" s="11"/>
      <c r="G246" s="11"/>
    </row>
    <row r="247" spans="1:7">
      <c r="A247" s="11"/>
      <c r="B247" s="11"/>
      <c r="C247" s="11"/>
      <c r="D247" s="11"/>
      <c r="E247" s="11"/>
      <c r="F247" s="11"/>
      <c r="G247" s="11"/>
    </row>
    <row r="248" spans="1:7">
      <c r="A248" s="11"/>
      <c r="B248" s="11"/>
      <c r="C248" s="11"/>
      <c r="D248" s="11"/>
      <c r="E248" s="11"/>
      <c r="F248" s="11"/>
      <c r="G248" s="11"/>
    </row>
    <row r="249" spans="1:7">
      <c r="A249" s="11"/>
      <c r="B249" s="11"/>
      <c r="C249" s="11"/>
      <c r="D249" s="11"/>
      <c r="E249" s="11"/>
      <c r="F249" s="11"/>
      <c r="G249" s="11"/>
    </row>
    <row r="250" spans="1:7">
      <c r="A250" s="11"/>
      <c r="B250" s="11"/>
      <c r="C250" s="11"/>
      <c r="D250" s="11"/>
      <c r="E250" s="11"/>
      <c r="F250" s="11"/>
      <c r="G250" s="11"/>
    </row>
    <row r="251" spans="1:7">
      <c r="A251" s="11"/>
      <c r="B251" s="11"/>
      <c r="C251" s="11"/>
      <c r="D251" s="11"/>
      <c r="E251" s="11"/>
      <c r="F251" s="11"/>
      <c r="G251" s="11"/>
    </row>
    <row r="252" spans="1:7">
      <c r="A252" s="11"/>
      <c r="B252" s="11"/>
      <c r="C252" s="11"/>
      <c r="D252" s="11"/>
      <c r="E252" s="11"/>
      <c r="F252" s="11"/>
      <c r="G252" s="11"/>
    </row>
    <row r="253" spans="1:7">
      <c r="A253" s="11"/>
      <c r="B253" s="11"/>
      <c r="C253" s="11"/>
      <c r="D253" s="11"/>
      <c r="E253" s="11"/>
      <c r="F253" s="11"/>
      <c r="G253" s="11"/>
    </row>
    <row r="254" spans="1:7">
      <c r="A254" s="11"/>
      <c r="B254" s="11"/>
      <c r="C254" s="11"/>
      <c r="D254" s="11"/>
      <c r="E254" s="11"/>
      <c r="F254" s="11"/>
      <c r="G254" s="11"/>
    </row>
    <row r="255" spans="1:7">
      <c r="A255" s="11"/>
      <c r="B255" s="11"/>
      <c r="C255" s="11"/>
      <c r="D255" s="11"/>
      <c r="E255" s="11"/>
      <c r="F255" s="11"/>
      <c r="G255" s="11"/>
    </row>
    <row r="256" spans="1:7">
      <c r="A256" s="11"/>
      <c r="B256" s="11"/>
      <c r="C256" s="11"/>
      <c r="D256" s="11"/>
      <c r="E256" s="11"/>
      <c r="F256" s="11"/>
      <c r="G256" s="11"/>
    </row>
    <row r="257" spans="1:7">
      <c r="A257" s="11"/>
      <c r="B257" s="11"/>
      <c r="C257" s="11"/>
      <c r="D257" s="11"/>
      <c r="E257" s="11"/>
      <c r="F257" s="11"/>
      <c r="G257" s="11"/>
    </row>
    <row r="258" spans="1:7">
      <c r="A258" s="11"/>
      <c r="B258" s="11"/>
      <c r="C258" s="11"/>
      <c r="D258" s="11"/>
      <c r="E258" s="11"/>
      <c r="F258" s="11"/>
      <c r="G258" s="11"/>
    </row>
    <row r="259" spans="1:7">
      <c r="A259" s="11"/>
      <c r="B259" s="11"/>
      <c r="C259" s="11"/>
      <c r="D259" s="11"/>
      <c r="E259" s="11"/>
      <c r="F259" s="11"/>
      <c r="G259" s="11"/>
    </row>
    <row r="260" spans="1:7">
      <c r="A260" s="11"/>
      <c r="B260" s="11"/>
      <c r="C260" s="11"/>
      <c r="D260" s="11"/>
      <c r="E260" s="11"/>
      <c r="F260" s="11"/>
      <c r="G260" s="11"/>
    </row>
    <row r="261" spans="1:7">
      <c r="A261" s="11"/>
      <c r="B261" s="11"/>
      <c r="C261" s="11"/>
      <c r="D261" s="11"/>
      <c r="E261" s="11"/>
      <c r="F261" s="11"/>
      <c r="G261" s="11"/>
    </row>
    <row r="262" spans="1:7">
      <c r="A262" s="11"/>
      <c r="B262" s="11"/>
      <c r="C262" s="11"/>
      <c r="D262" s="11"/>
      <c r="E262" s="11"/>
      <c r="F262" s="11"/>
      <c r="G262" s="11"/>
    </row>
    <row r="263" spans="1:7">
      <c r="A263" s="11"/>
      <c r="B263" s="11"/>
      <c r="C263" s="11"/>
      <c r="D263" s="11"/>
      <c r="E263" s="11"/>
      <c r="F263" s="11"/>
      <c r="G263" s="11"/>
    </row>
    <row r="264" spans="1:7">
      <c r="A264" s="11"/>
      <c r="B264" s="11"/>
      <c r="C264" s="11"/>
      <c r="D264" s="11"/>
      <c r="E264" s="11"/>
      <c r="F264" s="11"/>
      <c r="G264" s="11"/>
    </row>
    <row r="265" spans="1:7">
      <c r="A265" s="11"/>
      <c r="B265" s="11"/>
      <c r="C265" s="11"/>
      <c r="D265" s="11"/>
      <c r="E265" s="11"/>
      <c r="F265" s="11"/>
      <c r="G265" s="11"/>
    </row>
    <row r="266" spans="1:7">
      <c r="A266" s="11"/>
      <c r="B266" s="11"/>
      <c r="C266" s="11"/>
      <c r="D266" s="11"/>
      <c r="E266" s="11"/>
      <c r="F266" s="11"/>
      <c r="G266" s="11"/>
    </row>
    <row r="267" spans="1:7">
      <c r="A267" s="11"/>
      <c r="B267" s="11"/>
      <c r="C267" s="11"/>
      <c r="D267" s="11"/>
      <c r="E267" s="11"/>
      <c r="F267" s="11"/>
      <c r="G267" s="11"/>
    </row>
    <row r="268" spans="1:7">
      <c r="A268" s="11"/>
      <c r="B268" s="11"/>
      <c r="C268" s="11"/>
      <c r="D268" s="11"/>
      <c r="E268" s="11"/>
      <c r="F268" s="11"/>
      <c r="G268" s="11"/>
    </row>
    <row r="269" spans="1:7">
      <c r="A269" s="11"/>
      <c r="B269" s="11"/>
      <c r="C269" s="11"/>
      <c r="D269" s="11"/>
      <c r="E269" s="11"/>
      <c r="F269" s="11"/>
      <c r="G269" s="11"/>
    </row>
    <row r="270" spans="1:7">
      <c r="A270" s="11"/>
      <c r="B270" s="11"/>
      <c r="C270" s="11"/>
      <c r="D270" s="11"/>
      <c r="E270" s="11"/>
      <c r="F270" s="11"/>
      <c r="G270" s="11"/>
    </row>
    <row r="271" spans="1:7">
      <c r="A271" s="11"/>
      <c r="B271" s="11"/>
      <c r="C271" s="11"/>
      <c r="D271" s="11"/>
      <c r="E271" s="11"/>
      <c r="F271" s="11"/>
      <c r="G271" s="11"/>
    </row>
    <row r="272" spans="1:7">
      <c r="A272" s="11"/>
      <c r="B272" s="11"/>
      <c r="C272" s="11"/>
      <c r="D272" s="11"/>
      <c r="E272" s="11"/>
      <c r="F272" s="11"/>
      <c r="G272" s="11"/>
    </row>
    <row r="273" spans="1:7">
      <c r="A273" s="11"/>
      <c r="B273" s="11"/>
      <c r="C273" s="11"/>
      <c r="D273" s="11"/>
      <c r="E273" s="11"/>
      <c r="F273" s="11"/>
      <c r="G273" s="11"/>
    </row>
    <row r="274" spans="1:7">
      <c r="A274" s="11"/>
      <c r="B274" s="11"/>
      <c r="C274" s="11"/>
      <c r="D274" s="11"/>
      <c r="E274" s="11"/>
      <c r="F274" s="11"/>
      <c r="G274" s="11"/>
    </row>
    <row r="275" spans="1:7">
      <c r="A275" s="11"/>
      <c r="B275" s="11"/>
      <c r="C275" s="11"/>
      <c r="D275" s="11"/>
      <c r="E275" s="11"/>
      <c r="F275" s="11"/>
      <c r="G275" s="11"/>
    </row>
    <row r="276" spans="1:7">
      <c r="A276" s="11"/>
      <c r="B276" s="11"/>
      <c r="C276" s="11"/>
      <c r="D276" s="11"/>
      <c r="E276" s="11"/>
      <c r="F276" s="11"/>
      <c r="G276" s="11"/>
    </row>
    <row r="277" spans="1:7">
      <c r="A277" s="11"/>
      <c r="B277" s="11"/>
      <c r="C277" s="11"/>
      <c r="D277" s="11"/>
      <c r="E277" s="11"/>
      <c r="F277" s="11"/>
      <c r="G277" s="11"/>
    </row>
    <row r="278" spans="1:7">
      <c r="A278" s="11"/>
      <c r="B278" s="11"/>
      <c r="C278" s="11"/>
      <c r="D278" s="11"/>
      <c r="E278" s="11"/>
      <c r="F278" s="11"/>
      <c r="G278" s="11"/>
    </row>
    <row r="279" spans="1:7">
      <c r="A279" s="11"/>
      <c r="B279" s="11"/>
      <c r="C279" s="11"/>
      <c r="D279" s="11"/>
      <c r="E279" s="11"/>
      <c r="F279" s="11"/>
      <c r="G279" s="11"/>
    </row>
    <row r="280" spans="1:7">
      <c r="A280" s="11"/>
      <c r="B280" s="11"/>
      <c r="C280" s="11"/>
      <c r="D280" s="11"/>
      <c r="E280" s="11"/>
      <c r="F280" s="11"/>
      <c r="G280" s="11"/>
    </row>
    <row r="281" spans="1:7">
      <c r="A281" s="11"/>
      <c r="B281" s="11"/>
      <c r="C281" s="11"/>
      <c r="D281" s="11"/>
      <c r="E281" s="11"/>
      <c r="F281" s="11"/>
      <c r="G281" s="11"/>
    </row>
    <row r="282" spans="1:7">
      <c r="A282" s="11"/>
      <c r="B282" s="11"/>
      <c r="C282" s="11"/>
      <c r="D282" s="11"/>
      <c r="E282" s="11"/>
      <c r="F282" s="11"/>
      <c r="G282" s="11"/>
    </row>
    <row r="283" spans="1:7">
      <c r="A283" s="11"/>
      <c r="B283" s="11"/>
      <c r="C283" s="11"/>
      <c r="D283" s="11"/>
      <c r="E283" s="11"/>
      <c r="F283" s="11"/>
      <c r="G283" s="11"/>
    </row>
    <row r="284" spans="1:7">
      <c r="A284" s="11"/>
      <c r="B284" s="11"/>
      <c r="C284" s="11"/>
      <c r="D284" s="11"/>
      <c r="E284" s="11"/>
      <c r="F284" s="11"/>
      <c r="G284" s="11"/>
    </row>
    <row r="285" spans="1:7">
      <c r="A285" s="11"/>
      <c r="B285" s="11"/>
      <c r="C285" s="11"/>
      <c r="D285" s="11"/>
      <c r="E285" s="11"/>
      <c r="F285" s="11"/>
      <c r="G285" s="11"/>
    </row>
    <row r="286" spans="1:7">
      <c r="A286" s="11"/>
      <c r="B286" s="11"/>
      <c r="C286" s="11"/>
      <c r="D286" s="11"/>
      <c r="E286" s="11"/>
      <c r="F286" s="11"/>
      <c r="G286" s="11"/>
    </row>
    <row r="287" spans="1:7">
      <c r="A287" s="11"/>
      <c r="B287" s="11"/>
      <c r="C287" s="11"/>
      <c r="D287" s="11"/>
      <c r="E287" s="11"/>
      <c r="F287" s="11"/>
      <c r="G287" s="11"/>
    </row>
    <row r="288" spans="1:7">
      <c r="A288" s="11"/>
      <c r="B288" s="11"/>
      <c r="C288" s="11"/>
      <c r="D288" s="11"/>
      <c r="E288" s="11"/>
      <c r="F288" s="11"/>
      <c r="G288" s="11"/>
    </row>
    <row r="289" spans="1:7">
      <c r="A289" s="11"/>
      <c r="B289" s="11"/>
      <c r="C289" s="11"/>
      <c r="D289" s="11"/>
      <c r="E289" s="11"/>
      <c r="F289" s="11"/>
      <c r="G289" s="11"/>
    </row>
    <row r="290" spans="1:7">
      <c r="A290" s="11"/>
      <c r="B290" s="11"/>
      <c r="C290" s="11"/>
      <c r="D290" s="11"/>
      <c r="E290" s="11"/>
      <c r="F290" s="11"/>
      <c r="G290" s="11"/>
    </row>
    <row r="291" spans="1:7">
      <c r="A291" s="11"/>
      <c r="B291" s="11"/>
      <c r="C291" s="11"/>
      <c r="D291" s="11"/>
      <c r="E291" s="11"/>
      <c r="F291" s="11"/>
      <c r="G291" s="11"/>
    </row>
    <row r="292" spans="1:7">
      <c r="A292" s="11"/>
      <c r="B292" s="11"/>
      <c r="C292" s="11"/>
      <c r="D292" s="11"/>
      <c r="E292" s="11"/>
      <c r="F292" s="11"/>
      <c r="G292" s="11"/>
    </row>
    <row r="293" spans="1:7">
      <c r="A293" s="11"/>
      <c r="B293" s="11"/>
      <c r="C293" s="11"/>
      <c r="D293" s="11"/>
      <c r="E293" s="11"/>
      <c r="F293" s="11"/>
      <c r="G293" s="11"/>
    </row>
    <row r="294" spans="1:7">
      <c r="A294" s="11"/>
      <c r="B294" s="11"/>
      <c r="C294" s="11"/>
      <c r="D294" s="11"/>
      <c r="E294" s="11"/>
      <c r="F294" s="11"/>
      <c r="G294" s="11"/>
    </row>
    <row r="295" spans="1:7">
      <c r="A295" s="11"/>
      <c r="B295" s="11"/>
      <c r="C295" s="11"/>
      <c r="D295" s="11"/>
      <c r="E295" s="11"/>
      <c r="F295" s="11"/>
      <c r="G295" s="11"/>
    </row>
    <row r="296" spans="1:7">
      <c r="A296" s="11"/>
      <c r="B296" s="11"/>
      <c r="C296" s="11"/>
      <c r="D296" s="11"/>
      <c r="E296" s="11"/>
      <c r="F296" s="11"/>
      <c r="G296" s="11"/>
    </row>
    <row r="297" spans="1:7">
      <c r="A297" s="11"/>
      <c r="B297" s="11"/>
      <c r="C297" s="11"/>
      <c r="D297" s="11"/>
      <c r="E297" s="11"/>
      <c r="F297" s="11"/>
      <c r="G297" s="11"/>
    </row>
    <row r="298" spans="1:7">
      <c r="A298" s="11"/>
      <c r="B298" s="11"/>
      <c r="C298" s="11"/>
      <c r="D298" s="11"/>
      <c r="E298" s="11"/>
      <c r="F298" s="11"/>
      <c r="G298" s="11"/>
    </row>
    <row r="299" spans="1:7">
      <c r="A299" s="11"/>
      <c r="B299" s="11"/>
      <c r="C299" s="11"/>
      <c r="D299" s="11"/>
      <c r="E299" s="11"/>
      <c r="F299" s="11"/>
      <c r="G299" s="11"/>
    </row>
    <row r="300" spans="1:7">
      <c r="A300" s="11"/>
      <c r="B300" s="11"/>
      <c r="C300" s="11"/>
      <c r="D300" s="11"/>
      <c r="E300" s="11"/>
      <c r="F300" s="11"/>
      <c r="G300" s="11"/>
    </row>
    <row r="301" spans="1:7">
      <c r="A301" s="11"/>
      <c r="B301" s="11"/>
      <c r="C301" s="11"/>
      <c r="D301" s="11"/>
      <c r="E301" s="11"/>
      <c r="F301" s="11"/>
      <c r="G301" s="11"/>
    </row>
    <row r="302" spans="1:7">
      <c r="A302" s="11"/>
      <c r="B302" s="11"/>
      <c r="C302" s="11"/>
      <c r="D302" s="11"/>
      <c r="E302" s="11"/>
      <c r="F302" s="11"/>
      <c r="G302" s="11"/>
    </row>
    <row r="303" spans="1:7">
      <c r="A303" s="11"/>
      <c r="B303" s="11"/>
      <c r="C303" s="11"/>
      <c r="D303" s="11"/>
      <c r="E303" s="11"/>
      <c r="F303" s="11"/>
      <c r="G303" s="11"/>
    </row>
    <row r="304" spans="1:7">
      <c r="A304" s="11"/>
      <c r="B304" s="11"/>
      <c r="C304" s="11"/>
      <c r="D304" s="11"/>
      <c r="E304" s="11"/>
      <c r="F304" s="11"/>
      <c r="G304" s="11"/>
    </row>
    <row r="305" spans="1:7">
      <c r="A305" s="11"/>
      <c r="B305" s="11"/>
      <c r="C305" s="11"/>
      <c r="D305" s="11"/>
      <c r="E305" s="11"/>
      <c r="F305" s="11"/>
      <c r="G305" s="11"/>
    </row>
    <row r="306" spans="1:7">
      <c r="A306" s="11"/>
      <c r="B306" s="11"/>
      <c r="C306" s="11"/>
      <c r="D306" s="11"/>
      <c r="E306" s="11"/>
      <c r="F306" s="11"/>
      <c r="G306" s="11"/>
    </row>
    <row r="307" spans="1:7">
      <c r="A307" s="11"/>
      <c r="B307" s="11"/>
      <c r="C307" s="11"/>
      <c r="D307" s="11"/>
      <c r="E307" s="11"/>
      <c r="F307" s="11"/>
      <c r="G307" s="11"/>
    </row>
    <row r="308" spans="1:7">
      <c r="A308" s="11"/>
      <c r="B308" s="11"/>
      <c r="C308" s="11"/>
      <c r="D308" s="11"/>
      <c r="E308" s="11"/>
      <c r="F308" s="11"/>
      <c r="G308" s="11"/>
    </row>
    <row r="309" spans="1:7">
      <c r="A309" s="11"/>
      <c r="B309" s="11"/>
      <c r="C309" s="11"/>
      <c r="D309" s="11"/>
      <c r="E309" s="11"/>
      <c r="F309" s="11"/>
      <c r="G309" s="11"/>
    </row>
    <row r="310" spans="1:7">
      <c r="A310" s="11"/>
      <c r="B310" s="11"/>
      <c r="C310" s="11"/>
      <c r="D310" s="11"/>
      <c r="E310" s="11"/>
      <c r="F310" s="11"/>
      <c r="G310" s="11"/>
    </row>
    <row r="311" spans="1:7">
      <c r="A311" s="11"/>
      <c r="B311" s="11"/>
      <c r="C311" s="11"/>
      <c r="D311" s="11"/>
      <c r="E311" s="11"/>
      <c r="F311" s="11"/>
      <c r="G311" s="11"/>
    </row>
    <row r="312" spans="1:7">
      <c r="A312" s="11"/>
      <c r="B312" s="11"/>
      <c r="C312" s="11"/>
      <c r="D312" s="11"/>
      <c r="E312" s="11"/>
      <c r="F312" s="11"/>
      <c r="G312" s="11"/>
    </row>
    <row r="313" spans="1:7">
      <c r="A313" s="11"/>
      <c r="B313" s="11"/>
      <c r="C313" s="11"/>
      <c r="D313" s="11"/>
      <c r="E313" s="11"/>
      <c r="F313" s="11"/>
      <c r="G313" s="11"/>
    </row>
    <row r="314" spans="1:7">
      <c r="A314" s="11"/>
      <c r="B314" s="11"/>
      <c r="C314" s="11"/>
      <c r="D314" s="11"/>
      <c r="E314" s="11"/>
      <c r="F314" s="11"/>
      <c r="G314" s="11"/>
    </row>
    <row r="315" spans="1:7">
      <c r="A315" s="11"/>
      <c r="B315" s="11"/>
      <c r="C315" s="11"/>
      <c r="D315" s="11"/>
      <c r="E315" s="11"/>
      <c r="F315" s="11"/>
      <c r="G315" s="11"/>
    </row>
    <row r="316" spans="1:7">
      <c r="A316" s="11"/>
      <c r="B316" s="11"/>
      <c r="C316" s="11"/>
      <c r="D316" s="11"/>
      <c r="E316" s="11"/>
      <c r="F316" s="11"/>
      <c r="G316" s="11"/>
    </row>
    <row r="317" spans="1:7">
      <c r="A317" s="11"/>
      <c r="B317" s="11"/>
      <c r="C317" s="11"/>
      <c r="D317" s="11"/>
      <c r="E317" s="11"/>
      <c r="F317" s="11"/>
      <c r="G317" s="11"/>
    </row>
    <row r="318" spans="1:7">
      <c r="A318" s="11"/>
      <c r="B318" s="11"/>
      <c r="C318" s="11"/>
      <c r="D318" s="11"/>
      <c r="E318" s="11"/>
      <c r="F318" s="11"/>
      <c r="G318" s="11"/>
    </row>
    <row r="319" spans="1:7">
      <c r="A319" s="11"/>
      <c r="B319" s="11"/>
      <c r="C319" s="11"/>
      <c r="D319" s="11"/>
      <c r="E319" s="11"/>
      <c r="F319" s="11"/>
      <c r="G319" s="11"/>
    </row>
    <row r="320" spans="1:7">
      <c r="A320" s="11"/>
      <c r="B320" s="11"/>
      <c r="C320" s="11"/>
      <c r="D320" s="11"/>
      <c r="E320" s="11"/>
      <c r="F320" s="11"/>
      <c r="G320" s="11"/>
    </row>
    <row r="321" spans="1:7">
      <c r="A321" s="11"/>
      <c r="B321" s="11"/>
      <c r="C321" s="11"/>
      <c r="D321" s="11"/>
      <c r="E321" s="11"/>
      <c r="F321" s="11"/>
      <c r="G321" s="11"/>
    </row>
    <row r="322" spans="1:7">
      <c r="A322" s="11"/>
      <c r="B322" s="11"/>
      <c r="C322" s="11"/>
      <c r="D322" s="11"/>
      <c r="E322" s="11"/>
      <c r="F322" s="11"/>
      <c r="G322" s="11"/>
    </row>
    <row r="323" spans="1:7">
      <c r="A323" s="11"/>
      <c r="B323" s="11"/>
      <c r="C323" s="11"/>
      <c r="D323" s="11"/>
      <c r="E323" s="11"/>
      <c r="F323" s="11"/>
      <c r="G323" s="11"/>
    </row>
    <row r="324" spans="1:7">
      <c r="A324" s="11"/>
      <c r="B324" s="11"/>
      <c r="C324" s="11"/>
      <c r="D324" s="11"/>
      <c r="E324" s="11"/>
      <c r="F324" s="11"/>
      <c r="G324" s="11"/>
    </row>
    <row r="325" spans="1:7">
      <c r="A325" s="11"/>
      <c r="B325" s="11"/>
      <c r="C325" s="11"/>
      <c r="D325" s="11"/>
      <c r="E325" s="11"/>
      <c r="F325" s="11"/>
      <c r="G325" s="11"/>
    </row>
    <row r="326" spans="1:7">
      <c r="A326" s="11"/>
      <c r="B326" s="11"/>
      <c r="C326" s="11"/>
      <c r="D326" s="11"/>
      <c r="E326" s="11"/>
      <c r="F326" s="11"/>
      <c r="G326" s="11"/>
    </row>
    <row r="327" spans="1:7">
      <c r="A327" s="11"/>
      <c r="B327" s="11"/>
      <c r="C327" s="11"/>
      <c r="D327" s="11"/>
      <c r="E327" s="11"/>
      <c r="F327" s="11"/>
      <c r="G327" s="11"/>
    </row>
    <row r="328" spans="1:7">
      <c r="A328" s="11"/>
      <c r="B328" s="11"/>
      <c r="C328" s="11"/>
      <c r="D328" s="11"/>
      <c r="E328" s="11"/>
      <c r="F328" s="11"/>
      <c r="G328" s="11"/>
    </row>
    <row r="329" spans="1:7">
      <c r="A329" s="11"/>
      <c r="B329" s="11"/>
      <c r="C329" s="11"/>
      <c r="D329" s="11"/>
      <c r="E329" s="11"/>
      <c r="F329" s="11"/>
      <c r="G329" s="11"/>
    </row>
    <row r="330" spans="1:7">
      <c r="A330" s="11"/>
      <c r="B330" s="11"/>
      <c r="C330" s="11"/>
      <c r="D330" s="11"/>
      <c r="E330" s="11"/>
      <c r="F330" s="11"/>
      <c r="G330" s="11"/>
    </row>
    <row r="331" spans="1:7">
      <c r="A331" s="11"/>
      <c r="B331" s="11"/>
      <c r="C331" s="11"/>
      <c r="D331" s="11"/>
      <c r="E331" s="11"/>
      <c r="F331" s="11"/>
      <c r="G331" s="11"/>
    </row>
    <row r="332" spans="1:7">
      <c r="A332" s="11"/>
      <c r="B332" s="11"/>
      <c r="C332" s="11"/>
      <c r="D332" s="11"/>
      <c r="E332" s="11"/>
      <c r="F332" s="11"/>
      <c r="G332" s="11"/>
    </row>
    <row r="333" spans="1:7">
      <c r="A333" s="11"/>
      <c r="B333" s="11"/>
      <c r="C333" s="11"/>
      <c r="D333" s="11"/>
      <c r="E333" s="11"/>
      <c r="F333" s="11"/>
      <c r="G333" s="11"/>
    </row>
    <row r="334" spans="1:7">
      <c r="A334" s="11"/>
      <c r="B334" s="11"/>
      <c r="C334" s="11"/>
      <c r="D334" s="11"/>
      <c r="E334" s="11"/>
      <c r="F334" s="11"/>
      <c r="G334" s="11"/>
    </row>
    <row r="335" spans="1:7">
      <c r="A335" s="11"/>
      <c r="B335" s="11"/>
      <c r="C335" s="11"/>
      <c r="D335" s="11"/>
      <c r="E335" s="11"/>
      <c r="F335" s="11"/>
      <c r="G335" s="11"/>
    </row>
    <row r="336" spans="1:7">
      <c r="A336" s="11"/>
      <c r="B336" s="11"/>
      <c r="C336" s="11"/>
      <c r="D336" s="11"/>
      <c r="E336" s="11"/>
      <c r="F336" s="11"/>
      <c r="G336" s="11"/>
    </row>
    <row r="337" spans="1:7">
      <c r="A337" s="11"/>
      <c r="B337" s="11"/>
      <c r="C337" s="11"/>
      <c r="D337" s="11"/>
      <c r="E337" s="11"/>
      <c r="F337" s="11"/>
      <c r="G337" s="11"/>
    </row>
    <row r="338" spans="1:7">
      <c r="A338" s="11"/>
      <c r="B338" s="11"/>
      <c r="C338" s="11"/>
      <c r="D338" s="11"/>
      <c r="E338" s="11"/>
      <c r="F338" s="11"/>
      <c r="G338" s="11"/>
    </row>
    <row r="339" spans="1:7">
      <c r="A339" s="11"/>
      <c r="B339" s="11"/>
      <c r="C339" s="11"/>
      <c r="D339" s="11"/>
      <c r="E339" s="11"/>
      <c r="F339" s="11"/>
      <c r="G339" s="11"/>
    </row>
    <row r="340" spans="1:7">
      <c r="A340" s="11"/>
      <c r="B340" s="11"/>
      <c r="C340" s="11"/>
      <c r="D340" s="11"/>
      <c r="E340" s="11"/>
      <c r="F340" s="11"/>
      <c r="G340" s="11"/>
    </row>
    <row r="341" spans="1:7">
      <c r="A341" s="11"/>
      <c r="B341" s="11"/>
      <c r="C341" s="11"/>
      <c r="D341" s="11"/>
      <c r="E341" s="11"/>
      <c r="F341" s="11"/>
      <c r="G341" s="11"/>
    </row>
    <row r="342" spans="1:7">
      <c r="A342" s="11"/>
      <c r="B342" s="11"/>
      <c r="C342" s="11"/>
      <c r="D342" s="11"/>
      <c r="E342" s="11"/>
      <c r="F342" s="11"/>
      <c r="G342" s="11"/>
    </row>
    <row r="343" spans="1:7">
      <c r="A343" s="11"/>
      <c r="B343" s="11"/>
      <c r="C343" s="11"/>
      <c r="D343" s="11"/>
      <c r="E343" s="11"/>
      <c r="F343" s="11"/>
      <c r="G343" s="11"/>
    </row>
    <row r="344" spans="1:7">
      <c r="A344" s="11"/>
      <c r="B344" s="11"/>
      <c r="C344" s="11"/>
      <c r="D344" s="11"/>
      <c r="E344" s="11"/>
      <c r="F344" s="11"/>
      <c r="G344" s="11"/>
    </row>
    <row r="345" spans="1:7">
      <c r="A345" s="11"/>
      <c r="B345" s="11"/>
      <c r="C345" s="11"/>
      <c r="D345" s="11"/>
      <c r="E345" s="11"/>
      <c r="F345" s="11"/>
      <c r="G345" s="11"/>
    </row>
    <row r="346" spans="1:7">
      <c r="A346" s="11"/>
      <c r="B346" s="11"/>
      <c r="C346" s="11"/>
      <c r="D346" s="11"/>
      <c r="E346" s="11"/>
      <c r="F346" s="11"/>
      <c r="G346" s="11"/>
    </row>
    <row r="347" spans="1:7">
      <c r="A347" s="11"/>
      <c r="B347" s="11"/>
      <c r="C347" s="11"/>
      <c r="D347" s="11"/>
      <c r="E347" s="11"/>
      <c r="F347" s="11"/>
      <c r="G347" s="11"/>
    </row>
    <row r="348" spans="1:7">
      <c r="A348" s="11"/>
      <c r="B348" s="11"/>
      <c r="C348" s="11"/>
      <c r="D348" s="11"/>
      <c r="E348" s="11"/>
      <c r="F348" s="11"/>
      <c r="G348" s="11"/>
    </row>
    <row r="349" spans="1:7">
      <c r="A349" s="11"/>
      <c r="B349" s="11"/>
      <c r="C349" s="11"/>
      <c r="D349" s="11"/>
      <c r="E349" s="11"/>
      <c r="F349" s="11"/>
      <c r="G349" s="11"/>
    </row>
    <row r="350" spans="1:7">
      <c r="A350" s="11"/>
      <c r="B350" s="11"/>
      <c r="C350" s="11"/>
      <c r="D350" s="11"/>
      <c r="E350" s="11"/>
      <c r="F350" s="11"/>
      <c r="G350" s="11"/>
    </row>
    <row r="351" spans="1:7">
      <c r="A351" s="11"/>
      <c r="B351" s="11"/>
      <c r="C351" s="11"/>
      <c r="D351" s="11"/>
      <c r="E351" s="11"/>
      <c r="F351" s="11"/>
      <c r="G351" s="11"/>
    </row>
    <row r="352" spans="1:7">
      <c r="A352" s="11"/>
      <c r="B352" s="11"/>
      <c r="C352" s="11"/>
      <c r="D352" s="11"/>
      <c r="E352" s="11"/>
      <c r="F352" s="11"/>
      <c r="G352" s="11"/>
    </row>
    <row r="353" spans="1:7">
      <c r="A353" s="11"/>
      <c r="B353" s="11"/>
      <c r="C353" s="11"/>
      <c r="D353" s="11"/>
      <c r="E353" s="11"/>
      <c r="F353" s="11"/>
      <c r="G353" s="11"/>
    </row>
    <row r="354" spans="1:7">
      <c r="A354" s="11"/>
      <c r="B354" s="11"/>
      <c r="C354" s="11"/>
      <c r="D354" s="11"/>
      <c r="E354" s="11"/>
      <c r="F354" s="11"/>
      <c r="G354" s="11"/>
    </row>
    <row r="355" spans="1:7">
      <c r="A355" s="11"/>
      <c r="B355" s="11"/>
      <c r="C355" s="11"/>
      <c r="D355" s="11"/>
      <c r="E355" s="11"/>
      <c r="F355" s="11"/>
      <c r="G355" s="11"/>
    </row>
    <row r="356" spans="1:7">
      <c r="A356" s="11"/>
      <c r="B356" s="11"/>
      <c r="C356" s="11"/>
      <c r="D356" s="11"/>
      <c r="E356" s="11"/>
      <c r="F356" s="11"/>
      <c r="G356" s="11"/>
    </row>
    <row r="357" spans="1:7">
      <c r="A357" s="11"/>
      <c r="B357" s="11"/>
      <c r="C357" s="11"/>
      <c r="D357" s="11"/>
      <c r="E357" s="11"/>
      <c r="F357" s="11"/>
      <c r="G357" s="11"/>
    </row>
    <row r="358" spans="1:7">
      <c r="A358" s="11"/>
      <c r="B358" s="11"/>
      <c r="C358" s="11"/>
      <c r="D358" s="11"/>
      <c r="E358" s="11"/>
      <c r="F358" s="11"/>
      <c r="G358" s="11"/>
    </row>
    <row r="359" spans="1:7">
      <c r="A359" s="11"/>
      <c r="B359" s="11"/>
      <c r="C359" s="11"/>
      <c r="D359" s="11"/>
      <c r="E359" s="11"/>
      <c r="F359" s="11"/>
      <c r="G359" s="11"/>
    </row>
    <row r="360" spans="1:7">
      <c r="A360" s="11"/>
      <c r="B360" s="11"/>
      <c r="C360" s="11"/>
      <c r="D360" s="11"/>
      <c r="E360" s="11"/>
      <c r="F360" s="11"/>
      <c r="G360" s="11"/>
    </row>
    <row r="361" spans="1:7">
      <c r="A361" s="11"/>
      <c r="B361" s="11"/>
      <c r="C361" s="11"/>
      <c r="D361" s="11"/>
      <c r="E361" s="11"/>
      <c r="F361" s="11"/>
      <c r="G361" s="11"/>
    </row>
    <row r="362" spans="1:7">
      <c r="A362" s="11"/>
      <c r="B362" s="11"/>
      <c r="C362" s="11"/>
      <c r="D362" s="11"/>
      <c r="E362" s="11"/>
      <c r="F362" s="11"/>
      <c r="G362" s="11"/>
    </row>
    <row r="363" spans="1:7">
      <c r="A363" s="11"/>
      <c r="B363" s="11"/>
      <c r="C363" s="11"/>
      <c r="D363" s="11"/>
      <c r="E363" s="11"/>
      <c r="F363" s="11"/>
      <c r="G363" s="11"/>
    </row>
    <row r="364" spans="1:7">
      <c r="A364" s="11"/>
      <c r="B364" s="11"/>
      <c r="C364" s="11"/>
      <c r="D364" s="11"/>
      <c r="E364" s="11"/>
      <c r="F364" s="11"/>
      <c r="G364" s="11"/>
    </row>
    <row r="365" spans="1:7">
      <c r="A365" s="11"/>
      <c r="B365" s="11"/>
      <c r="C365" s="11"/>
      <c r="D365" s="11"/>
      <c r="E365" s="11"/>
      <c r="F365" s="11"/>
      <c r="G365" s="11"/>
    </row>
    <row r="366" spans="1:7">
      <c r="A366" s="11"/>
      <c r="B366" s="11"/>
      <c r="C366" s="11"/>
      <c r="D366" s="11"/>
      <c r="E366" s="11"/>
      <c r="F366" s="11"/>
      <c r="G366" s="11"/>
    </row>
    <row r="367" spans="1:7">
      <c r="A367" s="11"/>
      <c r="B367" s="11"/>
      <c r="C367" s="11"/>
      <c r="D367" s="11"/>
      <c r="E367" s="11"/>
      <c r="F367" s="11"/>
      <c r="G367" s="11"/>
    </row>
    <row r="368" spans="1:7">
      <c r="A368" s="11"/>
      <c r="B368" s="11"/>
      <c r="C368" s="11"/>
      <c r="D368" s="11"/>
      <c r="E368" s="11"/>
      <c r="F368" s="11"/>
      <c r="G368" s="11"/>
    </row>
    <row r="369" spans="1:7">
      <c r="A369" s="11"/>
      <c r="B369" s="11"/>
      <c r="C369" s="11"/>
      <c r="D369" s="11"/>
      <c r="E369" s="11"/>
      <c r="F369" s="11"/>
      <c r="G369" s="11"/>
    </row>
    <row r="370" spans="1:7">
      <c r="A370" s="11"/>
      <c r="B370" s="11"/>
      <c r="C370" s="11"/>
      <c r="D370" s="11"/>
      <c r="E370" s="11"/>
      <c r="F370" s="11"/>
      <c r="G370" s="11"/>
    </row>
    <row r="371" spans="1:7">
      <c r="A371" s="11"/>
      <c r="B371" s="11"/>
      <c r="C371" s="11"/>
      <c r="D371" s="11"/>
      <c r="E371" s="11"/>
      <c r="F371" s="11"/>
      <c r="G371" s="11"/>
    </row>
    <row r="372" spans="1:7">
      <c r="A372" s="11"/>
      <c r="B372" s="11"/>
      <c r="C372" s="11"/>
      <c r="D372" s="11"/>
      <c r="E372" s="11"/>
      <c r="F372" s="11"/>
      <c r="G372" s="11"/>
    </row>
    <row r="373" spans="1:7">
      <c r="A373" s="11"/>
      <c r="B373" s="11"/>
      <c r="C373" s="11"/>
      <c r="D373" s="11"/>
      <c r="E373" s="11"/>
      <c r="F373" s="11"/>
      <c r="G373" s="11"/>
    </row>
    <row r="374" spans="1:7">
      <c r="A374" s="11"/>
      <c r="B374" s="11"/>
      <c r="C374" s="11"/>
      <c r="D374" s="11"/>
      <c r="E374" s="11"/>
      <c r="F374" s="11"/>
      <c r="G374" s="11"/>
    </row>
    <row r="375" spans="1:7">
      <c r="A375" s="11"/>
      <c r="B375" s="11"/>
      <c r="C375" s="11"/>
      <c r="D375" s="11"/>
      <c r="E375" s="11"/>
      <c r="F375" s="11"/>
      <c r="G375" s="11"/>
    </row>
    <row r="376" spans="1:7">
      <c r="A376" s="11"/>
      <c r="B376" s="11"/>
      <c r="C376" s="11"/>
      <c r="D376" s="11"/>
      <c r="E376" s="11"/>
      <c r="F376" s="11"/>
      <c r="G376" s="11"/>
    </row>
    <row r="377" spans="1:7">
      <c r="A377" s="11"/>
      <c r="B377" s="11"/>
      <c r="C377" s="11"/>
      <c r="D377" s="11"/>
      <c r="E377" s="11"/>
      <c r="F377" s="11"/>
      <c r="G377" s="11"/>
    </row>
    <row r="378" spans="1:7">
      <c r="A378" s="11"/>
      <c r="B378" s="11"/>
      <c r="C378" s="11"/>
      <c r="D378" s="11"/>
      <c r="E378" s="11"/>
      <c r="F378" s="11"/>
      <c r="G378" s="11"/>
    </row>
    <row r="379" spans="1:7">
      <c r="A379" s="11"/>
      <c r="B379" s="11"/>
      <c r="C379" s="11"/>
      <c r="D379" s="11"/>
      <c r="E379" s="11"/>
      <c r="F379" s="11"/>
      <c r="G379" s="11"/>
    </row>
    <row r="380" spans="1:7">
      <c r="A380" s="11"/>
      <c r="B380" s="11"/>
      <c r="C380" s="11"/>
      <c r="D380" s="11"/>
      <c r="E380" s="11"/>
      <c r="F380" s="11"/>
      <c r="G380" s="11"/>
    </row>
    <row r="381" spans="1:7">
      <c r="A381" s="11"/>
      <c r="B381" s="11"/>
      <c r="C381" s="11"/>
      <c r="D381" s="11"/>
      <c r="E381" s="11"/>
      <c r="F381" s="11"/>
      <c r="G381" s="11"/>
    </row>
    <row r="382" spans="1:7">
      <c r="A382" s="11"/>
      <c r="B382" s="11"/>
      <c r="C382" s="11"/>
      <c r="D382" s="11"/>
      <c r="E382" s="11"/>
      <c r="F382" s="11"/>
      <c r="G382" s="11"/>
    </row>
    <row r="383" spans="1:7">
      <c r="A383" s="11"/>
      <c r="B383" s="11"/>
      <c r="C383" s="11"/>
      <c r="D383" s="11"/>
      <c r="E383" s="11"/>
      <c r="F383" s="11"/>
      <c r="G383" s="11"/>
    </row>
    <row r="384" spans="1:7">
      <c r="A384" s="11"/>
      <c r="B384" s="11"/>
      <c r="C384" s="11"/>
      <c r="D384" s="11"/>
      <c r="E384" s="11"/>
      <c r="F384" s="11"/>
      <c r="G384" s="11"/>
    </row>
    <row r="385" spans="1:7">
      <c r="A385" s="11"/>
      <c r="B385" s="11"/>
      <c r="C385" s="11"/>
      <c r="D385" s="11"/>
      <c r="E385" s="11"/>
      <c r="F385" s="11"/>
      <c r="G385" s="11"/>
    </row>
    <row r="386" spans="1:7">
      <c r="A386" s="11"/>
      <c r="B386" s="11"/>
      <c r="C386" s="11"/>
      <c r="D386" s="11"/>
      <c r="E386" s="11"/>
      <c r="F386" s="11"/>
      <c r="G386" s="11"/>
    </row>
    <row r="387" spans="1:7">
      <c r="A387" s="11"/>
      <c r="B387" s="11"/>
      <c r="C387" s="11"/>
      <c r="D387" s="11"/>
      <c r="E387" s="11"/>
      <c r="F387" s="11"/>
      <c r="G387" s="11"/>
    </row>
    <row r="388" spans="1:7">
      <c r="A388" s="11"/>
      <c r="B388" s="11"/>
      <c r="C388" s="11"/>
      <c r="D388" s="11"/>
      <c r="E388" s="11"/>
      <c r="F388" s="11"/>
      <c r="G388" s="11"/>
    </row>
    <row r="389" spans="1:7">
      <c r="A389" s="11"/>
      <c r="B389" s="11"/>
      <c r="C389" s="11"/>
      <c r="D389" s="11"/>
      <c r="E389" s="11"/>
      <c r="F389" s="11"/>
      <c r="G389" s="11"/>
    </row>
    <row r="390" spans="1:7">
      <c r="A390" s="11"/>
      <c r="B390" s="11"/>
      <c r="C390" s="11"/>
      <c r="D390" s="11"/>
      <c r="E390" s="11"/>
      <c r="F390" s="11"/>
      <c r="G390" s="11"/>
    </row>
    <row r="391" spans="1:7">
      <c r="A391" s="11"/>
      <c r="B391" s="11"/>
      <c r="C391" s="11"/>
      <c r="D391" s="11"/>
      <c r="E391" s="11"/>
      <c r="F391" s="11"/>
      <c r="G391" s="11"/>
    </row>
    <row r="392" spans="1:7">
      <c r="A392" s="11"/>
      <c r="B392" s="11"/>
      <c r="C392" s="11"/>
      <c r="D392" s="11"/>
      <c r="E392" s="11"/>
      <c r="F392" s="11"/>
      <c r="G392" s="11"/>
    </row>
    <row r="393" spans="1:7">
      <c r="A393" s="11"/>
      <c r="B393" s="11"/>
      <c r="C393" s="11"/>
      <c r="D393" s="11"/>
      <c r="E393" s="11"/>
      <c r="F393" s="11"/>
      <c r="G393" s="11"/>
    </row>
    <row r="394" spans="1:7">
      <c r="A394" s="11"/>
      <c r="B394" s="11"/>
      <c r="C394" s="11"/>
      <c r="D394" s="11"/>
      <c r="E394" s="11"/>
      <c r="F394" s="11"/>
      <c r="G394" s="11"/>
    </row>
    <row r="395" spans="1:7">
      <c r="A395" s="11"/>
      <c r="B395" s="11"/>
      <c r="C395" s="11"/>
      <c r="D395" s="11"/>
      <c r="E395" s="11"/>
      <c r="F395" s="11"/>
      <c r="G395" s="11"/>
    </row>
    <row r="396" spans="1:7">
      <c r="A396" s="11"/>
      <c r="B396" s="11"/>
      <c r="C396" s="11"/>
      <c r="D396" s="11"/>
      <c r="E396" s="11"/>
      <c r="F396" s="11"/>
      <c r="G396" s="11"/>
    </row>
    <row r="397" spans="1:7">
      <c r="A397" s="11"/>
      <c r="B397" s="11"/>
      <c r="C397" s="11"/>
      <c r="D397" s="11"/>
      <c r="E397" s="11"/>
      <c r="F397" s="11"/>
      <c r="G397" s="11"/>
    </row>
    <row r="398" spans="1:7">
      <c r="A398" s="11"/>
      <c r="B398" s="11"/>
      <c r="C398" s="11"/>
      <c r="D398" s="11"/>
      <c r="E398" s="11"/>
      <c r="F398" s="11"/>
      <c r="G398" s="11"/>
    </row>
    <row r="399" spans="1:7">
      <c r="A399" s="11"/>
      <c r="B399" s="11"/>
      <c r="C399" s="11"/>
      <c r="D399" s="11"/>
      <c r="E399" s="11"/>
      <c r="F399" s="11"/>
      <c r="G399" s="11"/>
    </row>
    <row r="400" spans="1:7">
      <c r="A400" s="11"/>
      <c r="B400" s="11"/>
      <c r="C400" s="11"/>
      <c r="D400" s="11"/>
      <c r="E400" s="11"/>
      <c r="F400" s="11"/>
      <c r="G400" s="11"/>
    </row>
    <row r="401" spans="1:7">
      <c r="A401" s="11"/>
      <c r="B401" s="11"/>
      <c r="C401" s="11"/>
      <c r="D401" s="11"/>
      <c r="E401" s="11"/>
      <c r="F401" s="11"/>
      <c r="G401" s="11"/>
    </row>
    <row r="402" spans="1:7">
      <c r="A402" s="11"/>
      <c r="B402" s="11"/>
      <c r="C402" s="11"/>
      <c r="D402" s="11"/>
      <c r="E402" s="11"/>
      <c r="F402" s="11"/>
      <c r="G402" s="11"/>
    </row>
    <row r="403" spans="1:7">
      <c r="A403" s="11"/>
      <c r="B403" s="11"/>
      <c r="C403" s="11"/>
      <c r="D403" s="11"/>
      <c r="E403" s="11"/>
      <c r="F403" s="11"/>
      <c r="G403" s="11"/>
    </row>
    <row r="404" spans="1:7">
      <c r="A404" s="11"/>
      <c r="B404" s="11"/>
      <c r="C404" s="11"/>
      <c r="D404" s="11"/>
      <c r="E404" s="11"/>
      <c r="F404" s="11"/>
      <c r="G404" s="11"/>
    </row>
    <row r="405" spans="1:7">
      <c r="A405" s="11"/>
      <c r="B405" s="11"/>
      <c r="C405" s="11"/>
      <c r="D405" s="11"/>
      <c r="E405" s="11"/>
      <c r="F405" s="11"/>
      <c r="G405" s="11"/>
    </row>
    <row r="406" spans="1:7">
      <c r="A406" s="11"/>
      <c r="B406" s="11"/>
      <c r="C406" s="11"/>
      <c r="D406" s="11"/>
      <c r="E406" s="11"/>
      <c r="F406" s="11"/>
      <c r="G406" s="11"/>
    </row>
    <row r="407" spans="1:7">
      <c r="A407" s="11"/>
      <c r="B407" s="11"/>
      <c r="C407" s="11"/>
      <c r="D407" s="11"/>
      <c r="E407" s="11"/>
      <c r="F407" s="11"/>
      <c r="G407" s="11"/>
    </row>
    <row r="408" spans="1:7">
      <c r="A408" s="11"/>
      <c r="B408" s="11"/>
      <c r="C408" s="11"/>
      <c r="D408" s="11"/>
      <c r="E408" s="11"/>
      <c r="F408" s="11"/>
      <c r="G408" s="11"/>
    </row>
    <row r="409" spans="1:7">
      <c r="A409" s="11"/>
      <c r="B409" s="11"/>
      <c r="C409" s="11"/>
      <c r="D409" s="11"/>
      <c r="E409" s="11"/>
      <c r="F409" s="11"/>
      <c r="G409" s="11"/>
    </row>
    <row r="410" spans="1:7">
      <c r="A410" s="11"/>
      <c r="B410" s="11"/>
      <c r="C410" s="11"/>
      <c r="D410" s="11"/>
      <c r="E410" s="11"/>
      <c r="F410" s="11"/>
      <c r="G410" s="11"/>
    </row>
    <row r="411" spans="1:7">
      <c r="A411" s="11"/>
      <c r="B411" s="11"/>
      <c r="C411" s="11"/>
      <c r="D411" s="11"/>
      <c r="E411" s="11"/>
      <c r="F411" s="11"/>
      <c r="G411" s="11"/>
    </row>
    <row r="412" spans="1:7">
      <c r="A412" s="11"/>
      <c r="B412" s="11"/>
      <c r="C412" s="11"/>
      <c r="D412" s="11"/>
      <c r="E412" s="11"/>
      <c r="F412" s="11"/>
      <c r="G412" s="11"/>
    </row>
    <row r="413" spans="1:7">
      <c r="A413" s="11"/>
      <c r="B413" s="11"/>
      <c r="C413" s="11"/>
      <c r="D413" s="11"/>
      <c r="E413" s="11"/>
      <c r="F413" s="11"/>
      <c r="G413" s="11"/>
    </row>
    <row r="414" spans="1:7">
      <c r="A414" s="11"/>
      <c r="B414" s="11"/>
      <c r="C414" s="11"/>
      <c r="D414" s="11"/>
      <c r="E414" s="11"/>
      <c r="F414" s="11"/>
      <c r="G414" s="11"/>
    </row>
    <row r="415" spans="1:7">
      <c r="A415" s="11"/>
      <c r="B415" s="11"/>
      <c r="C415" s="11"/>
      <c r="D415" s="11"/>
      <c r="E415" s="11"/>
      <c r="F415" s="11"/>
      <c r="G415" s="11"/>
    </row>
    <row r="416" spans="1:7">
      <c r="A416" s="11"/>
      <c r="B416" s="11"/>
      <c r="C416" s="11"/>
      <c r="D416" s="11"/>
      <c r="E416" s="11"/>
      <c r="F416" s="11"/>
      <c r="G416" s="11"/>
    </row>
    <row r="417" spans="1:7">
      <c r="A417" s="11"/>
      <c r="B417" s="11"/>
      <c r="C417" s="11"/>
      <c r="D417" s="11"/>
      <c r="E417" s="11"/>
      <c r="F417" s="11"/>
      <c r="G417" s="11"/>
    </row>
    <row r="418" spans="1:7">
      <c r="A418" s="11"/>
      <c r="B418" s="11"/>
      <c r="C418" s="11"/>
      <c r="D418" s="11"/>
      <c r="E418" s="11"/>
      <c r="F418" s="11"/>
      <c r="G418" s="11"/>
    </row>
    <row r="419" spans="1:7">
      <c r="A419" s="11"/>
      <c r="B419" s="11"/>
      <c r="C419" s="11"/>
      <c r="D419" s="11"/>
      <c r="E419" s="11"/>
      <c r="F419" s="11"/>
      <c r="G419" s="11"/>
    </row>
    <row r="420" spans="1:7">
      <c r="A420" s="11"/>
      <c r="B420" s="11"/>
      <c r="C420" s="11"/>
      <c r="D420" s="11"/>
      <c r="E420" s="11"/>
      <c r="F420" s="11"/>
      <c r="G420" s="11"/>
    </row>
    <row r="421" spans="1:7">
      <c r="A421" s="11"/>
      <c r="B421" s="11"/>
      <c r="C421" s="11"/>
      <c r="D421" s="11"/>
      <c r="E421" s="11"/>
      <c r="F421" s="11"/>
      <c r="G421" s="11"/>
    </row>
    <row r="422" spans="1:7">
      <c r="A422" s="11"/>
      <c r="B422" s="11"/>
      <c r="C422" s="11"/>
      <c r="D422" s="11"/>
      <c r="E422" s="11"/>
      <c r="F422" s="11"/>
      <c r="G422" s="11"/>
    </row>
    <row r="423" spans="1:7">
      <c r="A423" s="11"/>
      <c r="B423" s="11"/>
      <c r="C423" s="11"/>
      <c r="D423" s="11"/>
      <c r="E423" s="11"/>
      <c r="F423" s="11"/>
      <c r="G423" s="11"/>
    </row>
    <row r="424" spans="1:7">
      <c r="A424" s="11"/>
      <c r="B424" s="11"/>
      <c r="C424" s="11"/>
      <c r="D424" s="11"/>
      <c r="E424" s="11"/>
      <c r="F424" s="11"/>
      <c r="G424" s="11"/>
    </row>
    <row r="425" spans="1:7">
      <c r="A425" s="11"/>
      <c r="B425" s="11"/>
      <c r="C425" s="11"/>
      <c r="D425" s="11"/>
      <c r="E425" s="11"/>
      <c r="F425" s="11"/>
      <c r="G425" s="11"/>
    </row>
    <row r="426" spans="1:7">
      <c r="A426" s="11"/>
      <c r="B426" s="11"/>
      <c r="C426" s="11"/>
      <c r="D426" s="11"/>
      <c r="E426" s="11"/>
      <c r="F426" s="11"/>
      <c r="G426" s="11"/>
    </row>
    <row r="427" spans="1:7">
      <c r="A427" s="11"/>
      <c r="B427" s="11"/>
      <c r="C427" s="11"/>
      <c r="D427" s="11"/>
      <c r="E427" s="11"/>
      <c r="F427" s="11"/>
      <c r="G427" s="11"/>
    </row>
    <row r="428" spans="1:7">
      <c r="A428" s="11"/>
      <c r="B428" s="11"/>
      <c r="C428" s="11"/>
      <c r="D428" s="11"/>
      <c r="E428" s="11"/>
      <c r="F428" s="11"/>
      <c r="G428" s="11"/>
    </row>
    <row r="429" spans="1:7">
      <c r="A429" s="11"/>
      <c r="B429" s="11"/>
      <c r="C429" s="11"/>
      <c r="D429" s="11"/>
      <c r="E429" s="11"/>
      <c r="F429" s="11"/>
      <c r="G429" s="11"/>
    </row>
    <row r="430" spans="1:7">
      <c r="A430" s="11"/>
      <c r="B430" s="11"/>
      <c r="C430" s="11"/>
      <c r="D430" s="11"/>
      <c r="E430" s="11"/>
      <c r="F430" s="11"/>
      <c r="G430" s="11"/>
    </row>
    <row r="431" spans="1:7">
      <c r="A431" s="11"/>
      <c r="B431" s="11"/>
      <c r="C431" s="11"/>
      <c r="D431" s="11"/>
      <c r="E431" s="11"/>
      <c r="F431" s="11"/>
      <c r="G431" s="11"/>
    </row>
    <row r="432" spans="1:7">
      <c r="A432" s="11"/>
      <c r="B432" s="11"/>
      <c r="C432" s="11"/>
      <c r="D432" s="11"/>
      <c r="E432" s="11"/>
      <c r="F432" s="11"/>
      <c r="G432" s="11"/>
    </row>
    <row r="433" spans="1:7">
      <c r="A433" s="11"/>
      <c r="B433" s="11"/>
      <c r="C433" s="11"/>
      <c r="D433" s="11"/>
      <c r="E433" s="11"/>
      <c r="F433" s="11"/>
      <c r="G433" s="11"/>
    </row>
    <row r="434" spans="1:7">
      <c r="A434" s="11"/>
      <c r="B434" s="11"/>
      <c r="C434" s="11"/>
      <c r="D434" s="11"/>
      <c r="E434" s="11"/>
      <c r="F434" s="11"/>
      <c r="G434" s="11"/>
    </row>
    <row r="435" spans="1:7">
      <c r="A435" s="11"/>
      <c r="B435" s="11"/>
      <c r="C435" s="11"/>
      <c r="D435" s="11"/>
      <c r="E435" s="11"/>
      <c r="F435" s="11"/>
      <c r="G435" s="11"/>
    </row>
    <row r="436" spans="1:7">
      <c r="A436" s="11"/>
      <c r="B436" s="11"/>
      <c r="C436" s="11"/>
      <c r="D436" s="11"/>
      <c r="E436" s="11"/>
      <c r="F436" s="11"/>
      <c r="G436" s="11"/>
    </row>
    <row r="437" spans="1:7">
      <c r="A437" s="11"/>
      <c r="B437" s="11"/>
      <c r="C437" s="11"/>
      <c r="D437" s="11"/>
      <c r="E437" s="11"/>
      <c r="F437" s="11"/>
      <c r="G437" s="11"/>
    </row>
    <row r="438" spans="1:7">
      <c r="A438" s="11"/>
      <c r="B438" s="11"/>
      <c r="C438" s="11"/>
      <c r="D438" s="11"/>
      <c r="E438" s="11"/>
      <c r="F438" s="11"/>
      <c r="G438" s="11"/>
    </row>
    <row r="439" spans="1:7">
      <c r="A439" s="11"/>
      <c r="B439" s="11"/>
      <c r="C439" s="11"/>
      <c r="D439" s="11"/>
      <c r="E439" s="11"/>
      <c r="F439" s="11"/>
      <c r="G439" s="11"/>
    </row>
    <row r="440" spans="1:7">
      <c r="A440" s="11"/>
      <c r="B440" s="11"/>
      <c r="C440" s="11"/>
      <c r="D440" s="11"/>
      <c r="E440" s="11"/>
      <c r="F440" s="11"/>
      <c r="G440" s="11"/>
    </row>
    <row r="441" spans="1:7">
      <c r="A441" s="11"/>
      <c r="B441" s="11"/>
      <c r="C441" s="11"/>
      <c r="D441" s="11"/>
      <c r="E441" s="11"/>
      <c r="F441" s="11"/>
      <c r="G441" s="11"/>
    </row>
    <row r="442" spans="1:7">
      <c r="A442" s="11"/>
      <c r="B442" s="11"/>
      <c r="C442" s="11"/>
      <c r="D442" s="11"/>
      <c r="E442" s="11"/>
      <c r="F442" s="11"/>
      <c r="G442" s="11"/>
    </row>
    <row r="443" spans="1:7">
      <c r="A443" s="11"/>
      <c r="B443" s="11"/>
      <c r="C443" s="11"/>
      <c r="D443" s="11"/>
      <c r="E443" s="11"/>
      <c r="F443" s="11"/>
      <c r="G443" s="11"/>
    </row>
    <row r="444" spans="1:7">
      <c r="A444" s="11"/>
      <c r="B444" s="11"/>
      <c r="C444" s="11"/>
      <c r="D444" s="11"/>
      <c r="E444" s="11"/>
      <c r="F444" s="11"/>
      <c r="G444" s="11"/>
    </row>
    <row r="445" spans="1:7">
      <c r="A445" s="11"/>
      <c r="B445" s="11"/>
      <c r="C445" s="11"/>
      <c r="D445" s="11"/>
      <c r="E445" s="11"/>
      <c r="F445" s="11"/>
      <c r="G445" s="11"/>
    </row>
    <row r="446" spans="1:7">
      <c r="A446" s="11"/>
      <c r="B446" s="11"/>
      <c r="C446" s="11"/>
      <c r="D446" s="11"/>
      <c r="E446" s="11"/>
      <c r="F446" s="11"/>
      <c r="G446" s="11"/>
    </row>
    <row r="447" spans="1:7">
      <c r="A447" s="11"/>
      <c r="B447" s="11"/>
      <c r="C447" s="11"/>
      <c r="D447" s="11"/>
      <c r="E447" s="11"/>
      <c r="F447" s="11"/>
      <c r="G447" s="11"/>
    </row>
    <row r="448" spans="1:7">
      <c r="A448" s="11"/>
      <c r="B448" s="11"/>
      <c r="C448" s="11"/>
      <c r="D448" s="11"/>
      <c r="E448" s="11"/>
      <c r="F448" s="11"/>
      <c r="G448" s="11"/>
    </row>
    <row r="449" spans="1:7">
      <c r="A449" s="11"/>
      <c r="B449" s="11"/>
      <c r="C449" s="11"/>
      <c r="D449" s="11"/>
      <c r="E449" s="11"/>
      <c r="F449" s="11"/>
      <c r="G449" s="11"/>
    </row>
    <row r="450" spans="1:7">
      <c r="A450" s="11"/>
      <c r="B450" s="11"/>
      <c r="C450" s="11"/>
      <c r="D450" s="11"/>
      <c r="E450" s="11"/>
      <c r="F450" s="11"/>
      <c r="G450" s="11"/>
    </row>
    <row r="451" spans="1:7">
      <c r="A451" s="11"/>
      <c r="B451" s="11"/>
      <c r="C451" s="11"/>
      <c r="D451" s="11"/>
      <c r="E451" s="11"/>
      <c r="F451" s="11"/>
      <c r="G451" s="11"/>
    </row>
    <row r="452" spans="1:7">
      <c r="A452" s="11"/>
      <c r="B452" s="11"/>
      <c r="C452" s="11"/>
      <c r="D452" s="11"/>
      <c r="E452" s="11"/>
      <c r="F452" s="11"/>
      <c r="G452" s="11"/>
    </row>
    <row r="453" spans="1:7">
      <c r="A453" s="11"/>
      <c r="B453" s="11"/>
      <c r="C453" s="11"/>
      <c r="D453" s="11"/>
      <c r="E453" s="11"/>
      <c r="F453" s="11"/>
      <c r="G453" s="11"/>
    </row>
    <row r="454" spans="1:7">
      <c r="A454" s="11"/>
      <c r="B454" s="11"/>
      <c r="C454" s="11"/>
      <c r="D454" s="11"/>
      <c r="E454" s="11"/>
      <c r="F454" s="11"/>
      <c r="G454" s="11"/>
    </row>
    <row r="455" spans="1:7">
      <c r="A455" s="11"/>
      <c r="B455" s="11"/>
      <c r="C455" s="11"/>
      <c r="D455" s="11"/>
      <c r="E455" s="11"/>
      <c r="F455" s="11"/>
      <c r="G455" s="11"/>
    </row>
    <row r="456" spans="1:7">
      <c r="A456" s="11"/>
      <c r="B456" s="11"/>
      <c r="C456" s="11"/>
      <c r="D456" s="11"/>
      <c r="E456" s="11"/>
      <c r="F456" s="11"/>
      <c r="G456" s="11"/>
    </row>
    <row r="457" spans="1:7">
      <c r="A457" s="11"/>
      <c r="B457" s="11"/>
      <c r="C457" s="11"/>
      <c r="D457" s="11"/>
      <c r="E457" s="11"/>
      <c r="F457" s="11"/>
      <c r="G457" s="11"/>
    </row>
    <row r="458" spans="1:7">
      <c r="A458" s="11"/>
      <c r="B458" s="11"/>
      <c r="C458" s="11"/>
      <c r="D458" s="11"/>
      <c r="E458" s="11"/>
      <c r="F458" s="11"/>
      <c r="G458" s="11"/>
    </row>
    <row r="459" spans="1:7">
      <c r="A459" s="11"/>
      <c r="B459" s="11"/>
      <c r="C459" s="11"/>
      <c r="D459" s="11"/>
      <c r="E459" s="11"/>
      <c r="F459" s="11"/>
      <c r="G459" s="11"/>
    </row>
    <row r="460" spans="1:7">
      <c r="A460" s="11"/>
      <c r="B460" s="11"/>
      <c r="C460" s="11"/>
      <c r="D460" s="11"/>
      <c r="E460" s="11"/>
      <c r="F460" s="11"/>
      <c r="G460" s="11"/>
    </row>
    <row r="461" spans="1:7">
      <c r="A461" s="11"/>
      <c r="B461" s="11"/>
      <c r="C461" s="11"/>
      <c r="D461" s="11"/>
      <c r="E461" s="11"/>
      <c r="F461" s="11"/>
      <c r="G461" s="11"/>
    </row>
    <row r="462" spans="1:7">
      <c r="A462" s="11"/>
      <c r="B462" s="11"/>
      <c r="C462" s="11"/>
      <c r="D462" s="11"/>
      <c r="E462" s="11"/>
      <c r="F462" s="11"/>
      <c r="G462" s="11"/>
    </row>
    <row r="463" spans="1:7">
      <c r="A463" s="11"/>
      <c r="B463" s="11"/>
      <c r="C463" s="11"/>
      <c r="D463" s="11"/>
      <c r="E463" s="11"/>
      <c r="F463" s="11"/>
      <c r="G463" s="11"/>
    </row>
    <row r="464" spans="1:7">
      <c r="A464" s="11"/>
      <c r="B464" s="11"/>
      <c r="C464" s="11"/>
      <c r="D464" s="11"/>
      <c r="E464" s="11"/>
      <c r="F464" s="11"/>
      <c r="G464" s="11"/>
    </row>
    <row r="465" spans="1:7">
      <c r="A465" s="11"/>
      <c r="B465" s="11"/>
      <c r="C465" s="11"/>
      <c r="D465" s="11"/>
      <c r="E465" s="11"/>
      <c r="F465" s="11"/>
      <c r="G465" s="11"/>
    </row>
  </sheetData>
  <mergeCells count="7">
    <mergeCell ref="I37:J37"/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>
    <tabColor indexed="51"/>
  </sheetPr>
  <dimension ref="A1:J465"/>
  <sheetViews>
    <sheetView showGridLines="0" view="pageLayout" topLeftCell="A61" zoomScaleNormal="100" zoomScaleSheetLayoutView="100" workbookViewId="0">
      <selection sqref="A1:G66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17" customWidth="1"/>
    <col min="6" max="6" width="11.7109375" style="3" customWidth="1"/>
    <col min="7" max="7" width="15.7109375" style="3" customWidth="1"/>
    <col min="8" max="8" width="9.140625" style="3"/>
    <col min="9" max="9" width="9.7109375" style="3" bestFit="1" customWidth="1"/>
    <col min="10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111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19</v>
      </c>
      <c r="D7" s="80"/>
      <c r="E7" s="112"/>
      <c r="F7" s="80"/>
      <c r="G7" s="81"/>
    </row>
    <row r="8" spans="1:10" ht="21.95" customHeight="1">
      <c r="A8" s="77"/>
      <c r="B8" s="78" t="s">
        <v>10</v>
      </c>
      <c r="C8" s="82" t="s">
        <v>109</v>
      </c>
      <c r="D8" s="80"/>
      <c r="E8" s="112"/>
      <c r="F8" s="80"/>
      <c r="G8" s="81"/>
      <c r="I8" s="42" t="s">
        <v>535</v>
      </c>
      <c r="J8" s="27"/>
    </row>
    <row r="9" spans="1:10" ht="15" customHeight="1" thickBot="1">
      <c r="A9" s="77"/>
      <c r="B9" s="78"/>
      <c r="C9" s="113"/>
      <c r="D9" s="80"/>
      <c r="E9" s="112"/>
      <c r="F9" s="80"/>
      <c r="G9" s="81"/>
    </row>
    <row r="10" spans="1:10" ht="17.100000000000001" customHeight="1">
      <c r="A10" s="84"/>
      <c r="B10" s="87"/>
      <c r="C10" s="87"/>
      <c r="D10" s="114"/>
      <c r="E10" s="115"/>
      <c r="F10" s="115"/>
      <c r="G10" s="88"/>
      <c r="I10" s="41">
        <v>3.5000000000000003E-2</v>
      </c>
    </row>
    <row r="11" spans="1:10" ht="17.100000000000001" customHeight="1">
      <c r="A11" s="89"/>
      <c r="B11" s="116"/>
      <c r="C11" s="91"/>
      <c r="D11" s="92"/>
      <c r="E11" s="117"/>
      <c r="F11" s="94"/>
      <c r="G11" s="95"/>
      <c r="I11" s="40"/>
    </row>
    <row r="12" spans="1:10" ht="17.100000000000001" customHeight="1">
      <c r="A12" s="96">
        <v>2.1</v>
      </c>
      <c r="B12" s="118"/>
      <c r="C12" s="98" t="s">
        <v>601</v>
      </c>
      <c r="D12" s="99"/>
      <c r="E12" s="119"/>
      <c r="F12" s="101"/>
      <c r="G12" s="102"/>
    </row>
    <row r="13" spans="1:10" ht="17.100000000000001" customHeight="1">
      <c r="A13" s="89"/>
      <c r="B13" s="116"/>
      <c r="C13" s="91"/>
      <c r="D13" s="92"/>
      <c r="E13" s="117"/>
      <c r="F13" s="94"/>
      <c r="G13" s="95"/>
    </row>
    <row r="14" spans="1:10" ht="17.100000000000001" customHeight="1">
      <c r="A14" s="89"/>
      <c r="B14" s="120"/>
      <c r="C14" s="105" t="s">
        <v>282</v>
      </c>
      <c r="D14" s="92"/>
      <c r="E14" s="117"/>
      <c r="F14" s="94"/>
      <c r="G14" s="95"/>
    </row>
    <row r="15" spans="1:10" ht="17.100000000000001" customHeight="1">
      <c r="A15" s="89"/>
      <c r="B15" s="120"/>
      <c r="C15" s="105" t="s">
        <v>283</v>
      </c>
      <c r="D15" s="92"/>
      <c r="E15" s="117"/>
      <c r="F15" s="94"/>
      <c r="G15" s="95"/>
    </row>
    <row r="16" spans="1:10" ht="17.100000000000001" customHeight="1">
      <c r="A16" s="89" t="s">
        <v>17</v>
      </c>
      <c r="B16" s="120"/>
      <c r="C16" s="91" t="s">
        <v>290</v>
      </c>
      <c r="D16" s="92" t="s">
        <v>34</v>
      </c>
      <c r="E16" s="93">
        <v>1</v>
      </c>
      <c r="F16" s="104"/>
      <c r="G16" s="95"/>
    </row>
    <row r="17" spans="1:7" ht="17.100000000000001" customHeight="1">
      <c r="A17" s="89"/>
      <c r="B17" s="120"/>
      <c r="C17" s="91" t="s">
        <v>1408</v>
      </c>
      <c r="D17" s="92"/>
      <c r="E17" s="117"/>
      <c r="F17" s="104"/>
      <c r="G17" s="95"/>
    </row>
    <row r="18" spans="1:7" ht="17.100000000000001" customHeight="1">
      <c r="A18" s="89"/>
      <c r="B18" s="120"/>
      <c r="C18" s="91" t="s">
        <v>1409</v>
      </c>
      <c r="D18" s="92"/>
      <c r="E18" s="117"/>
      <c r="F18" s="104"/>
      <c r="G18" s="95"/>
    </row>
    <row r="19" spans="1:7" ht="17.100000000000001" customHeight="1">
      <c r="A19" s="89"/>
      <c r="B19" s="120"/>
      <c r="C19" s="91"/>
      <c r="D19" s="92"/>
      <c r="E19" s="117"/>
      <c r="F19" s="94"/>
      <c r="G19" s="95"/>
    </row>
    <row r="20" spans="1:7" ht="17.100000000000001" customHeight="1">
      <c r="A20" s="96" t="s">
        <v>110</v>
      </c>
      <c r="B20" s="118"/>
      <c r="C20" s="98" t="s">
        <v>111</v>
      </c>
      <c r="D20" s="99"/>
      <c r="E20" s="119"/>
      <c r="F20" s="101"/>
      <c r="G20" s="102"/>
    </row>
    <row r="21" spans="1:7" ht="17.100000000000001" customHeight="1">
      <c r="A21" s="89"/>
      <c r="B21" s="120"/>
      <c r="C21" s="91"/>
      <c r="D21" s="92"/>
      <c r="E21" s="117"/>
      <c r="F21" s="94"/>
      <c r="G21" s="95"/>
    </row>
    <row r="22" spans="1:7" ht="17.100000000000001" customHeight="1">
      <c r="A22" s="89" t="s">
        <v>112</v>
      </c>
      <c r="B22" s="120"/>
      <c r="C22" s="91" t="s">
        <v>1410</v>
      </c>
      <c r="D22" s="92" t="s">
        <v>34</v>
      </c>
      <c r="E22" s="93">
        <v>1</v>
      </c>
      <c r="F22" s="104"/>
      <c r="G22" s="95"/>
    </row>
    <row r="23" spans="1:7" ht="17.100000000000001" customHeight="1">
      <c r="A23" s="89"/>
      <c r="B23" s="120"/>
      <c r="C23" s="91" t="s">
        <v>1411</v>
      </c>
      <c r="D23" s="92"/>
      <c r="E23" s="117"/>
      <c r="F23" s="94"/>
      <c r="G23" s="95"/>
    </row>
    <row r="24" spans="1:7" ht="17.100000000000001" customHeight="1">
      <c r="A24" s="89"/>
      <c r="B24" s="120"/>
      <c r="C24" s="91" t="s">
        <v>1412</v>
      </c>
      <c r="D24" s="92"/>
      <c r="E24" s="117"/>
      <c r="F24" s="94"/>
      <c r="G24" s="95"/>
    </row>
    <row r="25" spans="1:7" ht="17.100000000000001" customHeight="1">
      <c r="A25" s="89"/>
      <c r="B25" s="120"/>
      <c r="C25" s="91" t="s">
        <v>1413</v>
      </c>
      <c r="D25" s="92"/>
      <c r="E25" s="117"/>
      <c r="F25" s="94"/>
      <c r="G25" s="95"/>
    </row>
    <row r="26" spans="1:7" ht="17.100000000000001" customHeight="1">
      <c r="A26" s="89"/>
      <c r="B26" s="120"/>
      <c r="C26" s="91"/>
      <c r="D26" s="92"/>
      <c r="E26" s="117"/>
      <c r="F26" s="94"/>
      <c r="G26" s="95"/>
    </row>
    <row r="27" spans="1:7" ht="17.100000000000001" customHeight="1">
      <c r="A27" s="96">
        <v>2.2999999999999998</v>
      </c>
      <c r="B27" s="118"/>
      <c r="C27" s="98" t="s">
        <v>114</v>
      </c>
      <c r="D27" s="99"/>
      <c r="E27" s="119"/>
      <c r="F27" s="101"/>
      <c r="G27" s="102"/>
    </row>
    <row r="28" spans="1:7" ht="17.100000000000001" customHeight="1">
      <c r="A28" s="89"/>
      <c r="B28" s="120"/>
      <c r="C28" s="91"/>
      <c r="D28" s="92"/>
      <c r="E28" s="117"/>
      <c r="F28" s="94"/>
      <c r="G28" s="95"/>
    </row>
    <row r="29" spans="1:7" ht="17.100000000000001" customHeight="1">
      <c r="A29" s="89" t="s">
        <v>115</v>
      </c>
      <c r="B29" s="120"/>
      <c r="C29" s="91" t="s">
        <v>252</v>
      </c>
      <c r="D29" s="92" t="s">
        <v>34</v>
      </c>
      <c r="E29" s="93">
        <v>1</v>
      </c>
      <c r="F29" s="104"/>
      <c r="G29" s="95"/>
    </row>
    <row r="30" spans="1:7" ht="17.100000000000001" customHeight="1">
      <c r="A30" s="89"/>
      <c r="B30" s="120"/>
      <c r="C30" s="91" t="s">
        <v>314</v>
      </c>
      <c r="D30" s="92"/>
      <c r="E30" s="117"/>
      <c r="F30" s="94"/>
      <c r="G30" s="95"/>
    </row>
    <row r="31" spans="1:7" ht="17.100000000000001" customHeight="1">
      <c r="A31" s="89"/>
      <c r="B31" s="121"/>
      <c r="C31" s="91" t="s">
        <v>346</v>
      </c>
      <c r="D31" s="92"/>
      <c r="E31" s="117"/>
      <c r="F31" s="94"/>
      <c r="G31" s="95"/>
    </row>
    <row r="32" spans="1:7" ht="17.100000000000001" customHeight="1">
      <c r="A32" s="89"/>
      <c r="B32" s="120"/>
      <c r="C32" s="105" t="s">
        <v>253</v>
      </c>
      <c r="D32" s="92"/>
      <c r="E32" s="117"/>
      <c r="F32" s="104"/>
      <c r="G32" s="95"/>
    </row>
    <row r="33" spans="1:7" ht="17.100000000000001" customHeight="1">
      <c r="A33" s="89"/>
      <c r="B33" s="120"/>
      <c r="C33" s="105" t="s">
        <v>284</v>
      </c>
      <c r="D33" s="92"/>
      <c r="E33" s="117"/>
      <c r="F33" s="104"/>
      <c r="G33" s="95"/>
    </row>
    <row r="34" spans="1:7" ht="17.100000000000001" customHeight="1">
      <c r="A34" s="89"/>
      <c r="B34" s="120"/>
      <c r="C34" s="105" t="s">
        <v>285</v>
      </c>
      <c r="D34" s="92"/>
      <c r="E34" s="117"/>
      <c r="F34" s="94"/>
      <c r="G34" s="95"/>
    </row>
    <row r="35" spans="1:7" ht="17.100000000000001" customHeight="1">
      <c r="A35" s="89"/>
      <c r="B35" s="120"/>
      <c r="C35" s="105" t="s">
        <v>286</v>
      </c>
      <c r="D35" s="92"/>
      <c r="E35" s="117"/>
      <c r="F35" s="94"/>
      <c r="G35" s="95"/>
    </row>
    <row r="36" spans="1:7" ht="17.100000000000001" customHeight="1">
      <c r="A36" s="89"/>
      <c r="B36" s="120"/>
      <c r="C36" s="105" t="s">
        <v>319</v>
      </c>
      <c r="D36" s="92"/>
      <c r="E36" s="117"/>
      <c r="F36" s="94"/>
      <c r="G36" s="95"/>
    </row>
    <row r="37" spans="1:7" ht="17.100000000000001" customHeight="1">
      <c r="A37" s="89"/>
      <c r="B37" s="120"/>
      <c r="C37" s="105" t="s">
        <v>320</v>
      </c>
      <c r="D37" s="92"/>
      <c r="E37" s="117"/>
      <c r="F37" s="94"/>
      <c r="G37" s="95"/>
    </row>
    <row r="38" spans="1:7" ht="17.100000000000001" customHeight="1">
      <c r="A38" s="89"/>
      <c r="B38" s="120"/>
      <c r="C38" s="122" t="s">
        <v>116</v>
      </c>
      <c r="D38" s="92"/>
      <c r="E38" s="117"/>
      <c r="F38" s="94"/>
      <c r="G38" s="95"/>
    </row>
    <row r="39" spans="1:7" ht="17.100000000000001" customHeight="1">
      <c r="A39" s="89"/>
      <c r="B39" s="120"/>
      <c r="C39" s="123"/>
      <c r="D39" s="92"/>
      <c r="E39" s="117"/>
      <c r="F39" s="94"/>
      <c r="G39" s="95"/>
    </row>
    <row r="40" spans="1:7" ht="17.100000000000001" customHeight="1">
      <c r="A40" s="96">
        <v>2.4</v>
      </c>
      <c r="B40" s="118"/>
      <c r="C40" s="98" t="s">
        <v>118</v>
      </c>
      <c r="D40" s="99"/>
      <c r="E40" s="119"/>
      <c r="F40" s="101"/>
      <c r="G40" s="102"/>
    </row>
    <row r="41" spans="1:7" ht="17.100000000000001" customHeight="1">
      <c r="A41" s="89"/>
      <c r="B41" s="120"/>
      <c r="C41" s="91"/>
      <c r="D41" s="92"/>
      <c r="E41" s="117"/>
      <c r="F41" s="94"/>
      <c r="G41" s="95"/>
    </row>
    <row r="42" spans="1:7" ht="17.100000000000001" customHeight="1">
      <c r="A42" s="89" t="s">
        <v>119</v>
      </c>
      <c r="B42" s="120"/>
      <c r="C42" s="91" t="s">
        <v>271</v>
      </c>
      <c r="D42" s="92" t="s">
        <v>34</v>
      </c>
      <c r="E42" s="93">
        <v>1</v>
      </c>
      <c r="F42" s="104"/>
      <c r="G42" s="95"/>
    </row>
    <row r="43" spans="1:7" ht="17.100000000000001" customHeight="1">
      <c r="A43" s="89"/>
      <c r="B43" s="120"/>
      <c r="C43" s="91" t="s">
        <v>315</v>
      </c>
      <c r="D43" s="92"/>
      <c r="E43" s="117"/>
      <c r="F43" s="94"/>
      <c r="G43" s="95"/>
    </row>
    <row r="44" spans="1:7" ht="17.100000000000001" customHeight="1">
      <c r="A44" s="89"/>
      <c r="B44" s="120"/>
      <c r="C44" s="91" t="s">
        <v>113</v>
      </c>
      <c r="D44" s="92"/>
      <c r="E44" s="117"/>
      <c r="F44" s="94"/>
      <c r="G44" s="95"/>
    </row>
    <row r="45" spans="1:7" ht="17.100000000000001" customHeight="1">
      <c r="A45" s="89"/>
      <c r="B45" s="120"/>
      <c r="C45" s="105" t="s">
        <v>253</v>
      </c>
      <c r="D45" s="92"/>
      <c r="E45" s="117"/>
      <c r="F45" s="94"/>
      <c r="G45" s="95"/>
    </row>
    <row r="46" spans="1:7" ht="17.100000000000001" customHeight="1">
      <c r="A46" s="89"/>
      <c r="B46" s="120"/>
      <c r="C46" s="105" t="s">
        <v>355</v>
      </c>
      <c r="D46" s="92"/>
      <c r="E46" s="117"/>
      <c r="F46" s="94"/>
      <c r="G46" s="95"/>
    </row>
    <row r="47" spans="1:7" ht="17.100000000000001" customHeight="1">
      <c r="A47" s="89"/>
      <c r="B47" s="120"/>
      <c r="C47" s="122" t="s">
        <v>116</v>
      </c>
      <c r="D47" s="92"/>
      <c r="E47" s="117"/>
      <c r="F47" s="94"/>
      <c r="G47" s="95"/>
    </row>
    <row r="48" spans="1:7" ht="17.100000000000001" customHeight="1">
      <c r="A48" s="89"/>
      <c r="B48" s="120"/>
      <c r="C48" s="123"/>
      <c r="D48" s="92"/>
      <c r="E48" s="117"/>
      <c r="F48" s="94"/>
      <c r="G48" s="95"/>
    </row>
    <row r="49" spans="1:7" ht="17.100000000000001" customHeight="1">
      <c r="A49" s="96">
        <v>2.5</v>
      </c>
      <c r="B49" s="118"/>
      <c r="C49" s="98" t="s">
        <v>120</v>
      </c>
      <c r="D49" s="99"/>
      <c r="E49" s="119"/>
      <c r="F49" s="101"/>
      <c r="G49" s="102"/>
    </row>
    <row r="50" spans="1:7" ht="17.100000000000001" customHeight="1">
      <c r="A50" s="89"/>
      <c r="B50" s="120"/>
      <c r="C50" s="91"/>
      <c r="D50" s="92"/>
      <c r="E50" s="117"/>
      <c r="F50" s="104"/>
      <c r="G50" s="95"/>
    </row>
    <row r="51" spans="1:7" ht="17.100000000000001" customHeight="1">
      <c r="A51" s="89" t="s">
        <v>121</v>
      </c>
      <c r="B51" s="120"/>
      <c r="C51" s="91" t="s">
        <v>272</v>
      </c>
      <c r="D51" s="92" t="s">
        <v>34</v>
      </c>
      <c r="E51" s="93">
        <v>1</v>
      </c>
      <c r="F51" s="104"/>
      <c r="G51" s="95"/>
    </row>
    <row r="52" spans="1:7" ht="17.100000000000001" customHeight="1">
      <c r="A52" s="89"/>
      <c r="B52" s="120"/>
      <c r="C52" s="91" t="s">
        <v>315</v>
      </c>
      <c r="D52" s="92"/>
      <c r="E52" s="117"/>
      <c r="F52" s="94"/>
      <c r="G52" s="95"/>
    </row>
    <row r="53" spans="1:7" ht="17.100000000000001" customHeight="1">
      <c r="A53" s="89"/>
      <c r="B53" s="120"/>
      <c r="C53" s="91" t="s">
        <v>113</v>
      </c>
      <c r="D53" s="92"/>
      <c r="E53" s="117"/>
      <c r="F53" s="94"/>
      <c r="G53" s="95"/>
    </row>
    <row r="54" spans="1:7" ht="17.100000000000001" customHeight="1">
      <c r="A54" s="89"/>
      <c r="B54" s="120"/>
      <c r="C54" s="105" t="s">
        <v>253</v>
      </c>
      <c r="D54" s="92"/>
      <c r="E54" s="117"/>
      <c r="F54" s="94"/>
      <c r="G54" s="95"/>
    </row>
    <row r="55" spans="1:7" ht="17.100000000000001" customHeight="1">
      <c r="A55" s="89"/>
      <c r="B55" s="120"/>
      <c r="C55" s="105" t="s">
        <v>355</v>
      </c>
      <c r="D55" s="92"/>
      <c r="E55" s="117"/>
      <c r="F55" s="94"/>
      <c r="G55" s="95"/>
    </row>
    <row r="56" spans="1:7" ht="17.100000000000001" customHeight="1">
      <c r="A56" s="89"/>
      <c r="B56" s="120"/>
      <c r="C56" s="122" t="s">
        <v>116</v>
      </c>
      <c r="D56" s="92"/>
      <c r="E56" s="117"/>
      <c r="F56" s="94"/>
      <c r="G56" s="95"/>
    </row>
    <row r="57" spans="1:7" ht="17.100000000000001" customHeight="1">
      <c r="A57" s="89"/>
      <c r="B57" s="120"/>
      <c r="C57" s="91"/>
      <c r="D57" s="92"/>
      <c r="E57" s="117"/>
      <c r="F57" s="94"/>
      <c r="G57" s="95"/>
    </row>
    <row r="58" spans="1:7" ht="17.100000000000001" customHeight="1" thickBot="1">
      <c r="A58" s="89"/>
      <c r="B58" s="120"/>
      <c r="C58" s="91"/>
      <c r="D58" s="92"/>
      <c r="E58" s="107"/>
      <c r="F58" s="104"/>
      <c r="G58" s="95"/>
    </row>
    <row r="59" spans="1:7" ht="24.95" customHeight="1" thickBot="1">
      <c r="A59" s="321">
        <f>+'ohs2'!A61:G61</f>
        <v>4</v>
      </c>
      <c r="B59" s="322"/>
      <c r="C59" s="322"/>
      <c r="D59" s="322"/>
      <c r="E59" s="322"/>
      <c r="F59" s="322"/>
      <c r="G59" s="110"/>
    </row>
    <row r="60" spans="1:7" ht="9.9499999999999993" customHeight="1" thickBot="1">
      <c r="A60" s="15"/>
      <c r="B60" s="15"/>
      <c r="C60" s="15"/>
      <c r="D60" s="15"/>
      <c r="E60" s="125"/>
      <c r="F60" s="15"/>
      <c r="G60" s="15"/>
    </row>
    <row r="61" spans="1:7" ht="24.95" customHeight="1" thickBot="1">
      <c r="A61" s="308">
        <f>+'pg1'!A61:G61+1</f>
        <v>3</v>
      </c>
      <c r="B61" s="309"/>
      <c r="C61" s="309"/>
      <c r="D61" s="309"/>
      <c r="E61" s="309"/>
      <c r="F61" s="309"/>
      <c r="G61" s="310"/>
    </row>
    <row r="62" spans="1:7">
      <c r="A62" s="4"/>
      <c r="B62" s="4"/>
      <c r="C62" s="4"/>
      <c r="D62" s="4"/>
      <c r="E62" s="4"/>
      <c r="F62" s="4"/>
      <c r="G62" s="4"/>
    </row>
    <row r="63" spans="1:7">
      <c r="A63" s="4"/>
      <c r="B63" s="4"/>
      <c r="C63" s="4"/>
      <c r="D63" s="4"/>
      <c r="E63" s="4"/>
      <c r="F63" s="4"/>
      <c r="G63" s="4"/>
    </row>
    <row r="64" spans="1:7">
      <c r="A64" s="4"/>
      <c r="B64" s="4"/>
      <c r="C64" s="4"/>
      <c r="D64" s="4"/>
      <c r="E64" s="4"/>
      <c r="F64" s="4"/>
      <c r="G64" s="4"/>
    </row>
    <row r="65" spans="1:7">
      <c r="A65" s="4"/>
      <c r="B65" s="4"/>
      <c r="C65" s="4"/>
      <c r="D65" s="4"/>
      <c r="E65" s="4"/>
      <c r="F65" s="4"/>
      <c r="G65" s="4"/>
    </row>
    <row r="66" spans="1:7">
      <c r="A66" s="4"/>
      <c r="B66" s="4"/>
      <c r="C66" s="4"/>
      <c r="D66" s="4"/>
      <c r="E66" s="16"/>
      <c r="F66" s="4"/>
      <c r="G66" s="4"/>
    </row>
    <row r="67" spans="1:7">
      <c r="A67" s="4"/>
      <c r="B67" s="4"/>
      <c r="C67" s="4"/>
      <c r="D67" s="4"/>
      <c r="E67" s="16"/>
      <c r="F67" s="4"/>
      <c r="G67" s="4"/>
    </row>
    <row r="68" spans="1:7">
      <c r="A68" s="4"/>
      <c r="B68" s="4"/>
      <c r="C68" s="4"/>
      <c r="D68" s="4"/>
      <c r="E68" s="16"/>
      <c r="F68" s="4"/>
      <c r="G68" s="4"/>
    </row>
    <row r="69" spans="1:7">
      <c r="A69" s="4"/>
      <c r="B69" s="4"/>
      <c r="C69" s="4"/>
      <c r="D69" s="4"/>
      <c r="E69" s="16"/>
      <c r="F69" s="4"/>
      <c r="G69" s="4"/>
    </row>
    <row r="70" spans="1:7">
      <c r="A70" s="4"/>
      <c r="B70" s="4"/>
      <c r="C70" s="4"/>
      <c r="D70" s="4"/>
      <c r="E70" s="16"/>
      <c r="F70" s="4"/>
      <c r="G70" s="4"/>
    </row>
    <row r="71" spans="1:7">
      <c r="A71" s="4"/>
      <c r="B71" s="4"/>
      <c r="C71" s="4"/>
      <c r="D71" s="4"/>
      <c r="E71" s="16"/>
      <c r="F71" s="4"/>
      <c r="G71" s="4"/>
    </row>
    <row r="72" spans="1:7">
      <c r="A72" s="4"/>
      <c r="B72" s="4"/>
      <c r="C72" s="4"/>
      <c r="D72" s="4"/>
      <c r="E72" s="16"/>
      <c r="F72" s="4"/>
      <c r="G72" s="4"/>
    </row>
    <row r="73" spans="1:7">
      <c r="A73" s="4"/>
      <c r="B73" s="4"/>
      <c r="C73" s="4"/>
      <c r="D73" s="4"/>
      <c r="E73" s="16"/>
      <c r="F73" s="4"/>
      <c r="G73" s="4"/>
    </row>
    <row r="74" spans="1:7">
      <c r="A74" s="4"/>
      <c r="B74" s="4"/>
      <c r="C74" s="4"/>
      <c r="D74" s="4"/>
      <c r="E74" s="16"/>
      <c r="F74" s="4"/>
      <c r="G74" s="4"/>
    </row>
    <row r="75" spans="1:7">
      <c r="A75" s="4"/>
      <c r="B75" s="4"/>
      <c r="C75" s="4"/>
      <c r="D75" s="4"/>
      <c r="E75" s="16"/>
      <c r="F75" s="4"/>
      <c r="G75" s="4"/>
    </row>
    <row r="76" spans="1:7">
      <c r="A76" s="4"/>
      <c r="B76" s="4"/>
      <c r="C76" s="4"/>
      <c r="D76" s="4"/>
      <c r="E76" s="16"/>
      <c r="F76" s="4"/>
      <c r="G76" s="4"/>
    </row>
    <row r="77" spans="1:7">
      <c r="A77" s="4"/>
      <c r="B77" s="4"/>
      <c r="C77" s="4"/>
      <c r="D77" s="4"/>
      <c r="E77" s="16"/>
      <c r="F77" s="4"/>
      <c r="G77" s="4"/>
    </row>
    <row r="78" spans="1:7">
      <c r="A78" s="4"/>
      <c r="B78" s="4"/>
      <c r="C78" s="4"/>
      <c r="D78" s="4"/>
      <c r="E78" s="16"/>
      <c r="F78" s="4"/>
      <c r="G78" s="4"/>
    </row>
    <row r="79" spans="1:7">
      <c r="A79" s="4"/>
      <c r="B79" s="4"/>
      <c r="C79" s="4"/>
      <c r="D79" s="4"/>
      <c r="E79" s="16"/>
      <c r="F79" s="4"/>
      <c r="G79" s="4"/>
    </row>
    <row r="80" spans="1:7">
      <c r="A80" s="4"/>
      <c r="B80" s="4"/>
      <c r="C80" s="4"/>
      <c r="D80" s="4"/>
      <c r="E80" s="16"/>
      <c r="F80" s="4"/>
      <c r="G80" s="4"/>
    </row>
    <row r="81" spans="1:7">
      <c r="A81" s="4"/>
      <c r="B81" s="4"/>
      <c r="C81" s="4"/>
      <c r="D81" s="4"/>
      <c r="E81" s="16"/>
      <c r="F81" s="4"/>
      <c r="G81" s="4"/>
    </row>
    <row r="82" spans="1:7">
      <c r="A82" s="4"/>
      <c r="B82" s="4"/>
      <c r="C82" s="4"/>
      <c r="D82" s="4"/>
      <c r="E82" s="16"/>
      <c r="F82" s="4"/>
      <c r="G82" s="4"/>
    </row>
    <row r="83" spans="1:7">
      <c r="A83" s="4"/>
      <c r="B83" s="4"/>
      <c r="C83" s="4"/>
      <c r="D83" s="4"/>
      <c r="E83" s="16"/>
      <c r="F83" s="4"/>
      <c r="G83" s="4"/>
    </row>
    <row r="84" spans="1:7">
      <c r="A84" s="4"/>
      <c r="B84" s="4"/>
      <c r="C84" s="4"/>
      <c r="D84" s="4"/>
      <c r="E84" s="16"/>
      <c r="F84" s="4"/>
      <c r="G84" s="4"/>
    </row>
    <row r="85" spans="1:7">
      <c r="A85" s="4"/>
      <c r="B85" s="4"/>
      <c r="C85" s="4"/>
      <c r="D85" s="4"/>
      <c r="E85" s="16"/>
      <c r="F85" s="4"/>
      <c r="G85" s="4"/>
    </row>
    <row r="86" spans="1:7">
      <c r="A86" s="4"/>
      <c r="B86" s="4"/>
      <c r="C86" s="4"/>
      <c r="D86" s="4"/>
      <c r="E86" s="16"/>
      <c r="F86" s="4"/>
      <c r="G86" s="4"/>
    </row>
    <row r="87" spans="1:7">
      <c r="A87" s="4"/>
      <c r="B87" s="4"/>
      <c r="C87" s="4"/>
      <c r="D87" s="4"/>
      <c r="E87" s="16"/>
      <c r="F87" s="4"/>
      <c r="G87" s="4"/>
    </row>
    <row r="88" spans="1:7">
      <c r="A88" s="4"/>
      <c r="B88" s="4"/>
      <c r="C88" s="4"/>
      <c r="D88" s="4"/>
      <c r="E88" s="16"/>
      <c r="F88" s="4"/>
      <c r="G88" s="4"/>
    </row>
    <row r="89" spans="1:7">
      <c r="A89" s="4"/>
      <c r="B89" s="4"/>
      <c r="C89" s="4"/>
      <c r="D89" s="4"/>
      <c r="E89" s="16"/>
      <c r="F89" s="4"/>
      <c r="G89" s="4"/>
    </row>
    <row r="90" spans="1:7">
      <c r="A90" s="4"/>
      <c r="B90" s="4"/>
      <c r="C90" s="4"/>
      <c r="D90" s="4"/>
      <c r="E90" s="16"/>
      <c r="F90" s="4"/>
      <c r="G90" s="4"/>
    </row>
    <row r="91" spans="1:7">
      <c r="A91" s="4"/>
      <c r="B91" s="4"/>
      <c r="C91" s="4"/>
      <c r="D91" s="4"/>
      <c r="E91" s="16"/>
      <c r="F91" s="4"/>
      <c r="G91" s="4"/>
    </row>
    <row r="92" spans="1:7">
      <c r="A92" s="4"/>
      <c r="B92" s="4"/>
      <c r="C92" s="4"/>
      <c r="D92" s="4"/>
      <c r="E92" s="16"/>
      <c r="F92" s="4"/>
      <c r="G92" s="4"/>
    </row>
    <row r="93" spans="1:7">
      <c r="A93" s="4"/>
      <c r="B93" s="4"/>
      <c r="C93" s="4"/>
      <c r="D93" s="4"/>
      <c r="E93" s="16"/>
      <c r="F93" s="4"/>
      <c r="G93" s="4"/>
    </row>
    <row r="94" spans="1:7">
      <c r="A94" s="4"/>
      <c r="B94" s="4"/>
      <c r="C94" s="4"/>
      <c r="D94" s="4"/>
      <c r="E94" s="16"/>
      <c r="F94" s="4"/>
      <c r="G94" s="4"/>
    </row>
    <row r="95" spans="1:7">
      <c r="A95" s="4"/>
      <c r="B95" s="4"/>
      <c r="C95" s="4"/>
      <c r="D95" s="4"/>
      <c r="E95" s="16"/>
      <c r="F95" s="4"/>
      <c r="G95" s="4"/>
    </row>
    <row r="96" spans="1:7">
      <c r="A96" s="4"/>
      <c r="B96" s="4"/>
      <c r="C96" s="4"/>
      <c r="D96" s="4"/>
      <c r="E96" s="16"/>
      <c r="F96" s="4"/>
      <c r="G96" s="4"/>
    </row>
    <row r="97" spans="1:7">
      <c r="A97" s="4"/>
      <c r="B97" s="4"/>
      <c r="C97" s="4"/>
      <c r="D97" s="4"/>
      <c r="E97" s="16"/>
      <c r="F97" s="4"/>
      <c r="G97" s="4"/>
    </row>
    <row r="98" spans="1:7">
      <c r="A98" s="4"/>
      <c r="B98" s="4"/>
      <c r="C98" s="4"/>
      <c r="D98" s="4"/>
      <c r="E98" s="16"/>
      <c r="F98" s="4"/>
      <c r="G98" s="4"/>
    </row>
    <row r="99" spans="1:7">
      <c r="A99" s="4"/>
      <c r="B99" s="4"/>
      <c r="C99" s="4"/>
      <c r="D99" s="4"/>
      <c r="E99" s="16"/>
      <c r="F99" s="4"/>
      <c r="G99" s="4"/>
    </row>
    <row r="100" spans="1:7">
      <c r="A100" s="4"/>
      <c r="B100" s="4"/>
      <c r="C100" s="4"/>
      <c r="D100" s="4"/>
      <c r="E100" s="16"/>
      <c r="F100" s="4"/>
      <c r="G100" s="4"/>
    </row>
    <row r="101" spans="1:7">
      <c r="A101" s="4"/>
      <c r="B101" s="4"/>
      <c r="C101" s="4"/>
      <c r="D101" s="4"/>
      <c r="E101" s="16"/>
      <c r="F101" s="4"/>
      <c r="G101" s="4"/>
    </row>
    <row r="102" spans="1:7">
      <c r="A102" s="4"/>
      <c r="B102" s="4"/>
      <c r="C102" s="4"/>
      <c r="D102" s="4"/>
      <c r="E102" s="16"/>
      <c r="F102" s="4"/>
      <c r="G102" s="4"/>
    </row>
    <row r="103" spans="1:7">
      <c r="A103" s="4"/>
      <c r="B103" s="4"/>
      <c r="C103" s="4"/>
      <c r="D103" s="4"/>
      <c r="E103" s="16"/>
      <c r="F103" s="4"/>
      <c r="G103" s="4"/>
    </row>
    <row r="104" spans="1:7">
      <c r="A104" s="4"/>
      <c r="B104" s="4"/>
      <c r="C104" s="4"/>
      <c r="D104" s="4"/>
      <c r="E104" s="16"/>
      <c r="F104" s="4"/>
      <c r="G104" s="4"/>
    </row>
    <row r="105" spans="1:7">
      <c r="A105" s="4"/>
      <c r="B105" s="4"/>
      <c r="C105" s="4"/>
      <c r="D105" s="4"/>
      <c r="E105" s="16"/>
      <c r="F105" s="4"/>
      <c r="G105" s="4"/>
    </row>
    <row r="106" spans="1:7">
      <c r="A106" s="4"/>
      <c r="B106" s="4"/>
      <c r="C106" s="4"/>
      <c r="D106" s="4"/>
      <c r="E106" s="16"/>
      <c r="F106" s="4"/>
      <c r="G106" s="4"/>
    </row>
    <row r="107" spans="1:7">
      <c r="A107" s="4"/>
      <c r="B107" s="4"/>
      <c r="C107" s="4"/>
      <c r="D107" s="4"/>
      <c r="E107" s="16"/>
      <c r="F107" s="4"/>
      <c r="G107" s="4"/>
    </row>
    <row r="108" spans="1:7">
      <c r="A108" s="4"/>
      <c r="B108" s="4"/>
      <c r="C108" s="4"/>
      <c r="D108" s="4"/>
      <c r="E108" s="16"/>
      <c r="F108" s="4"/>
      <c r="G108" s="4"/>
    </row>
    <row r="109" spans="1:7">
      <c r="A109" s="4"/>
      <c r="B109" s="4"/>
      <c r="C109" s="4"/>
      <c r="D109" s="4"/>
      <c r="E109" s="16"/>
      <c r="F109" s="4"/>
      <c r="G109" s="4"/>
    </row>
    <row r="110" spans="1:7">
      <c r="A110" s="4"/>
      <c r="B110" s="4"/>
      <c r="C110" s="4"/>
      <c r="D110" s="4"/>
      <c r="E110" s="16"/>
      <c r="F110" s="4"/>
      <c r="G110" s="4"/>
    </row>
    <row r="111" spans="1:7">
      <c r="A111" s="4"/>
      <c r="B111" s="4"/>
      <c r="C111" s="4"/>
      <c r="D111" s="4"/>
      <c r="E111" s="16"/>
      <c r="F111" s="4"/>
      <c r="G111" s="4"/>
    </row>
    <row r="112" spans="1:7">
      <c r="A112" s="4"/>
      <c r="B112" s="4"/>
      <c r="C112" s="4"/>
      <c r="D112" s="4"/>
      <c r="E112" s="16"/>
      <c r="F112" s="4"/>
      <c r="G112" s="4"/>
    </row>
    <row r="113" spans="1:7">
      <c r="A113" s="4"/>
      <c r="B113" s="4"/>
      <c r="C113" s="4"/>
      <c r="D113" s="4"/>
      <c r="E113" s="16"/>
      <c r="F113" s="4"/>
      <c r="G113" s="4"/>
    </row>
    <row r="114" spans="1:7">
      <c r="A114" s="4"/>
      <c r="B114" s="4"/>
      <c r="C114" s="4"/>
      <c r="D114" s="4"/>
      <c r="E114" s="16"/>
      <c r="F114" s="4"/>
      <c r="G114" s="4"/>
    </row>
    <row r="115" spans="1:7">
      <c r="A115" s="4"/>
      <c r="B115" s="4"/>
      <c r="C115" s="4"/>
      <c r="D115" s="4"/>
      <c r="E115" s="16"/>
      <c r="F115" s="4"/>
      <c r="G115" s="4"/>
    </row>
    <row r="116" spans="1:7">
      <c r="A116" s="4"/>
      <c r="B116" s="4"/>
      <c r="C116" s="4"/>
      <c r="D116" s="4"/>
      <c r="E116" s="16"/>
      <c r="F116" s="4"/>
      <c r="G116" s="4"/>
    </row>
    <row r="117" spans="1:7">
      <c r="A117" s="4"/>
      <c r="B117" s="4"/>
      <c r="C117" s="4"/>
      <c r="D117" s="4"/>
      <c r="E117" s="16"/>
      <c r="F117" s="4"/>
      <c r="G117" s="4"/>
    </row>
    <row r="118" spans="1:7">
      <c r="A118" s="4"/>
      <c r="B118" s="4"/>
      <c r="C118" s="4"/>
      <c r="D118" s="4"/>
      <c r="E118" s="16"/>
      <c r="F118" s="4"/>
      <c r="G118" s="4"/>
    </row>
    <row r="119" spans="1:7">
      <c r="A119" s="4"/>
      <c r="B119" s="4"/>
      <c r="C119" s="4"/>
      <c r="D119" s="4"/>
      <c r="E119" s="16"/>
      <c r="F119" s="4"/>
      <c r="G119" s="4"/>
    </row>
    <row r="120" spans="1:7">
      <c r="A120" s="4"/>
      <c r="B120" s="4"/>
      <c r="C120" s="4"/>
      <c r="D120" s="4"/>
      <c r="E120" s="16"/>
      <c r="F120" s="4"/>
      <c r="G120" s="4"/>
    </row>
    <row r="121" spans="1:7">
      <c r="A121" s="4"/>
      <c r="B121" s="4"/>
      <c r="C121" s="4"/>
      <c r="D121" s="4"/>
      <c r="E121" s="16"/>
      <c r="F121" s="4"/>
      <c r="G121" s="4"/>
    </row>
    <row r="122" spans="1:7">
      <c r="A122" s="4"/>
      <c r="B122" s="4"/>
      <c r="C122" s="4"/>
      <c r="D122" s="4"/>
      <c r="E122" s="16"/>
      <c r="F122" s="4"/>
      <c r="G122" s="4"/>
    </row>
    <row r="123" spans="1:7">
      <c r="A123" s="4"/>
      <c r="B123" s="4"/>
      <c r="C123" s="4"/>
      <c r="D123" s="4"/>
      <c r="E123" s="16"/>
      <c r="F123" s="4"/>
      <c r="G123" s="4"/>
    </row>
    <row r="124" spans="1:7">
      <c r="A124" s="4"/>
      <c r="B124" s="4"/>
      <c r="C124" s="4"/>
      <c r="D124" s="4"/>
      <c r="E124" s="16"/>
      <c r="F124" s="4"/>
      <c r="G124" s="4"/>
    </row>
    <row r="125" spans="1:7">
      <c r="A125" s="4"/>
      <c r="B125" s="4"/>
      <c r="C125" s="4"/>
      <c r="D125" s="4"/>
      <c r="E125" s="16"/>
      <c r="F125" s="4"/>
      <c r="G125" s="4"/>
    </row>
    <row r="126" spans="1:7">
      <c r="A126" s="4"/>
      <c r="B126" s="4"/>
      <c r="C126" s="4"/>
      <c r="D126" s="4"/>
      <c r="E126" s="16"/>
      <c r="F126" s="4"/>
      <c r="G126" s="4"/>
    </row>
    <row r="127" spans="1:7">
      <c r="A127" s="4"/>
      <c r="B127" s="4"/>
      <c r="C127" s="4"/>
      <c r="D127" s="4"/>
      <c r="E127" s="16"/>
      <c r="F127" s="4"/>
      <c r="G127" s="4"/>
    </row>
    <row r="128" spans="1:7">
      <c r="A128" s="4"/>
      <c r="B128" s="4"/>
      <c r="C128" s="4"/>
      <c r="D128" s="4"/>
      <c r="E128" s="16"/>
      <c r="F128" s="4"/>
      <c r="G128" s="4"/>
    </row>
    <row r="129" spans="1:7">
      <c r="A129" s="4"/>
      <c r="B129" s="4"/>
      <c r="C129" s="4"/>
      <c r="D129" s="4"/>
      <c r="E129" s="16"/>
      <c r="F129" s="4"/>
      <c r="G129" s="4"/>
    </row>
    <row r="130" spans="1:7">
      <c r="A130" s="4"/>
      <c r="B130" s="4"/>
      <c r="C130" s="4"/>
      <c r="D130" s="4"/>
      <c r="E130" s="16"/>
      <c r="F130" s="4"/>
      <c r="G130" s="4"/>
    </row>
    <row r="131" spans="1:7">
      <c r="A131" s="4"/>
      <c r="B131" s="4"/>
      <c r="C131" s="4"/>
      <c r="D131" s="4"/>
      <c r="E131" s="16"/>
      <c r="F131" s="4"/>
      <c r="G131" s="4"/>
    </row>
    <row r="132" spans="1:7">
      <c r="A132" s="4"/>
      <c r="B132" s="4"/>
      <c r="C132" s="4"/>
      <c r="D132" s="4"/>
      <c r="E132" s="16"/>
      <c r="F132" s="4"/>
      <c r="G132" s="4"/>
    </row>
    <row r="133" spans="1:7">
      <c r="A133" s="4"/>
      <c r="B133" s="4"/>
      <c r="C133" s="4"/>
      <c r="D133" s="4"/>
      <c r="E133" s="16"/>
      <c r="F133" s="4"/>
      <c r="G133" s="4"/>
    </row>
    <row r="134" spans="1:7">
      <c r="A134" s="4"/>
      <c r="B134" s="4"/>
      <c r="C134" s="4"/>
      <c r="D134" s="4"/>
      <c r="E134" s="16"/>
      <c r="F134" s="4"/>
      <c r="G134" s="4"/>
    </row>
    <row r="135" spans="1:7">
      <c r="A135" s="4"/>
      <c r="B135" s="4"/>
      <c r="C135" s="4"/>
      <c r="D135" s="4"/>
      <c r="E135" s="16"/>
      <c r="F135" s="4"/>
      <c r="G135" s="4"/>
    </row>
    <row r="136" spans="1:7">
      <c r="A136" s="4"/>
      <c r="B136" s="4"/>
      <c r="C136" s="4"/>
      <c r="D136" s="4"/>
      <c r="E136" s="16"/>
      <c r="F136" s="4"/>
      <c r="G136" s="4"/>
    </row>
    <row r="137" spans="1:7">
      <c r="A137" s="4"/>
      <c r="B137" s="4"/>
      <c r="C137" s="4"/>
      <c r="D137" s="4"/>
      <c r="E137" s="16"/>
      <c r="F137" s="4"/>
      <c r="G137" s="4"/>
    </row>
    <row r="138" spans="1:7">
      <c r="A138" s="4"/>
      <c r="B138" s="4"/>
      <c r="C138" s="4"/>
      <c r="D138" s="4"/>
      <c r="E138" s="16"/>
      <c r="F138" s="4"/>
      <c r="G138" s="4"/>
    </row>
    <row r="139" spans="1:7">
      <c r="A139" s="4"/>
      <c r="B139" s="4"/>
      <c r="C139" s="4"/>
      <c r="D139" s="4"/>
      <c r="E139" s="16"/>
      <c r="F139" s="4"/>
      <c r="G139" s="4"/>
    </row>
    <row r="140" spans="1:7">
      <c r="A140" s="4"/>
      <c r="B140" s="4"/>
      <c r="C140" s="4"/>
      <c r="D140" s="4"/>
      <c r="E140" s="16"/>
      <c r="F140" s="4"/>
      <c r="G140" s="4"/>
    </row>
    <row r="141" spans="1:7">
      <c r="A141" s="4"/>
      <c r="B141" s="4"/>
      <c r="C141" s="4"/>
      <c r="D141" s="4"/>
      <c r="E141" s="16"/>
      <c r="F141" s="4"/>
      <c r="G141" s="4"/>
    </row>
    <row r="142" spans="1:7">
      <c r="A142" s="4"/>
      <c r="B142" s="4"/>
      <c r="C142" s="4"/>
      <c r="D142" s="4"/>
      <c r="E142" s="16"/>
      <c r="F142" s="4"/>
      <c r="G142" s="4"/>
    </row>
    <row r="143" spans="1:7">
      <c r="A143" s="4"/>
      <c r="B143" s="4"/>
      <c r="C143" s="4"/>
      <c r="D143" s="4"/>
      <c r="E143" s="16"/>
      <c r="F143" s="4"/>
      <c r="G143" s="4"/>
    </row>
    <row r="144" spans="1:7">
      <c r="A144" s="4"/>
      <c r="B144" s="4"/>
      <c r="C144" s="4"/>
      <c r="D144" s="4"/>
      <c r="E144" s="16"/>
      <c r="F144" s="4"/>
      <c r="G144" s="4"/>
    </row>
    <row r="145" spans="1:7">
      <c r="A145" s="4"/>
      <c r="B145" s="4"/>
      <c r="C145" s="4"/>
      <c r="D145" s="4"/>
      <c r="E145" s="16"/>
      <c r="F145" s="4"/>
      <c r="G145" s="4"/>
    </row>
    <row r="146" spans="1:7">
      <c r="A146" s="4"/>
      <c r="B146" s="4"/>
      <c r="C146" s="4"/>
      <c r="D146" s="4"/>
      <c r="E146" s="16"/>
      <c r="F146" s="4"/>
      <c r="G146" s="4"/>
    </row>
    <row r="147" spans="1:7">
      <c r="A147" s="4"/>
      <c r="B147" s="4"/>
      <c r="C147" s="4"/>
      <c r="D147" s="4"/>
      <c r="E147" s="16"/>
      <c r="F147" s="4"/>
      <c r="G147" s="4"/>
    </row>
    <row r="148" spans="1:7">
      <c r="A148" s="4"/>
      <c r="B148" s="4"/>
      <c r="C148" s="4"/>
      <c r="D148" s="4"/>
      <c r="E148" s="16"/>
      <c r="F148" s="4"/>
      <c r="G148" s="4"/>
    </row>
    <row r="149" spans="1:7">
      <c r="A149" s="4"/>
      <c r="B149" s="4"/>
      <c r="C149" s="4"/>
      <c r="D149" s="4"/>
      <c r="E149" s="16"/>
      <c r="F149" s="4"/>
      <c r="G149" s="4"/>
    </row>
    <row r="150" spans="1:7">
      <c r="A150" s="4"/>
      <c r="B150" s="4"/>
      <c r="C150" s="4"/>
      <c r="D150" s="4"/>
      <c r="E150" s="16"/>
      <c r="F150" s="4"/>
      <c r="G150" s="4"/>
    </row>
    <row r="151" spans="1:7">
      <c r="A151" s="4"/>
      <c r="B151" s="4"/>
      <c r="C151" s="4"/>
      <c r="D151" s="4"/>
      <c r="E151" s="16"/>
      <c r="F151" s="4"/>
      <c r="G151" s="4"/>
    </row>
    <row r="152" spans="1:7">
      <c r="A152" s="4"/>
      <c r="B152" s="4"/>
      <c r="C152" s="4"/>
      <c r="D152" s="4"/>
      <c r="E152" s="16"/>
      <c r="F152" s="4"/>
      <c r="G152" s="4"/>
    </row>
    <row r="153" spans="1:7">
      <c r="A153" s="4"/>
      <c r="B153" s="4"/>
      <c r="C153" s="4"/>
      <c r="D153" s="4"/>
      <c r="E153" s="16"/>
      <c r="F153" s="4"/>
      <c r="G153" s="4"/>
    </row>
    <row r="154" spans="1:7">
      <c r="A154" s="4"/>
      <c r="B154" s="4"/>
      <c r="C154" s="4"/>
      <c r="D154" s="4"/>
      <c r="E154" s="16"/>
      <c r="F154" s="4"/>
      <c r="G154" s="4"/>
    </row>
    <row r="155" spans="1:7">
      <c r="A155" s="4"/>
      <c r="B155" s="4"/>
      <c r="C155" s="4"/>
      <c r="D155" s="4"/>
      <c r="E155" s="16"/>
      <c r="F155" s="4"/>
      <c r="G155" s="4"/>
    </row>
    <row r="156" spans="1:7">
      <c r="A156" s="4"/>
      <c r="B156" s="4"/>
      <c r="C156" s="4"/>
      <c r="D156" s="4"/>
      <c r="E156" s="16"/>
      <c r="F156" s="4"/>
      <c r="G156" s="4"/>
    </row>
    <row r="157" spans="1:7">
      <c r="A157" s="4"/>
      <c r="B157" s="4"/>
      <c r="C157" s="4"/>
      <c r="D157" s="4"/>
      <c r="E157" s="16"/>
      <c r="F157" s="4"/>
      <c r="G157" s="4"/>
    </row>
    <row r="158" spans="1:7">
      <c r="A158" s="4"/>
      <c r="B158" s="4"/>
      <c r="C158" s="4"/>
      <c r="D158" s="4"/>
      <c r="E158" s="16"/>
      <c r="F158" s="4"/>
      <c r="G158" s="4"/>
    </row>
    <row r="159" spans="1:7">
      <c r="A159" s="4"/>
      <c r="B159" s="4"/>
      <c r="C159" s="4"/>
      <c r="D159" s="4"/>
      <c r="E159" s="16"/>
      <c r="F159" s="4"/>
      <c r="G159" s="4"/>
    </row>
    <row r="160" spans="1:7">
      <c r="A160" s="4"/>
      <c r="B160" s="4"/>
      <c r="C160" s="4"/>
      <c r="D160" s="4"/>
      <c r="E160" s="16"/>
      <c r="F160" s="4"/>
      <c r="G160" s="4"/>
    </row>
    <row r="161" spans="1:7">
      <c r="A161" s="4"/>
      <c r="B161" s="4"/>
      <c r="C161" s="4"/>
      <c r="D161" s="4"/>
      <c r="E161" s="16"/>
      <c r="F161" s="4"/>
      <c r="G161" s="4"/>
    </row>
    <row r="162" spans="1:7">
      <c r="A162" s="4"/>
      <c r="B162" s="4"/>
      <c r="C162" s="4"/>
      <c r="D162" s="4"/>
      <c r="E162" s="16"/>
      <c r="F162" s="4"/>
      <c r="G162" s="4"/>
    </row>
    <row r="163" spans="1:7">
      <c r="A163" s="4"/>
      <c r="B163" s="4"/>
      <c r="C163" s="4"/>
      <c r="D163" s="4"/>
      <c r="E163" s="16"/>
      <c r="F163" s="4"/>
      <c r="G163" s="4"/>
    </row>
    <row r="164" spans="1:7">
      <c r="A164" s="4"/>
      <c r="B164" s="4"/>
      <c r="C164" s="4"/>
      <c r="D164" s="4"/>
      <c r="E164" s="16"/>
      <c r="F164" s="4"/>
      <c r="G164" s="4"/>
    </row>
    <row r="165" spans="1:7">
      <c r="A165" s="4"/>
      <c r="B165" s="4"/>
      <c r="C165" s="4"/>
      <c r="D165" s="4"/>
      <c r="E165" s="16"/>
      <c r="F165" s="4"/>
      <c r="G165" s="4"/>
    </row>
    <row r="166" spans="1:7">
      <c r="A166" s="4"/>
      <c r="B166" s="4"/>
      <c r="C166" s="4"/>
      <c r="D166" s="4"/>
      <c r="E166" s="16"/>
      <c r="F166" s="4"/>
      <c r="G166" s="4"/>
    </row>
    <row r="167" spans="1:7">
      <c r="A167" s="4"/>
      <c r="B167" s="4"/>
      <c r="C167" s="4"/>
      <c r="D167" s="4"/>
      <c r="E167" s="16"/>
      <c r="F167" s="4"/>
      <c r="G167" s="4"/>
    </row>
    <row r="168" spans="1:7">
      <c r="A168" s="4"/>
      <c r="B168" s="4"/>
      <c r="C168" s="4"/>
      <c r="D168" s="4"/>
      <c r="E168" s="16"/>
      <c r="F168" s="4"/>
      <c r="G168" s="4"/>
    </row>
    <row r="169" spans="1:7">
      <c r="A169" s="4"/>
      <c r="B169" s="4"/>
      <c r="C169" s="4"/>
      <c r="D169" s="4"/>
      <c r="E169" s="16"/>
      <c r="F169" s="4"/>
      <c r="G169" s="4"/>
    </row>
    <row r="170" spans="1:7">
      <c r="A170" s="4"/>
      <c r="B170" s="4"/>
      <c r="C170" s="4"/>
      <c r="D170" s="4"/>
      <c r="E170" s="16"/>
      <c r="F170" s="4"/>
      <c r="G170" s="4"/>
    </row>
    <row r="171" spans="1:7">
      <c r="A171" s="4"/>
      <c r="B171" s="4"/>
      <c r="C171" s="4"/>
      <c r="D171" s="4"/>
      <c r="E171" s="16"/>
      <c r="F171" s="4"/>
      <c r="G171" s="4"/>
    </row>
    <row r="172" spans="1:7">
      <c r="A172" s="4"/>
      <c r="B172" s="4"/>
      <c r="C172" s="4"/>
      <c r="D172" s="4"/>
      <c r="E172" s="16"/>
      <c r="F172" s="4"/>
      <c r="G172" s="4"/>
    </row>
    <row r="173" spans="1:7">
      <c r="A173" s="4"/>
      <c r="B173" s="4"/>
      <c r="C173" s="4"/>
      <c r="D173" s="4"/>
      <c r="E173" s="16"/>
      <c r="F173" s="4"/>
      <c r="G173" s="4"/>
    </row>
    <row r="174" spans="1:7">
      <c r="A174" s="4"/>
      <c r="B174" s="4"/>
      <c r="C174" s="4"/>
      <c r="D174" s="4"/>
      <c r="E174" s="16"/>
      <c r="F174" s="4"/>
      <c r="G174" s="4"/>
    </row>
    <row r="175" spans="1:7">
      <c r="A175" s="4"/>
      <c r="B175" s="4"/>
      <c r="C175" s="4"/>
      <c r="D175" s="4"/>
      <c r="E175" s="16"/>
      <c r="F175" s="4"/>
      <c r="G175" s="4"/>
    </row>
    <row r="176" spans="1:7">
      <c r="A176" s="4"/>
      <c r="B176" s="4"/>
      <c r="C176" s="4"/>
      <c r="D176" s="4"/>
      <c r="E176" s="16"/>
      <c r="F176" s="4"/>
      <c r="G176" s="4"/>
    </row>
    <row r="177" spans="1:7">
      <c r="A177" s="4"/>
      <c r="B177" s="4"/>
      <c r="C177" s="4"/>
      <c r="D177" s="4"/>
      <c r="E177" s="16"/>
      <c r="F177" s="4"/>
      <c r="G177" s="4"/>
    </row>
    <row r="178" spans="1:7">
      <c r="A178" s="4"/>
      <c r="B178" s="4"/>
      <c r="C178" s="4"/>
      <c r="D178" s="4"/>
      <c r="E178" s="16"/>
      <c r="F178" s="4"/>
      <c r="G178" s="4"/>
    </row>
    <row r="179" spans="1:7">
      <c r="A179" s="4"/>
      <c r="B179" s="4"/>
      <c r="C179" s="4"/>
      <c r="D179" s="4"/>
      <c r="E179" s="16"/>
      <c r="F179" s="4"/>
      <c r="G179" s="4"/>
    </row>
    <row r="180" spans="1:7">
      <c r="A180" s="4"/>
      <c r="B180" s="4"/>
      <c r="C180" s="4"/>
      <c r="D180" s="4"/>
      <c r="E180" s="16"/>
      <c r="F180" s="4"/>
      <c r="G180" s="4"/>
    </row>
    <row r="181" spans="1:7">
      <c r="A181" s="4"/>
      <c r="B181" s="4"/>
      <c r="C181" s="4"/>
      <c r="D181" s="4"/>
      <c r="E181" s="16"/>
      <c r="F181" s="4"/>
      <c r="G181" s="4"/>
    </row>
    <row r="182" spans="1:7">
      <c r="A182" s="4"/>
      <c r="B182" s="4"/>
      <c r="C182" s="4"/>
      <c r="D182" s="4"/>
      <c r="E182" s="16"/>
      <c r="F182" s="4"/>
      <c r="G182" s="4"/>
    </row>
    <row r="183" spans="1:7">
      <c r="A183" s="4"/>
      <c r="B183" s="4"/>
      <c r="C183" s="4"/>
      <c r="D183" s="4"/>
      <c r="E183" s="16"/>
      <c r="F183" s="4"/>
      <c r="G183" s="4"/>
    </row>
    <row r="184" spans="1:7">
      <c r="A184" s="4"/>
      <c r="B184" s="4"/>
      <c r="C184" s="4"/>
      <c r="D184" s="4"/>
      <c r="E184" s="16"/>
      <c r="F184" s="4"/>
      <c r="G184" s="4"/>
    </row>
    <row r="185" spans="1:7">
      <c r="A185" s="4"/>
      <c r="B185" s="4"/>
      <c r="C185" s="4"/>
      <c r="D185" s="4"/>
      <c r="E185" s="16"/>
      <c r="F185" s="4"/>
      <c r="G185" s="4"/>
    </row>
    <row r="186" spans="1:7">
      <c r="A186" s="4"/>
      <c r="B186" s="4"/>
      <c r="C186" s="4"/>
      <c r="D186" s="4"/>
      <c r="E186" s="16"/>
      <c r="F186" s="4"/>
      <c r="G186" s="4"/>
    </row>
    <row r="187" spans="1:7">
      <c r="A187" s="4"/>
      <c r="B187" s="4"/>
      <c r="C187" s="4"/>
      <c r="D187" s="4"/>
      <c r="E187" s="16"/>
      <c r="F187" s="4"/>
      <c r="G187" s="4"/>
    </row>
    <row r="188" spans="1:7">
      <c r="A188" s="4"/>
      <c r="B188" s="4"/>
      <c r="C188" s="4"/>
      <c r="D188" s="4"/>
      <c r="E188" s="16"/>
      <c r="F188" s="4"/>
      <c r="G188" s="4"/>
    </row>
    <row r="189" spans="1:7">
      <c r="A189" s="4"/>
      <c r="B189" s="4"/>
      <c r="C189" s="4"/>
      <c r="D189" s="4"/>
      <c r="E189" s="16"/>
      <c r="F189" s="4"/>
      <c r="G189" s="4"/>
    </row>
    <row r="190" spans="1:7">
      <c r="A190" s="4"/>
      <c r="B190" s="4"/>
      <c r="C190" s="4"/>
      <c r="D190" s="4"/>
      <c r="E190" s="16"/>
      <c r="F190" s="4"/>
      <c r="G190" s="4"/>
    </row>
    <row r="191" spans="1:7">
      <c r="A191" s="4"/>
      <c r="B191" s="4"/>
      <c r="C191" s="4"/>
      <c r="D191" s="4"/>
      <c r="E191" s="16"/>
      <c r="F191" s="4"/>
      <c r="G191" s="4"/>
    </row>
    <row r="192" spans="1:7">
      <c r="A192" s="4"/>
      <c r="B192" s="4"/>
      <c r="C192" s="4"/>
      <c r="D192" s="4"/>
      <c r="E192" s="16"/>
      <c r="F192" s="4"/>
      <c r="G192" s="4"/>
    </row>
    <row r="193" spans="1:7">
      <c r="A193" s="4"/>
      <c r="B193" s="4"/>
      <c r="C193" s="4"/>
      <c r="D193" s="4"/>
      <c r="E193" s="16"/>
      <c r="F193" s="4"/>
      <c r="G193" s="4"/>
    </row>
    <row r="194" spans="1:7">
      <c r="A194" s="4"/>
      <c r="B194" s="4"/>
      <c r="C194" s="4"/>
      <c r="D194" s="4"/>
      <c r="E194" s="16"/>
      <c r="F194" s="4"/>
      <c r="G194" s="4"/>
    </row>
    <row r="195" spans="1:7">
      <c r="A195" s="4"/>
      <c r="B195" s="4"/>
      <c r="C195" s="4"/>
      <c r="D195" s="4"/>
      <c r="E195" s="16"/>
      <c r="F195" s="4"/>
      <c r="G195" s="4"/>
    </row>
    <row r="196" spans="1:7">
      <c r="A196" s="4"/>
      <c r="B196" s="4"/>
      <c r="C196" s="4"/>
      <c r="D196" s="4"/>
      <c r="E196" s="16"/>
      <c r="F196" s="4"/>
      <c r="G196" s="4"/>
    </row>
    <row r="197" spans="1:7">
      <c r="A197" s="4"/>
      <c r="B197" s="4"/>
      <c r="C197" s="4"/>
      <c r="D197" s="4"/>
      <c r="E197" s="16"/>
      <c r="F197" s="4"/>
      <c r="G197" s="4"/>
    </row>
    <row r="198" spans="1:7">
      <c r="A198" s="4"/>
      <c r="B198" s="4"/>
      <c r="C198" s="4"/>
      <c r="D198" s="4"/>
      <c r="E198" s="16"/>
      <c r="F198" s="4"/>
      <c r="G198" s="4"/>
    </row>
    <row r="199" spans="1:7">
      <c r="A199" s="4"/>
      <c r="B199" s="4"/>
      <c r="C199" s="4"/>
      <c r="D199" s="4"/>
      <c r="E199" s="16"/>
      <c r="F199" s="4"/>
      <c r="G199" s="4"/>
    </row>
    <row r="200" spans="1:7">
      <c r="A200" s="4"/>
      <c r="B200" s="4"/>
      <c r="C200" s="4"/>
      <c r="D200" s="4"/>
      <c r="E200" s="16"/>
      <c r="F200" s="4"/>
      <c r="G200" s="4"/>
    </row>
    <row r="201" spans="1:7">
      <c r="A201" s="4"/>
      <c r="B201" s="4"/>
      <c r="C201" s="4"/>
      <c r="D201" s="4"/>
      <c r="E201" s="16"/>
      <c r="F201" s="4"/>
      <c r="G201" s="4"/>
    </row>
    <row r="202" spans="1:7">
      <c r="A202" s="4"/>
      <c r="B202" s="4"/>
      <c r="C202" s="4"/>
      <c r="D202" s="4"/>
      <c r="E202" s="16"/>
      <c r="F202" s="4"/>
      <c r="G202" s="4"/>
    </row>
    <row r="203" spans="1:7">
      <c r="A203" s="4"/>
      <c r="B203" s="4"/>
      <c r="C203" s="4"/>
      <c r="D203" s="4"/>
      <c r="E203" s="16"/>
      <c r="F203" s="4"/>
      <c r="G203" s="4"/>
    </row>
    <row r="204" spans="1:7">
      <c r="A204" s="4"/>
      <c r="B204" s="4"/>
      <c r="C204" s="4"/>
      <c r="D204" s="4"/>
      <c r="E204" s="16"/>
      <c r="F204" s="4"/>
      <c r="G204" s="4"/>
    </row>
    <row r="205" spans="1:7">
      <c r="A205" s="4"/>
      <c r="B205" s="4"/>
      <c r="C205" s="4"/>
      <c r="D205" s="4"/>
      <c r="E205" s="16"/>
      <c r="F205" s="4"/>
      <c r="G205" s="4"/>
    </row>
    <row r="206" spans="1:7">
      <c r="A206" s="4"/>
      <c r="B206" s="4"/>
      <c r="C206" s="4"/>
      <c r="D206" s="4"/>
      <c r="E206" s="16"/>
      <c r="F206" s="4"/>
      <c r="G206" s="4"/>
    </row>
    <row r="207" spans="1:7">
      <c r="A207" s="4"/>
      <c r="B207" s="4"/>
      <c r="C207" s="4"/>
      <c r="D207" s="4"/>
      <c r="E207" s="16"/>
      <c r="F207" s="4"/>
      <c r="G207" s="4"/>
    </row>
    <row r="208" spans="1:7">
      <c r="A208" s="4"/>
      <c r="B208" s="4"/>
      <c r="C208" s="4"/>
      <c r="D208" s="4"/>
      <c r="E208" s="16"/>
      <c r="F208" s="4"/>
      <c r="G208" s="4"/>
    </row>
    <row r="209" spans="1:7">
      <c r="A209" s="4"/>
      <c r="B209" s="4"/>
      <c r="C209" s="4"/>
      <c r="D209" s="4"/>
      <c r="E209" s="16"/>
      <c r="F209" s="4"/>
      <c r="G209" s="4"/>
    </row>
    <row r="210" spans="1:7">
      <c r="A210" s="4"/>
      <c r="B210" s="4"/>
      <c r="C210" s="4"/>
      <c r="D210" s="4"/>
      <c r="E210" s="16"/>
      <c r="F210" s="4"/>
      <c r="G210" s="4"/>
    </row>
    <row r="211" spans="1:7">
      <c r="A211" s="4"/>
      <c r="B211" s="4"/>
      <c r="C211" s="4"/>
      <c r="D211" s="4"/>
      <c r="E211" s="16"/>
      <c r="F211" s="4"/>
      <c r="G211" s="4"/>
    </row>
    <row r="212" spans="1:7">
      <c r="A212" s="4"/>
      <c r="B212" s="4"/>
      <c r="C212" s="4"/>
      <c r="D212" s="4"/>
      <c r="E212" s="16"/>
      <c r="F212" s="4"/>
      <c r="G212" s="4"/>
    </row>
    <row r="213" spans="1:7">
      <c r="A213" s="4"/>
      <c r="B213" s="4"/>
      <c r="C213" s="4"/>
      <c r="D213" s="4"/>
      <c r="E213" s="16"/>
      <c r="F213" s="4"/>
      <c r="G213" s="4"/>
    </row>
    <row r="214" spans="1:7">
      <c r="A214" s="4"/>
      <c r="B214" s="4"/>
      <c r="C214" s="4"/>
      <c r="D214" s="4"/>
      <c r="E214" s="16"/>
      <c r="F214" s="4"/>
      <c r="G214" s="4"/>
    </row>
    <row r="215" spans="1:7">
      <c r="A215" s="4"/>
      <c r="B215" s="4"/>
      <c r="C215" s="4"/>
      <c r="D215" s="4"/>
      <c r="E215" s="16"/>
      <c r="F215" s="4"/>
      <c r="G215" s="4"/>
    </row>
    <row r="216" spans="1:7">
      <c r="A216" s="4"/>
      <c r="B216" s="4"/>
      <c r="C216" s="4"/>
      <c r="D216" s="4"/>
      <c r="E216" s="16"/>
      <c r="F216" s="4"/>
      <c r="G216" s="4"/>
    </row>
    <row r="217" spans="1:7">
      <c r="A217" s="4"/>
      <c r="B217" s="4"/>
      <c r="C217" s="4"/>
      <c r="D217" s="4"/>
      <c r="E217" s="16"/>
      <c r="F217" s="4"/>
      <c r="G217" s="4"/>
    </row>
    <row r="218" spans="1:7">
      <c r="A218" s="4"/>
      <c r="B218" s="4"/>
      <c r="C218" s="4"/>
      <c r="D218" s="4"/>
      <c r="E218" s="16"/>
      <c r="F218" s="4"/>
      <c r="G218" s="4"/>
    </row>
    <row r="219" spans="1:7">
      <c r="A219" s="4"/>
      <c r="B219" s="4"/>
      <c r="C219" s="4"/>
      <c r="D219" s="4"/>
      <c r="E219" s="16"/>
      <c r="F219" s="4"/>
      <c r="G219" s="4"/>
    </row>
    <row r="220" spans="1:7">
      <c r="A220" s="4"/>
      <c r="B220" s="4"/>
      <c r="C220" s="4"/>
      <c r="D220" s="4"/>
      <c r="E220" s="16"/>
      <c r="F220" s="4"/>
      <c r="G220" s="4"/>
    </row>
    <row r="221" spans="1:7">
      <c r="A221" s="4"/>
      <c r="B221" s="4"/>
      <c r="C221" s="4"/>
      <c r="D221" s="4"/>
      <c r="E221" s="16"/>
      <c r="F221" s="4"/>
      <c r="G221" s="4"/>
    </row>
    <row r="222" spans="1:7">
      <c r="A222" s="4"/>
      <c r="B222" s="4"/>
      <c r="C222" s="4"/>
      <c r="D222" s="4"/>
      <c r="E222" s="16"/>
      <c r="F222" s="4"/>
      <c r="G222" s="4"/>
    </row>
    <row r="223" spans="1:7">
      <c r="A223" s="4"/>
      <c r="B223" s="4"/>
      <c r="C223" s="4"/>
      <c r="D223" s="4"/>
      <c r="E223" s="16"/>
      <c r="F223" s="4"/>
      <c r="G223" s="4"/>
    </row>
    <row r="224" spans="1:7">
      <c r="A224" s="4"/>
      <c r="B224" s="4"/>
      <c r="C224" s="4"/>
      <c r="D224" s="4"/>
      <c r="E224" s="16"/>
      <c r="F224" s="4"/>
      <c r="G224" s="4"/>
    </row>
    <row r="225" spans="1:7">
      <c r="A225" s="4"/>
      <c r="B225" s="4"/>
      <c r="C225" s="4"/>
      <c r="D225" s="4"/>
      <c r="E225" s="16"/>
      <c r="F225" s="4"/>
      <c r="G225" s="4"/>
    </row>
    <row r="226" spans="1:7">
      <c r="A226" s="4"/>
      <c r="B226" s="4"/>
      <c r="C226" s="4"/>
      <c r="D226" s="4"/>
      <c r="E226" s="16"/>
      <c r="F226" s="4"/>
      <c r="G226" s="4"/>
    </row>
    <row r="227" spans="1:7">
      <c r="A227" s="4"/>
      <c r="B227" s="4"/>
      <c r="C227" s="4"/>
      <c r="D227" s="4"/>
      <c r="E227" s="16"/>
      <c r="F227" s="4"/>
      <c r="G227" s="4"/>
    </row>
    <row r="228" spans="1:7">
      <c r="A228" s="4"/>
      <c r="B228" s="4"/>
      <c r="C228" s="4"/>
      <c r="D228" s="4"/>
      <c r="E228" s="16"/>
      <c r="F228" s="4"/>
      <c r="G228" s="4"/>
    </row>
    <row r="229" spans="1:7">
      <c r="A229" s="4"/>
      <c r="B229" s="4"/>
      <c r="C229" s="4"/>
      <c r="D229" s="4"/>
      <c r="E229" s="16"/>
      <c r="F229" s="4"/>
      <c r="G229" s="4"/>
    </row>
    <row r="230" spans="1:7">
      <c r="A230" s="4"/>
      <c r="B230" s="4"/>
      <c r="C230" s="4"/>
      <c r="D230" s="4"/>
      <c r="E230" s="16"/>
      <c r="F230" s="4"/>
      <c r="G230" s="4"/>
    </row>
    <row r="231" spans="1:7">
      <c r="A231" s="4"/>
      <c r="B231" s="4"/>
      <c r="C231" s="4"/>
      <c r="D231" s="4"/>
      <c r="E231" s="16"/>
      <c r="F231" s="4"/>
      <c r="G231" s="4"/>
    </row>
    <row r="232" spans="1:7">
      <c r="A232" s="4"/>
      <c r="B232" s="4"/>
      <c r="C232" s="4"/>
      <c r="D232" s="4"/>
      <c r="E232" s="16"/>
      <c r="F232" s="4"/>
      <c r="G232" s="4"/>
    </row>
    <row r="233" spans="1:7">
      <c r="A233" s="4"/>
      <c r="B233" s="4"/>
      <c r="C233" s="4"/>
      <c r="D233" s="4"/>
      <c r="E233" s="16"/>
      <c r="F233" s="4"/>
      <c r="G233" s="4"/>
    </row>
    <row r="234" spans="1:7">
      <c r="A234" s="4"/>
      <c r="B234" s="4"/>
      <c r="C234" s="4"/>
      <c r="D234" s="4"/>
      <c r="E234" s="16"/>
      <c r="F234" s="4"/>
      <c r="G234" s="4"/>
    </row>
    <row r="235" spans="1:7">
      <c r="A235" s="4"/>
      <c r="B235" s="4"/>
      <c r="C235" s="4"/>
      <c r="D235" s="4"/>
      <c r="E235" s="16"/>
      <c r="F235" s="4"/>
      <c r="G235" s="4"/>
    </row>
    <row r="236" spans="1:7">
      <c r="A236" s="4"/>
      <c r="B236" s="4"/>
      <c r="C236" s="4"/>
      <c r="D236" s="4"/>
      <c r="E236" s="16"/>
      <c r="F236" s="4"/>
      <c r="G236" s="4"/>
    </row>
    <row r="237" spans="1:7">
      <c r="A237" s="4"/>
      <c r="B237" s="4"/>
      <c r="C237" s="4"/>
      <c r="D237" s="4"/>
      <c r="E237" s="16"/>
      <c r="F237" s="4"/>
      <c r="G237" s="4"/>
    </row>
    <row r="238" spans="1:7">
      <c r="A238" s="4"/>
      <c r="B238" s="4"/>
      <c r="C238" s="4"/>
      <c r="D238" s="4"/>
      <c r="E238" s="16"/>
      <c r="F238" s="4"/>
      <c r="G238" s="4"/>
    </row>
    <row r="239" spans="1:7">
      <c r="A239" s="4"/>
      <c r="B239" s="4"/>
      <c r="C239" s="4"/>
      <c r="D239" s="4"/>
      <c r="E239" s="16"/>
      <c r="F239" s="4"/>
      <c r="G239" s="4"/>
    </row>
    <row r="240" spans="1:7">
      <c r="A240" s="4"/>
      <c r="B240" s="4"/>
      <c r="C240" s="4"/>
      <c r="D240" s="4"/>
      <c r="E240" s="16"/>
      <c r="F240" s="4"/>
      <c r="G240" s="4"/>
    </row>
    <row r="241" spans="1:7">
      <c r="A241" s="4"/>
      <c r="B241" s="4"/>
      <c r="C241" s="4"/>
      <c r="D241" s="4"/>
      <c r="E241" s="16"/>
      <c r="F241" s="4"/>
      <c r="G241" s="4"/>
    </row>
    <row r="242" spans="1:7">
      <c r="A242" s="4"/>
      <c r="B242" s="4"/>
      <c r="C242" s="4"/>
      <c r="D242" s="4"/>
      <c r="E242" s="16"/>
      <c r="F242" s="4"/>
      <c r="G242" s="4"/>
    </row>
    <row r="243" spans="1:7">
      <c r="A243" s="4"/>
      <c r="B243" s="4"/>
      <c r="C243" s="4"/>
      <c r="D243" s="4"/>
      <c r="E243" s="16"/>
      <c r="F243" s="4"/>
      <c r="G243" s="4"/>
    </row>
    <row r="244" spans="1:7">
      <c r="A244" s="4"/>
      <c r="B244" s="4"/>
      <c r="C244" s="4"/>
      <c r="D244" s="4"/>
      <c r="E244" s="16"/>
      <c r="F244" s="4"/>
      <c r="G244" s="4"/>
    </row>
    <row r="245" spans="1:7">
      <c r="A245" s="4"/>
      <c r="B245" s="4"/>
      <c r="C245" s="4"/>
      <c r="D245" s="4"/>
      <c r="E245" s="16"/>
      <c r="F245" s="4"/>
      <c r="G245" s="4"/>
    </row>
    <row r="246" spans="1:7">
      <c r="A246" s="4"/>
      <c r="B246" s="4"/>
      <c r="C246" s="4"/>
      <c r="D246" s="4"/>
      <c r="E246" s="16"/>
      <c r="F246" s="4"/>
      <c r="G246" s="4"/>
    </row>
    <row r="247" spans="1:7">
      <c r="A247" s="4"/>
      <c r="B247" s="4"/>
      <c r="C247" s="4"/>
      <c r="D247" s="4"/>
      <c r="E247" s="16"/>
      <c r="F247" s="4"/>
      <c r="G247" s="4"/>
    </row>
    <row r="248" spans="1:7">
      <c r="A248" s="4"/>
      <c r="B248" s="4"/>
      <c r="C248" s="4"/>
      <c r="D248" s="4"/>
      <c r="E248" s="16"/>
      <c r="F248" s="4"/>
      <c r="G248" s="4"/>
    </row>
    <row r="249" spans="1:7">
      <c r="A249" s="4"/>
      <c r="B249" s="4"/>
      <c r="C249" s="4"/>
      <c r="D249" s="4"/>
      <c r="E249" s="16"/>
      <c r="F249" s="4"/>
      <c r="G249" s="4"/>
    </row>
    <row r="250" spans="1:7">
      <c r="A250" s="4"/>
      <c r="B250" s="4"/>
      <c r="C250" s="4"/>
      <c r="D250" s="4"/>
      <c r="E250" s="16"/>
      <c r="F250" s="4"/>
      <c r="G250" s="4"/>
    </row>
    <row r="251" spans="1:7">
      <c r="A251" s="4"/>
      <c r="B251" s="4"/>
      <c r="C251" s="4"/>
      <c r="D251" s="4"/>
      <c r="E251" s="16"/>
      <c r="F251" s="4"/>
      <c r="G251" s="4"/>
    </row>
    <row r="252" spans="1:7">
      <c r="A252" s="4"/>
      <c r="B252" s="4"/>
      <c r="C252" s="4"/>
      <c r="D252" s="4"/>
      <c r="E252" s="16"/>
      <c r="F252" s="4"/>
      <c r="G252" s="4"/>
    </row>
    <row r="253" spans="1:7">
      <c r="A253" s="4"/>
      <c r="B253" s="4"/>
      <c r="C253" s="4"/>
      <c r="D253" s="4"/>
      <c r="E253" s="16"/>
      <c r="F253" s="4"/>
      <c r="G253" s="4"/>
    </row>
    <row r="254" spans="1:7">
      <c r="A254" s="4"/>
      <c r="B254" s="4"/>
      <c r="C254" s="4"/>
      <c r="D254" s="4"/>
      <c r="E254" s="16"/>
      <c r="F254" s="4"/>
      <c r="G254" s="4"/>
    </row>
    <row r="255" spans="1:7">
      <c r="A255" s="4"/>
      <c r="B255" s="4"/>
      <c r="C255" s="4"/>
      <c r="D255" s="4"/>
      <c r="E255" s="16"/>
      <c r="F255" s="4"/>
      <c r="G255" s="4"/>
    </row>
    <row r="256" spans="1:7">
      <c r="A256" s="4"/>
      <c r="B256" s="4"/>
      <c r="C256" s="4"/>
      <c r="D256" s="4"/>
      <c r="E256" s="16"/>
      <c r="F256" s="4"/>
      <c r="G256" s="4"/>
    </row>
    <row r="257" spans="1:7">
      <c r="A257" s="4"/>
      <c r="B257" s="4"/>
      <c r="C257" s="4"/>
      <c r="D257" s="4"/>
      <c r="E257" s="16"/>
      <c r="F257" s="4"/>
      <c r="G257" s="4"/>
    </row>
    <row r="258" spans="1:7">
      <c r="A258" s="4"/>
      <c r="B258" s="4"/>
      <c r="C258" s="4"/>
      <c r="D258" s="4"/>
      <c r="E258" s="16"/>
      <c r="F258" s="4"/>
      <c r="G258" s="4"/>
    </row>
    <row r="259" spans="1:7">
      <c r="A259" s="4"/>
      <c r="B259" s="4"/>
      <c r="C259" s="4"/>
      <c r="D259" s="4"/>
      <c r="E259" s="16"/>
      <c r="F259" s="4"/>
      <c r="G259" s="4"/>
    </row>
    <row r="260" spans="1:7">
      <c r="A260" s="4"/>
      <c r="B260" s="4"/>
      <c r="C260" s="4"/>
      <c r="D260" s="4"/>
      <c r="E260" s="16"/>
      <c r="F260" s="4"/>
      <c r="G260" s="4"/>
    </row>
    <row r="261" spans="1:7">
      <c r="A261" s="4"/>
      <c r="B261" s="4"/>
      <c r="C261" s="4"/>
      <c r="D261" s="4"/>
      <c r="E261" s="16"/>
      <c r="F261" s="4"/>
      <c r="G261" s="4"/>
    </row>
    <row r="262" spans="1:7">
      <c r="A262" s="4"/>
      <c r="B262" s="4"/>
      <c r="C262" s="4"/>
      <c r="D262" s="4"/>
      <c r="E262" s="16"/>
      <c r="F262" s="4"/>
      <c r="G262" s="4"/>
    </row>
    <row r="263" spans="1:7">
      <c r="A263" s="4"/>
      <c r="B263" s="4"/>
      <c r="C263" s="4"/>
      <c r="D263" s="4"/>
      <c r="E263" s="16"/>
      <c r="F263" s="4"/>
      <c r="G263" s="4"/>
    </row>
    <row r="264" spans="1:7">
      <c r="A264" s="4"/>
      <c r="B264" s="4"/>
      <c r="C264" s="4"/>
      <c r="D264" s="4"/>
      <c r="E264" s="16"/>
      <c r="F264" s="4"/>
      <c r="G264" s="4"/>
    </row>
    <row r="265" spans="1:7">
      <c r="A265" s="4"/>
      <c r="B265" s="4"/>
      <c r="C265" s="4"/>
      <c r="D265" s="4"/>
      <c r="E265" s="16"/>
      <c r="F265" s="4"/>
      <c r="G265" s="4"/>
    </row>
    <row r="266" spans="1:7">
      <c r="A266" s="4"/>
      <c r="B266" s="4"/>
      <c r="C266" s="4"/>
      <c r="D266" s="4"/>
      <c r="E266" s="16"/>
      <c r="F266" s="4"/>
      <c r="G266" s="4"/>
    </row>
    <row r="267" spans="1:7">
      <c r="A267" s="4"/>
      <c r="B267" s="4"/>
      <c r="C267" s="4"/>
      <c r="D267" s="4"/>
      <c r="E267" s="16"/>
      <c r="F267" s="4"/>
      <c r="G267" s="4"/>
    </row>
    <row r="268" spans="1:7">
      <c r="A268" s="4"/>
      <c r="B268" s="4"/>
      <c r="C268" s="4"/>
      <c r="D268" s="4"/>
      <c r="E268" s="16"/>
      <c r="F268" s="4"/>
      <c r="G268" s="4"/>
    </row>
    <row r="269" spans="1:7">
      <c r="A269" s="4"/>
      <c r="B269" s="4"/>
      <c r="C269" s="4"/>
      <c r="D269" s="4"/>
      <c r="E269" s="16"/>
      <c r="F269" s="4"/>
      <c r="G269" s="4"/>
    </row>
    <row r="270" spans="1:7">
      <c r="A270" s="4"/>
      <c r="B270" s="4"/>
      <c r="C270" s="4"/>
      <c r="D270" s="4"/>
      <c r="E270" s="16"/>
      <c r="F270" s="4"/>
      <c r="G270" s="4"/>
    </row>
    <row r="271" spans="1:7">
      <c r="A271" s="4"/>
      <c r="B271" s="4"/>
      <c r="C271" s="4"/>
      <c r="D271" s="4"/>
      <c r="E271" s="16"/>
      <c r="F271" s="4"/>
      <c r="G271" s="4"/>
    </row>
    <row r="272" spans="1:7">
      <c r="A272" s="4"/>
      <c r="B272" s="4"/>
      <c r="C272" s="4"/>
      <c r="D272" s="4"/>
      <c r="E272" s="16"/>
      <c r="F272" s="4"/>
      <c r="G272" s="4"/>
    </row>
    <row r="273" spans="1:7">
      <c r="A273" s="4"/>
      <c r="B273" s="4"/>
      <c r="C273" s="4"/>
      <c r="D273" s="4"/>
      <c r="E273" s="16"/>
      <c r="F273" s="4"/>
      <c r="G273" s="4"/>
    </row>
    <row r="274" spans="1:7">
      <c r="A274" s="4"/>
      <c r="B274" s="4"/>
      <c r="C274" s="4"/>
      <c r="D274" s="4"/>
      <c r="E274" s="16"/>
      <c r="F274" s="4"/>
      <c r="G274" s="4"/>
    </row>
    <row r="275" spans="1:7">
      <c r="A275" s="4"/>
      <c r="B275" s="4"/>
      <c r="C275" s="4"/>
      <c r="D275" s="4"/>
      <c r="E275" s="16"/>
      <c r="F275" s="4"/>
      <c r="G275" s="4"/>
    </row>
    <row r="276" spans="1:7">
      <c r="A276" s="4"/>
      <c r="B276" s="4"/>
      <c r="C276" s="4"/>
      <c r="D276" s="4"/>
      <c r="E276" s="16"/>
      <c r="F276" s="4"/>
      <c r="G276" s="4"/>
    </row>
    <row r="277" spans="1:7">
      <c r="A277" s="4"/>
      <c r="B277" s="4"/>
      <c r="C277" s="4"/>
      <c r="D277" s="4"/>
      <c r="E277" s="16"/>
      <c r="F277" s="4"/>
      <c r="G277" s="4"/>
    </row>
    <row r="278" spans="1:7">
      <c r="A278" s="4"/>
      <c r="B278" s="4"/>
      <c r="C278" s="4"/>
      <c r="D278" s="4"/>
      <c r="E278" s="16"/>
      <c r="F278" s="4"/>
      <c r="G278" s="4"/>
    </row>
    <row r="279" spans="1:7">
      <c r="A279" s="4"/>
      <c r="B279" s="4"/>
      <c r="C279" s="4"/>
      <c r="D279" s="4"/>
      <c r="E279" s="16"/>
      <c r="F279" s="4"/>
      <c r="G279" s="4"/>
    </row>
    <row r="280" spans="1:7">
      <c r="A280" s="4"/>
      <c r="B280" s="4"/>
      <c r="C280" s="4"/>
      <c r="D280" s="4"/>
      <c r="E280" s="16"/>
      <c r="F280" s="4"/>
      <c r="G280" s="4"/>
    </row>
    <row r="281" spans="1:7">
      <c r="A281" s="4"/>
      <c r="B281" s="4"/>
      <c r="C281" s="4"/>
      <c r="D281" s="4"/>
      <c r="E281" s="16"/>
      <c r="F281" s="4"/>
      <c r="G281" s="4"/>
    </row>
    <row r="282" spans="1:7">
      <c r="A282" s="4"/>
      <c r="B282" s="4"/>
      <c r="C282" s="4"/>
      <c r="D282" s="4"/>
      <c r="E282" s="16"/>
      <c r="F282" s="4"/>
      <c r="G282" s="4"/>
    </row>
    <row r="283" spans="1:7">
      <c r="A283" s="4"/>
      <c r="B283" s="4"/>
      <c r="C283" s="4"/>
      <c r="D283" s="4"/>
      <c r="E283" s="16"/>
      <c r="F283" s="4"/>
      <c r="G283" s="4"/>
    </row>
    <row r="284" spans="1:7">
      <c r="A284" s="4"/>
      <c r="B284" s="4"/>
      <c r="C284" s="4"/>
      <c r="D284" s="4"/>
      <c r="E284" s="16"/>
      <c r="F284" s="4"/>
      <c r="G284" s="4"/>
    </row>
    <row r="285" spans="1:7">
      <c r="A285" s="4"/>
      <c r="B285" s="4"/>
      <c r="C285" s="4"/>
      <c r="D285" s="4"/>
      <c r="E285" s="16"/>
      <c r="F285" s="4"/>
      <c r="G285" s="4"/>
    </row>
    <row r="286" spans="1:7">
      <c r="A286" s="4"/>
      <c r="B286" s="4"/>
      <c r="C286" s="4"/>
      <c r="D286" s="4"/>
      <c r="E286" s="16"/>
      <c r="F286" s="4"/>
      <c r="G286" s="4"/>
    </row>
    <row r="287" spans="1:7">
      <c r="A287" s="4"/>
      <c r="B287" s="4"/>
      <c r="C287" s="4"/>
      <c r="D287" s="4"/>
      <c r="E287" s="16"/>
      <c r="F287" s="4"/>
      <c r="G287" s="4"/>
    </row>
    <row r="288" spans="1:7">
      <c r="A288" s="4"/>
      <c r="B288" s="4"/>
      <c r="C288" s="4"/>
      <c r="D288" s="4"/>
      <c r="E288" s="16"/>
      <c r="F288" s="4"/>
      <c r="G288" s="4"/>
    </row>
    <row r="289" spans="1:7">
      <c r="A289" s="4"/>
      <c r="B289" s="4"/>
      <c r="C289" s="4"/>
      <c r="D289" s="4"/>
      <c r="E289" s="16"/>
      <c r="F289" s="4"/>
      <c r="G289" s="4"/>
    </row>
    <row r="290" spans="1:7">
      <c r="A290" s="4"/>
      <c r="B290" s="4"/>
      <c r="C290" s="4"/>
      <c r="D290" s="4"/>
      <c r="E290" s="16"/>
      <c r="F290" s="4"/>
      <c r="G290" s="4"/>
    </row>
    <row r="291" spans="1:7">
      <c r="A291" s="4"/>
      <c r="B291" s="4"/>
      <c r="C291" s="4"/>
      <c r="D291" s="4"/>
      <c r="E291" s="16"/>
      <c r="F291" s="4"/>
      <c r="G291" s="4"/>
    </row>
    <row r="292" spans="1:7">
      <c r="A292" s="4"/>
      <c r="B292" s="4"/>
      <c r="C292" s="4"/>
      <c r="D292" s="4"/>
      <c r="E292" s="16"/>
      <c r="F292" s="4"/>
      <c r="G292" s="4"/>
    </row>
    <row r="293" spans="1:7">
      <c r="A293" s="4"/>
      <c r="B293" s="4"/>
      <c r="C293" s="4"/>
      <c r="D293" s="4"/>
      <c r="E293" s="16"/>
      <c r="F293" s="4"/>
      <c r="G293" s="4"/>
    </row>
    <row r="294" spans="1:7">
      <c r="A294" s="4"/>
      <c r="B294" s="4"/>
      <c r="C294" s="4"/>
      <c r="D294" s="4"/>
      <c r="E294" s="16"/>
      <c r="F294" s="4"/>
      <c r="G294" s="4"/>
    </row>
    <row r="295" spans="1:7">
      <c r="A295" s="4"/>
      <c r="B295" s="4"/>
      <c r="C295" s="4"/>
      <c r="D295" s="4"/>
      <c r="E295" s="16"/>
      <c r="F295" s="4"/>
      <c r="G295" s="4"/>
    </row>
    <row r="296" spans="1:7">
      <c r="A296" s="4"/>
      <c r="B296" s="4"/>
      <c r="C296" s="4"/>
      <c r="D296" s="4"/>
      <c r="E296" s="16"/>
      <c r="F296" s="4"/>
      <c r="G296" s="4"/>
    </row>
    <row r="297" spans="1:7">
      <c r="A297" s="4"/>
      <c r="B297" s="4"/>
      <c r="C297" s="4"/>
      <c r="D297" s="4"/>
      <c r="E297" s="16"/>
      <c r="F297" s="4"/>
      <c r="G297" s="4"/>
    </row>
    <row r="298" spans="1:7">
      <c r="A298" s="4"/>
      <c r="B298" s="4"/>
      <c r="C298" s="4"/>
      <c r="D298" s="4"/>
      <c r="E298" s="16"/>
      <c r="F298" s="4"/>
      <c r="G298" s="4"/>
    </row>
    <row r="299" spans="1:7">
      <c r="A299" s="4"/>
      <c r="B299" s="4"/>
      <c r="C299" s="4"/>
      <c r="D299" s="4"/>
      <c r="E299" s="16"/>
      <c r="F299" s="4"/>
      <c r="G299" s="4"/>
    </row>
    <row r="300" spans="1:7">
      <c r="A300" s="4"/>
      <c r="B300" s="4"/>
      <c r="C300" s="4"/>
      <c r="D300" s="4"/>
      <c r="E300" s="16"/>
      <c r="F300" s="4"/>
      <c r="G300" s="4"/>
    </row>
    <row r="301" spans="1:7">
      <c r="A301" s="4"/>
      <c r="B301" s="4"/>
      <c r="C301" s="4"/>
      <c r="D301" s="4"/>
      <c r="E301" s="16"/>
      <c r="F301" s="4"/>
      <c r="G301" s="4"/>
    </row>
    <row r="302" spans="1:7">
      <c r="A302" s="4"/>
      <c r="B302" s="4"/>
      <c r="C302" s="4"/>
      <c r="D302" s="4"/>
      <c r="E302" s="16"/>
      <c r="F302" s="4"/>
      <c r="G302" s="4"/>
    </row>
    <row r="303" spans="1:7">
      <c r="A303" s="4"/>
      <c r="B303" s="4"/>
      <c r="C303" s="4"/>
      <c r="D303" s="4"/>
      <c r="E303" s="16"/>
      <c r="F303" s="4"/>
      <c r="G303" s="4"/>
    </row>
    <row r="304" spans="1:7">
      <c r="A304" s="4"/>
      <c r="B304" s="4"/>
      <c r="C304" s="4"/>
      <c r="D304" s="4"/>
      <c r="E304" s="16"/>
      <c r="F304" s="4"/>
      <c r="G304" s="4"/>
    </row>
    <row r="305" spans="1:7">
      <c r="A305" s="4"/>
      <c r="B305" s="4"/>
      <c r="C305" s="4"/>
      <c r="D305" s="4"/>
      <c r="E305" s="16"/>
      <c r="F305" s="4"/>
      <c r="G305" s="4"/>
    </row>
    <row r="306" spans="1:7">
      <c r="A306" s="4"/>
      <c r="B306" s="4"/>
      <c r="C306" s="4"/>
      <c r="D306" s="4"/>
      <c r="E306" s="16"/>
      <c r="F306" s="4"/>
      <c r="G306" s="4"/>
    </row>
    <row r="307" spans="1:7">
      <c r="A307" s="4"/>
      <c r="B307" s="4"/>
      <c r="C307" s="4"/>
      <c r="D307" s="4"/>
      <c r="E307" s="16"/>
      <c r="F307" s="4"/>
      <c r="G307" s="4"/>
    </row>
    <row r="308" spans="1:7">
      <c r="A308" s="4"/>
      <c r="B308" s="4"/>
      <c r="C308" s="4"/>
      <c r="D308" s="4"/>
      <c r="E308" s="16"/>
      <c r="F308" s="4"/>
      <c r="G308" s="4"/>
    </row>
    <row r="309" spans="1:7">
      <c r="A309" s="4"/>
      <c r="B309" s="4"/>
      <c r="C309" s="4"/>
      <c r="D309" s="4"/>
      <c r="E309" s="16"/>
      <c r="F309" s="4"/>
      <c r="G309" s="4"/>
    </row>
    <row r="310" spans="1:7">
      <c r="A310" s="4"/>
      <c r="B310" s="4"/>
      <c r="C310" s="4"/>
      <c r="D310" s="4"/>
      <c r="E310" s="16"/>
      <c r="F310" s="4"/>
      <c r="G310" s="4"/>
    </row>
    <row r="311" spans="1:7">
      <c r="A311" s="4"/>
      <c r="B311" s="4"/>
      <c r="C311" s="4"/>
      <c r="D311" s="4"/>
      <c r="E311" s="16"/>
      <c r="F311" s="4"/>
      <c r="G311" s="4"/>
    </row>
    <row r="312" spans="1:7">
      <c r="A312" s="4"/>
      <c r="B312" s="4"/>
      <c r="C312" s="4"/>
      <c r="D312" s="4"/>
      <c r="E312" s="16"/>
      <c r="F312" s="4"/>
      <c r="G312" s="4"/>
    </row>
    <row r="313" spans="1:7">
      <c r="A313" s="4"/>
      <c r="B313" s="4"/>
      <c r="C313" s="4"/>
      <c r="D313" s="4"/>
      <c r="E313" s="16"/>
      <c r="F313" s="4"/>
      <c r="G313" s="4"/>
    </row>
    <row r="314" spans="1:7">
      <c r="A314" s="4"/>
      <c r="B314" s="4"/>
      <c r="C314" s="4"/>
      <c r="D314" s="4"/>
      <c r="E314" s="16"/>
      <c r="F314" s="4"/>
      <c r="G314" s="4"/>
    </row>
    <row r="315" spans="1:7">
      <c r="A315" s="4"/>
      <c r="B315" s="4"/>
      <c r="C315" s="4"/>
      <c r="D315" s="4"/>
      <c r="E315" s="16"/>
      <c r="F315" s="4"/>
      <c r="G315" s="4"/>
    </row>
    <row r="316" spans="1:7">
      <c r="A316" s="4"/>
      <c r="B316" s="4"/>
      <c r="C316" s="4"/>
      <c r="D316" s="4"/>
      <c r="E316" s="16"/>
      <c r="F316" s="4"/>
      <c r="G316" s="4"/>
    </row>
    <row r="317" spans="1:7">
      <c r="A317" s="4"/>
      <c r="B317" s="4"/>
      <c r="C317" s="4"/>
      <c r="D317" s="4"/>
      <c r="E317" s="16"/>
      <c r="F317" s="4"/>
      <c r="G317" s="4"/>
    </row>
    <row r="318" spans="1:7">
      <c r="A318" s="4"/>
      <c r="B318" s="4"/>
      <c r="C318" s="4"/>
      <c r="D318" s="4"/>
      <c r="E318" s="16"/>
      <c r="F318" s="4"/>
      <c r="G318" s="4"/>
    </row>
    <row r="319" spans="1:7">
      <c r="A319" s="4"/>
      <c r="B319" s="4"/>
      <c r="C319" s="4"/>
      <c r="D319" s="4"/>
      <c r="E319" s="16"/>
      <c r="F319" s="4"/>
      <c r="G319" s="4"/>
    </row>
    <row r="320" spans="1:7">
      <c r="A320" s="4"/>
      <c r="B320" s="4"/>
      <c r="C320" s="4"/>
      <c r="D320" s="4"/>
      <c r="E320" s="16"/>
      <c r="F320" s="4"/>
      <c r="G320" s="4"/>
    </row>
    <row r="321" spans="1:7">
      <c r="A321" s="4"/>
      <c r="B321" s="4"/>
      <c r="C321" s="4"/>
      <c r="D321" s="4"/>
      <c r="E321" s="16"/>
      <c r="F321" s="4"/>
      <c r="G321" s="4"/>
    </row>
    <row r="322" spans="1:7">
      <c r="A322" s="4"/>
      <c r="B322" s="4"/>
      <c r="C322" s="4"/>
      <c r="D322" s="4"/>
      <c r="E322" s="16"/>
      <c r="F322" s="4"/>
      <c r="G322" s="4"/>
    </row>
    <row r="323" spans="1:7">
      <c r="A323" s="4"/>
      <c r="B323" s="4"/>
      <c r="C323" s="4"/>
      <c r="D323" s="4"/>
      <c r="E323" s="16"/>
      <c r="F323" s="4"/>
      <c r="G323" s="4"/>
    </row>
    <row r="324" spans="1:7">
      <c r="A324" s="4"/>
      <c r="B324" s="4"/>
      <c r="C324" s="4"/>
      <c r="D324" s="4"/>
      <c r="E324" s="16"/>
      <c r="F324" s="4"/>
      <c r="G324" s="4"/>
    </row>
    <row r="325" spans="1:7">
      <c r="A325" s="4"/>
      <c r="B325" s="4"/>
      <c r="C325" s="4"/>
      <c r="D325" s="4"/>
      <c r="E325" s="16"/>
      <c r="F325" s="4"/>
      <c r="G325" s="4"/>
    </row>
    <row r="326" spans="1:7">
      <c r="A326" s="4"/>
      <c r="B326" s="4"/>
      <c r="C326" s="4"/>
      <c r="D326" s="4"/>
      <c r="E326" s="16"/>
      <c r="F326" s="4"/>
      <c r="G326" s="4"/>
    </row>
    <row r="327" spans="1:7">
      <c r="A327" s="4"/>
      <c r="B327" s="4"/>
      <c r="C327" s="4"/>
      <c r="D327" s="4"/>
      <c r="E327" s="16"/>
      <c r="F327" s="4"/>
      <c r="G327" s="4"/>
    </row>
    <row r="328" spans="1:7">
      <c r="A328" s="4"/>
      <c r="B328" s="4"/>
      <c r="C328" s="4"/>
      <c r="D328" s="4"/>
      <c r="E328" s="16"/>
      <c r="F328" s="4"/>
      <c r="G328" s="4"/>
    </row>
    <row r="329" spans="1:7">
      <c r="A329" s="4"/>
      <c r="B329" s="4"/>
      <c r="C329" s="4"/>
      <c r="D329" s="4"/>
      <c r="E329" s="16"/>
      <c r="F329" s="4"/>
      <c r="G329" s="4"/>
    </row>
    <row r="330" spans="1:7">
      <c r="A330" s="4"/>
      <c r="B330" s="4"/>
      <c r="C330" s="4"/>
      <c r="D330" s="4"/>
      <c r="E330" s="16"/>
      <c r="F330" s="4"/>
      <c r="G330" s="4"/>
    </row>
    <row r="331" spans="1:7">
      <c r="A331" s="4"/>
      <c r="B331" s="4"/>
      <c r="C331" s="4"/>
      <c r="D331" s="4"/>
      <c r="E331" s="16"/>
      <c r="F331" s="4"/>
      <c r="G331" s="4"/>
    </row>
    <row r="332" spans="1:7">
      <c r="A332" s="4"/>
      <c r="B332" s="4"/>
      <c r="C332" s="4"/>
      <c r="D332" s="4"/>
      <c r="E332" s="16"/>
      <c r="F332" s="4"/>
      <c r="G332" s="4"/>
    </row>
    <row r="333" spans="1:7">
      <c r="A333" s="4"/>
      <c r="B333" s="4"/>
      <c r="C333" s="4"/>
      <c r="D333" s="4"/>
      <c r="E333" s="16"/>
      <c r="F333" s="4"/>
      <c r="G333" s="4"/>
    </row>
    <row r="334" spans="1:7">
      <c r="A334" s="4"/>
      <c r="B334" s="4"/>
      <c r="C334" s="4"/>
      <c r="D334" s="4"/>
      <c r="E334" s="16"/>
      <c r="F334" s="4"/>
      <c r="G334" s="4"/>
    </row>
    <row r="335" spans="1:7">
      <c r="A335" s="4"/>
      <c r="B335" s="4"/>
      <c r="C335" s="4"/>
      <c r="D335" s="4"/>
      <c r="E335" s="16"/>
      <c r="F335" s="4"/>
      <c r="G335" s="4"/>
    </row>
    <row r="336" spans="1:7">
      <c r="A336" s="4"/>
      <c r="B336" s="4"/>
      <c r="C336" s="4"/>
      <c r="D336" s="4"/>
      <c r="E336" s="16"/>
      <c r="F336" s="4"/>
      <c r="G336" s="4"/>
    </row>
    <row r="337" spans="1:7">
      <c r="A337" s="4"/>
      <c r="B337" s="4"/>
      <c r="C337" s="4"/>
      <c r="D337" s="4"/>
      <c r="E337" s="16"/>
      <c r="F337" s="4"/>
      <c r="G337" s="4"/>
    </row>
    <row r="338" spans="1:7">
      <c r="A338" s="4"/>
      <c r="B338" s="4"/>
      <c r="C338" s="4"/>
      <c r="D338" s="4"/>
      <c r="E338" s="16"/>
      <c r="F338" s="4"/>
      <c r="G338" s="4"/>
    </row>
    <row r="339" spans="1:7">
      <c r="A339" s="4"/>
      <c r="B339" s="4"/>
      <c r="C339" s="4"/>
      <c r="D339" s="4"/>
      <c r="E339" s="16"/>
      <c r="F339" s="4"/>
      <c r="G339" s="4"/>
    </row>
    <row r="340" spans="1:7">
      <c r="A340" s="4"/>
      <c r="B340" s="4"/>
      <c r="C340" s="4"/>
      <c r="D340" s="4"/>
      <c r="E340" s="16"/>
      <c r="F340" s="4"/>
      <c r="G340" s="4"/>
    </row>
    <row r="341" spans="1:7">
      <c r="A341" s="4"/>
      <c r="B341" s="4"/>
      <c r="C341" s="4"/>
      <c r="D341" s="4"/>
      <c r="E341" s="16"/>
      <c r="F341" s="4"/>
      <c r="G341" s="4"/>
    </row>
    <row r="342" spans="1:7">
      <c r="A342" s="4"/>
      <c r="B342" s="4"/>
      <c r="C342" s="4"/>
      <c r="D342" s="4"/>
      <c r="E342" s="16"/>
      <c r="F342" s="4"/>
      <c r="G342" s="4"/>
    </row>
    <row r="343" spans="1:7">
      <c r="A343" s="4"/>
      <c r="B343" s="4"/>
      <c r="C343" s="4"/>
      <c r="D343" s="4"/>
      <c r="E343" s="16"/>
      <c r="F343" s="4"/>
      <c r="G343" s="4"/>
    </row>
    <row r="344" spans="1:7">
      <c r="A344" s="4"/>
      <c r="B344" s="4"/>
      <c r="C344" s="4"/>
      <c r="D344" s="4"/>
      <c r="E344" s="16"/>
      <c r="F344" s="4"/>
      <c r="G344" s="4"/>
    </row>
    <row r="345" spans="1:7">
      <c r="A345" s="4"/>
      <c r="B345" s="4"/>
      <c r="C345" s="4"/>
      <c r="D345" s="4"/>
      <c r="E345" s="16"/>
      <c r="F345" s="4"/>
      <c r="G345" s="4"/>
    </row>
    <row r="346" spans="1:7">
      <c r="A346" s="4"/>
      <c r="B346" s="4"/>
      <c r="C346" s="4"/>
      <c r="D346" s="4"/>
      <c r="E346" s="16"/>
      <c r="F346" s="4"/>
      <c r="G346" s="4"/>
    </row>
    <row r="347" spans="1:7">
      <c r="A347" s="4"/>
      <c r="B347" s="4"/>
      <c r="C347" s="4"/>
      <c r="D347" s="4"/>
      <c r="E347" s="16"/>
      <c r="F347" s="4"/>
      <c r="G347" s="4"/>
    </row>
    <row r="348" spans="1:7">
      <c r="A348" s="4"/>
      <c r="B348" s="4"/>
      <c r="C348" s="4"/>
      <c r="D348" s="4"/>
      <c r="E348" s="16"/>
      <c r="F348" s="4"/>
      <c r="G348" s="4"/>
    </row>
    <row r="349" spans="1:7">
      <c r="A349" s="4"/>
      <c r="B349" s="4"/>
      <c r="C349" s="4"/>
      <c r="D349" s="4"/>
      <c r="E349" s="16"/>
      <c r="F349" s="4"/>
      <c r="G349" s="4"/>
    </row>
    <row r="350" spans="1:7">
      <c r="A350" s="4"/>
      <c r="B350" s="4"/>
      <c r="C350" s="4"/>
      <c r="D350" s="4"/>
      <c r="E350" s="16"/>
      <c r="F350" s="4"/>
      <c r="G350" s="4"/>
    </row>
    <row r="351" spans="1:7">
      <c r="A351" s="4"/>
      <c r="B351" s="4"/>
      <c r="C351" s="4"/>
      <c r="D351" s="4"/>
      <c r="E351" s="16"/>
      <c r="F351" s="4"/>
      <c r="G351" s="4"/>
    </row>
    <row r="352" spans="1:7">
      <c r="A352" s="4"/>
      <c r="B352" s="4"/>
      <c r="C352" s="4"/>
      <c r="D352" s="4"/>
      <c r="E352" s="16"/>
      <c r="F352" s="4"/>
      <c r="G352" s="4"/>
    </row>
    <row r="353" spans="1:7">
      <c r="A353" s="4"/>
      <c r="B353" s="4"/>
      <c r="C353" s="4"/>
      <c r="D353" s="4"/>
      <c r="E353" s="16"/>
      <c r="F353" s="4"/>
      <c r="G353" s="4"/>
    </row>
    <row r="354" spans="1:7">
      <c r="A354" s="4"/>
      <c r="B354" s="4"/>
      <c r="C354" s="4"/>
      <c r="D354" s="4"/>
      <c r="E354" s="16"/>
      <c r="F354" s="4"/>
      <c r="G354" s="4"/>
    </row>
    <row r="355" spans="1:7">
      <c r="A355" s="4"/>
      <c r="B355" s="4"/>
      <c r="C355" s="4"/>
      <c r="D355" s="4"/>
      <c r="E355" s="16"/>
      <c r="F355" s="4"/>
      <c r="G355" s="4"/>
    </row>
    <row r="356" spans="1:7">
      <c r="A356" s="4"/>
      <c r="B356" s="4"/>
      <c r="C356" s="4"/>
      <c r="D356" s="4"/>
      <c r="E356" s="16"/>
      <c r="F356" s="4"/>
      <c r="G356" s="4"/>
    </row>
    <row r="357" spans="1:7">
      <c r="A357" s="4"/>
      <c r="B357" s="4"/>
      <c r="C357" s="4"/>
      <c r="D357" s="4"/>
      <c r="E357" s="16"/>
      <c r="F357" s="4"/>
      <c r="G357" s="4"/>
    </row>
    <row r="358" spans="1:7">
      <c r="A358" s="4"/>
      <c r="B358" s="4"/>
      <c r="C358" s="4"/>
      <c r="D358" s="4"/>
      <c r="E358" s="16"/>
      <c r="F358" s="4"/>
      <c r="G358" s="4"/>
    </row>
    <row r="359" spans="1:7">
      <c r="A359" s="4"/>
      <c r="B359" s="4"/>
      <c r="C359" s="4"/>
      <c r="D359" s="4"/>
      <c r="E359" s="16"/>
      <c r="F359" s="4"/>
      <c r="G359" s="4"/>
    </row>
    <row r="360" spans="1:7">
      <c r="A360" s="4"/>
      <c r="B360" s="4"/>
      <c r="C360" s="4"/>
      <c r="D360" s="4"/>
      <c r="E360" s="16"/>
      <c r="F360" s="4"/>
      <c r="G360" s="4"/>
    </row>
    <row r="361" spans="1:7">
      <c r="A361" s="4"/>
      <c r="B361" s="4"/>
      <c r="C361" s="4"/>
      <c r="D361" s="4"/>
      <c r="E361" s="16"/>
      <c r="F361" s="4"/>
      <c r="G361" s="4"/>
    </row>
    <row r="362" spans="1:7">
      <c r="A362" s="4"/>
      <c r="B362" s="4"/>
      <c r="C362" s="4"/>
      <c r="D362" s="4"/>
      <c r="E362" s="16"/>
      <c r="F362" s="4"/>
      <c r="G362" s="4"/>
    </row>
    <row r="363" spans="1:7">
      <c r="A363" s="4"/>
      <c r="B363" s="4"/>
      <c r="C363" s="4"/>
      <c r="D363" s="4"/>
      <c r="E363" s="16"/>
      <c r="F363" s="4"/>
      <c r="G363" s="4"/>
    </row>
    <row r="364" spans="1:7">
      <c r="A364" s="4"/>
      <c r="B364" s="4"/>
      <c r="C364" s="4"/>
      <c r="D364" s="4"/>
      <c r="E364" s="16"/>
      <c r="F364" s="4"/>
      <c r="G364" s="4"/>
    </row>
    <row r="365" spans="1:7">
      <c r="A365" s="4"/>
      <c r="B365" s="4"/>
      <c r="C365" s="4"/>
      <c r="D365" s="4"/>
      <c r="E365" s="16"/>
      <c r="F365" s="4"/>
      <c r="G365" s="4"/>
    </row>
    <row r="366" spans="1:7">
      <c r="A366" s="4"/>
      <c r="B366" s="4"/>
      <c r="C366" s="4"/>
      <c r="D366" s="4"/>
      <c r="E366" s="16"/>
      <c r="F366" s="4"/>
      <c r="G366" s="4"/>
    </row>
    <row r="367" spans="1:7">
      <c r="A367" s="4"/>
      <c r="B367" s="4"/>
      <c r="C367" s="4"/>
      <c r="D367" s="4"/>
      <c r="E367" s="16"/>
      <c r="F367" s="4"/>
      <c r="G367" s="4"/>
    </row>
    <row r="368" spans="1:7">
      <c r="A368" s="4"/>
      <c r="B368" s="4"/>
      <c r="C368" s="4"/>
      <c r="D368" s="4"/>
      <c r="E368" s="16"/>
      <c r="F368" s="4"/>
      <c r="G368" s="4"/>
    </row>
    <row r="369" spans="1:7">
      <c r="A369" s="4"/>
      <c r="B369" s="4"/>
      <c r="C369" s="4"/>
      <c r="D369" s="4"/>
      <c r="E369" s="16"/>
      <c r="F369" s="4"/>
      <c r="G369" s="4"/>
    </row>
    <row r="370" spans="1:7">
      <c r="A370" s="4"/>
      <c r="B370" s="4"/>
      <c r="C370" s="4"/>
      <c r="D370" s="4"/>
      <c r="E370" s="16"/>
      <c r="F370" s="4"/>
      <c r="G370" s="4"/>
    </row>
    <row r="371" spans="1:7">
      <c r="A371" s="4"/>
      <c r="B371" s="4"/>
      <c r="C371" s="4"/>
      <c r="D371" s="4"/>
      <c r="E371" s="16"/>
      <c r="F371" s="4"/>
      <c r="G371" s="4"/>
    </row>
    <row r="372" spans="1:7">
      <c r="A372" s="4"/>
      <c r="B372" s="4"/>
      <c r="C372" s="4"/>
      <c r="D372" s="4"/>
      <c r="E372" s="16"/>
      <c r="F372" s="4"/>
      <c r="G372" s="4"/>
    </row>
    <row r="373" spans="1:7">
      <c r="A373" s="4"/>
      <c r="B373" s="4"/>
      <c r="C373" s="4"/>
      <c r="D373" s="4"/>
      <c r="E373" s="16"/>
      <c r="F373" s="4"/>
      <c r="G373" s="4"/>
    </row>
    <row r="374" spans="1:7">
      <c r="A374" s="4"/>
      <c r="B374" s="4"/>
      <c r="C374" s="4"/>
      <c r="D374" s="4"/>
      <c r="E374" s="16"/>
      <c r="F374" s="4"/>
      <c r="G374" s="4"/>
    </row>
    <row r="375" spans="1:7">
      <c r="A375" s="4"/>
      <c r="B375" s="4"/>
      <c r="C375" s="4"/>
      <c r="D375" s="4"/>
      <c r="E375" s="16"/>
      <c r="F375" s="4"/>
      <c r="G375" s="4"/>
    </row>
    <row r="376" spans="1:7">
      <c r="A376" s="4"/>
      <c r="B376" s="4"/>
      <c r="C376" s="4"/>
      <c r="D376" s="4"/>
      <c r="E376" s="16"/>
      <c r="F376" s="4"/>
      <c r="G376" s="4"/>
    </row>
    <row r="377" spans="1:7">
      <c r="A377" s="4"/>
      <c r="B377" s="4"/>
      <c r="C377" s="4"/>
      <c r="D377" s="4"/>
      <c r="E377" s="16"/>
      <c r="F377" s="4"/>
      <c r="G377" s="4"/>
    </row>
    <row r="378" spans="1:7">
      <c r="A378" s="4"/>
      <c r="B378" s="4"/>
      <c r="C378" s="4"/>
      <c r="D378" s="4"/>
      <c r="E378" s="16"/>
      <c r="F378" s="4"/>
      <c r="G378" s="4"/>
    </row>
    <row r="379" spans="1:7">
      <c r="A379" s="4"/>
      <c r="B379" s="4"/>
      <c r="C379" s="4"/>
      <c r="D379" s="4"/>
      <c r="E379" s="16"/>
      <c r="F379" s="4"/>
      <c r="G379" s="4"/>
    </row>
    <row r="380" spans="1:7">
      <c r="A380" s="4"/>
      <c r="B380" s="4"/>
      <c r="C380" s="4"/>
      <c r="D380" s="4"/>
      <c r="E380" s="16"/>
      <c r="F380" s="4"/>
      <c r="G380" s="4"/>
    </row>
    <row r="381" spans="1:7">
      <c r="A381" s="4"/>
      <c r="B381" s="4"/>
      <c r="C381" s="4"/>
      <c r="D381" s="4"/>
      <c r="E381" s="16"/>
      <c r="F381" s="4"/>
      <c r="G381" s="4"/>
    </row>
    <row r="382" spans="1:7">
      <c r="A382" s="4"/>
      <c r="B382" s="4"/>
      <c r="C382" s="4"/>
      <c r="D382" s="4"/>
      <c r="E382" s="16"/>
      <c r="F382" s="4"/>
      <c r="G382" s="4"/>
    </row>
    <row r="383" spans="1:7">
      <c r="A383" s="4"/>
      <c r="B383" s="4"/>
      <c r="C383" s="4"/>
      <c r="D383" s="4"/>
      <c r="E383" s="16"/>
      <c r="F383" s="4"/>
      <c r="G383" s="4"/>
    </row>
    <row r="384" spans="1:7">
      <c r="A384" s="4"/>
      <c r="B384" s="4"/>
      <c r="C384" s="4"/>
      <c r="D384" s="4"/>
      <c r="E384" s="16"/>
      <c r="F384" s="4"/>
      <c r="G384" s="4"/>
    </row>
    <row r="385" spans="1:7">
      <c r="A385" s="4"/>
      <c r="B385" s="4"/>
      <c r="C385" s="4"/>
      <c r="D385" s="4"/>
      <c r="E385" s="16"/>
      <c r="F385" s="4"/>
      <c r="G385" s="4"/>
    </row>
    <row r="386" spans="1:7">
      <c r="A386" s="4"/>
      <c r="B386" s="4"/>
      <c r="C386" s="4"/>
      <c r="D386" s="4"/>
      <c r="E386" s="16"/>
      <c r="F386" s="4"/>
      <c r="G386" s="4"/>
    </row>
    <row r="387" spans="1:7">
      <c r="A387" s="4"/>
      <c r="B387" s="4"/>
      <c r="C387" s="4"/>
      <c r="D387" s="4"/>
      <c r="E387" s="16"/>
      <c r="F387" s="4"/>
      <c r="G387" s="4"/>
    </row>
    <row r="388" spans="1:7">
      <c r="A388" s="4"/>
      <c r="B388" s="4"/>
      <c r="C388" s="4"/>
      <c r="D388" s="4"/>
      <c r="E388" s="16"/>
      <c r="F388" s="4"/>
      <c r="G388" s="4"/>
    </row>
    <row r="389" spans="1:7">
      <c r="A389" s="4"/>
      <c r="B389" s="4"/>
      <c r="C389" s="4"/>
      <c r="D389" s="4"/>
      <c r="E389" s="16"/>
      <c r="F389" s="4"/>
      <c r="G389" s="4"/>
    </row>
    <row r="390" spans="1:7">
      <c r="A390" s="4"/>
      <c r="B390" s="4"/>
      <c r="C390" s="4"/>
      <c r="D390" s="4"/>
      <c r="E390" s="16"/>
      <c r="F390" s="4"/>
      <c r="G390" s="4"/>
    </row>
    <row r="391" spans="1:7">
      <c r="A391" s="4"/>
      <c r="B391" s="4"/>
      <c r="C391" s="4"/>
      <c r="D391" s="4"/>
      <c r="E391" s="16"/>
      <c r="F391" s="4"/>
      <c r="G391" s="4"/>
    </row>
    <row r="392" spans="1:7">
      <c r="A392" s="4"/>
      <c r="B392" s="4"/>
      <c r="C392" s="4"/>
      <c r="D392" s="4"/>
      <c r="E392" s="16"/>
      <c r="F392" s="4"/>
      <c r="G392" s="4"/>
    </row>
    <row r="393" spans="1:7">
      <c r="A393" s="4"/>
      <c r="B393" s="4"/>
      <c r="C393" s="4"/>
      <c r="D393" s="4"/>
      <c r="E393" s="16"/>
      <c r="F393" s="4"/>
      <c r="G393" s="4"/>
    </row>
    <row r="394" spans="1:7">
      <c r="A394" s="4"/>
      <c r="B394" s="4"/>
      <c r="C394" s="4"/>
      <c r="D394" s="4"/>
      <c r="E394" s="16"/>
      <c r="F394" s="4"/>
      <c r="G394" s="4"/>
    </row>
    <row r="395" spans="1:7">
      <c r="A395" s="4"/>
      <c r="B395" s="4"/>
      <c r="C395" s="4"/>
      <c r="D395" s="4"/>
      <c r="E395" s="16"/>
      <c r="F395" s="4"/>
      <c r="G395" s="4"/>
    </row>
    <row r="396" spans="1:7">
      <c r="A396" s="4"/>
      <c r="B396" s="4"/>
      <c r="C396" s="4"/>
      <c r="D396" s="4"/>
      <c r="E396" s="16"/>
      <c r="F396" s="4"/>
      <c r="G396" s="4"/>
    </row>
    <row r="397" spans="1:7">
      <c r="A397" s="4"/>
      <c r="B397" s="4"/>
      <c r="C397" s="4"/>
      <c r="D397" s="4"/>
      <c r="E397" s="16"/>
      <c r="F397" s="4"/>
      <c r="G397" s="4"/>
    </row>
    <row r="398" spans="1:7">
      <c r="A398" s="4"/>
      <c r="B398" s="4"/>
      <c r="C398" s="4"/>
      <c r="D398" s="4"/>
      <c r="E398" s="16"/>
      <c r="F398" s="4"/>
      <c r="G398" s="4"/>
    </row>
    <row r="399" spans="1:7">
      <c r="A399" s="4"/>
      <c r="B399" s="4"/>
      <c r="C399" s="4"/>
      <c r="D399" s="4"/>
      <c r="E399" s="16"/>
      <c r="F399" s="4"/>
      <c r="G399" s="4"/>
    </row>
    <row r="400" spans="1:7">
      <c r="A400" s="4"/>
      <c r="B400" s="4"/>
      <c r="C400" s="4"/>
      <c r="D400" s="4"/>
      <c r="E400" s="16"/>
      <c r="F400" s="4"/>
      <c r="G400" s="4"/>
    </row>
    <row r="401" spans="1:7">
      <c r="A401" s="4"/>
      <c r="B401" s="4"/>
      <c r="C401" s="4"/>
      <c r="D401" s="4"/>
      <c r="E401" s="16"/>
      <c r="F401" s="4"/>
      <c r="G401" s="4"/>
    </row>
    <row r="402" spans="1:7">
      <c r="A402" s="4"/>
      <c r="B402" s="4"/>
      <c r="C402" s="4"/>
      <c r="D402" s="4"/>
      <c r="E402" s="16"/>
      <c r="F402" s="4"/>
      <c r="G402" s="4"/>
    </row>
    <row r="403" spans="1:7">
      <c r="A403" s="4"/>
      <c r="B403" s="4"/>
      <c r="C403" s="4"/>
      <c r="D403" s="4"/>
      <c r="E403" s="16"/>
      <c r="F403" s="4"/>
      <c r="G403" s="4"/>
    </row>
    <row r="404" spans="1:7">
      <c r="A404" s="4"/>
      <c r="B404" s="4"/>
      <c r="C404" s="4"/>
      <c r="D404" s="4"/>
      <c r="E404" s="16"/>
      <c r="F404" s="4"/>
      <c r="G404" s="4"/>
    </row>
    <row r="405" spans="1:7">
      <c r="A405" s="4"/>
      <c r="B405" s="4"/>
      <c r="C405" s="4"/>
      <c r="D405" s="4"/>
      <c r="E405" s="16"/>
      <c r="F405" s="4"/>
      <c r="G405" s="4"/>
    </row>
    <row r="406" spans="1:7">
      <c r="A406" s="4"/>
      <c r="B406" s="4"/>
      <c r="C406" s="4"/>
      <c r="D406" s="4"/>
      <c r="E406" s="16"/>
      <c r="F406" s="4"/>
      <c r="G406" s="4"/>
    </row>
    <row r="407" spans="1:7">
      <c r="A407" s="4"/>
      <c r="B407" s="4"/>
      <c r="C407" s="4"/>
      <c r="D407" s="4"/>
      <c r="E407" s="16"/>
      <c r="F407" s="4"/>
      <c r="G407" s="4"/>
    </row>
    <row r="408" spans="1:7">
      <c r="A408" s="4"/>
      <c r="B408" s="4"/>
      <c r="C408" s="4"/>
      <c r="D408" s="4"/>
      <c r="E408" s="16"/>
      <c r="F408" s="4"/>
      <c r="G408" s="4"/>
    </row>
    <row r="409" spans="1:7">
      <c r="A409" s="4"/>
      <c r="B409" s="4"/>
      <c r="C409" s="4"/>
      <c r="D409" s="4"/>
      <c r="E409" s="16"/>
      <c r="F409" s="4"/>
      <c r="G409" s="4"/>
    </row>
    <row r="410" spans="1:7">
      <c r="A410" s="4"/>
      <c r="B410" s="4"/>
      <c r="C410" s="4"/>
      <c r="D410" s="4"/>
      <c r="E410" s="16"/>
      <c r="F410" s="4"/>
      <c r="G410" s="4"/>
    </row>
    <row r="411" spans="1:7">
      <c r="A411" s="4"/>
      <c r="B411" s="4"/>
      <c r="C411" s="4"/>
      <c r="D411" s="4"/>
      <c r="E411" s="16"/>
      <c r="F411" s="4"/>
      <c r="G411" s="4"/>
    </row>
    <row r="412" spans="1:7">
      <c r="A412" s="4"/>
      <c r="B412" s="4"/>
      <c r="C412" s="4"/>
      <c r="D412" s="4"/>
      <c r="E412" s="16"/>
      <c r="F412" s="4"/>
      <c r="G412" s="4"/>
    </row>
    <row r="413" spans="1:7">
      <c r="A413" s="4"/>
      <c r="B413" s="4"/>
      <c r="C413" s="4"/>
      <c r="D413" s="4"/>
      <c r="E413" s="16"/>
      <c r="F413" s="4"/>
      <c r="G413" s="4"/>
    </row>
    <row r="414" spans="1:7">
      <c r="A414" s="4"/>
      <c r="B414" s="4"/>
      <c r="C414" s="4"/>
      <c r="D414" s="4"/>
      <c r="E414" s="16"/>
      <c r="F414" s="4"/>
      <c r="G414" s="4"/>
    </row>
    <row r="415" spans="1:7">
      <c r="A415" s="4"/>
      <c r="B415" s="4"/>
      <c r="C415" s="4"/>
      <c r="D415" s="4"/>
      <c r="E415" s="16"/>
      <c r="F415" s="4"/>
      <c r="G415" s="4"/>
    </row>
    <row r="416" spans="1:7">
      <c r="A416" s="4"/>
      <c r="B416" s="4"/>
      <c r="C416" s="4"/>
      <c r="D416" s="4"/>
      <c r="E416" s="16"/>
      <c r="F416" s="4"/>
      <c r="G416" s="4"/>
    </row>
    <row r="417" spans="1:7">
      <c r="A417" s="4"/>
      <c r="B417" s="4"/>
      <c r="C417" s="4"/>
      <c r="D417" s="4"/>
      <c r="E417" s="16"/>
      <c r="F417" s="4"/>
      <c r="G417" s="4"/>
    </row>
    <row r="418" spans="1:7">
      <c r="A418" s="4"/>
      <c r="B418" s="4"/>
      <c r="C418" s="4"/>
      <c r="D418" s="4"/>
      <c r="E418" s="16"/>
      <c r="F418" s="4"/>
      <c r="G418" s="4"/>
    </row>
    <row r="419" spans="1:7">
      <c r="A419" s="4"/>
      <c r="B419" s="4"/>
      <c r="C419" s="4"/>
      <c r="D419" s="4"/>
      <c r="E419" s="16"/>
      <c r="F419" s="4"/>
      <c r="G419" s="4"/>
    </row>
    <row r="420" spans="1:7">
      <c r="A420" s="4"/>
      <c r="B420" s="4"/>
      <c r="C420" s="4"/>
      <c r="D420" s="4"/>
      <c r="E420" s="16"/>
      <c r="F420" s="4"/>
      <c r="G420" s="4"/>
    </row>
    <row r="421" spans="1:7">
      <c r="A421" s="4"/>
      <c r="B421" s="4"/>
      <c r="C421" s="4"/>
      <c r="D421" s="4"/>
      <c r="E421" s="16"/>
      <c r="F421" s="4"/>
      <c r="G421" s="4"/>
    </row>
    <row r="422" spans="1:7">
      <c r="A422" s="4"/>
      <c r="B422" s="4"/>
      <c r="C422" s="4"/>
      <c r="D422" s="4"/>
      <c r="E422" s="16"/>
      <c r="F422" s="4"/>
      <c r="G422" s="4"/>
    </row>
    <row r="423" spans="1:7">
      <c r="A423" s="4"/>
      <c r="B423" s="4"/>
      <c r="C423" s="4"/>
      <c r="D423" s="4"/>
      <c r="E423" s="16"/>
      <c r="F423" s="4"/>
      <c r="G423" s="4"/>
    </row>
    <row r="424" spans="1:7">
      <c r="A424" s="4"/>
      <c r="B424" s="4"/>
      <c r="C424" s="4"/>
      <c r="D424" s="4"/>
      <c r="E424" s="16"/>
      <c r="F424" s="4"/>
      <c r="G424" s="4"/>
    </row>
    <row r="425" spans="1:7">
      <c r="A425" s="4"/>
      <c r="B425" s="4"/>
      <c r="C425" s="4"/>
      <c r="D425" s="4"/>
      <c r="E425" s="16"/>
      <c r="F425" s="4"/>
      <c r="G425" s="4"/>
    </row>
    <row r="426" spans="1:7">
      <c r="A426" s="4"/>
      <c r="B426" s="4"/>
      <c r="C426" s="4"/>
      <c r="D426" s="4"/>
      <c r="E426" s="16"/>
      <c r="F426" s="4"/>
      <c r="G426" s="4"/>
    </row>
    <row r="427" spans="1:7">
      <c r="A427" s="4"/>
      <c r="B427" s="4"/>
      <c r="C427" s="4"/>
      <c r="D427" s="4"/>
      <c r="E427" s="16"/>
      <c r="F427" s="4"/>
      <c r="G427" s="4"/>
    </row>
    <row r="428" spans="1:7">
      <c r="A428" s="4"/>
      <c r="B428" s="4"/>
      <c r="C428" s="4"/>
      <c r="D428" s="4"/>
      <c r="E428" s="16"/>
      <c r="F428" s="4"/>
      <c r="G428" s="4"/>
    </row>
    <row r="429" spans="1:7">
      <c r="A429" s="4"/>
      <c r="B429" s="4"/>
      <c r="C429" s="4"/>
      <c r="D429" s="4"/>
      <c r="E429" s="16"/>
      <c r="F429" s="4"/>
      <c r="G429" s="4"/>
    </row>
    <row r="430" spans="1:7">
      <c r="A430" s="4"/>
      <c r="B430" s="4"/>
      <c r="C430" s="4"/>
      <c r="D430" s="4"/>
      <c r="E430" s="16"/>
      <c r="F430" s="4"/>
      <c r="G430" s="4"/>
    </row>
    <row r="431" spans="1:7">
      <c r="A431" s="4"/>
      <c r="B431" s="4"/>
      <c r="C431" s="4"/>
      <c r="D431" s="4"/>
      <c r="E431" s="16"/>
      <c r="F431" s="4"/>
      <c r="G431" s="4"/>
    </row>
    <row r="432" spans="1:7">
      <c r="A432" s="4"/>
      <c r="B432" s="4"/>
      <c r="C432" s="4"/>
      <c r="D432" s="4"/>
      <c r="E432" s="16"/>
      <c r="F432" s="4"/>
      <c r="G432" s="4"/>
    </row>
    <row r="433" spans="1:7">
      <c r="A433" s="4"/>
      <c r="B433" s="4"/>
      <c r="C433" s="4"/>
      <c r="D433" s="4"/>
      <c r="E433" s="16"/>
      <c r="F433" s="4"/>
      <c r="G433" s="4"/>
    </row>
    <row r="434" spans="1:7">
      <c r="A434" s="4"/>
      <c r="B434" s="4"/>
      <c r="C434" s="4"/>
      <c r="D434" s="4"/>
      <c r="E434" s="16"/>
      <c r="F434" s="4"/>
      <c r="G434" s="4"/>
    </row>
    <row r="435" spans="1:7">
      <c r="A435" s="4"/>
      <c r="B435" s="4"/>
      <c r="C435" s="4"/>
      <c r="D435" s="4"/>
      <c r="E435" s="16"/>
      <c r="F435" s="4"/>
      <c r="G435" s="4"/>
    </row>
    <row r="436" spans="1:7">
      <c r="A436" s="4"/>
      <c r="B436" s="4"/>
      <c r="C436" s="4"/>
      <c r="D436" s="4"/>
      <c r="E436" s="16"/>
      <c r="F436" s="4"/>
      <c r="G436" s="4"/>
    </row>
    <row r="437" spans="1:7">
      <c r="A437" s="4"/>
      <c r="B437" s="4"/>
      <c r="C437" s="4"/>
      <c r="D437" s="4"/>
      <c r="E437" s="16"/>
      <c r="F437" s="4"/>
      <c r="G437" s="4"/>
    </row>
    <row r="438" spans="1:7">
      <c r="A438" s="4"/>
      <c r="B438" s="4"/>
      <c r="C438" s="4"/>
      <c r="D438" s="4"/>
      <c r="E438" s="16"/>
      <c r="F438" s="4"/>
      <c r="G438" s="4"/>
    </row>
    <row r="439" spans="1:7">
      <c r="A439" s="4"/>
      <c r="B439" s="4"/>
      <c r="C439" s="4"/>
      <c r="D439" s="4"/>
      <c r="E439" s="16"/>
      <c r="F439" s="4"/>
      <c r="G439" s="4"/>
    </row>
    <row r="440" spans="1:7">
      <c r="A440" s="4"/>
      <c r="B440" s="4"/>
      <c r="C440" s="4"/>
      <c r="D440" s="4"/>
      <c r="E440" s="16"/>
      <c r="F440" s="4"/>
      <c r="G440" s="4"/>
    </row>
    <row r="441" spans="1:7">
      <c r="A441" s="4"/>
      <c r="B441" s="4"/>
      <c r="C441" s="4"/>
      <c r="D441" s="4"/>
      <c r="E441" s="16"/>
      <c r="F441" s="4"/>
      <c r="G441" s="4"/>
    </row>
    <row r="442" spans="1:7">
      <c r="A442" s="4"/>
      <c r="B442" s="4"/>
      <c r="C442" s="4"/>
      <c r="D442" s="4"/>
      <c r="E442" s="16"/>
      <c r="F442" s="4"/>
      <c r="G442" s="4"/>
    </row>
    <row r="443" spans="1:7">
      <c r="A443" s="4"/>
      <c r="B443" s="4"/>
      <c r="C443" s="4"/>
      <c r="D443" s="4"/>
      <c r="E443" s="16"/>
      <c r="F443" s="4"/>
      <c r="G443" s="4"/>
    </row>
    <row r="444" spans="1:7">
      <c r="A444" s="4"/>
      <c r="B444" s="4"/>
      <c r="C444" s="4"/>
      <c r="D444" s="4"/>
      <c r="E444" s="16"/>
      <c r="F444" s="4"/>
      <c r="G444" s="4"/>
    </row>
    <row r="445" spans="1:7">
      <c r="A445" s="4"/>
      <c r="B445" s="4"/>
      <c r="C445" s="4"/>
      <c r="D445" s="4"/>
      <c r="E445" s="16"/>
      <c r="F445" s="4"/>
      <c r="G445" s="4"/>
    </row>
    <row r="446" spans="1:7">
      <c r="A446" s="4"/>
      <c r="B446" s="4"/>
      <c r="C446" s="4"/>
      <c r="D446" s="4"/>
      <c r="E446" s="16"/>
      <c r="F446" s="4"/>
      <c r="G446" s="4"/>
    </row>
    <row r="447" spans="1:7">
      <c r="A447" s="4"/>
      <c r="B447" s="4"/>
      <c r="C447" s="4"/>
      <c r="D447" s="4"/>
      <c r="E447" s="16"/>
      <c r="F447" s="4"/>
      <c r="G447" s="4"/>
    </row>
    <row r="448" spans="1:7">
      <c r="A448" s="4"/>
      <c r="B448" s="4"/>
      <c r="C448" s="4"/>
      <c r="D448" s="4"/>
      <c r="E448" s="16"/>
      <c r="F448" s="4"/>
      <c r="G448" s="4"/>
    </row>
    <row r="449" spans="1:7">
      <c r="A449" s="4"/>
      <c r="B449" s="4"/>
      <c r="C449" s="4"/>
      <c r="D449" s="4"/>
      <c r="E449" s="16"/>
      <c r="F449" s="4"/>
      <c r="G449" s="4"/>
    </row>
    <row r="450" spans="1:7">
      <c r="A450" s="4"/>
      <c r="B450" s="4"/>
      <c r="C450" s="4"/>
      <c r="D450" s="4"/>
      <c r="E450" s="16"/>
      <c r="F450" s="4"/>
      <c r="G450" s="4"/>
    </row>
    <row r="451" spans="1:7">
      <c r="A451" s="4"/>
      <c r="B451" s="4"/>
      <c r="C451" s="4"/>
      <c r="D451" s="4"/>
      <c r="E451" s="16"/>
      <c r="F451" s="4"/>
      <c r="G451" s="4"/>
    </row>
    <row r="452" spans="1:7">
      <c r="A452" s="4"/>
      <c r="B452" s="4"/>
      <c r="C452" s="4"/>
      <c r="D452" s="4"/>
      <c r="E452" s="16"/>
      <c r="F452" s="4"/>
      <c r="G452" s="4"/>
    </row>
    <row r="453" spans="1:7">
      <c r="A453" s="4"/>
      <c r="B453" s="4"/>
      <c r="C453" s="4"/>
      <c r="D453" s="4"/>
      <c r="E453" s="16"/>
      <c r="F453" s="4"/>
      <c r="G453" s="4"/>
    </row>
    <row r="454" spans="1:7">
      <c r="A454" s="4"/>
      <c r="B454" s="4"/>
      <c r="C454" s="4"/>
      <c r="D454" s="4"/>
      <c r="E454" s="16"/>
      <c r="F454" s="4"/>
      <c r="G454" s="4"/>
    </row>
    <row r="455" spans="1:7">
      <c r="A455" s="4"/>
      <c r="B455" s="4"/>
      <c r="C455" s="4"/>
      <c r="D455" s="4"/>
      <c r="E455" s="16"/>
      <c r="F455" s="4"/>
      <c r="G455" s="4"/>
    </row>
    <row r="456" spans="1:7">
      <c r="A456" s="4"/>
      <c r="B456" s="4"/>
      <c r="C456" s="4"/>
      <c r="D456" s="4"/>
      <c r="E456" s="16"/>
      <c r="F456" s="4"/>
      <c r="G456" s="4"/>
    </row>
    <row r="457" spans="1:7">
      <c r="A457" s="4"/>
      <c r="B457" s="4"/>
      <c r="C457" s="4"/>
      <c r="D457" s="4"/>
      <c r="E457" s="16"/>
      <c r="F457" s="4"/>
      <c r="G457" s="4"/>
    </row>
    <row r="458" spans="1:7">
      <c r="A458" s="4"/>
      <c r="B458" s="4"/>
      <c r="C458" s="4"/>
      <c r="D458" s="4"/>
      <c r="E458" s="16"/>
      <c r="F458" s="4"/>
      <c r="G458" s="4"/>
    </row>
    <row r="459" spans="1:7">
      <c r="A459" s="4"/>
      <c r="B459" s="4"/>
      <c r="C459" s="4"/>
      <c r="D459" s="4"/>
      <c r="E459" s="16"/>
      <c r="F459" s="4"/>
      <c r="G459" s="4"/>
    </row>
    <row r="460" spans="1:7">
      <c r="A460" s="4"/>
      <c r="B460" s="4"/>
      <c r="C460" s="4"/>
      <c r="D460" s="4"/>
      <c r="E460" s="16"/>
      <c r="F460" s="4"/>
      <c r="G460" s="4"/>
    </row>
    <row r="461" spans="1:7">
      <c r="A461" s="4"/>
      <c r="B461" s="4"/>
      <c r="C461" s="4"/>
      <c r="D461" s="4"/>
      <c r="E461" s="16"/>
      <c r="F461" s="4"/>
      <c r="G461" s="4"/>
    </row>
    <row r="462" spans="1:7">
      <c r="A462" s="4"/>
      <c r="B462" s="4"/>
      <c r="C462" s="4"/>
      <c r="D462" s="4"/>
      <c r="E462" s="16"/>
      <c r="F462" s="4"/>
      <c r="G462" s="4"/>
    </row>
    <row r="463" spans="1:7">
      <c r="A463" s="4"/>
      <c r="B463" s="4"/>
      <c r="C463" s="4"/>
      <c r="D463" s="4"/>
      <c r="E463" s="16"/>
      <c r="F463" s="4"/>
      <c r="G463" s="4"/>
    </row>
    <row r="464" spans="1:7">
      <c r="A464" s="4"/>
      <c r="B464" s="4"/>
      <c r="C464" s="4"/>
      <c r="D464" s="4"/>
      <c r="E464" s="16"/>
      <c r="F464" s="4"/>
      <c r="G464" s="4"/>
    </row>
    <row r="465" spans="1:7">
      <c r="A465" s="4"/>
      <c r="B465" s="4"/>
      <c r="C465" s="4"/>
      <c r="D465" s="4"/>
      <c r="E465" s="16"/>
      <c r="F465" s="4"/>
      <c r="G465" s="4"/>
    </row>
  </sheetData>
  <mergeCells count="6">
    <mergeCell ref="C5:C6"/>
    <mergeCell ref="D5:D6"/>
    <mergeCell ref="F5:F6"/>
    <mergeCell ref="A59:F59"/>
    <mergeCell ref="A61:G61"/>
    <mergeCell ref="E5:E6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tabColor indexed="51"/>
  </sheetPr>
  <dimension ref="A1:J470"/>
  <sheetViews>
    <sheetView showGridLines="0" view="pageLayout" topLeftCell="A75" zoomScaleNormal="100" zoomScaleSheetLayoutView="100" workbookViewId="0">
      <selection sqref="A1:G66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17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111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117</v>
      </c>
      <c r="D7" s="80"/>
      <c r="E7" s="112"/>
      <c r="F7" s="80"/>
      <c r="G7" s="81"/>
    </row>
    <row r="8" spans="1:10" ht="21.95" customHeight="1">
      <c r="A8" s="77"/>
      <c r="B8" s="78" t="s">
        <v>10</v>
      </c>
      <c r="C8" s="82" t="str">
        <f>+'ohs1'!C8</f>
        <v>Occupational health and safety requirements</v>
      </c>
      <c r="D8" s="80"/>
      <c r="E8" s="112"/>
      <c r="F8" s="80"/>
      <c r="G8" s="81"/>
      <c r="I8" s="42" t="s">
        <v>535</v>
      </c>
      <c r="J8" s="27"/>
    </row>
    <row r="9" spans="1:10" ht="15" customHeight="1" thickBot="1">
      <c r="A9" s="77"/>
      <c r="B9" s="78"/>
      <c r="C9" s="113"/>
      <c r="D9" s="80"/>
      <c r="E9" s="112"/>
      <c r="F9" s="80"/>
      <c r="G9" s="81"/>
    </row>
    <row r="10" spans="1:10" ht="17.100000000000001" customHeight="1">
      <c r="A10" s="126">
        <f>+'ohs1'!A61:G61</f>
        <v>3</v>
      </c>
      <c r="B10" s="127"/>
      <c r="C10" s="128"/>
      <c r="D10" s="127"/>
      <c r="E10" s="129"/>
      <c r="F10" s="130"/>
      <c r="G10" s="131"/>
      <c r="I10" s="41">
        <f>+'ohs1'!I10</f>
        <v>3.5000000000000003E-2</v>
      </c>
    </row>
    <row r="11" spans="1:10" ht="17.100000000000001" customHeight="1">
      <c r="A11" s="89"/>
      <c r="B11" s="116"/>
      <c r="C11" s="91"/>
      <c r="D11" s="92"/>
      <c r="E11" s="117"/>
      <c r="F11" s="94"/>
      <c r="G11" s="95"/>
    </row>
    <row r="12" spans="1:10" ht="17.100000000000001" customHeight="1">
      <c r="A12" s="96">
        <v>2.6</v>
      </c>
      <c r="B12" s="118"/>
      <c r="C12" s="98" t="s">
        <v>122</v>
      </c>
      <c r="D12" s="99"/>
      <c r="E12" s="119"/>
      <c r="F12" s="101"/>
      <c r="G12" s="102"/>
    </row>
    <row r="13" spans="1:10" ht="17.100000000000001" customHeight="1">
      <c r="A13" s="89"/>
      <c r="B13" s="120"/>
      <c r="C13" s="91"/>
      <c r="D13" s="92"/>
      <c r="E13" s="117"/>
      <c r="F13" s="104"/>
      <c r="G13" s="95"/>
    </row>
    <row r="14" spans="1:10" ht="17.100000000000001" customHeight="1">
      <c r="A14" s="89" t="s">
        <v>123</v>
      </c>
      <c r="B14" s="120"/>
      <c r="C14" s="91" t="s">
        <v>606</v>
      </c>
      <c r="D14" s="92" t="s">
        <v>358</v>
      </c>
      <c r="E14" s="93">
        <v>1</v>
      </c>
      <c r="F14" s="104"/>
      <c r="G14" s="95"/>
    </row>
    <row r="15" spans="1:10" ht="17.100000000000001" customHeight="1">
      <c r="A15" s="89"/>
      <c r="B15" s="120"/>
      <c r="C15" s="91" t="s">
        <v>1414</v>
      </c>
      <c r="D15" s="92"/>
      <c r="E15" s="117"/>
      <c r="F15" s="104"/>
      <c r="G15" s="95"/>
    </row>
    <row r="16" spans="1:10" ht="17.100000000000001" customHeight="1">
      <c r="A16" s="89"/>
      <c r="B16" s="120"/>
      <c r="C16" s="91" t="s">
        <v>1415</v>
      </c>
      <c r="D16" s="92"/>
      <c r="E16" s="117"/>
      <c r="F16" s="104"/>
      <c r="G16" s="95"/>
    </row>
    <row r="17" spans="1:7" ht="17.100000000000001" customHeight="1">
      <c r="A17" s="89"/>
      <c r="B17" s="120"/>
      <c r="C17" s="132" t="s">
        <v>1416</v>
      </c>
      <c r="D17" s="92"/>
      <c r="E17" s="117"/>
      <c r="F17" s="104"/>
      <c r="G17" s="95"/>
    </row>
    <row r="18" spans="1:7" ht="17.100000000000001" customHeight="1">
      <c r="A18" s="89"/>
      <c r="B18" s="120"/>
      <c r="C18" s="91"/>
      <c r="D18" s="92"/>
      <c r="E18" s="117"/>
      <c r="F18" s="104"/>
      <c r="G18" s="95"/>
    </row>
    <row r="19" spans="1:7" ht="17.100000000000001" customHeight="1">
      <c r="A19" s="96">
        <v>2.7</v>
      </c>
      <c r="B19" s="118"/>
      <c r="C19" s="98" t="s">
        <v>354</v>
      </c>
      <c r="D19" s="99"/>
      <c r="E19" s="119"/>
      <c r="F19" s="101"/>
      <c r="G19" s="102"/>
    </row>
    <row r="20" spans="1:7" ht="17.100000000000001" customHeight="1">
      <c r="A20" s="89"/>
      <c r="B20" s="120"/>
      <c r="C20" s="91"/>
      <c r="D20" s="92"/>
      <c r="E20" s="117"/>
      <c r="F20" s="104"/>
      <c r="G20" s="95"/>
    </row>
    <row r="21" spans="1:7" ht="17.100000000000001" customHeight="1">
      <c r="A21" s="89" t="s">
        <v>124</v>
      </c>
      <c r="B21" s="120"/>
      <c r="C21" s="91" t="s">
        <v>607</v>
      </c>
      <c r="D21" s="92" t="s">
        <v>358</v>
      </c>
      <c r="E21" s="93">
        <v>1</v>
      </c>
      <c r="F21" s="104"/>
      <c r="G21" s="95"/>
    </row>
    <row r="22" spans="1:7" ht="17.100000000000001" customHeight="1">
      <c r="A22" s="89"/>
      <c r="B22" s="120"/>
      <c r="C22" s="91" t="s">
        <v>548</v>
      </c>
      <c r="D22" s="92"/>
      <c r="E22" s="93"/>
      <c r="F22" s="104"/>
      <c r="G22" s="95"/>
    </row>
    <row r="23" spans="1:7" ht="17.100000000000001" customHeight="1">
      <c r="A23" s="89"/>
      <c r="B23" s="120"/>
      <c r="C23" s="39" t="s">
        <v>1417</v>
      </c>
      <c r="D23" s="92"/>
      <c r="E23" s="93"/>
      <c r="F23" s="104"/>
      <c r="G23" s="95"/>
    </row>
    <row r="24" spans="1:7" ht="17.100000000000001" customHeight="1">
      <c r="A24" s="89"/>
      <c r="B24" s="120"/>
      <c r="C24" s="39" t="s">
        <v>1418</v>
      </c>
      <c r="D24" s="92"/>
      <c r="E24" s="93"/>
      <c r="F24" s="104"/>
      <c r="G24" s="95"/>
    </row>
    <row r="25" spans="1:7" ht="17.100000000000001" customHeight="1">
      <c r="A25" s="89"/>
      <c r="B25" s="120"/>
      <c r="C25" s="133" t="s">
        <v>125</v>
      </c>
      <c r="D25" s="92"/>
      <c r="E25" s="93"/>
      <c r="F25" s="104"/>
      <c r="G25" s="95"/>
    </row>
    <row r="26" spans="1:7" ht="17.100000000000001" customHeight="1">
      <c r="A26" s="89"/>
      <c r="B26" s="120"/>
      <c r="C26" s="123" t="s">
        <v>126</v>
      </c>
      <c r="D26" s="92"/>
      <c r="E26" s="117"/>
      <c r="F26" s="104"/>
      <c r="G26" s="95"/>
    </row>
    <row r="27" spans="1:7" ht="17.100000000000001" customHeight="1">
      <c r="A27" s="89"/>
      <c r="B27" s="120"/>
      <c r="C27" s="123" t="s">
        <v>127</v>
      </c>
      <c r="D27" s="92"/>
      <c r="E27" s="117"/>
      <c r="F27" s="104"/>
      <c r="G27" s="95"/>
    </row>
    <row r="28" spans="1:7" ht="17.100000000000001" customHeight="1">
      <c r="A28" s="89"/>
      <c r="B28" s="120"/>
      <c r="C28" s="123" t="s">
        <v>254</v>
      </c>
      <c r="D28" s="92"/>
      <c r="E28" s="117"/>
      <c r="F28" s="104"/>
      <c r="G28" s="95"/>
    </row>
    <row r="29" spans="1:7" ht="17.100000000000001" customHeight="1">
      <c r="A29" s="89"/>
      <c r="B29" s="120"/>
      <c r="C29" s="123" t="s">
        <v>255</v>
      </c>
      <c r="D29" s="92"/>
      <c r="E29" s="117"/>
      <c r="F29" s="104"/>
      <c r="G29" s="95"/>
    </row>
    <row r="30" spans="1:7" ht="17.100000000000001" customHeight="1">
      <c r="A30" s="89"/>
      <c r="B30" s="120"/>
      <c r="C30" s="123" t="s">
        <v>128</v>
      </c>
      <c r="D30" s="92"/>
      <c r="E30" s="117"/>
      <c r="F30" s="104"/>
      <c r="G30" s="95"/>
    </row>
    <row r="31" spans="1:7" ht="17.100000000000001" customHeight="1">
      <c r="A31" s="89"/>
      <c r="B31" s="120"/>
      <c r="C31" s="123" t="s">
        <v>129</v>
      </c>
      <c r="D31" s="92"/>
      <c r="E31" s="117"/>
      <c r="F31" s="104"/>
      <c r="G31" s="95"/>
    </row>
    <row r="32" spans="1:7" ht="17.100000000000001" customHeight="1">
      <c r="A32" s="89"/>
      <c r="B32" s="120"/>
      <c r="C32" s="123" t="s">
        <v>130</v>
      </c>
      <c r="D32" s="92"/>
      <c r="E32" s="117"/>
      <c r="F32" s="104"/>
      <c r="G32" s="95"/>
    </row>
    <row r="33" spans="1:7" ht="17.100000000000001" customHeight="1">
      <c r="A33" s="89"/>
      <c r="B33" s="120"/>
      <c r="C33" s="123" t="s">
        <v>131</v>
      </c>
      <c r="D33" s="92"/>
      <c r="E33" s="117"/>
      <c r="F33" s="104"/>
      <c r="G33" s="95"/>
    </row>
    <row r="34" spans="1:7" ht="17.100000000000001" customHeight="1">
      <c r="A34" s="89"/>
      <c r="B34" s="120"/>
      <c r="C34" s="123" t="s">
        <v>132</v>
      </c>
      <c r="D34" s="92"/>
      <c r="E34" s="117"/>
      <c r="F34" s="104"/>
      <c r="G34" s="95"/>
    </row>
    <row r="35" spans="1:7" ht="17.100000000000001" customHeight="1">
      <c r="A35" s="89"/>
      <c r="B35" s="120"/>
      <c r="C35" s="123" t="s">
        <v>133</v>
      </c>
      <c r="D35" s="92"/>
      <c r="E35" s="117"/>
      <c r="F35" s="104"/>
      <c r="G35" s="95"/>
    </row>
    <row r="36" spans="1:7" ht="17.100000000000001" customHeight="1">
      <c r="A36" s="89"/>
      <c r="B36" s="120"/>
      <c r="C36" s="123" t="s">
        <v>134</v>
      </c>
      <c r="D36" s="92"/>
      <c r="E36" s="117"/>
      <c r="F36" s="104"/>
      <c r="G36" s="95"/>
    </row>
    <row r="37" spans="1:7" ht="17.100000000000001" customHeight="1">
      <c r="A37" s="89"/>
      <c r="B37" s="120"/>
      <c r="C37" s="123" t="s">
        <v>135</v>
      </c>
      <c r="D37" s="92"/>
      <c r="E37" s="117"/>
      <c r="F37" s="104"/>
      <c r="G37" s="95"/>
    </row>
    <row r="38" spans="1:7" ht="17.100000000000001" customHeight="1">
      <c r="A38" s="89"/>
      <c r="B38" s="120"/>
      <c r="C38" s="123" t="s">
        <v>136</v>
      </c>
      <c r="D38" s="92"/>
      <c r="E38" s="117"/>
      <c r="F38" s="104"/>
      <c r="G38" s="95"/>
    </row>
    <row r="39" spans="1:7" ht="17.100000000000001" customHeight="1">
      <c r="A39" s="89"/>
      <c r="B39" s="120"/>
      <c r="C39" s="123" t="s">
        <v>137</v>
      </c>
      <c r="D39" s="92"/>
      <c r="E39" s="117"/>
      <c r="F39" s="104"/>
      <c r="G39" s="95"/>
    </row>
    <row r="40" spans="1:7" ht="17.100000000000001" customHeight="1">
      <c r="A40" s="89"/>
      <c r="B40" s="120"/>
      <c r="C40" s="91"/>
      <c r="D40" s="92"/>
      <c r="E40" s="117"/>
      <c r="F40" s="104"/>
      <c r="G40" s="95"/>
    </row>
    <row r="41" spans="1:7" ht="17.100000000000001" customHeight="1">
      <c r="A41" s="96">
        <v>2.8</v>
      </c>
      <c r="B41" s="118"/>
      <c r="C41" s="98" t="s">
        <v>138</v>
      </c>
      <c r="D41" s="99"/>
      <c r="E41" s="100"/>
      <c r="F41" s="101"/>
      <c r="G41" s="102"/>
    </row>
    <row r="42" spans="1:7" ht="17.100000000000001" customHeight="1">
      <c r="A42" s="89"/>
      <c r="B42" s="120"/>
      <c r="C42" s="91"/>
      <c r="D42" s="92"/>
      <c r="E42" s="93"/>
      <c r="F42" s="104"/>
      <c r="G42" s="95"/>
    </row>
    <row r="43" spans="1:7" ht="17.100000000000001" customHeight="1">
      <c r="A43" s="89"/>
      <c r="B43" s="120"/>
      <c r="C43" s="105" t="s">
        <v>321</v>
      </c>
      <c r="D43" s="92"/>
      <c r="E43" s="93"/>
      <c r="F43" s="104"/>
      <c r="G43" s="95"/>
    </row>
    <row r="44" spans="1:7" ht="17.100000000000001" customHeight="1">
      <c r="A44" s="89" t="s">
        <v>139</v>
      </c>
      <c r="B44" s="120"/>
      <c r="C44" s="91" t="s">
        <v>336</v>
      </c>
      <c r="D44" s="92" t="s">
        <v>34</v>
      </c>
      <c r="E44" s="93">
        <v>1</v>
      </c>
      <c r="F44" s="104"/>
      <c r="G44" s="95"/>
    </row>
    <row r="45" spans="1:7" ht="17.100000000000001" customHeight="1">
      <c r="A45" s="89" t="s">
        <v>140</v>
      </c>
      <c r="B45" s="120"/>
      <c r="C45" s="91" t="s">
        <v>337</v>
      </c>
      <c r="D45" s="92" t="s">
        <v>34</v>
      </c>
      <c r="E45" s="93">
        <v>1</v>
      </c>
      <c r="F45" s="104"/>
      <c r="G45" s="95"/>
    </row>
    <row r="46" spans="1:7" ht="17.100000000000001" customHeight="1">
      <c r="A46" s="89" t="s">
        <v>141</v>
      </c>
      <c r="B46" s="120"/>
      <c r="C46" s="91" t="s">
        <v>338</v>
      </c>
      <c r="D46" s="92" t="s">
        <v>34</v>
      </c>
      <c r="E46" s="93">
        <v>1</v>
      </c>
      <c r="F46" s="104"/>
      <c r="G46" s="95"/>
    </row>
    <row r="47" spans="1:7" ht="17.100000000000001" customHeight="1">
      <c r="A47" s="89"/>
      <c r="B47" s="120"/>
      <c r="C47" s="133"/>
      <c r="D47" s="92"/>
      <c r="E47" s="117"/>
      <c r="F47" s="104"/>
      <c r="G47" s="95"/>
    </row>
    <row r="48" spans="1:7" ht="17.100000000000001" customHeight="1">
      <c r="A48" s="134">
        <v>2.9</v>
      </c>
      <c r="B48" s="118"/>
      <c r="C48" s="98" t="s">
        <v>142</v>
      </c>
      <c r="D48" s="99"/>
      <c r="E48" s="119"/>
      <c r="F48" s="101"/>
      <c r="G48" s="102"/>
    </row>
    <row r="49" spans="1:7" ht="17.100000000000001" customHeight="1">
      <c r="A49" s="89"/>
      <c r="B49" s="120"/>
      <c r="C49" s="91"/>
      <c r="D49" s="92"/>
      <c r="E49" s="93"/>
      <c r="F49" s="104"/>
      <c r="G49" s="95"/>
    </row>
    <row r="50" spans="1:7" ht="17.100000000000001" customHeight="1">
      <c r="A50" s="89"/>
      <c r="B50" s="120"/>
      <c r="C50" s="105" t="s">
        <v>321</v>
      </c>
      <c r="D50" s="92"/>
      <c r="E50" s="93"/>
      <c r="F50" s="104"/>
      <c r="G50" s="95"/>
    </row>
    <row r="51" spans="1:7" ht="17.100000000000001" customHeight="1">
      <c r="A51" s="89" t="s">
        <v>143</v>
      </c>
      <c r="B51" s="120"/>
      <c r="C51" s="91" t="s">
        <v>339</v>
      </c>
      <c r="D51" s="92" t="s">
        <v>34</v>
      </c>
      <c r="E51" s="93">
        <v>2</v>
      </c>
      <c r="F51" s="104"/>
      <c r="G51" s="95"/>
    </row>
    <row r="52" spans="1:7" ht="17.100000000000001" customHeight="1">
      <c r="A52" s="89" t="s">
        <v>144</v>
      </c>
      <c r="B52" s="120"/>
      <c r="C52" s="91" t="s">
        <v>340</v>
      </c>
      <c r="D52" s="92" t="s">
        <v>34</v>
      </c>
      <c r="E52" s="93">
        <v>2</v>
      </c>
      <c r="F52" s="104"/>
      <c r="G52" s="95"/>
    </row>
    <row r="53" spans="1:7" ht="17.100000000000001" customHeight="1">
      <c r="A53" s="89" t="s">
        <v>145</v>
      </c>
      <c r="B53" s="120"/>
      <c r="C53" s="91" t="s">
        <v>341</v>
      </c>
      <c r="D53" s="92" t="s">
        <v>34</v>
      </c>
      <c r="E53" s="93">
        <v>4</v>
      </c>
      <c r="F53" s="104"/>
      <c r="G53" s="95"/>
    </row>
    <row r="54" spans="1:7" ht="17.100000000000001" customHeight="1">
      <c r="A54" s="89" t="s">
        <v>270</v>
      </c>
      <c r="B54" s="120"/>
      <c r="C54" s="91" t="s">
        <v>342</v>
      </c>
      <c r="D54" s="92" t="s">
        <v>34</v>
      </c>
      <c r="E54" s="93">
        <v>4</v>
      </c>
      <c r="F54" s="104"/>
      <c r="G54" s="95"/>
    </row>
    <row r="55" spans="1:7" ht="17.100000000000001" customHeight="1">
      <c r="A55" s="89"/>
      <c r="B55" s="120"/>
      <c r="C55" s="91"/>
      <c r="D55" s="92"/>
      <c r="E55" s="117"/>
      <c r="F55" s="104"/>
      <c r="G55" s="95"/>
    </row>
    <row r="56" spans="1:7" ht="17.100000000000001" customHeight="1">
      <c r="A56" s="89"/>
      <c r="B56" s="120"/>
      <c r="C56" s="91"/>
      <c r="D56" s="92"/>
      <c r="E56" s="93"/>
      <c r="F56" s="104"/>
      <c r="G56" s="95"/>
    </row>
    <row r="57" spans="1:7" ht="17.100000000000001" customHeight="1">
      <c r="A57" s="89"/>
      <c r="B57" s="120"/>
      <c r="C57" s="135"/>
      <c r="D57" s="92"/>
      <c r="E57" s="93"/>
      <c r="F57" s="104"/>
      <c r="G57" s="95"/>
    </row>
    <row r="58" spans="1:7" ht="17.100000000000001" customHeight="1" thickBot="1">
      <c r="A58" s="89"/>
      <c r="B58" s="120"/>
      <c r="C58" s="105"/>
      <c r="D58" s="92"/>
      <c r="E58" s="93"/>
      <c r="F58" s="104"/>
      <c r="G58" s="95"/>
    </row>
    <row r="59" spans="1:7" ht="24.95" customHeight="1" thickBot="1">
      <c r="A59" s="321">
        <f>+'ohs3'!A61:G61</f>
        <v>5</v>
      </c>
      <c r="B59" s="322"/>
      <c r="C59" s="322"/>
      <c r="D59" s="322"/>
      <c r="E59" s="322"/>
      <c r="F59" s="322"/>
      <c r="G59" s="110"/>
    </row>
    <row r="60" spans="1:7" ht="9.9499999999999993" customHeight="1" thickBot="1">
      <c r="A60" s="15"/>
      <c r="B60" s="15"/>
      <c r="C60" s="15"/>
      <c r="D60" s="15"/>
      <c r="E60" s="125"/>
      <c r="F60" s="15"/>
      <c r="G60" s="15"/>
    </row>
    <row r="61" spans="1:7" ht="24.95" customHeight="1" thickBot="1">
      <c r="A61" s="308">
        <f>+'ohs1'!A61:G61+1</f>
        <v>4</v>
      </c>
      <c r="B61" s="309"/>
      <c r="C61" s="309"/>
      <c r="D61" s="309"/>
      <c r="E61" s="309"/>
      <c r="F61" s="309"/>
      <c r="G61" s="310"/>
    </row>
    <row r="62" spans="1:7">
      <c r="A62" s="4"/>
      <c r="B62" s="4"/>
      <c r="C62" s="4"/>
      <c r="D62" s="4"/>
      <c r="E62" s="4"/>
      <c r="F62" s="4"/>
      <c r="G62" s="4"/>
    </row>
    <row r="63" spans="1:7">
      <c r="A63" s="4"/>
      <c r="B63" s="4"/>
      <c r="C63" s="4"/>
      <c r="D63" s="4"/>
      <c r="E63" s="4"/>
      <c r="F63" s="4"/>
      <c r="G63" s="4"/>
    </row>
    <row r="64" spans="1:7">
      <c r="A64" s="4"/>
      <c r="B64" s="4"/>
      <c r="C64" s="4"/>
      <c r="D64" s="4"/>
      <c r="E64" s="4"/>
      <c r="F64" s="4"/>
      <c r="G64" s="4"/>
    </row>
    <row r="65" spans="1:7">
      <c r="A65" s="4"/>
      <c r="B65" s="4"/>
      <c r="C65" s="4"/>
      <c r="D65" s="4"/>
      <c r="E65" s="4"/>
      <c r="F65" s="4"/>
      <c r="G65" s="4"/>
    </row>
    <row r="66" spans="1:7">
      <c r="A66" s="4"/>
      <c r="B66" s="4"/>
      <c r="C66" s="4"/>
      <c r="D66" s="4"/>
      <c r="E66" s="16"/>
      <c r="F66" s="4"/>
      <c r="G66" s="4"/>
    </row>
    <row r="67" spans="1:7">
      <c r="A67" s="4"/>
      <c r="B67" s="4"/>
      <c r="C67" s="4"/>
      <c r="D67" s="4"/>
      <c r="E67" s="16"/>
      <c r="F67" s="4"/>
      <c r="G67" s="4"/>
    </row>
    <row r="68" spans="1:7">
      <c r="A68" s="4"/>
      <c r="B68" s="4"/>
      <c r="C68" s="4"/>
      <c r="D68" s="4"/>
      <c r="E68" s="16"/>
      <c r="F68" s="4"/>
      <c r="G68" s="4"/>
    </row>
    <row r="69" spans="1:7">
      <c r="A69" s="4"/>
      <c r="B69" s="4"/>
      <c r="C69" s="4"/>
      <c r="D69" s="4"/>
      <c r="E69" s="16"/>
      <c r="F69" s="4"/>
      <c r="G69" s="4"/>
    </row>
    <row r="70" spans="1:7">
      <c r="A70" s="4"/>
      <c r="B70" s="4"/>
      <c r="C70" s="4"/>
      <c r="D70" s="4"/>
      <c r="E70" s="16"/>
      <c r="F70" s="4"/>
      <c r="G70" s="4"/>
    </row>
    <row r="71" spans="1:7">
      <c r="A71" s="4"/>
      <c r="B71" s="4"/>
      <c r="C71" s="4"/>
      <c r="D71" s="4"/>
      <c r="E71" s="16"/>
      <c r="F71" s="4"/>
      <c r="G71" s="4"/>
    </row>
    <row r="72" spans="1:7">
      <c r="A72" s="4"/>
      <c r="B72" s="4"/>
      <c r="C72" s="4"/>
      <c r="D72" s="4"/>
      <c r="E72" s="16"/>
      <c r="F72" s="4"/>
      <c r="G72" s="4"/>
    </row>
    <row r="73" spans="1:7">
      <c r="A73" s="4"/>
      <c r="B73" s="4"/>
      <c r="C73" s="4"/>
      <c r="D73" s="4"/>
      <c r="E73" s="16"/>
      <c r="F73" s="4"/>
      <c r="G73" s="4"/>
    </row>
    <row r="74" spans="1:7">
      <c r="A74" s="4"/>
      <c r="B74" s="4"/>
      <c r="C74" s="4"/>
      <c r="D74" s="4"/>
      <c r="E74" s="16"/>
      <c r="F74" s="4"/>
      <c r="G74" s="4"/>
    </row>
    <row r="75" spans="1:7">
      <c r="A75" s="4"/>
      <c r="B75" s="4"/>
      <c r="C75" s="4"/>
      <c r="D75" s="4"/>
      <c r="E75" s="16"/>
      <c r="F75" s="4"/>
      <c r="G75" s="4"/>
    </row>
    <row r="76" spans="1:7">
      <c r="A76" s="4"/>
      <c r="B76" s="4"/>
      <c r="C76" s="4"/>
      <c r="D76" s="4"/>
      <c r="E76" s="16"/>
      <c r="F76" s="4"/>
      <c r="G76" s="4"/>
    </row>
    <row r="77" spans="1:7">
      <c r="A77" s="4"/>
      <c r="B77" s="4"/>
      <c r="C77" s="4"/>
      <c r="D77" s="4"/>
      <c r="E77" s="16"/>
      <c r="F77" s="4"/>
      <c r="G77" s="4"/>
    </row>
    <row r="78" spans="1:7">
      <c r="A78" s="4"/>
      <c r="B78" s="4"/>
      <c r="C78" s="4"/>
      <c r="D78" s="4"/>
      <c r="E78" s="16"/>
      <c r="F78" s="4"/>
      <c r="G78" s="4"/>
    </row>
    <row r="79" spans="1:7">
      <c r="A79" s="4"/>
      <c r="B79" s="4"/>
      <c r="C79" s="4"/>
      <c r="D79" s="4"/>
      <c r="E79" s="16"/>
      <c r="F79" s="4"/>
      <c r="G79" s="4"/>
    </row>
    <row r="80" spans="1:7">
      <c r="A80" s="4"/>
      <c r="B80" s="4"/>
      <c r="C80" s="4"/>
      <c r="D80" s="4"/>
      <c r="E80" s="16"/>
      <c r="F80" s="4"/>
      <c r="G80" s="4"/>
    </row>
    <row r="81" spans="1:7">
      <c r="A81" s="4"/>
      <c r="B81" s="4"/>
      <c r="C81" s="4"/>
      <c r="D81" s="4"/>
      <c r="E81" s="16"/>
      <c r="F81" s="4"/>
      <c r="G81" s="4"/>
    </row>
    <row r="82" spans="1:7">
      <c r="A82" s="4"/>
      <c r="B82" s="4"/>
      <c r="C82" s="4"/>
      <c r="D82" s="4"/>
      <c r="E82" s="16"/>
      <c r="F82" s="4"/>
      <c r="G82" s="4"/>
    </row>
    <row r="83" spans="1:7">
      <c r="A83" s="4"/>
      <c r="B83" s="4"/>
      <c r="C83" s="4"/>
      <c r="D83" s="4"/>
      <c r="E83" s="16"/>
      <c r="F83" s="4"/>
      <c r="G83" s="4"/>
    </row>
    <row r="84" spans="1:7">
      <c r="A84" s="4"/>
      <c r="B84" s="4"/>
      <c r="C84" s="4"/>
      <c r="D84" s="4"/>
      <c r="E84" s="16"/>
      <c r="F84" s="4"/>
      <c r="G84" s="4"/>
    </row>
    <row r="85" spans="1:7">
      <c r="A85" s="4"/>
      <c r="B85" s="4"/>
      <c r="C85" s="4"/>
      <c r="D85" s="4"/>
      <c r="E85" s="16"/>
      <c r="F85" s="4"/>
      <c r="G85" s="4"/>
    </row>
    <row r="86" spans="1:7">
      <c r="A86" s="4"/>
      <c r="B86" s="4"/>
      <c r="C86" s="4"/>
      <c r="D86" s="4"/>
      <c r="E86" s="16"/>
      <c r="F86" s="4"/>
      <c r="G86" s="4"/>
    </row>
    <row r="87" spans="1:7">
      <c r="A87" s="4"/>
      <c r="B87" s="4"/>
      <c r="C87" s="4"/>
      <c r="D87" s="4"/>
      <c r="E87" s="16"/>
      <c r="F87" s="4"/>
      <c r="G87" s="4"/>
    </row>
    <row r="88" spans="1:7">
      <c r="A88" s="4"/>
      <c r="B88" s="4"/>
      <c r="C88" s="4"/>
      <c r="D88" s="4"/>
      <c r="E88" s="16"/>
      <c r="F88" s="4"/>
      <c r="G88" s="4"/>
    </row>
    <row r="89" spans="1:7">
      <c r="A89" s="4"/>
      <c r="B89" s="4"/>
      <c r="C89" s="4"/>
      <c r="D89" s="4"/>
      <c r="E89" s="16"/>
      <c r="F89" s="4"/>
      <c r="G89" s="4"/>
    </row>
    <row r="90" spans="1:7">
      <c r="A90" s="4"/>
      <c r="B90" s="4"/>
      <c r="C90" s="4"/>
      <c r="D90" s="4"/>
      <c r="E90" s="16"/>
      <c r="F90" s="4"/>
      <c r="G90" s="4"/>
    </row>
    <row r="91" spans="1:7">
      <c r="A91" s="4"/>
      <c r="B91" s="4"/>
      <c r="C91" s="4"/>
      <c r="D91" s="4"/>
      <c r="E91" s="16"/>
      <c r="F91" s="4"/>
      <c r="G91" s="4"/>
    </row>
    <row r="92" spans="1:7">
      <c r="A92" s="4"/>
      <c r="B92" s="4"/>
      <c r="C92" s="4"/>
      <c r="D92" s="4"/>
      <c r="E92" s="16"/>
      <c r="F92" s="4"/>
      <c r="G92" s="4"/>
    </row>
    <row r="93" spans="1:7">
      <c r="A93" s="4"/>
      <c r="B93" s="4"/>
      <c r="C93" s="4"/>
      <c r="D93" s="4"/>
      <c r="E93" s="16"/>
      <c r="F93" s="4"/>
      <c r="G93" s="4"/>
    </row>
    <row r="94" spans="1:7">
      <c r="A94" s="4"/>
      <c r="B94" s="4"/>
      <c r="C94" s="4"/>
      <c r="D94" s="4"/>
      <c r="E94" s="16"/>
      <c r="F94" s="4"/>
      <c r="G94" s="4"/>
    </row>
    <row r="95" spans="1:7">
      <c r="A95" s="4"/>
      <c r="B95" s="4"/>
      <c r="C95" s="4"/>
      <c r="D95" s="4"/>
      <c r="E95" s="16"/>
      <c r="F95" s="4"/>
      <c r="G95" s="4"/>
    </row>
    <row r="96" spans="1:7">
      <c r="A96" s="4"/>
      <c r="B96" s="4"/>
      <c r="C96" s="4"/>
      <c r="D96" s="4"/>
      <c r="E96" s="16"/>
      <c r="F96" s="4"/>
      <c r="G96" s="4"/>
    </row>
    <row r="97" spans="1:7">
      <c r="A97" s="4"/>
      <c r="B97" s="4"/>
      <c r="C97" s="4"/>
      <c r="D97" s="4"/>
      <c r="E97" s="16"/>
      <c r="F97" s="4"/>
      <c r="G97" s="4"/>
    </row>
    <row r="98" spans="1:7">
      <c r="A98" s="4"/>
      <c r="B98" s="4"/>
      <c r="C98" s="4"/>
      <c r="D98" s="4"/>
      <c r="E98" s="16"/>
      <c r="F98" s="4"/>
      <c r="G98" s="4"/>
    </row>
    <row r="99" spans="1:7">
      <c r="A99" s="4"/>
      <c r="B99" s="4"/>
      <c r="C99" s="4"/>
      <c r="D99" s="4"/>
      <c r="E99" s="16"/>
      <c r="F99" s="4"/>
      <c r="G99" s="4"/>
    </row>
    <row r="100" spans="1:7">
      <c r="A100" s="4"/>
      <c r="B100" s="4"/>
      <c r="C100" s="4"/>
      <c r="D100" s="4"/>
      <c r="E100" s="16"/>
      <c r="F100" s="4"/>
      <c r="G100" s="4"/>
    </row>
    <row r="101" spans="1:7">
      <c r="A101" s="4"/>
      <c r="B101" s="4"/>
      <c r="C101" s="4"/>
      <c r="D101" s="4"/>
      <c r="E101" s="16"/>
      <c r="F101" s="4"/>
      <c r="G101" s="4"/>
    </row>
    <row r="102" spans="1:7">
      <c r="A102" s="4"/>
      <c r="B102" s="4"/>
      <c r="C102" s="4"/>
      <c r="D102" s="4"/>
      <c r="E102" s="16"/>
      <c r="F102" s="4"/>
      <c r="G102" s="4"/>
    </row>
    <row r="103" spans="1:7">
      <c r="A103" s="4"/>
      <c r="B103" s="4"/>
      <c r="C103" s="4"/>
      <c r="D103" s="4"/>
      <c r="E103" s="16"/>
      <c r="F103" s="4"/>
      <c r="G103" s="4"/>
    </row>
    <row r="104" spans="1:7">
      <c r="A104" s="4"/>
      <c r="B104" s="4"/>
      <c r="C104" s="4"/>
      <c r="D104" s="4"/>
      <c r="E104" s="16"/>
      <c r="F104" s="4"/>
      <c r="G104" s="4"/>
    </row>
    <row r="105" spans="1:7">
      <c r="A105" s="4"/>
      <c r="B105" s="4"/>
      <c r="C105" s="4"/>
      <c r="D105" s="4"/>
      <c r="E105" s="16"/>
      <c r="F105" s="4"/>
      <c r="G105" s="4"/>
    </row>
    <row r="106" spans="1:7">
      <c r="A106" s="4"/>
      <c r="B106" s="4"/>
      <c r="C106" s="4"/>
      <c r="D106" s="4"/>
      <c r="E106" s="16"/>
      <c r="F106" s="4"/>
      <c r="G106" s="4"/>
    </row>
    <row r="107" spans="1:7">
      <c r="A107" s="4"/>
      <c r="B107" s="4"/>
      <c r="C107" s="4"/>
      <c r="D107" s="4"/>
      <c r="E107" s="16"/>
      <c r="F107" s="4"/>
      <c r="G107" s="4"/>
    </row>
    <row r="108" spans="1:7">
      <c r="A108" s="4"/>
      <c r="B108" s="4"/>
      <c r="C108" s="4"/>
      <c r="D108" s="4"/>
      <c r="E108" s="16"/>
      <c r="F108" s="4"/>
      <c r="G108" s="4"/>
    </row>
    <row r="109" spans="1:7">
      <c r="A109" s="4"/>
      <c r="B109" s="4"/>
      <c r="C109" s="4"/>
      <c r="D109" s="4"/>
      <c r="E109" s="16"/>
      <c r="F109" s="4"/>
      <c r="G109" s="4"/>
    </row>
    <row r="110" spans="1:7">
      <c r="A110" s="4"/>
      <c r="B110" s="4"/>
      <c r="C110" s="4"/>
      <c r="D110" s="4"/>
      <c r="E110" s="16"/>
      <c r="F110" s="4"/>
      <c r="G110" s="4"/>
    </row>
    <row r="111" spans="1:7">
      <c r="A111" s="4"/>
      <c r="B111" s="4"/>
      <c r="C111" s="4"/>
      <c r="D111" s="4"/>
      <c r="E111" s="16"/>
      <c r="F111" s="4"/>
      <c r="G111" s="4"/>
    </row>
    <row r="112" spans="1:7">
      <c r="A112" s="4"/>
      <c r="B112" s="4"/>
      <c r="C112" s="4"/>
      <c r="D112" s="4"/>
      <c r="E112" s="16"/>
      <c r="F112" s="4"/>
      <c r="G112" s="4"/>
    </row>
    <row r="113" spans="1:7">
      <c r="A113" s="4"/>
      <c r="B113" s="4"/>
      <c r="C113" s="4"/>
      <c r="D113" s="4"/>
      <c r="E113" s="16"/>
      <c r="F113" s="4"/>
      <c r="G113" s="4"/>
    </row>
    <row r="114" spans="1:7">
      <c r="A114" s="4"/>
      <c r="B114" s="4"/>
      <c r="C114" s="4"/>
      <c r="D114" s="4"/>
      <c r="E114" s="16"/>
      <c r="F114" s="4"/>
      <c r="G114" s="4"/>
    </row>
    <row r="115" spans="1:7">
      <c r="A115" s="4"/>
      <c r="B115" s="4"/>
      <c r="C115" s="4"/>
      <c r="D115" s="4"/>
      <c r="E115" s="16"/>
      <c r="F115" s="4"/>
      <c r="G115" s="4"/>
    </row>
    <row r="116" spans="1:7">
      <c r="A116" s="4"/>
      <c r="B116" s="4"/>
      <c r="C116" s="4"/>
      <c r="D116" s="4"/>
      <c r="E116" s="16"/>
      <c r="F116" s="4"/>
      <c r="G116" s="4"/>
    </row>
    <row r="117" spans="1:7">
      <c r="A117" s="4"/>
      <c r="B117" s="4"/>
      <c r="C117" s="4"/>
      <c r="D117" s="4"/>
      <c r="E117" s="16"/>
      <c r="F117" s="4"/>
      <c r="G117" s="4"/>
    </row>
    <row r="118" spans="1:7">
      <c r="A118" s="4"/>
      <c r="B118" s="4"/>
      <c r="C118" s="4"/>
      <c r="D118" s="4"/>
      <c r="E118" s="16"/>
      <c r="F118" s="4"/>
      <c r="G118" s="4"/>
    </row>
    <row r="119" spans="1:7">
      <c r="A119" s="4"/>
      <c r="B119" s="4"/>
      <c r="C119" s="4"/>
      <c r="D119" s="4"/>
      <c r="E119" s="16"/>
      <c r="F119" s="4"/>
      <c r="G119" s="4"/>
    </row>
    <row r="120" spans="1:7">
      <c r="A120" s="4"/>
      <c r="B120" s="4"/>
      <c r="C120" s="4"/>
      <c r="D120" s="4"/>
      <c r="E120" s="16"/>
      <c r="F120" s="4"/>
      <c r="G120" s="4"/>
    </row>
    <row r="121" spans="1:7">
      <c r="A121" s="4"/>
      <c r="B121" s="4"/>
      <c r="C121" s="4"/>
      <c r="D121" s="4"/>
      <c r="E121" s="16"/>
      <c r="F121" s="4"/>
      <c r="G121" s="4"/>
    </row>
    <row r="122" spans="1:7">
      <c r="A122" s="4"/>
      <c r="B122" s="4"/>
      <c r="C122" s="4"/>
      <c r="D122" s="4"/>
      <c r="E122" s="16"/>
      <c r="F122" s="4"/>
      <c r="G122" s="4"/>
    </row>
    <row r="123" spans="1:7">
      <c r="A123" s="4"/>
      <c r="B123" s="4"/>
      <c r="C123" s="4"/>
      <c r="D123" s="4"/>
      <c r="E123" s="16"/>
      <c r="F123" s="4"/>
      <c r="G123" s="4"/>
    </row>
    <row r="124" spans="1:7">
      <c r="A124" s="4"/>
      <c r="B124" s="4"/>
      <c r="C124" s="4"/>
      <c r="D124" s="4"/>
      <c r="E124" s="16"/>
      <c r="F124" s="4"/>
      <c r="G124" s="4"/>
    </row>
    <row r="125" spans="1:7">
      <c r="A125" s="4"/>
      <c r="B125" s="4"/>
      <c r="C125" s="4"/>
      <c r="D125" s="4"/>
      <c r="E125" s="16"/>
      <c r="F125" s="4"/>
      <c r="G125" s="4"/>
    </row>
    <row r="126" spans="1:7">
      <c r="A126" s="4"/>
      <c r="B126" s="4"/>
      <c r="C126" s="4"/>
      <c r="D126" s="4"/>
      <c r="E126" s="16"/>
      <c r="F126" s="4"/>
      <c r="G126" s="4"/>
    </row>
    <row r="127" spans="1:7">
      <c r="A127" s="4"/>
      <c r="B127" s="4"/>
      <c r="C127" s="4"/>
      <c r="D127" s="4"/>
      <c r="E127" s="16"/>
      <c r="F127" s="4"/>
      <c r="G127" s="4"/>
    </row>
    <row r="128" spans="1:7">
      <c r="A128" s="4"/>
      <c r="B128" s="4"/>
      <c r="C128" s="4"/>
      <c r="D128" s="4"/>
      <c r="E128" s="16"/>
      <c r="F128" s="4"/>
      <c r="G128" s="4"/>
    </row>
    <row r="129" spans="1:7">
      <c r="A129" s="4"/>
      <c r="B129" s="4"/>
      <c r="C129" s="4"/>
      <c r="D129" s="4"/>
      <c r="E129" s="16"/>
      <c r="F129" s="4"/>
      <c r="G129" s="4"/>
    </row>
    <row r="130" spans="1:7">
      <c r="A130" s="4"/>
      <c r="B130" s="4"/>
      <c r="C130" s="4"/>
      <c r="D130" s="4"/>
      <c r="E130" s="16"/>
      <c r="F130" s="4"/>
      <c r="G130" s="4"/>
    </row>
    <row r="131" spans="1:7">
      <c r="A131" s="4"/>
      <c r="B131" s="4"/>
      <c r="C131" s="4"/>
      <c r="D131" s="4"/>
      <c r="E131" s="16"/>
      <c r="F131" s="4"/>
      <c r="G131" s="4"/>
    </row>
    <row r="132" spans="1:7">
      <c r="A132" s="4"/>
      <c r="B132" s="4"/>
      <c r="C132" s="4"/>
      <c r="D132" s="4"/>
      <c r="E132" s="16"/>
      <c r="F132" s="4"/>
      <c r="G132" s="4"/>
    </row>
    <row r="133" spans="1:7">
      <c r="A133" s="4"/>
      <c r="B133" s="4"/>
      <c r="C133" s="4"/>
      <c r="D133" s="4"/>
      <c r="E133" s="16"/>
      <c r="F133" s="4"/>
      <c r="G133" s="4"/>
    </row>
    <row r="134" spans="1:7">
      <c r="A134" s="4"/>
      <c r="B134" s="4"/>
      <c r="C134" s="4"/>
      <c r="D134" s="4"/>
      <c r="E134" s="16"/>
      <c r="F134" s="4"/>
      <c r="G134" s="4"/>
    </row>
    <row r="135" spans="1:7">
      <c r="A135" s="4"/>
      <c r="B135" s="4"/>
      <c r="C135" s="4"/>
      <c r="D135" s="4"/>
      <c r="E135" s="16"/>
      <c r="F135" s="4"/>
      <c r="G135" s="4"/>
    </row>
    <row r="136" spans="1:7">
      <c r="A136" s="4"/>
      <c r="B136" s="4"/>
      <c r="C136" s="4"/>
      <c r="D136" s="4"/>
      <c r="E136" s="16"/>
      <c r="F136" s="4"/>
      <c r="G136" s="4"/>
    </row>
    <row r="137" spans="1:7">
      <c r="A137" s="4"/>
      <c r="B137" s="4"/>
      <c r="C137" s="4"/>
      <c r="D137" s="4"/>
      <c r="E137" s="16"/>
      <c r="F137" s="4"/>
      <c r="G137" s="4"/>
    </row>
    <row r="138" spans="1:7">
      <c r="A138" s="4"/>
      <c r="B138" s="4"/>
      <c r="C138" s="4"/>
      <c r="D138" s="4"/>
      <c r="E138" s="16"/>
      <c r="F138" s="4"/>
      <c r="G138" s="4"/>
    </row>
    <row r="139" spans="1:7">
      <c r="A139" s="4"/>
      <c r="B139" s="4"/>
      <c r="C139" s="4"/>
      <c r="D139" s="4"/>
      <c r="E139" s="16"/>
      <c r="F139" s="4"/>
      <c r="G139" s="4"/>
    </row>
    <row r="140" spans="1:7">
      <c r="A140" s="4"/>
      <c r="B140" s="4"/>
      <c r="C140" s="4"/>
      <c r="D140" s="4"/>
      <c r="E140" s="16"/>
      <c r="F140" s="4"/>
      <c r="G140" s="4"/>
    </row>
    <row r="141" spans="1:7">
      <c r="A141" s="4"/>
      <c r="B141" s="4"/>
      <c r="C141" s="4"/>
      <c r="D141" s="4"/>
      <c r="E141" s="16"/>
      <c r="F141" s="4"/>
      <c r="G141" s="4"/>
    </row>
    <row r="142" spans="1:7">
      <c r="A142" s="4"/>
      <c r="B142" s="4"/>
      <c r="C142" s="4"/>
      <c r="D142" s="4"/>
      <c r="E142" s="16"/>
      <c r="F142" s="4"/>
      <c r="G142" s="4"/>
    </row>
    <row r="143" spans="1:7">
      <c r="A143" s="4"/>
      <c r="B143" s="4"/>
      <c r="C143" s="4"/>
      <c r="D143" s="4"/>
      <c r="E143" s="16"/>
      <c r="F143" s="4"/>
      <c r="G143" s="4"/>
    </row>
    <row r="144" spans="1:7">
      <c r="A144" s="4"/>
      <c r="B144" s="4"/>
      <c r="C144" s="4"/>
      <c r="D144" s="4"/>
      <c r="E144" s="16"/>
      <c r="F144" s="4"/>
      <c r="G144" s="4"/>
    </row>
    <row r="145" spans="1:7">
      <c r="A145" s="4"/>
      <c r="B145" s="4"/>
      <c r="C145" s="4"/>
      <c r="D145" s="4"/>
      <c r="E145" s="16"/>
      <c r="F145" s="4"/>
      <c r="G145" s="4"/>
    </row>
    <row r="146" spans="1:7">
      <c r="A146" s="4"/>
      <c r="B146" s="4"/>
      <c r="C146" s="4"/>
      <c r="D146" s="4"/>
      <c r="E146" s="16"/>
      <c r="F146" s="4"/>
      <c r="G146" s="4"/>
    </row>
    <row r="147" spans="1:7">
      <c r="A147" s="4"/>
      <c r="B147" s="4"/>
      <c r="C147" s="4"/>
      <c r="D147" s="4"/>
      <c r="E147" s="16"/>
      <c r="F147" s="4"/>
      <c r="G147" s="4"/>
    </row>
    <row r="148" spans="1:7">
      <c r="A148" s="4"/>
      <c r="B148" s="4"/>
      <c r="C148" s="4"/>
      <c r="D148" s="4"/>
      <c r="E148" s="16"/>
      <c r="F148" s="4"/>
      <c r="G148" s="4"/>
    </row>
    <row r="149" spans="1:7">
      <c r="A149" s="4"/>
      <c r="B149" s="4"/>
      <c r="C149" s="4"/>
      <c r="D149" s="4"/>
      <c r="E149" s="16"/>
      <c r="F149" s="4"/>
      <c r="G149" s="4"/>
    </row>
    <row r="150" spans="1:7">
      <c r="A150" s="4"/>
      <c r="B150" s="4"/>
      <c r="C150" s="4"/>
      <c r="D150" s="4"/>
      <c r="E150" s="16"/>
      <c r="F150" s="4"/>
      <c r="G150" s="4"/>
    </row>
    <row r="151" spans="1:7">
      <c r="A151" s="4"/>
      <c r="B151" s="4"/>
      <c r="C151" s="4"/>
      <c r="D151" s="4"/>
      <c r="E151" s="16"/>
      <c r="F151" s="4"/>
      <c r="G151" s="4"/>
    </row>
    <row r="152" spans="1:7">
      <c r="A152" s="4"/>
      <c r="B152" s="4"/>
      <c r="C152" s="4"/>
      <c r="D152" s="4"/>
      <c r="E152" s="16"/>
      <c r="F152" s="4"/>
      <c r="G152" s="4"/>
    </row>
    <row r="153" spans="1:7">
      <c r="A153" s="4"/>
      <c r="B153" s="4"/>
      <c r="C153" s="4"/>
      <c r="D153" s="4"/>
      <c r="E153" s="16"/>
      <c r="F153" s="4"/>
      <c r="G153" s="4"/>
    </row>
    <row r="154" spans="1:7">
      <c r="A154" s="4"/>
      <c r="B154" s="4"/>
      <c r="C154" s="4"/>
      <c r="D154" s="4"/>
      <c r="E154" s="16"/>
      <c r="F154" s="4"/>
      <c r="G154" s="4"/>
    </row>
    <row r="155" spans="1:7">
      <c r="A155" s="4"/>
      <c r="B155" s="4"/>
      <c r="C155" s="4"/>
      <c r="D155" s="4"/>
      <c r="E155" s="16"/>
      <c r="F155" s="4"/>
      <c r="G155" s="4"/>
    </row>
    <row r="156" spans="1:7">
      <c r="A156" s="4"/>
      <c r="B156" s="4"/>
      <c r="C156" s="4"/>
      <c r="D156" s="4"/>
      <c r="E156" s="16"/>
      <c r="F156" s="4"/>
      <c r="G156" s="4"/>
    </row>
    <row r="157" spans="1:7">
      <c r="A157" s="4"/>
      <c r="B157" s="4"/>
      <c r="C157" s="4"/>
      <c r="D157" s="4"/>
      <c r="E157" s="16"/>
      <c r="F157" s="4"/>
      <c r="G157" s="4"/>
    </row>
    <row r="158" spans="1:7">
      <c r="A158" s="4"/>
      <c r="B158" s="4"/>
      <c r="C158" s="4"/>
      <c r="D158" s="4"/>
      <c r="E158" s="16"/>
      <c r="F158" s="4"/>
      <c r="G158" s="4"/>
    </row>
    <row r="159" spans="1:7">
      <c r="A159" s="4"/>
      <c r="B159" s="4"/>
      <c r="C159" s="4"/>
      <c r="D159" s="4"/>
      <c r="E159" s="16"/>
      <c r="F159" s="4"/>
      <c r="G159" s="4"/>
    </row>
    <row r="160" spans="1:7">
      <c r="A160" s="4"/>
      <c r="B160" s="4"/>
      <c r="C160" s="4"/>
      <c r="D160" s="4"/>
      <c r="E160" s="16"/>
      <c r="F160" s="4"/>
      <c r="G160" s="4"/>
    </row>
    <row r="161" spans="1:7">
      <c r="A161" s="4"/>
      <c r="B161" s="4"/>
      <c r="C161" s="4"/>
      <c r="D161" s="4"/>
      <c r="E161" s="16"/>
      <c r="F161" s="4"/>
      <c r="G161" s="4"/>
    </row>
    <row r="162" spans="1:7">
      <c r="A162" s="4"/>
      <c r="B162" s="4"/>
      <c r="C162" s="4"/>
      <c r="D162" s="4"/>
      <c r="E162" s="16"/>
      <c r="F162" s="4"/>
      <c r="G162" s="4"/>
    </row>
    <row r="163" spans="1:7">
      <c r="A163" s="4"/>
      <c r="B163" s="4"/>
      <c r="C163" s="4"/>
      <c r="D163" s="4"/>
      <c r="E163" s="16"/>
      <c r="F163" s="4"/>
      <c r="G163" s="4"/>
    </row>
    <row r="164" spans="1:7">
      <c r="A164" s="4"/>
      <c r="B164" s="4"/>
      <c r="C164" s="4"/>
      <c r="D164" s="4"/>
      <c r="E164" s="16"/>
      <c r="F164" s="4"/>
      <c r="G164" s="4"/>
    </row>
    <row r="165" spans="1:7">
      <c r="A165" s="4"/>
      <c r="B165" s="4"/>
      <c r="C165" s="4"/>
      <c r="D165" s="4"/>
      <c r="E165" s="16"/>
      <c r="F165" s="4"/>
      <c r="G165" s="4"/>
    </row>
    <row r="166" spans="1:7">
      <c r="A166" s="4"/>
      <c r="B166" s="4"/>
      <c r="C166" s="4"/>
      <c r="D166" s="4"/>
      <c r="E166" s="16"/>
      <c r="F166" s="4"/>
      <c r="G166" s="4"/>
    </row>
    <row r="167" spans="1:7">
      <c r="A167" s="4"/>
      <c r="B167" s="4"/>
      <c r="C167" s="4"/>
      <c r="D167" s="4"/>
      <c r="E167" s="16"/>
      <c r="F167" s="4"/>
      <c r="G167" s="4"/>
    </row>
    <row r="168" spans="1:7">
      <c r="A168" s="4"/>
      <c r="B168" s="4"/>
      <c r="C168" s="4"/>
      <c r="D168" s="4"/>
      <c r="E168" s="16"/>
      <c r="F168" s="4"/>
      <c r="G168" s="4"/>
    </row>
    <row r="169" spans="1:7">
      <c r="A169" s="4"/>
      <c r="B169" s="4"/>
      <c r="C169" s="4"/>
      <c r="D169" s="4"/>
      <c r="E169" s="16"/>
      <c r="F169" s="4"/>
      <c r="G169" s="4"/>
    </row>
    <row r="170" spans="1:7">
      <c r="A170" s="4"/>
      <c r="B170" s="4"/>
      <c r="C170" s="4"/>
      <c r="D170" s="4"/>
      <c r="E170" s="16"/>
      <c r="F170" s="4"/>
      <c r="G170" s="4"/>
    </row>
    <row r="171" spans="1:7">
      <c r="A171" s="4"/>
      <c r="B171" s="4"/>
      <c r="C171" s="4"/>
      <c r="D171" s="4"/>
      <c r="E171" s="16"/>
      <c r="F171" s="4"/>
      <c r="G171" s="4"/>
    </row>
    <row r="172" spans="1:7">
      <c r="A172" s="4"/>
      <c r="B172" s="4"/>
      <c r="C172" s="4"/>
      <c r="D172" s="4"/>
      <c r="E172" s="16"/>
      <c r="F172" s="4"/>
      <c r="G172" s="4"/>
    </row>
    <row r="173" spans="1:7">
      <c r="A173" s="4"/>
      <c r="B173" s="4"/>
      <c r="C173" s="4"/>
      <c r="D173" s="4"/>
      <c r="E173" s="16"/>
      <c r="F173" s="4"/>
      <c r="G173" s="4"/>
    </row>
    <row r="174" spans="1:7">
      <c r="A174" s="4"/>
      <c r="B174" s="4"/>
      <c r="C174" s="4"/>
      <c r="D174" s="4"/>
      <c r="E174" s="16"/>
      <c r="F174" s="4"/>
      <c r="G174" s="4"/>
    </row>
    <row r="175" spans="1:7">
      <c r="A175" s="4"/>
      <c r="B175" s="4"/>
      <c r="C175" s="4"/>
      <c r="D175" s="4"/>
      <c r="E175" s="16"/>
      <c r="F175" s="4"/>
      <c r="G175" s="4"/>
    </row>
    <row r="176" spans="1:7">
      <c r="A176" s="4"/>
      <c r="B176" s="4"/>
      <c r="C176" s="4"/>
      <c r="D176" s="4"/>
      <c r="E176" s="16"/>
      <c r="F176" s="4"/>
      <c r="G176" s="4"/>
    </row>
    <row r="177" spans="1:7">
      <c r="A177" s="4"/>
      <c r="B177" s="4"/>
      <c r="C177" s="4"/>
      <c r="D177" s="4"/>
      <c r="E177" s="16"/>
      <c r="F177" s="4"/>
      <c r="G177" s="4"/>
    </row>
    <row r="178" spans="1:7">
      <c r="A178" s="4"/>
      <c r="B178" s="4"/>
      <c r="C178" s="4"/>
      <c r="D178" s="4"/>
      <c r="E178" s="16"/>
      <c r="F178" s="4"/>
      <c r="G178" s="4"/>
    </row>
    <row r="179" spans="1:7">
      <c r="A179" s="4"/>
      <c r="B179" s="4"/>
      <c r="C179" s="4"/>
      <c r="D179" s="4"/>
      <c r="E179" s="16"/>
      <c r="F179" s="4"/>
      <c r="G179" s="4"/>
    </row>
    <row r="180" spans="1:7">
      <c r="A180" s="4"/>
      <c r="B180" s="4"/>
      <c r="C180" s="4"/>
      <c r="D180" s="4"/>
      <c r="E180" s="16"/>
      <c r="F180" s="4"/>
      <c r="G180" s="4"/>
    </row>
    <row r="181" spans="1:7">
      <c r="A181" s="4"/>
      <c r="B181" s="4"/>
      <c r="C181" s="4"/>
      <c r="D181" s="4"/>
      <c r="E181" s="16"/>
      <c r="F181" s="4"/>
      <c r="G181" s="4"/>
    </row>
    <row r="182" spans="1:7">
      <c r="A182" s="4"/>
      <c r="B182" s="4"/>
      <c r="C182" s="4"/>
      <c r="D182" s="4"/>
      <c r="E182" s="16"/>
      <c r="F182" s="4"/>
      <c r="G182" s="4"/>
    </row>
    <row r="183" spans="1:7">
      <c r="A183" s="4"/>
      <c r="B183" s="4"/>
      <c r="C183" s="4"/>
      <c r="D183" s="4"/>
      <c r="E183" s="16"/>
      <c r="F183" s="4"/>
      <c r="G183" s="4"/>
    </row>
    <row r="184" spans="1:7">
      <c r="A184" s="4"/>
      <c r="B184" s="4"/>
      <c r="C184" s="4"/>
      <c r="D184" s="4"/>
      <c r="E184" s="16"/>
      <c r="F184" s="4"/>
      <c r="G184" s="4"/>
    </row>
    <row r="185" spans="1:7">
      <c r="A185" s="4"/>
      <c r="B185" s="4"/>
      <c r="C185" s="4"/>
      <c r="D185" s="4"/>
      <c r="E185" s="16"/>
      <c r="F185" s="4"/>
      <c r="G185" s="4"/>
    </row>
    <row r="186" spans="1:7">
      <c r="A186" s="4"/>
      <c r="B186" s="4"/>
      <c r="C186" s="4"/>
      <c r="D186" s="4"/>
      <c r="E186" s="16"/>
      <c r="F186" s="4"/>
      <c r="G186" s="4"/>
    </row>
    <row r="187" spans="1:7">
      <c r="A187" s="4"/>
      <c r="B187" s="4"/>
      <c r="C187" s="4"/>
      <c r="D187" s="4"/>
      <c r="E187" s="16"/>
      <c r="F187" s="4"/>
      <c r="G187" s="4"/>
    </row>
    <row r="188" spans="1:7">
      <c r="A188" s="4"/>
      <c r="B188" s="4"/>
      <c r="C188" s="4"/>
      <c r="D188" s="4"/>
      <c r="E188" s="16"/>
      <c r="F188" s="4"/>
      <c r="G188" s="4"/>
    </row>
    <row r="189" spans="1:7">
      <c r="A189" s="4"/>
      <c r="B189" s="4"/>
      <c r="C189" s="4"/>
      <c r="D189" s="4"/>
      <c r="E189" s="16"/>
      <c r="F189" s="4"/>
      <c r="G189" s="4"/>
    </row>
    <row r="190" spans="1:7">
      <c r="A190" s="4"/>
      <c r="B190" s="4"/>
      <c r="C190" s="4"/>
      <c r="D190" s="4"/>
      <c r="E190" s="16"/>
      <c r="F190" s="4"/>
      <c r="G190" s="4"/>
    </row>
    <row r="191" spans="1:7">
      <c r="A191" s="4"/>
      <c r="B191" s="4"/>
      <c r="C191" s="4"/>
      <c r="D191" s="4"/>
      <c r="E191" s="16"/>
      <c r="F191" s="4"/>
      <c r="G191" s="4"/>
    </row>
    <row r="192" spans="1:7">
      <c r="A192" s="4"/>
      <c r="B192" s="4"/>
      <c r="C192" s="4"/>
      <c r="D192" s="4"/>
      <c r="E192" s="16"/>
      <c r="F192" s="4"/>
      <c r="G192" s="4"/>
    </row>
    <row r="193" spans="1:7">
      <c r="A193" s="4"/>
      <c r="B193" s="4"/>
      <c r="C193" s="4"/>
      <c r="D193" s="4"/>
      <c r="E193" s="16"/>
      <c r="F193" s="4"/>
      <c r="G193" s="4"/>
    </row>
    <row r="194" spans="1:7">
      <c r="A194" s="4"/>
      <c r="B194" s="4"/>
      <c r="C194" s="4"/>
      <c r="D194" s="4"/>
      <c r="E194" s="16"/>
      <c r="F194" s="4"/>
      <c r="G194" s="4"/>
    </row>
    <row r="195" spans="1:7">
      <c r="A195" s="4"/>
      <c r="B195" s="4"/>
      <c r="C195" s="4"/>
      <c r="D195" s="4"/>
      <c r="E195" s="16"/>
      <c r="F195" s="4"/>
      <c r="G195" s="4"/>
    </row>
    <row r="196" spans="1:7">
      <c r="A196" s="4"/>
      <c r="B196" s="4"/>
      <c r="C196" s="4"/>
      <c r="D196" s="4"/>
      <c r="E196" s="16"/>
      <c r="F196" s="4"/>
      <c r="G196" s="4"/>
    </row>
    <row r="197" spans="1:7">
      <c r="A197" s="4"/>
      <c r="B197" s="4"/>
      <c r="C197" s="4"/>
      <c r="D197" s="4"/>
      <c r="E197" s="16"/>
      <c r="F197" s="4"/>
      <c r="G197" s="4"/>
    </row>
    <row r="198" spans="1:7">
      <c r="A198" s="4"/>
      <c r="B198" s="4"/>
      <c r="C198" s="4"/>
      <c r="D198" s="4"/>
      <c r="E198" s="16"/>
      <c r="F198" s="4"/>
      <c r="G198" s="4"/>
    </row>
    <row r="199" spans="1:7">
      <c r="A199" s="4"/>
      <c r="B199" s="4"/>
      <c r="C199" s="4"/>
      <c r="D199" s="4"/>
      <c r="E199" s="16"/>
      <c r="F199" s="4"/>
      <c r="G199" s="4"/>
    </row>
    <row r="200" spans="1:7">
      <c r="A200" s="4"/>
      <c r="B200" s="4"/>
      <c r="C200" s="4"/>
      <c r="D200" s="4"/>
      <c r="E200" s="16"/>
      <c r="F200" s="4"/>
      <c r="G200" s="4"/>
    </row>
    <row r="201" spans="1:7">
      <c r="A201" s="4"/>
      <c r="B201" s="4"/>
      <c r="C201" s="4"/>
      <c r="D201" s="4"/>
      <c r="E201" s="16"/>
      <c r="F201" s="4"/>
      <c r="G201" s="4"/>
    </row>
    <row r="202" spans="1:7">
      <c r="A202" s="4"/>
      <c r="B202" s="4"/>
      <c r="C202" s="4"/>
      <c r="D202" s="4"/>
      <c r="E202" s="16"/>
      <c r="F202" s="4"/>
      <c r="G202" s="4"/>
    </row>
    <row r="203" spans="1:7">
      <c r="A203" s="4"/>
      <c r="B203" s="4"/>
      <c r="C203" s="4"/>
      <c r="D203" s="4"/>
      <c r="E203" s="16"/>
      <c r="F203" s="4"/>
      <c r="G203" s="4"/>
    </row>
    <row r="204" spans="1:7">
      <c r="A204" s="4"/>
      <c r="B204" s="4"/>
      <c r="C204" s="4"/>
      <c r="D204" s="4"/>
      <c r="E204" s="16"/>
      <c r="F204" s="4"/>
      <c r="G204" s="4"/>
    </row>
    <row r="205" spans="1:7">
      <c r="A205" s="4"/>
      <c r="B205" s="4"/>
      <c r="C205" s="4"/>
      <c r="D205" s="4"/>
      <c r="E205" s="16"/>
      <c r="F205" s="4"/>
      <c r="G205" s="4"/>
    </row>
    <row r="206" spans="1:7">
      <c r="A206" s="4"/>
      <c r="B206" s="4"/>
      <c r="C206" s="4"/>
      <c r="D206" s="4"/>
      <c r="E206" s="16"/>
      <c r="F206" s="4"/>
      <c r="G206" s="4"/>
    </row>
    <row r="207" spans="1:7">
      <c r="A207" s="4"/>
      <c r="B207" s="4"/>
      <c r="C207" s="4"/>
      <c r="D207" s="4"/>
      <c r="E207" s="16"/>
      <c r="F207" s="4"/>
      <c r="G207" s="4"/>
    </row>
    <row r="208" spans="1:7">
      <c r="A208" s="4"/>
      <c r="B208" s="4"/>
      <c r="C208" s="4"/>
      <c r="D208" s="4"/>
      <c r="E208" s="16"/>
      <c r="F208" s="4"/>
      <c r="G208" s="4"/>
    </row>
    <row r="209" spans="1:7">
      <c r="A209" s="4"/>
      <c r="B209" s="4"/>
      <c r="C209" s="4"/>
      <c r="D209" s="4"/>
      <c r="E209" s="16"/>
      <c r="F209" s="4"/>
      <c r="G209" s="4"/>
    </row>
    <row r="210" spans="1:7">
      <c r="A210" s="4"/>
      <c r="B210" s="4"/>
      <c r="C210" s="4"/>
      <c r="D210" s="4"/>
      <c r="E210" s="16"/>
      <c r="F210" s="4"/>
      <c r="G210" s="4"/>
    </row>
    <row r="211" spans="1:7">
      <c r="A211" s="4"/>
      <c r="B211" s="4"/>
      <c r="C211" s="4"/>
      <c r="D211" s="4"/>
      <c r="E211" s="16"/>
      <c r="F211" s="4"/>
      <c r="G211" s="4"/>
    </row>
    <row r="212" spans="1:7">
      <c r="A212" s="4"/>
      <c r="B212" s="4"/>
      <c r="C212" s="4"/>
      <c r="D212" s="4"/>
      <c r="E212" s="16"/>
      <c r="F212" s="4"/>
      <c r="G212" s="4"/>
    </row>
    <row r="213" spans="1:7">
      <c r="A213" s="4"/>
      <c r="B213" s="4"/>
      <c r="C213" s="4"/>
      <c r="D213" s="4"/>
      <c r="E213" s="16"/>
      <c r="F213" s="4"/>
      <c r="G213" s="4"/>
    </row>
    <row r="214" spans="1:7">
      <c r="A214" s="4"/>
      <c r="B214" s="4"/>
      <c r="C214" s="4"/>
      <c r="D214" s="4"/>
      <c r="E214" s="16"/>
      <c r="F214" s="4"/>
      <c r="G214" s="4"/>
    </row>
    <row r="215" spans="1:7">
      <c r="A215" s="4"/>
      <c r="B215" s="4"/>
      <c r="C215" s="4"/>
      <c r="D215" s="4"/>
      <c r="E215" s="16"/>
      <c r="F215" s="4"/>
      <c r="G215" s="4"/>
    </row>
    <row r="216" spans="1:7">
      <c r="A216" s="4"/>
      <c r="B216" s="4"/>
      <c r="C216" s="4"/>
      <c r="D216" s="4"/>
      <c r="E216" s="16"/>
      <c r="F216" s="4"/>
      <c r="G216" s="4"/>
    </row>
    <row r="217" spans="1:7">
      <c r="A217" s="4"/>
      <c r="B217" s="4"/>
      <c r="C217" s="4"/>
      <c r="D217" s="4"/>
      <c r="E217" s="16"/>
      <c r="F217" s="4"/>
      <c r="G217" s="4"/>
    </row>
    <row r="218" spans="1:7">
      <c r="A218" s="4"/>
      <c r="B218" s="4"/>
      <c r="C218" s="4"/>
      <c r="D218" s="4"/>
      <c r="E218" s="16"/>
      <c r="F218" s="4"/>
      <c r="G218" s="4"/>
    </row>
    <row r="219" spans="1:7">
      <c r="A219" s="4"/>
      <c r="B219" s="4"/>
      <c r="C219" s="4"/>
      <c r="D219" s="4"/>
      <c r="E219" s="16"/>
      <c r="F219" s="4"/>
      <c r="G219" s="4"/>
    </row>
    <row r="220" spans="1:7">
      <c r="A220" s="4"/>
      <c r="B220" s="4"/>
      <c r="C220" s="4"/>
      <c r="D220" s="4"/>
      <c r="E220" s="16"/>
      <c r="F220" s="4"/>
      <c r="G220" s="4"/>
    </row>
    <row r="221" spans="1:7">
      <c r="A221" s="4"/>
      <c r="B221" s="4"/>
      <c r="C221" s="4"/>
      <c r="D221" s="4"/>
      <c r="E221" s="16"/>
      <c r="F221" s="4"/>
      <c r="G221" s="4"/>
    </row>
    <row r="222" spans="1:7">
      <c r="A222" s="4"/>
      <c r="B222" s="4"/>
      <c r="C222" s="4"/>
      <c r="D222" s="4"/>
      <c r="E222" s="16"/>
      <c r="F222" s="4"/>
      <c r="G222" s="4"/>
    </row>
    <row r="223" spans="1:7">
      <c r="A223" s="4"/>
      <c r="B223" s="4"/>
      <c r="C223" s="4"/>
      <c r="D223" s="4"/>
      <c r="E223" s="16"/>
      <c r="F223" s="4"/>
      <c r="G223" s="4"/>
    </row>
    <row r="224" spans="1:7">
      <c r="A224" s="4"/>
      <c r="B224" s="4"/>
      <c r="C224" s="4"/>
      <c r="D224" s="4"/>
      <c r="E224" s="16"/>
      <c r="F224" s="4"/>
      <c r="G224" s="4"/>
    </row>
    <row r="225" spans="1:7">
      <c r="A225" s="4"/>
      <c r="B225" s="4"/>
      <c r="C225" s="4"/>
      <c r="D225" s="4"/>
      <c r="E225" s="16"/>
      <c r="F225" s="4"/>
      <c r="G225" s="4"/>
    </row>
    <row r="226" spans="1:7">
      <c r="A226" s="4"/>
      <c r="B226" s="4"/>
      <c r="C226" s="4"/>
      <c r="D226" s="4"/>
      <c r="E226" s="16"/>
      <c r="F226" s="4"/>
      <c r="G226" s="4"/>
    </row>
    <row r="227" spans="1:7">
      <c r="A227" s="4"/>
      <c r="B227" s="4"/>
      <c r="C227" s="4"/>
      <c r="D227" s="4"/>
      <c r="E227" s="16"/>
      <c r="F227" s="4"/>
      <c r="G227" s="4"/>
    </row>
    <row r="228" spans="1:7">
      <c r="A228" s="4"/>
      <c r="B228" s="4"/>
      <c r="C228" s="4"/>
      <c r="D228" s="4"/>
      <c r="E228" s="16"/>
      <c r="F228" s="4"/>
      <c r="G228" s="4"/>
    </row>
    <row r="229" spans="1:7">
      <c r="A229" s="4"/>
      <c r="B229" s="4"/>
      <c r="C229" s="4"/>
      <c r="D229" s="4"/>
      <c r="E229" s="16"/>
      <c r="F229" s="4"/>
      <c r="G229" s="4"/>
    </row>
    <row r="230" spans="1:7">
      <c r="A230" s="4"/>
      <c r="B230" s="4"/>
      <c r="C230" s="4"/>
      <c r="D230" s="4"/>
      <c r="E230" s="16"/>
      <c r="F230" s="4"/>
      <c r="G230" s="4"/>
    </row>
    <row r="231" spans="1:7">
      <c r="A231" s="4"/>
      <c r="B231" s="4"/>
      <c r="C231" s="4"/>
      <c r="D231" s="4"/>
      <c r="E231" s="16"/>
      <c r="F231" s="4"/>
      <c r="G231" s="4"/>
    </row>
    <row r="232" spans="1:7">
      <c r="A232" s="4"/>
      <c r="B232" s="4"/>
      <c r="C232" s="4"/>
      <c r="D232" s="4"/>
      <c r="E232" s="16"/>
      <c r="F232" s="4"/>
      <c r="G232" s="4"/>
    </row>
    <row r="233" spans="1:7">
      <c r="A233" s="4"/>
      <c r="B233" s="4"/>
      <c r="C233" s="4"/>
      <c r="D233" s="4"/>
      <c r="E233" s="16"/>
      <c r="F233" s="4"/>
      <c r="G233" s="4"/>
    </row>
    <row r="234" spans="1:7">
      <c r="A234" s="4"/>
      <c r="B234" s="4"/>
      <c r="C234" s="4"/>
      <c r="D234" s="4"/>
      <c r="E234" s="16"/>
      <c r="F234" s="4"/>
      <c r="G234" s="4"/>
    </row>
    <row r="235" spans="1:7">
      <c r="A235" s="4"/>
      <c r="B235" s="4"/>
      <c r="C235" s="4"/>
      <c r="D235" s="4"/>
      <c r="E235" s="16"/>
      <c r="F235" s="4"/>
      <c r="G235" s="4"/>
    </row>
    <row r="236" spans="1:7">
      <c r="A236" s="4"/>
      <c r="B236" s="4"/>
      <c r="C236" s="4"/>
      <c r="D236" s="4"/>
      <c r="E236" s="16"/>
      <c r="F236" s="4"/>
      <c r="G236" s="4"/>
    </row>
    <row r="237" spans="1:7">
      <c r="A237" s="4"/>
      <c r="B237" s="4"/>
      <c r="C237" s="4"/>
      <c r="D237" s="4"/>
      <c r="E237" s="16"/>
      <c r="F237" s="4"/>
      <c r="G237" s="4"/>
    </row>
    <row r="238" spans="1:7">
      <c r="A238" s="4"/>
      <c r="B238" s="4"/>
      <c r="C238" s="4"/>
      <c r="D238" s="4"/>
      <c r="E238" s="16"/>
      <c r="F238" s="4"/>
      <c r="G238" s="4"/>
    </row>
    <row r="239" spans="1:7">
      <c r="A239" s="4"/>
      <c r="B239" s="4"/>
      <c r="C239" s="4"/>
      <c r="D239" s="4"/>
      <c r="E239" s="16"/>
      <c r="F239" s="4"/>
      <c r="G239" s="4"/>
    </row>
    <row r="240" spans="1:7">
      <c r="A240" s="4"/>
      <c r="B240" s="4"/>
      <c r="C240" s="4"/>
      <c r="D240" s="4"/>
      <c r="E240" s="16"/>
      <c r="F240" s="4"/>
      <c r="G240" s="4"/>
    </row>
    <row r="241" spans="1:7">
      <c r="A241" s="4"/>
      <c r="B241" s="4"/>
      <c r="C241" s="4"/>
      <c r="D241" s="4"/>
      <c r="E241" s="16"/>
      <c r="F241" s="4"/>
      <c r="G241" s="4"/>
    </row>
    <row r="242" spans="1:7">
      <c r="A242" s="4"/>
      <c r="B242" s="4"/>
      <c r="C242" s="4"/>
      <c r="D242" s="4"/>
      <c r="E242" s="16"/>
      <c r="F242" s="4"/>
      <c r="G242" s="4"/>
    </row>
    <row r="243" spans="1:7">
      <c r="A243" s="4"/>
      <c r="B243" s="4"/>
      <c r="C243" s="4"/>
      <c r="D243" s="4"/>
      <c r="E243" s="16"/>
      <c r="F243" s="4"/>
      <c r="G243" s="4"/>
    </row>
    <row r="244" spans="1:7">
      <c r="A244" s="4"/>
      <c r="B244" s="4"/>
      <c r="C244" s="4"/>
      <c r="D244" s="4"/>
      <c r="E244" s="16"/>
      <c r="F244" s="4"/>
      <c r="G244" s="4"/>
    </row>
    <row r="245" spans="1:7">
      <c r="A245" s="4"/>
      <c r="B245" s="4"/>
      <c r="C245" s="4"/>
      <c r="D245" s="4"/>
      <c r="E245" s="16"/>
      <c r="F245" s="4"/>
      <c r="G245" s="4"/>
    </row>
    <row r="246" spans="1:7">
      <c r="A246" s="4"/>
      <c r="B246" s="4"/>
      <c r="C246" s="4"/>
      <c r="D246" s="4"/>
      <c r="E246" s="16"/>
      <c r="F246" s="4"/>
      <c r="G246" s="4"/>
    </row>
    <row r="247" spans="1:7">
      <c r="A247" s="4"/>
      <c r="B247" s="4"/>
      <c r="C247" s="4"/>
      <c r="D247" s="4"/>
      <c r="E247" s="16"/>
      <c r="F247" s="4"/>
      <c r="G247" s="4"/>
    </row>
    <row r="248" spans="1:7">
      <c r="A248" s="4"/>
      <c r="B248" s="4"/>
      <c r="C248" s="4"/>
      <c r="D248" s="4"/>
      <c r="E248" s="16"/>
      <c r="F248" s="4"/>
      <c r="G248" s="4"/>
    </row>
    <row r="249" spans="1:7">
      <c r="A249" s="4"/>
      <c r="B249" s="4"/>
      <c r="C249" s="4"/>
      <c r="D249" s="4"/>
      <c r="E249" s="16"/>
      <c r="F249" s="4"/>
      <c r="G249" s="4"/>
    </row>
    <row r="250" spans="1:7">
      <c r="A250" s="4"/>
      <c r="B250" s="4"/>
      <c r="C250" s="4"/>
      <c r="D250" s="4"/>
      <c r="E250" s="16"/>
      <c r="F250" s="4"/>
      <c r="G250" s="4"/>
    </row>
    <row r="251" spans="1:7">
      <c r="A251" s="4"/>
      <c r="B251" s="4"/>
      <c r="C251" s="4"/>
      <c r="D251" s="4"/>
      <c r="E251" s="16"/>
      <c r="F251" s="4"/>
      <c r="G251" s="4"/>
    </row>
    <row r="252" spans="1:7">
      <c r="A252" s="4"/>
      <c r="B252" s="4"/>
      <c r="C252" s="4"/>
      <c r="D252" s="4"/>
      <c r="E252" s="16"/>
      <c r="F252" s="4"/>
      <c r="G252" s="4"/>
    </row>
    <row r="253" spans="1:7">
      <c r="A253" s="4"/>
      <c r="B253" s="4"/>
      <c r="C253" s="4"/>
      <c r="D253" s="4"/>
      <c r="E253" s="16"/>
      <c r="F253" s="4"/>
      <c r="G253" s="4"/>
    </row>
    <row r="254" spans="1:7">
      <c r="A254" s="4"/>
      <c r="B254" s="4"/>
      <c r="C254" s="4"/>
      <c r="D254" s="4"/>
      <c r="E254" s="16"/>
      <c r="F254" s="4"/>
      <c r="G254" s="4"/>
    </row>
    <row r="255" spans="1:7">
      <c r="A255" s="4"/>
      <c r="B255" s="4"/>
      <c r="C255" s="4"/>
      <c r="D255" s="4"/>
      <c r="E255" s="16"/>
      <c r="F255" s="4"/>
      <c r="G255" s="4"/>
    </row>
    <row r="256" spans="1:7">
      <c r="A256" s="4"/>
      <c r="B256" s="4"/>
      <c r="C256" s="4"/>
      <c r="D256" s="4"/>
      <c r="E256" s="16"/>
      <c r="F256" s="4"/>
      <c r="G256" s="4"/>
    </row>
    <row r="257" spans="1:7">
      <c r="A257" s="4"/>
      <c r="B257" s="4"/>
      <c r="C257" s="4"/>
      <c r="D257" s="4"/>
      <c r="E257" s="16"/>
      <c r="F257" s="4"/>
      <c r="G257" s="4"/>
    </row>
    <row r="258" spans="1:7">
      <c r="A258" s="4"/>
      <c r="B258" s="4"/>
      <c r="C258" s="4"/>
      <c r="D258" s="4"/>
      <c r="E258" s="16"/>
      <c r="F258" s="4"/>
      <c r="G258" s="4"/>
    </row>
    <row r="259" spans="1:7">
      <c r="A259" s="4"/>
      <c r="B259" s="4"/>
      <c r="C259" s="4"/>
      <c r="D259" s="4"/>
      <c r="E259" s="16"/>
      <c r="F259" s="4"/>
      <c r="G259" s="4"/>
    </row>
    <row r="260" spans="1:7">
      <c r="A260" s="4"/>
      <c r="B260" s="4"/>
      <c r="C260" s="4"/>
      <c r="D260" s="4"/>
      <c r="E260" s="16"/>
      <c r="F260" s="4"/>
      <c r="G260" s="4"/>
    </row>
    <row r="261" spans="1:7">
      <c r="A261" s="4"/>
      <c r="B261" s="4"/>
      <c r="C261" s="4"/>
      <c r="D261" s="4"/>
      <c r="E261" s="16"/>
      <c r="F261" s="4"/>
      <c r="G261" s="4"/>
    </row>
    <row r="262" spans="1:7">
      <c r="A262" s="4"/>
      <c r="B262" s="4"/>
      <c r="C262" s="4"/>
      <c r="D262" s="4"/>
      <c r="E262" s="16"/>
      <c r="F262" s="4"/>
      <c r="G262" s="4"/>
    </row>
    <row r="263" spans="1:7">
      <c r="A263" s="4"/>
      <c r="B263" s="4"/>
      <c r="C263" s="4"/>
      <c r="D263" s="4"/>
      <c r="E263" s="16"/>
      <c r="F263" s="4"/>
      <c r="G263" s="4"/>
    </row>
    <row r="264" spans="1:7">
      <c r="A264" s="4"/>
      <c r="B264" s="4"/>
      <c r="C264" s="4"/>
      <c r="D264" s="4"/>
      <c r="E264" s="16"/>
      <c r="F264" s="4"/>
      <c r="G264" s="4"/>
    </row>
    <row r="265" spans="1:7">
      <c r="A265" s="4"/>
      <c r="B265" s="4"/>
      <c r="C265" s="4"/>
      <c r="D265" s="4"/>
      <c r="E265" s="16"/>
      <c r="F265" s="4"/>
      <c r="G265" s="4"/>
    </row>
    <row r="266" spans="1:7">
      <c r="A266" s="4"/>
      <c r="B266" s="4"/>
      <c r="C266" s="4"/>
      <c r="D266" s="4"/>
      <c r="E266" s="16"/>
      <c r="F266" s="4"/>
      <c r="G266" s="4"/>
    </row>
    <row r="267" spans="1:7">
      <c r="A267" s="4"/>
      <c r="B267" s="4"/>
      <c r="C267" s="4"/>
      <c r="D267" s="4"/>
      <c r="E267" s="16"/>
      <c r="F267" s="4"/>
      <c r="G267" s="4"/>
    </row>
    <row r="268" spans="1:7">
      <c r="A268" s="4"/>
      <c r="B268" s="4"/>
      <c r="C268" s="4"/>
      <c r="D268" s="4"/>
      <c r="E268" s="16"/>
      <c r="F268" s="4"/>
      <c r="G268" s="4"/>
    </row>
    <row r="269" spans="1:7">
      <c r="A269" s="4"/>
      <c r="B269" s="4"/>
      <c r="C269" s="4"/>
      <c r="D269" s="4"/>
      <c r="E269" s="16"/>
      <c r="F269" s="4"/>
      <c r="G269" s="4"/>
    </row>
    <row r="270" spans="1:7">
      <c r="A270" s="4"/>
      <c r="B270" s="4"/>
      <c r="C270" s="4"/>
      <c r="D270" s="4"/>
      <c r="E270" s="16"/>
      <c r="F270" s="4"/>
      <c r="G270" s="4"/>
    </row>
    <row r="271" spans="1:7">
      <c r="A271" s="4"/>
      <c r="B271" s="4"/>
      <c r="C271" s="4"/>
      <c r="D271" s="4"/>
      <c r="E271" s="16"/>
      <c r="F271" s="4"/>
      <c r="G271" s="4"/>
    </row>
    <row r="272" spans="1:7">
      <c r="A272" s="4"/>
      <c r="B272" s="4"/>
      <c r="C272" s="4"/>
      <c r="D272" s="4"/>
      <c r="E272" s="16"/>
      <c r="F272" s="4"/>
      <c r="G272" s="4"/>
    </row>
    <row r="273" spans="1:7">
      <c r="A273" s="4"/>
      <c r="B273" s="4"/>
      <c r="C273" s="4"/>
      <c r="D273" s="4"/>
      <c r="E273" s="16"/>
      <c r="F273" s="4"/>
      <c r="G273" s="4"/>
    </row>
    <row r="274" spans="1:7">
      <c r="A274" s="4"/>
      <c r="B274" s="4"/>
      <c r="C274" s="4"/>
      <c r="D274" s="4"/>
      <c r="E274" s="16"/>
      <c r="F274" s="4"/>
      <c r="G274" s="4"/>
    </row>
    <row r="275" spans="1:7">
      <c r="A275" s="4"/>
      <c r="B275" s="4"/>
      <c r="C275" s="4"/>
      <c r="D275" s="4"/>
      <c r="E275" s="16"/>
      <c r="F275" s="4"/>
      <c r="G275" s="4"/>
    </row>
    <row r="276" spans="1:7">
      <c r="A276" s="4"/>
      <c r="B276" s="4"/>
      <c r="C276" s="4"/>
      <c r="D276" s="4"/>
      <c r="E276" s="16"/>
      <c r="F276" s="4"/>
      <c r="G276" s="4"/>
    </row>
    <row r="277" spans="1:7">
      <c r="A277" s="4"/>
      <c r="B277" s="4"/>
      <c r="C277" s="4"/>
      <c r="D277" s="4"/>
      <c r="E277" s="16"/>
      <c r="F277" s="4"/>
      <c r="G277" s="4"/>
    </row>
    <row r="278" spans="1:7">
      <c r="A278" s="4"/>
      <c r="B278" s="4"/>
      <c r="C278" s="4"/>
      <c r="D278" s="4"/>
      <c r="E278" s="16"/>
      <c r="F278" s="4"/>
      <c r="G278" s="4"/>
    </row>
    <row r="279" spans="1:7">
      <c r="A279" s="4"/>
      <c r="B279" s="4"/>
      <c r="C279" s="4"/>
      <c r="D279" s="4"/>
      <c r="E279" s="16"/>
      <c r="F279" s="4"/>
      <c r="G279" s="4"/>
    </row>
    <row r="280" spans="1:7">
      <c r="A280" s="4"/>
      <c r="B280" s="4"/>
      <c r="C280" s="4"/>
      <c r="D280" s="4"/>
      <c r="E280" s="16"/>
      <c r="F280" s="4"/>
      <c r="G280" s="4"/>
    </row>
    <row r="281" spans="1:7">
      <c r="A281" s="4"/>
      <c r="B281" s="4"/>
      <c r="C281" s="4"/>
      <c r="D281" s="4"/>
      <c r="E281" s="16"/>
      <c r="F281" s="4"/>
      <c r="G281" s="4"/>
    </row>
    <row r="282" spans="1:7">
      <c r="A282" s="4"/>
      <c r="B282" s="4"/>
      <c r="C282" s="4"/>
      <c r="D282" s="4"/>
      <c r="E282" s="16"/>
      <c r="F282" s="4"/>
      <c r="G282" s="4"/>
    </row>
    <row r="283" spans="1:7">
      <c r="A283" s="4"/>
      <c r="B283" s="4"/>
      <c r="C283" s="4"/>
      <c r="D283" s="4"/>
      <c r="E283" s="16"/>
      <c r="F283" s="4"/>
      <c r="G283" s="4"/>
    </row>
    <row r="284" spans="1:7">
      <c r="A284" s="4"/>
      <c r="B284" s="4"/>
      <c r="C284" s="4"/>
      <c r="D284" s="4"/>
      <c r="E284" s="16"/>
      <c r="F284" s="4"/>
      <c r="G284" s="4"/>
    </row>
    <row r="285" spans="1:7">
      <c r="A285" s="4"/>
      <c r="B285" s="4"/>
      <c r="C285" s="4"/>
      <c r="D285" s="4"/>
      <c r="E285" s="16"/>
      <c r="F285" s="4"/>
      <c r="G285" s="4"/>
    </row>
    <row r="286" spans="1:7">
      <c r="A286" s="4"/>
      <c r="B286" s="4"/>
      <c r="C286" s="4"/>
      <c r="D286" s="4"/>
      <c r="E286" s="16"/>
      <c r="F286" s="4"/>
      <c r="G286" s="4"/>
    </row>
    <row r="287" spans="1:7">
      <c r="A287" s="4"/>
      <c r="B287" s="4"/>
      <c r="C287" s="4"/>
      <c r="D287" s="4"/>
      <c r="E287" s="16"/>
      <c r="F287" s="4"/>
      <c r="G287" s="4"/>
    </row>
    <row r="288" spans="1:7">
      <c r="A288" s="4"/>
      <c r="B288" s="4"/>
      <c r="C288" s="4"/>
      <c r="D288" s="4"/>
      <c r="E288" s="16"/>
      <c r="F288" s="4"/>
      <c r="G288" s="4"/>
    </row>
    <row r="289" spans="1:7">
      <c r="A289" s="4"/>
      <c r="B289" s="4"/>
      <c r="C289" s="4"/>
      <c r="D289" s="4"/>
      <c r="E289" s="16"/>
      <c r="F289" s="4"/>
      <c r="G289" s="4"/>
    </row>
    <row r="290" spans="1:7">
      <c r="A290" s="4"/>
      <c r="B290" s="4"/>
      <c r="C290" s="4"/>
      <c r="D290" s="4"/>
      <c r="E290" s="16"/>
      <c r="F290" s="4"/>
      <c r="G290" s="4"/>
    </row>
    <row r="291" spans="1:7">
      <c r="A291" s="4"/>
      <c r="B291" s="4"/>
      <c r="C291" s="4"/>
      <c r="D291" s="4"/>
      <c r="E291" s="16"/>
      <c r="F291" s="4"/>
      <c r="G291" s="4"/>
    </row>
    <row r="292" spans="1:7">
      <c r="A292" s="4"/>
      <c r="B292" s="4"/>
      <c r="C292" s="4"/>
      <c r="D292" s="4"/>
      <c r="E292" s="16"/>
      <c r="F292" s="4"/>
      <c r="G292" s="4"/>
    </row>
    <row r="293" spans="1:7">
      <c r="A293" s="4"/>
      <c r="B293" s="4"/>
      <c r="C293" s="4"/>
      <c r="D293" s="4"/>
      <c r="E293" s="16"/>
      <c r="F293" s="4"/>
      <c r="G293" s="4"/>
    </row>
    <row r="294" spans="1:7">
      <c r="A294" s="4"/>
      <c r="B294" s="4"/>
      <c r="C294" s="4"/>
      <c r="D294" s="4"/>
      <c r="E294" s="16"/>
      <c r="F294" s="4"/>
      <c r="G294" s="4"/>
    </row>
    <row r="295" spans="1:7">
      <c r="A295" s="4"/>
      <c r="B295" s="4"/>
      <c r="C295" s="4"/>
      <c r="D295" s="4"/>
      <c r="E295" s="16"/>
      <c r="F295" s="4"/>
      <c r="G295" s="4"/>
    </row>
    <row r="296" spans="1:7">
      <c r="A296" s="4"/>
      <c r="B296" s="4"/>
      <c r="C296" s="4"/>
      <c r="D296" s="4"/>
      <c r="E296" s="16"/>
      <c r="F296" s="4"/>
      <c r="G296" s="4"/>
    </row>
    <row r="297" spans="1:7">
      <c r="A297" s="4"/>
      <c r="B297" s="4"/>
      <c r="C297" s="4"/>
      <c r="D297" s="4"/>
      <c r="E297" s="16"/>
      <c r="F297" s="4"/>
      <c r="G297" s="4"/>
    </row>
    <row r="298" spans="1:7">
      <c r="A298" s="4"/>
      <c r="B298" s="4"/>
      <c r="C298" s="4"/>
      <c r="D298" s="4"/>
      <c r="E298" s="16"/>
      <c r="F298" s="4"/>
      <c r="G298" s="4"/>
    </row>
    <row r="299" spans="1:7">
      <c r="A299" s="4"/>
      <c r="B299" s="4"/>
      <c r="C299" s="4"/>
      <c r="D299" s="4"/>
      <c r="E299" s="16"/>
      <c r="F299" s="4"/>
      <c r="G299" s="4"/>
    </row>
    <row r="300" spans="1:7">
      <c r="A300" s="4"/>
      <c r="B300" s="4"/>
      <c r="C300" s="4"/>
      <c r="D300" s="4"/>
      <c r="E300" s="16"/>
      <c r="F300" s="4"/>
      <c r="G300" s="4"/>
    </row>
    <row r="301" spans="1:7">
      <c r="A301" s="4"/>
      <c r="B301" s="4"/>
      <c r="C301" s="4"/>
      <c r="D301" s="4"/>
      <c r="E301" s="16"/>
      <c r="F301" s="4"/>
      <c r="G301" s="4"/>
    </row>
    <row r="302" spans="1:7">
      <c r="A302" s="4"/>
      <c r="B302" s="4"/>
      <c r="C302" s="4"/>
      <c r="D302" s="4"/>
      <c r="E302" s="16"/>
      <c r="F302" s="4"/>
      <c r="G302" s="4"/>
    </row>
    <row r="303" spans="1:7">
      <c r="A303" s="4"/>
      <c r="B303" s="4"/>
      <c r="C303" s="4"/>
      <c r="D303" s="4"/>
      <c r="E303" s="16"/>
      <c r="F303" s="4"/>
      <c r="G303" s="4"/>
    </row>
    <row r="304" spans="1:7">
      <c r="A304" s="4"/>
      <c r="B304" s="4"/>
      <c r="C304" s="4"/>
      <c r="D304" s="4"/>
      <c r="E304" s="16"/>
      <c r="F304" s="4"/>
      <c r="G304" s="4"/>
    </row>
    <row r="305" spans="1:7">
      <c r="A305" s="4"/>
      <c r="B305" s="4"/>
      <c r="C305" s="4"/>
      <c r="D305" s="4"/>
      <c r="E305" s="16"/>
      <c r="F305" s="4"/>
      <c r="G305" s="4"/>
    </row>
    <row r="306" spans="1:7">
      <c r="A306" s="4"/>
      <c r="B306" s="4"/>
      <c r="C306" s="4"/>
      <c r="D306" s="4"/>
      <c r="E306" s="16"/>
      <c r="F306" s="4"/>
      <c r="G306" s="4"/>
    </row>
    <row r="307" spans="1:7">
      <c r="A307" s="4"/>
      <c r="B307" s="4"/>
      <c r="C307" s="4"/>
      <c r="D307" s="4"/>
      <c r="E307" s="16"/>
      <c r="F307" s="4"/>
      <c r="G307" s="4"/>
    </row>
    <row r="308" spans="1:7">
      <c r="A308" s="4"/>
      <c r="B308" s="4"/>
      <c r="C308" s="4"/>
      <c r="D308" s="4"/>
      <c r="E308" s="16"/>
      <c r="F308" s="4"/>
      <c r="G308" s="4"/>
    </row>
    <row r="309" spans="1:7">
      <c r="A309" s="4"/>
      <c r="B309" s="4"/>
      <c r="C309" s="4"/>
      <c r="D309" s="4"/>
      <c r="E309" s="16"/>
      <c r="F309" s="4"/>
      <c r="G309" s="4"/>
    </row>
    <row r="310" spans="1:7">
      <c r="A310" s="4"/>
      <c r="B310" s="4"/>
      <c r="C310" s="4"/>
      <c r="D310" s="4"/>
      <c r="E310" s="16"/>
      <c r="F310" s="4"/>
      <c r="G310" s="4"/>
    </row>
    <row r="311" spans="1:7">
      <c r="A311" s="4"/>
      <c r="B311" s="4"/>
      <c r="C311" s="4"/>
      <c r="D311" s="4"/>
      <c r="E311" s="16"/>
      <c r="F311" s="4"/>
      <c r="G311" s="4"/>
    </row>
    <row r="312" spans="1:7">
      <c r="A312" s="4"/>
      <c r="B312" s="4"/>
      <c r="C312" s="4"/>
      <c r="D312" s="4"/>
      <c r="E312" s="16"/>
      <c r="F312" s="4"/>
      <c r="G312" s="4"/>
    </row>
    <row r="313" spans="1:7">
      <c r="A313" s="4"/>
      <c r="B313" s="4"/>
      <c r="C313" s="4"/>
      <c r="D313" s="4"/>
      <c r="E313" s="16"/>
      <c r="F313" s="4"/>
      <c r="G313" s="4"/>
    </row>
    <row r="314" spans="1:7">
      <c r="A314" s="4"/>
      <c r="B314" s="4"/>
      <c r="C314" s="4"/>
      <c r="D314" s="4"/>
      <c r="E314" s="16"/>
      <c r="F314" s="4"/>
      <c r="G314" s="4"/>
    </row>
    <row r="315" spans="1:7">
      <c r="A315" s="4"/>
      <c r="B315" s="4"/>
      <c r="C315" s="4"/>
      <c r="D315" s="4"/>
      <c r="E315" s="16"/>
      <c r="F315" s="4"/>
      <c r="G315" s="4"/>
    </row>
    <row r="316" spans="1:7">
      <c r="A316" s="4"/>
      <c r="B316" s="4"/>
      <c r="C316" s="4"/>
      <c r="D316" s="4"/>
      <c r="E316" s="16"/>
      <c r="F316" s="4"/>
      <c r="G316" s="4"/>
    </row>
    <row r="317" spans="1:7">
      <c r="A317" s="4"/>
      <c r="B317" s="4"/>
      <c r="C317" s="4"/>
      <c r="D317" s="4"/>
      <c r="E317" s="16"/>
      <c r="F317" s="4"/>
      <c r="G317" s="4"/>
    </row>
    <row r="318" spans="1:7">
      <c r="A318" s="4"/>
      <c r="B318" s="4"/>
      <c r="C318" s="4"/>
      <c r="D318" s="4"/>
      <c r="E318" s="16"/>
      <c r="F318" s="4"/>
      <c r="G318" s="4"/>
    </row>
    <row r="319" spans="1:7">
      <c r="A319" s="4"/>
      <c r="B319" s="4"/>
      <c r="C319" s="4"/>
      <c r="D319" s="4"/>
      <c r="E319" s="16"/>
      <c r="F319" s="4"/>
      <c r="G319" s="4"/>
    </row>
    <row r="320" spans="1:7">
      <c r="A320" s="4"/>
      <c r="B320" s="4"/>
      <c r="C320" s="4"/>
      <c r="D320" s="4"/>
      <c r="E320" s="16"/>
      <c r="F320" s="4"/>
      <c r="G320" s="4"/>
    </row>
    <row r="321" spans="1:7">
      <c r="A321" s="4"/>
      <c r="B321" s="4"/>
      <c r="C321" s="4"/>
      <c r="D321" s="4"/>
      <c r="E321" s="16"/>
      <c r="F321" s="4"/>
      <c r="G321" s="4"/>
    </row>
    <row r="322" spans="1:7">
      <c r="A322" s="4"/>
      <c r="B322" s="4"/>
      <c r="C322" s="4"/>
      <c r="D322" s="4"/>
      <c r="E322" s="16"/>
      <c r="F322" s="4"/>
      <c r="G322" s="4"/>
    </row>
    <row r="323" spans="1:7">
      <c r="A323" s="4"/>
      <c r="B323" s="4"/>
      <c r="C323" s="4"/>
      <c r="D323" s="4"/>
      <c r="E323" s="16"/>
      <c r="F323" s="4"/>
      <c r="G323" s="4"/>
    </row>
    <row r="324" spans="1:7">
      <c r="A324" s="4"/>
      <c r="B324" s="4"/>
      <c r="C324" s="4"/>
      <c r="D324" s="4"/>
      <c r="E324" s="16"/>
      <c r="F324" s="4"/>
      <c r="G324" s="4"/>
    </row>
    <row r="325" spans="1:7">
      <c r="A325" s="4"/>
      <c r="B325" s="4"/>
      <c r="C325" s="4"/>
      <c r="D325" s="4"/>
      <c r="E325" s="16"/>
      <c r="F325" s="4"/>
      <c r="G325" s="4"/>
    </row>
    <row r="326" spans="1:7">
      <c r="A326" s="4"/>
      <c r="B326" s="4"/>
      <c r="C326" s="4"/>
      <c r="D326" s="4"/>
      <c r="E326" s="16"/>
      <c r="F326" s="4"/>
      <c r="G326" s="4"/>
    </row>
    <row r="327" spans="1:7">
      <c r="A327" s="4"/>
      <c r="B327" s="4"/>
      <c r="C327" s="4"/>
      <c r="D327" s="4"/>
      <c r="E327" s="16"/>
      <c r="F327" s="4"/>
      <c r="G327" s="4"/>
    </row>
    <row r="328" spans="1:7">
      <c r="A328" s="4"/>
      <c r="B328" s="4"/>
      <c r="C328" s="4"/>
      <c r="D328" s="4"/>
      <c r="E328" s="16"/>
      <c r="F328" s="4"/>
      <c r="G328" s="4"/>
    </row>
    <row r="329" spans="1:7">
      <c r="A329" s="4"/>
      <c r="B329" s="4"/>
      <c r="C329" s="4"/>
      <c r="D329" s="4"/>
      <c r="E329" s="16"/>
      <c r="F329" s="4"/>
      <c r="G329" s="4"/>
    </row>
    <row r="330" spans="1:7">
      <c r="A330" s="4"/>
      <c r="B330" s="4"/>
      <c r="C330" s="4"/>
      <c r="D330" s="4"/>
      <c r="E330" s="16"/>
      <c r="F330" s="4"/>
      <c r="G330" s="4"/>
    </row>
    <row r="331" spans="1:7">
      <c r="A331" s="4"/>
      <c r="B331" s="4"/>
      <c r="C331" s="4"/>
      <c r="D331" s="4"/>
      <c r="E331" s="16"/>
      <c r="F331" s="4"/>
      <c r="G331" s="4"/>
    </row>
    <row r="332" spans="1:7">
      <c r="A332" s="4"/>
      <c r="B332" s="4"/>
      <c r="C332" s="4"/>
      <c r="D332" s="4"/>
      <c r="E332" s="16"/>
      <c r="F332" s="4"/>
      <c r="G332" s="4"/>
    </row>
    <row r="333" spans="1:7">
      <c r="A333" s="4"/>
      <c r="B333" s="4"/>
      <c r="C333" s="4"/>
      <c r="D333" s="4"/>
      <c r="E333" s="16"/>
      <c r="F333" s="4"/>
      <c r="G333" s="4"/>
    </row>
    <row r="334" spans="1:7">
      <c r="A334" s="4"/>
      <c r="B334" s="4"/>
      <c r="C334" s="4"/>
      <c r="D334" s="4"/>
      <c r="E334" s="16"/>
      <c r="F334" s="4"/>
      <c r="G334" s="4"/>
    </row>
    <row r="335" spans="1:7">
      <c r="A335" s="4"/>
      <c r="B335" s="4"/>
      <c r="C335" s="4"/>
      <c r="D335" s="4"/>
      <c r="E335" s="16"/>
      <c r="F335" s="4"/>
      <c r="G335" s="4"/>
    </row>
    <row r="336" spans="1:7">
      <c r="A336" s="4"/>
      <c r="B336" s="4"/>
      <c r="C336" s="4"/>
      <c r="D336" s="4"/>
      <c r="E336" s="16"/>
      <c r="F336" s="4"/>
      <c r="G336" s="4"/>
    </row>
    <row r="337" spans="1:7">
      <c r="A337" s="4"/>
      <c r="B337" s="4"/>
      <c r="C337" s="4"/>
      <c r="D337" s="4"/>
      <c r="E337" s="16"/>
      <c r="F337" s="4"/>
      <c r="G337" s="4"/>
    </row>
    <row r="338" spans="1:7">
      <c r="A338" s="4"/>
      <c r="B338" s="4"/>
      <c r="C338" s="4"/>
      <c r="D338" s="4"/>
      <c r="E338" s="16"/>
      <c r="F338" s="4"/>
      <c r="G338" s="4"/>
    </row>
    <row r="339" spans="1:7">
      <c r="A339" s="4"/>
      <c r="B339" s="4"/>
      <c r="C339" s="4"/>
      <c r="D339" s="4"/>
      <c r="E339" s="16"/>
      <c r="F339" s="4"/>
      <c r="G339" s="4"/>
    </row>
    <row r="340" spans="1:7">
      <c r="A340" s="4"/>
      <c r="B340" s="4"/>
      <c r="C340" s="4"/>
      <c r="D340" s="4"/>
      <c r="E340" s="16"/>
      <c r="F340" s="4"/>
      <c r="G340" s="4"/>
    </row>
    <row r="341" spans="1:7">
      <c r="A341" s="4"/>
      <c r="B341" s="4"/>
      <c r="C341" s="4"/>
      <c r="D341" s="4"/>
      <c r="E341" s="16"/>
      <c r="F341" s="4"/>
      <c r="G341" s="4"/>
    </row>
    <row r="342" spans="1:7">
      <c r="A342" s="4"/>
      <c r="B342" s="4"/>
      <c r="C342" s="4"/>
      <c r="D342" s="4"/>
      <c r="E342" s="16"/>
      <c r="F342" s="4"/>
      <c r="G342" s="4"/>
    </row>
    <row r="343" spans="1:7">
      <c r="A343" s="4"/>
      <c r="B343" s="4"/>
      <c r="C343" s="4"/>
      <c r="D343" s="4"/>
      <c r="E343" s="16"/>
      <c r="F343" s="4"/>
      <c r="G343" s="4"/>
    </row>
    <row r="344" spans="1:7">
      <c r="A344" s="4"/>
      <c r="B344" s="4"/>
      <c r="C344" s="4"/>
      <c r="D344" s="4"/>
      <c r="E344" s="16"/>
      <c r="F344" s="4"/>
      <c r="G344" s="4"/>
    </row>
    <row r="345" spans="1:7">
      <c r="A345" s="4"/>
      <c r="B345" s="4"/>
      <c r="C345" s="4"/>
      <c r="D345" s="4"/>
      <c r="E345" s="16"/>
      <c r="F345" s="4"/>
      <c r="G345" s="4"/>
    </row>
    <row r="346" spans="1:7">
      <c r="A346" s="4"/>
      <c r="B346" s="4"/>
      <c r="C346" s="4"/>
      <c r="D346" s="4"/>
      <c r="E346" s="16"/>
      <c r="F346" s="4"/>
      <c r="G346" s="4"/>
    </row>
    <row r="347" spans="1:7">
      <c r="A347" s="4"/>
      <c r="B347" s="4"/>
      <c r="C347" s="4"/>
      <c r="D347" s="4"/>
      <c r="E347" s="16"/>
      <c r="F347" s="4"/>
      <c r="G347" s="4"/>
    </row>
    <row r="348" spans="1:7">
      <c r="A348" s="4"/>
      <c r="B348" s="4"/>
      <c r="C348" s="4"/>
      <c r="D348" s="4"/>
      <c r="E348" s="16"/>
      <c r="F348" s="4"/>
      <c r="G348" s="4"/>
    </row>
    <row r="349" spans="1:7">
      <c r="A349" s="4"/>
      <c r="B349" s="4"/>
      <c r="C349" s="4"/>
      <c r="D349" s="4"/>
      <c r="E349" s="16"/>
      <c r="F349" s="4"/>
      <c r="G349" s="4"/>
    </row>
    <row r="350" spans="1:7">
      <c r="A350" s="4"/>
      <c r="B350" s="4"/>
      <c r="C350" s="4"/>
      <c r="D350" s="4"/>
      <c r="E350" s="16"/>
      <c r="F350" s="4"/>
      <c r="G350" s="4"/>
    </row>
    <row r="351" spans="1:7">
      <c r="A351" s="4"/>
      <c r="B351" s="4"/>
      <c r="C351" s="4"/>
      <c r="D351" s="4"/>
      <c r="E351" s="16"/>
      <c r="F351" s="4"/>
      <c r="G351" s="4"/>
    </row>
    <row r="352" spans="1:7">
      <c r="A352" s="4"/>
      <c r="B352" s="4"/>
      <c r="C352" s="4"/>
      <c r="D352" s="4"/>
      <c r="E352" s="16"/>
      <c r="F352" s="4"/>
      <c r="G352" s="4"/>
    </row>
    <row r="353" spans="1:7">
      <c r="A353" s="4"/>
      <c r="B353" s="4"/>
      <c r="C353" s="4"/>
      <c r="D353" s="4"/>
      <c r="E353" s="16"/>
      <c r="F353" s="4"/>
      <c r="G353" s="4"/>
    </row>
    <row r="354" spans="1:7">
      <c r="A354" s="4"/>
      <c r="B354" s="4"/>
      <c r="C354" s="4"/>
      <c r="D354" s="4"/>
      <c r="E354" s="16"/>
      <c r="F354" s="4"/>
      <c r="G354" s="4"/>
    </row>
    <row r="355" spans="1:7">
      <c r="A355" s="4"/>
      <c r="B355" s="4"/>
      <c r="C355" s="4"/>
      <c r="D355" s="4"/>
      <c r="E355" s="16"/>
      <c r="F355" s="4"/>
      <c r="G355" s="4"/>
    </row>
    <row r="356" spans="1:7">
      <c r="A356" s="4"/>
      <c r="B356" s="4"/>
      <c r="C356" s="4"/>
      <c r="D356" s="4"/>
      <c r="E356" s="16"/>
      <c r="F356" s="4"/>
      <c r="G356" s="4"/>
    </row>
    <row r="357" spans="1:7">
      <c r="A357" s="4"/>
      <c r="B357" s="4"/>
      <c r="C357" s="4"/>
      <c r="D357" s="4"/>
      <c r="E357" s="16"/>
      <c r="F357" s="4"/>
      <c r="G357" s="4"/>
    </row>
    <row r="358" spans="1:7">
      <c r="A358" s="4"/>
      <c r="B358" s="4"/>
      <c r="C358" s="4"/>
      <c r="D358" s="4"/>
      <c r="E358" s="16"/>
      <c r="F358" s="4"/>
      <c r="G358" s="4"/>
    </row>
    <row r="359" spans="1:7">
      <c r="A359" s="4"/>
      <c r="B359" s="4"/>
      <c r="C359" s="4"/>
      <c r="D359" s="4"/>
      <c r="E359" s="16"/>
      <c r="F359" s="4"/>
      <c r="G359" s="4"/>
    </row>
    <row r="360" spans="1:7">
      <c r="A360" s="4"/>
      <c r="B360" s="4"/>
      <c r="C360" s="4"/>
      <c r="D360" s="4"/>
      <c r="E360" s="16"/>
      <c r="F360" s="4"/>
      <c r="G360" s="4"/>
    </row>
    <row r="361" spans="1:7">
      <c r="A361" s="4"/>
      <c r="B361" s="4"/>
      <c r="C361" s="4"/>
      <c r="D361" s="4"/>
      <c r="E361" s="16"/>
      <c r="F361" s="4"/>
      <c r="G361" s="4"/>
    </row>
    <row r="362" spans="1:7">
      <c r="A362" s="4"/>
      <c r="B362" s="4"/>
      <c r="C362" s="4"/>
      <c r="D362" s="4"/>
      <c r="E362" s="16"/>
      <c r="F362" s="4"/>
      <c r="G362" s="4"/>
    </row>
    <row r="363" spans="1:7">
      <c r="A363" s="4"/>
      <c r="B363" s="4"/>
      <c r="C363" s="4"/>
      <c r="D363" s="4"/>
      <c r="E363" s="16"/>
      <c r="F363" s="4"/>
      <c r="G363" s="4"/>
    </row>
    <row r="364" spans="1:7">
      <c r="A364" s="4"/>
      <c r="B364" s="4"/>
      <c r="C364" s="4"/>
      <c r="D364" s="4"/>
      <c r="E364" s="16"/>
      <c r="F364" s="4"/>
      <c r="G364" s="4"/>
    </row>
    <row r="365" spans="1:7">
      <c r="A365" s="4"/>
      <c r="B365" s="4"/>
      <c r="C365" s="4"/>
      <c r="D365" s="4"/>
      <c r="E365" s="16"/>
      <c r="F365" s="4"/>
      <c r="G365" s="4"/>
    </row>
    <row r="366" spans="1:7">
      <c r="A366" s="4"/>
      <c r="B366" s="4"/>
      <c r="C366" s="4"/>
      <c r="D366" s="4"/>
      <c r="E366" s="16"/>
      <c r="F366" s="4"/>
      <c r="G366" s="4"/>
    </row>
    <row r="367" spans="1:7">
      <c r="A367" s="4"/>
      <c r="B367" s="4"/>
      <c r="C367" s="4"/>
      <c r="D367" s="4"/>
      <c r="E367" s="16"/>
      <c r="F367" s="4"/>
      <c r="G367" s="4"/>
    </row>
    <row r="368" spans="1:7">
      <c r="A368" s="4"/>
      <c r="B368" s="4"/>
      <c r="C368" s="4"/>
      <c r="D368" s="4"/>
      <c r="E368" s="16"/>
      <c r="F368" s="4"/>
      <c r="G368" s="4"/>
    </row>
    <row r="369" spans="1:7">
      <c r="A369" s="4"/>
      <c r="B369" s="4"/>
      <c r="C369" s="4"/>
      <c r="D369" s="4"/>
      <c r="E369" s="16"/>
      <c r="F369" s="4"/>
      <c r="G369" s="4"/>
    </row>
    <row r="370" spans="1:7">
      <c r="A370" s="4"/>
      <c r="B370" s="4"/>
      <c r="C370" s="4"/>
      <c r="D370" s="4"/>
      <c r="E370" s="16"/>
      <c r="F370" s="4"/>
      <c r="G370" s="4"/>
    </row>
    <row r="371" spans="1:7">
      <c r="A371" s="4"/>
      <c r="B371" s="4"/>
      <c r="C371" s="4"/>
      <c r="D371" s="4"/>
      <c r="E371" s="16"/>
      <c r="F371" s="4"/>
      <c r="G371" s="4"/>
    </row>
    <row r="372" spans="1:7">
      <c r="A372" s="4"/>
      <c r="B372" s="4"/>
      <c r="C372" s="4"/>
      <c r="D372" s="4"/>
      <c r="E372" s="16"/>
      <c r="F372" s="4"/>
      <c r="G372" s="4"/>
    </row>
    <row r="373" spans="1:7">
      <c r="A373" s="4"/>
      <c r="B373" s="4"/>
      <c r="C373" s="4"/>
      <c r="D373" s="4"/>
      <c r="E373" s="16"/>
      <c r="F373" s="4"/>
      <c r="G373" s="4"/>
    </row>
    <row r="374" spans="1:7">
      <c r="A374" s="4"/>
      <c r="B374" s="4"/>
      <c r="C374" s="4"/>
      <c r="D374" s="4"/>
      <c r="E374" s="16"/>
      <c r="F374" s="4"/>
      <c r="G374" s="4"/>
    </row>
    <row r="375" spans="1:7">
      <c r="A375" s="4"/>
      <c r="B375" s="4"/>
      <c r="C375" s="4"/>
      <c r="D375" s="4"/>
      <c r="E375" s="16"/>
      <c r="F375" s="4"/>
      <c r="G375" s="4"/>
    </row>
    <row r="376" spans="1:7">
      <c r="A376" s="4"/>
      <c r="B376" s="4"/>
      <c r="C376" s="4"/>
      <c r="D376" s="4"/>
      <c r="E376" s="16"/>
      <c r="F376" s="4"/>
      <c r="G376" s="4"/>
    </row>
    <row r="377" spans="1:7">
      <c r="A377" s="4"/>
      <c r="B377" s="4"/>
      <c r="C377" s="4"/>
      <c r="D377" s="4"/>
      <c r="E377" s="16"/>
      <c r="F377" s="4"/>
      <c r="G377" s="4"/>
    </row>
    <row r="378" spans="1:7">
      <c r="A378" s="4"/>
      <c r="B378" s="4"/>
      <c r="C378" s="4"/>
      <c r="D378" s="4"/>
      <c r="E378" s="16"/>
      <c r="F378" s="4"/>
      <c r="G378" s="4"/>
    </row>
    <row r="379" spans="1:7">
      <c r="A379" s="4"/>
      <c r="B379" s="4"/>
      <c r="C379" s="4"/>
      <c r="D379" s="4"/>
      <c r="E379" s="16"/>
      <c r="F379" s="4"/>
      <c r="G379" s="4"/>
    </row>
    <row r="380" spans="1:7">
      <c r="A380" s="4"/>
      <c r="B380" s="4"/>
      <c r="C380" s="4"/>
      <c r="D380" s="4"/>
      <c r="E380" s="16"/>
      <c r="F380" s="4"/>
      <c r="G380" s="4"/>
    </row>
    <row r="381" spans="1:7">
      <c r="A381" s="4"/>
      <c r="B381" s="4"/>
      <c r="C381" s="4"/>
      <c r="D381" s="4"/>
      <c r="E381" s="16"/>
      <c r="F381" s="4"/>
      <c r="G381" s="4"/>
    </row>
    <row r="382" spans="1:7">
      <c r="A382" s="4"/>
      <c r="B382" s="4"/>
      <c r="C382" s="4"/>
      <c r="D382" s="4"/>
      <c r="E382" s="16"/>
      <c r="F382" s="4"/>
      <c r="G382" s="4"/>
    </row>
    <row r="383" spans="1:7">
      <c r="A383" s="4"/>
      <c r="B383" s="4"/>
      <c r="C383" s="4"/>
      <c r="D383" s="4"/>
      <c r="E383" s="16"/>
      <c r="F383" s="4"/>
      <c r="G383" s="4"/>
    </row>
    <row r="384" spans="1:7">
      <c r="A384" s="4"/>
      <c r="B384" s="4"/>
      <c r="C384" s="4"/>
      <c r="D384" s="4"/>
      <c r="E384" s="16"/>
      <c r="F384" s="4"/>
      <c r="G384" s="4"/>
    </row>
    <row r="385" spans="1:7">
      <c r="A385" s="4"/>
      <c r="B385" s="4"/>
      <c r="C385" s="4"/>
      <c r="D385" s="4"/>
      <c r="E385" s="16"/>
      <c r="F385" s="4"/>
      <c r="G385" s="4"/>
    </row>
    <row r="386" spans="1:7">
      <c r="A386" s="4"/>
      <c r="B386" s="4"/>
      <c r="C386" s="4"/>
      <c r="D386" s="4"/>
      <c r="E386" s="16"/>
      <c r="F386" s="4"/>
      <c r="G386" s="4"/>
    </row>
    <row r="387" spans="1:7">
      <c r="A387" s="4"/>
      <c r="B387" s="4"/>
      <c r="C387" s="4"/>
      <c r="D387" s="4"/>
      <c r="E387" s="16"/>
      <c r="F387" s="4"/>
      <c r="G387" s="4"/>
    </row>
    <row r="388" spans="1:7">
      <c r="A388" s="4"/>
      <c r="B388" s="4"/>
      <c r="C388" s="4"/>
      <c r="D388" s="4"/>
      <c r="E388" s="16"/>
      <c r="F388" s="4"/>
      <c r="G388" s="4"/>
    </row>
    <row r="389" spans="1:7">
      <c r="A389" s="4"/>
      <c r="B389" s="4"/>
      <c r="C389" s="4"/>
      <c r="D389" s="4"/>
      <c r="E389" s="16"/>
      <c r="F389" s="4"/>
      <c r="G389" s="4"/>
    </row>
    <row r="390" spans="1:7">
      <c r="A390" s="4"/>
      <c r="B390" s="4"/>
      <c r="C390" s="4"/>
      <c r="D390" s="4"/>
      <c r="E390" s="16"/>
      <c r="F390" s="4"/>
      <c r="G390" s="4"/>
    </row>
    <row r="391" spans="1:7">
      <c r="A391" s="4"/>
      <c r="B391" s="4"/>
      <c r="C391" s="4"/>
      <c r="D391" s="4"/>
      <c r="E391" s="16"/>
      <c r="F391" s="4"/>
      <c r="G391" s="4"/>
    </row>
    <row r="392" spans="1:7">
      <c r="A392" s="4"/>
      <c r="B392" s="4"/>
      <c r="C392" s="4"/>
      <c r="D392" s="4"/>
      <c r="E392" s="16"/>
      <c r="F392" s="4"/>
      <c r="G392" s="4"/>
    </row>
    <row r="393" spans="1:7">
      <c r="A393" s="4"/>
      <c r="B393" s="4"/>
      <c r="C393" s="4"/>
      <c r="D393" s="4"/>
      <c r="E393" s="16"/>
      <c r="F393" s="4"/>
      <c r="G393" s="4"/>
    </row>
    <row r="394" spans="1:7">
      <c r="A394" s="4"/>
      <c r="B394" s="4"/>
      <c r="C394" s="4"/>
      <c r="D394" s="4"/>
      <c r="E394" s="16"/>
      <c r="F394" s="4"/>
      <c r="G394" s="4"/>
    </row>
    <row r="395" spans="1:7">
      <c r="A395" s="4"/>
      <c r="B395" s="4"/>
      <c r="C395" s="4"/>
      <c r="D395" s="4"/>
      <c r="E395" s="16"/>
      <c r="F395" s="4"/>
      <c r="G395" s="4"/>
    </row>
    <row r="396" spans="1:7">
      <c r="A396" s="4"/>
      <c r="B396" s="4"/>
      <c r="C396" s="4"/>
      <c r="D396" s="4"/>
      <c r="E396" s="16"/>
      <c r="F396" s="4"/>
      <c r="G396" s="4"/>
    </row>
    <row r="397" spans="1:7">
      <c r="A397" s="4"/>
      <c r="B397" s="4"/>
      <c r="C397" s="4"/>
      <c r="D397" s="4"/>
      <c r="E397" s="16"/>
      <c r="F397" s="4"/>
      <c r="G397" s="4"/>
    </row>
    <row r="398" spans="1:7">
      <c r="A398" s="4"/>
      <c r="B398" s="4"/>
      <c r="C398" s="4"/>
      <c r="D398" s="4"/>
      <c r="E398" s="16"/>
      <c r="F398" s="4"/>
      <c r="G398" s="4"/>
    </row>
    <row r="399" spans="1:7">
      <c r="A399" s="4"/>
      <c r="B399" s="4"/>
      <c r="C399" s="4"/>
      <c r="D399" s="4"/>
      <c r="E399" s="16"/>
      <c r="F399" s="4"/>
      <c r="G399" s="4"/>
    </row>
    <row r="400" spans="1:7">
      <c r="A400" s="4"/>
      <c r="B400" s="4"/>
      <c r="C400" s="4"/>
      <c r="D400" s="4"/>
      <c r="E400" s="16"/>
      <c r="F400" s="4"/>
      <c r="G400" s="4"/>
    </row>
    <row r="401" spans="1:7">
      <c r="A401" s="4"/>
      <c r="B401" s="4"/>
      <c r="C401" s="4"/>
      <c r="D401" s="4"/>
      <c r="E401" s="16"/>
      <c r="F401" s="4"/>
      <c r="G401" s="4"/>
    </row>
    <row r="402" spans="1:7">
      <c r="A402" s="4"/>
      <c r="B402" s="4"/>
      <c r="C402" s="4"/>
      <c r="D402" s="4"/>
      <c r="E402" s="16"/>
      <c r="F402" s="4"/>
      <c r="G402" s="4"/>
    </row>
    <row r="403" spans="1:7">
      <c r="A403" s="4"/>
      <c r="B403" s="4"/>
      <c r="C403" s="4"/>
      <c r="D403" s="4"/>
      <c r="E403" s="16"/>
      <c r="F403" s="4"/>
      <c r="G403" s="4"/>
    </row>
    <row r="404" spans="1:7">
      <c r="A404" s="4"/>
      <c r="B404" s="4"/>
      <c r="C404" s="4"/>
      <c r="D404" s="4"/>
      <c r="E404" s="16"/>
      <c r="F404" s="4"/>
      <c r="G404" s="4"/>
    </row>
    <row r="405" spans="1:7">
      <c r="A405" s="4"/>
      <c r="B405" s="4"/>
      <c r="C405" s="4"/>
      <c r="D405" s="4"/>
      <c r="E405" s="16"/>
      <c r="F405" s="4"/>
      <c r="G405" s="4"/>
    </row>
    <row r="406" spans="1:7">
      <c r="A406" s="4"/>
      <c r="B406" s="4"/>
      <c r="C406" s="4"/>
      <c r="D406" s="4"/>
      <c r="E406" s="16"/>
      <c r="F406" s="4"/>
      <c r="G406" s="4"/>
    </row>
    <row r="407" spans="1:7">
      <c r="A407" s="4"/>
      <c r="B407" s="4"/>
      <c r="C407" s="4"/>
      <c r="D407" s="4"/>
      <c r="E407" s="16"/>
      <c r="F407" s="4"/>
      <c r="G407" s="4"/>
    </row>
    <row r="408" spans="1:7">
      <c r="A408" s="4"/>
      <c r="B408" s="4"/>
      <c r="C408" s="4"/>
      <c r="D408" s="4"/>
      <c r="E408" s="16"/>
      <c r="F408" s="4"/>
      <c r="G408" s="4"/>
    </row>
    <row r="409" spans="1:7">
      <c r="A409" s="4"/>
      <c r="B409" s="4"/>
      <c r="C409" s="4"/>
      <c r="D409" s="4"/>
      <c r="E409" s="16"/>
      <c r="F409" s="4"/>
      <c r="G409" s="4"/>
    </row>
    <row r="410" spans="1:7">
      <c r="A410" s="4"/>
      <c r="B410" s="4"/>
      <c r="C410" s="4"/>
      <c r="D410" s="4"/>
      <c r="E410" s="16"/>
      <c r="F410" s="4"/>
      <c r="G410" s="4"/>
    </row>
    <row r="411" spans="1:7">
      <c r="A411" s="4"/>
      <c r="B411" s="4"/>
      <c r="C411" s="4"/>
      <c r="D411" s="4"/>
      <c r="E411" s="16"/>
      <c r="F411" s="4"/>
      <c r="G411" s="4"/>
    </row>
    <row r="412" spans="1:7">
      <c r="A412" s="4"/>
      <c r="B412" s="4"/>
      <c r="C412" s="4"/>
      <c r="D412" s="4"/>
      <c r="E412" s="16"/>
      <c r="F412" s="4"/>
      <c r="G412" s="4"/>
    </row>
    <row r="413" spans="1:7">
      <c r="A413" s="4"/>
      <c r="B413" s="4"/>
      <c r="C413" s="4"/>
      <c r="D413" s="4"/>
      <c r="E413" s="16"/>
      <c r="F413" s="4"/>
      <c r="G413" s="4"/>
    </row>
    <row r="414" spans="1:7">
      <c r="A414" s="4"/>
      <c r="B414" s="4"/>
      <c r="C414" s="4"/>
      <c r="D414" s="4"/>
      <c r="E414" s="16"/>
      <c r="F414" s="4"/>
      <c r="G414" s="4"/>
    </row>
    <row r="415" spans="1:7">
      <c r="A415" s="4"/>
      <c r="B415" s="4"/>
      <c r="C415" s="4"/>
      <c r="D415" s="4"/>
      <c r="E415" s="16"/>
      <c r="F415" s="4"/>
      <c r="G415" s="4"/>
    </row>
    <row r="416" spans="1:7">
      <c r="A416" s="4"/>
      <c r="B416" s="4"/>
      <c r="C416" s="4"/>
      <c r="D416" s="4"/>
      <c r="E416" s="16"/>
      <c r="F416" s="4"/>
      <c r="G416" s="4"/>
    </row>
    <row r="417" spans="1:7">
      <c r="A417" s="4"/>
      <c r="B417" s="4"/>
      <c r="C417" s="4"/>
      <c r="D417" s="4"/>
      <c r="E417" s="16"/>
      <c r="F417" s="4"/>
      <c r="G417" s="4"/>
    </row>
    <row r="418" spans="1:7">
      <c r="A418" s="4"/>
      <c r="B418" s="4"/>
      <c r="C418" s="4"/>
      <c r="D418" s="4"/>
      <c r="E418" s="16"/>
      <c r="F418" s="4"/>
      <c r="G418" s="4"/>
    </row>
    <row r="419" spans="1:7">
      <c r="A419" s="4"/>
      <c r="B419" s="4"/>
      <c r="C419" s="4"/>
      <c r="D419" s="4"/>
      <c r="E419" s="16"/>
      <c r="F419" s="4"/>
      <c r="G419" s="4"/>
    </row>
    <row r="420" spans="1:7">
      <c r="A420" s="4"/>
      <c r="B420" s="4"/>
      <c r="C420" s="4"/>
      <c r="D420" s="4"/>
      <c r="E420" s="16"/>
      <c r="F420" s="4"/>
      <c r="G420" s="4"/>
    </row>
    <row r="421" spans="1:7">
      <c r="A421" s="4"/>
      <c r="B421" s="4"/>
      <c r="C421" s="4"/>
      <c r="D421" s="4"/>
      <c r="E421" s="16"/>
      <c r="F421" s="4"/>
      <c r="G421" s="4"/>
    </row>
    <row r="422" spans="1:7">
      <c r="A422" s="4"/>
      <c r="B422" s="4"/>
      <c r="C422" s="4"/>
      <c r="D422" s="4"/>
      <c r="E422" s="16"/>
      <c r="F422" s="4"/>
      <c r="G422" s="4"/>
    </row>
    <row r="423" spans="1:7">
      <c r="A423" s="4"/>
      <c r="B423" s="4"/>
      <c r="C423" s="4"/>
      <c r="D423" s="4"/>
      <c r="E423" s="16"/>
      <c r="F423" s="4"/>
      <c r="G423" s="4"/>
    </row>
    <row r="424" spans="1:7">
      <c r="A424" s="4"/>
      <c r="B424" s="4"/>
      <c r="C424" s="4"/>
      <c r="D424" s="4"/>
      <c r="E424" s="16"/>
      <c r="F424" s="4"/>
      <c r="G424" s="4"/>
    </row>
    <row r="425" spans="1:7">
      <c r="A425" s="4"/>
      <c r="B425" s="4"/>
      <c r="C425" s="4"/>
      <c r="D425" s="4"/>
      <c r="E425" s="16"/>
      <c r="F425" s="4"/>
      <c r="G425" s="4"/>
    </row>
    <row r="426" spans="1:7">
      <c r="A426" s="4"/>
      <c r="B426" s="4"/>
      <c r="C426" s="4"/>
      <c r="D426" s="4"/>
      <c r="E426" s="16"/>
      <c r="F426" s="4"/>
      <c r="G426" s="4"/>
    </row>
    <row r="427" spans="1:7">
      <c r="A427" s="4"/>
      <c r="B427" s="4"/>
      <c r="C427" s="4"/>
      <c r="D427" s="4"/>
      <c r="E427" s="16"/>
      <c r="F427" s="4"/>
      <c r="G427" s="4"/>
    </row>
    <row r="428" spans="1:7">
      <c r="A428" s="4"/>
      <c r="B428" s="4"/>
      <c r="C428" s="4"/>
      <c r="D428" s="4"/>
      <c r="E428" s="16"/>
      <c r="F428" s="4"/>
      <c r="G428" s="4"/>
    </row>
    <row r="429" spans="1:7">
      <c r="A429" s="4"/>
      <c r="B429" s="4"/>
      <c r="C429" s="4"/>
      <c r="D429" s="4"/>
      <c r="E429" s="16"/>
      <c r="F429" s="4"/>
      <c r="G429" s="4"/>
    </row>
    <row r="430" spans="1:7">
      <c r="A430" s="4"/>
      <c r="B430" s="4"/>
      <c r="C430" s="4"/>
      <c r="D430" s="4"/>
      <c r="E430" s="16"/>
      <c r="F430" s="4"/>
      <c r="G430" s="4"/>
    </row>
    <row r="431" spans="1:7">
      <c r="A431" s="4"/>
      <c r="B431" s="4"/>
      <c r="C431" s="4"/>
      <c r="D431" s="4"/>
      <c r="E431" s="16"/>
      <c r="F431" s="4"/>
      <c r="G431" s="4"/>
    </row>
    <row r="432" spans="1:7">
      <c r="A432" s="4"/>
      <c r="B432" s="4"/>
      <c r="C432" s="4"/>
      <c r="D432" s="4"/>
      <c r="E432" s="16"/>
      <c r="F432" s="4"/>
      <c r="G432" s="4"/>
    </row>
    <row r="433" spans="1:7">
      <c r="A433" s="4"/>
      <c r="B433" s="4"/>
      <c r="C433" s="4"/>
      <c r="D433" s="4"/>
      <c r="E433" s="16"/>
      <c r="F433" s="4"/>
      <c r="G433" s="4"/>
    </row>
    <row r="434" spans="1:7">
      <c r="A434" s="4"/>
      <c r="B434" s="4"/>
      <c r="C434" s="4"/>
      <c r="D434" s="4"/>
      <c r="E434" s="16"/>
      <c r="F434" s="4"/>
      <c r="G434" s="4"/>
    </row>
    <row r="435" spans="1:7">
      <c r="A435" s="4"/>
      <c r="B435" s="4"/>
      <c r="C435" s="4"/>
      <c r="D435" s="4"/>
      <c r="E435" s="16"/>
      <c r="F435" s="4"/>
      <c r="G435" s="4"/>
    </row>
    <row r="436" spans="1:7">
      <c r="A436" s="4"/>
      <c r="B436" s="4"/>
      <c r="C436" s="4"/>
      <c r="D436" s="4"/>
      <c r="E436" s="16"/>
      <c r="F436" s="4"/>
      <c r="G436" s="4"/>
    </row>
    <row r="437" spans="1:7">
      <c r="A437" s="4"/>
      <c r="B437" s="4"/>
      <c r="C437" s="4"/>
      <c r="D437" s="4"/>
      <c r="E437" s="16"/>
      <c r="F437" s="4"/>
      <c r="G437" s="4"/>
    </row>
    <row r="438" spans="1:7">
      <c r="A438" s="4"/>
      <c r="B438" s="4"/>
      <c r="C438" s="4"/>
      <c r="D438" s="4"/>
      <c r="E438" s="16"/>
      <c r="F438" s="4"/>
      <c r="G438" s="4"/>
    </row>
    <row r="439" spans="1:7">
      <c r="A439" s="4"/>
      <c r="B439" s="4"/>
      <c r="C439" s="4"/>
      <c r="D439" s="4"/>
      <c r="E439" s="16"/>
      <c r="F439" s="4"/>
      <c r="G439" s="4"/>
    </row>
    <row r="440" spans="1:7">
      <c r="A440" s="4"/>
      <c r="B440" s="4"/>
      <c r="C440" s="4"/>
      <c r="D440" s="4"/>
      <c r="E440" s="16"/>
      <c r="F440" s="4"/>
      <c r="G440" s="4"/>
    </row>
    <row r="441" spans="1:7">
      <c r="A441" s="4"/>
      <c r="B441" s="4"/>
      <c r="C441" s="4"/>
      <c r="D441" s="4"/>
      <c r="E441" s="16"/>
      <c r="F441" s="4"/>
      <c r="G441" s="4"/>
    </row>
    <row r="442" spans="1:7">
      <c r="A442" s="4"/>
      <c r="B442" s="4"/>
      <c r="C442" s="4"/>
      <c r="D442" s="4"/>
      <c r="E442" s="16"/>
      <c r="F442" s="4"/>
      <c r="G442" s="4"/>
    </row>
    <row r="443" spans="1:7">
      <c r="A443" s="4"/>
      <c r="B443" s="4"/>
      <c r="C443" s="4"/>
      <c r="D443" s="4"/>
      <c r="E443" s="16"/>
      <c r="F443" s="4"/>
      <c r="G443" s="4"/>
    </row>
    <row r="444" spans="1:7">
      <c r="A444" s="4"/>
      <c r="B444" s="4"/>
      <c r="C444" s="4"/>
      <c r="D444" s="4"/>
      <c r="E444" s="16"/>
      <c r="F444" s="4"/>
      <c r="G444" s="4"/>
    </row>
    <row r="445" spans="1:7">
      <c r="A445" s="4"/>
      <c r="B445" s="4"/>
      <c r="C445" s="4"/>
      <c r="D445" s="4"/>
      <c r="E445" s="16"/>
      <c r="F445" s="4"/>
      <c r="G445" s="4"/>
    </row>
    <row r="446" spans="1:7">
      <c r="A446" s="4"/>
      <c r="B446" s="4"/>
      <c r="C446" s="4"/>
      <c r="D446" s="4"/>
      <c r="E446" s="16"/>
      <c r="F446" s="4"/>
      <c r="G446" s="4"/>
    </row>
    <row r="447" spans="1:7">
      <c r="A447" s="4"/>
      <c r="B447" s="4"/>
      <c r="C447" s="4"/>
      <c r="D447" s="4"/>
      <c r="E447" s="16"/>
      <c r="F447" s="4"/>
      <c r="G447" s="4"/>
    </row>
    <row r="448" spans="1:7">
      <c r="A448" s="4"/>
      <c r="B448" s="4"/>
      <c r="C448" s="4"/>
      <c r="D448" s="4"/>
      <c r="E448" s="16"/>
      <c r="F448" s="4"/>
      <c r="G448" s="4"/>
    </row>
    <row r="449" spans="1:7">
      <c r="A449" s="4"/>
      <c r="B449" s="4"/>
      <c r="C449" s="4"/>
      <c r="D449" s="4"/>
      <c r="E449" s="16"/>
      <c r="F449" s="4"/>
      <c r="G449" s="4"/>
    </row>
    <row r="450" spans="1:7">
      <c r="A450" s="4"/>
      <c r="B450" s="4"/>
      <c r="C450" s="4"/>
      <c r="D450" s="4"/>
      <c r="E450" s="16"/>
      <c r="F450" s="4"/>
      <c r="G450" s="4"/>
    </row>
    <row r="451" spans="1:7">
      <c r="A451" s="4"/>
      <c r="B451" s="4"/>
      <c r="C451" s="4"/>
      <c r="D451" s="4"/>
      <c r="E451" s="16"/>
      <c r="F451" s="4"/>
      <c r="G451" s="4"/>
    </row>
    <row r="452" spans="1:7">
      <c r="A452" s="4"/>
      <c r="B452" s="4"/>
      <c r="C452" s="4"/>
      <c r="D452" s="4"/>
      <c r="E452" s="16"/>
      <c r="F452" s="4"/>
      <c r="G452" s="4"/>
    </row>
    <row r="453" spans="1:7">
      <c r="A453" s="4"/>
      <c r="B453" s="4"/>
      <c r="C453" s="4"/>
      <c r="D453" s="4"/>
      <c r="E453" s="16"/>
      <c r="F453" s="4"/>
      <c r="G453" s="4"/>
    </row>
    <row r="454" spans="1:7">
      <c r="A454" s="4"/>
      <c r="B454" s="4"/>
      <c r="C454" s="4"/>
      <c r="D454" s="4"/>
      <c r="E454" s="16"/>
      <c r="F454" s="4"/>
      <c r="G454" s="4"/>
    </row>
    <row r="455" spans="1:7">
      <c r="A455" s="4"/>
      <c r="B455" s="4"/>
      <c r="C455" s="4"/>
      <c r="D455" s="4"/>
      <c r="E455" s="16"/>
      <c r="F455" s="4"/>
      <c r="G455" s="4"/>
    </row>
    <row r="456" spans="1:7">
      <c r="A456" s="4"/>
      <c r="B456" s="4"/>
      <c r="C456" s="4"/>
      <c r="D456" s="4"/>
      <c r="E456" s="16"/>
      <c r="F456" s="4"/>
      <c r="G456" s="4"/>
    </row>
    <row r="457" spans="1:7">
      <c r="A457" s="4"/>
      <c r="B457" s="4"/>
      <c r="C457" s="4"/>
      <c r="D457" s="4"/>
      <c r="E457" s="16"/>
      <c r="F457" s="4"/>
      <c r="G457" s="4"/>
    </row>
    <row r="458" spans="1:7">
      <c r="A458" s="4"/>
      <c r="B458" s="4"/>
      <c r="C458" s="4"/>
      <c r="D458" s="4"/>
      <c r="E458" s="16"/>
      <c r="F458" s="4"/>
      <c r="G458" s="4"/>
    </row>
    <row r="459" spans="1:7">
      <c r="A459" s="4"/>
      <c r="B459" s="4"/>
      <c r="C459" s="4"/>
      <c r="D459" s="4"/>
      <c r="E459" s="16"/>
      <c r="F459" s="4"/>
      <c r="G459" s="4"/>
    </row>
    <row r="460" spans="1:7">
      <c r="A460" s="4"/>
      <c r="B460" s="4"/>
      <c r="C460" s="4"/>
      <c r="D460" s="4"/>
      <c r="E460" s="16"/>
      <c r="F460" s="4"/>
      <c r="G460" s="4"/>
    </row>
    <row r="461" spans="1:7">
      <c r="A461" s="4"/>
      <c r="B461" s="4"/>
      <c r="C461" s="4"/>
      <c r="D461" s="4"/>
      <c r="E461" s="16"/>
      <c r="F461" s="4"/>
      <c r="G461" s="4"/>
    </row>
    <row r="462" spans="1:7">
      <c r="A462" s="4"/>
      <c r="B462" s="4"/>
      <c r="C462" s="4"/>
      <c r="D462" s="4"/>
      <c r="E462" s="16"/>
      <c r="F462" s="4"/>
      <c r="G462" s="4"/>
    </row>
    <row r="463" spans="1:7">
      <c r="A463" s="4"/>
      <c r="B463" s="4"/>
      <c r="C463" s="4"/>
      <c r="D463" s="4"/>
      <c r="E463" s="16"/>
      <c r="F463" s="4"/>
      <c r="G463" s="4"/>
    </row>
    <row r="464" spans="1:7">
      <c r="A464" s="4"/>
      <c r="B464" s="4"/>
      <c r="C464" s="4"/>
      <c r="D464" s="4"/>
      <c r="E464" s="16"/>
      <c r="F464" s="4"/>
      <c r="G464" s="4"/>
    </row>
    <row r="465" spans="1:7">
      <c r="A465" s="4"/>
      <c r="B465" s="4"/>
      <c r="C465" s="4"/>
      <c r="D465" s="4"/>
      <c r="E465" s="16"/>
      <c r="F465" s="4"/>
      <c r="G465" s="4"/>
    </row>
    <row r="466" spans="1:7">
      <c r="A466" s="4"/>
      <c r="B466" s="4"/>
      <c r="C466" s="4"/>
      <c r="D466" s="4"/>
      <c r="E466" s="16"/>
      <c r="F466" s="4"/>
      <c r="G466" s="4"/>
    </row>
    <row r="467" spans="1:7">
      <c r="A467" s="4"/>
      <c r="B467" s="4"/>
      <c r="C467" s="4"/>
      <c r="D467" s="4"/>
      <c r="E467" s="16"/>
      <c r="F467" s="4"/>
      <c r="G467" s="4"/>
    </row>
    <row r="468" spans="1:7">
      <c r="A468" s="4"/>
      <c r="B468" s="4"/>
      <c r="C468" s="4"/>
      <c r="D468" s="4"/>
      <c r="E468" s="16"/>
      <c r="F468" s="4"/>
      <c r="G468" s="4"/>
    </row>
    <row r="469" spans="1:7">
      <c r="A469" s="4"/>
      <c r="B469" s="4"/>
      <c r="C469" s="4"/>
      <c r="D469" s="4"/>
      <c r="E469" s="16"/>
      <c r="F469" s="4"/>
      <c r="G469" s="4"/>
    </row>
    <row r="470" spans="1:7">
      <c r="A470" s="4"/>
      <c r="B470" s="4"/>
      <c r="C470" s="4"/>
      <c r="D470" s="4"/>
      <c r="E470" s="16"/>
      <c r="F470" s="4"/>
      <c r="G470" s="4"/>
    </row>
  </sheetData>
  <mergeCells count="6">
    <mergeCell ref="C5:C6"/>
    <mergeCell ref="D5:D6"/>
    <mergeCell ref="F5:F6"/>
    <mergeCell ref="A59:F59"/>
    <mergeCell ref="A61:G61"/>
    <mergeCell ref="E5:E6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9784F-34C3-45B2-A6DD-8110D73F93DD}">
  <sheetPr>
    <tabColor indexed="51"/>
  </sheetPr>
  <dimension ref="A1:J470"/>
  <sheetViews>
    <sheetView showGridLines="0" view="pageLayout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17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111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tr">
        <f>+'ohs2'!C7</f>
        <v>Schedule 2 continued</v>
      </c>
      <c r="D7" s="80"/>
      <c r="E7" s="112"/>
      <c r="F7" s="80"/>
      <c r="G7" s="81"/>
    </row>
    <row r="8" spans="1:10" ht="21.95" customHeight="1">
      <c r="A8" s="77"/>
      <c r="B8" s="78" t="s">
        <v>10</v>
      </c>
      <c r="C8" s="82" t="str">
        <f>+'ohs2'!C8</f>
        <v>Occupational health and safety requirements</v>
      </c>
      <c r="D8" s="80"/>
      <c r="E8" s="112"/>
      <c r="F8" s="80"/>
      <c r="G8" s="81"/>
      <c r="I8" s="42" t="s">
        <v>535</v>
      </c>
      <c r="J8" s="27"/>
    </row>
    <row r="9" spans="1:10" ht="15" customHeight="1" thickBot="1">
      <c r="A9" s="77"/>
      <c r="B9" s="78"/>
      <c r="C9" s="113"/>
      <c r="D9" s="80"/>
      <c r="E9" s="112"/>
      <c r="F9" s="80"/>
      <c r="G9" s="81"/>
    </row>
    <row r="10" spans="1:10" ht="17.100000000000001" customHeight="1">
      <c r="A10" s="126">
        <f>+'ohs2'!A61:G61</f>
        <v>4</v>
      </c>
      <c r="B10" s="127"/>
      <c r="C10" s="128"/>
      <c r="D10" s="127"/>
      <c r="E10" s="129"/>
      <c r="F10" s="130"/>
      <c r="G10" s="131"/>
      <c r="I10" s="41">
        <f>+'ohs1'!I10</f>
        <v>3.5000000000000003E-2</v>
      </c>
    </row>
    <row r="11" spans="1:10" ht="17.100000000000001" customHeight="1">
      <c r="A11" s="89"/>
      <c r="B11" s="116"/>
      <c r="C11" s="91"/>
      <c r="D11" s="92"/>
      <c r="E11" s="117"/>
      <c r="F11" s="94"/>
      <c r="G11" s="95"/>
    </row>
    <row r="12" spans="1:10" ht="17.100000000000001" customHeight="1">
      <c r="A12" s="134" t="s">
        <v>173</v>
      </c>
      <c r="B12" s="118"/>
      <c r="C12" s="136" t="s">
        <v>146</v>
      </c>
      <c r="D12" s="99"/>
      <c r="E12" s="100"/>
      <c r="F12" s="101"/>
      <c r="G12" s="102"/>
    </row>
    <row r="13" spans="1:10" ht="17.100000000000001" customHeight="1">
      <c r="A13" s="89"/>
      <c r="B13" s="120"/>
      <c r="C13" s="91"/>
      <c r="D13" s="92"/>
      <c r="E13" s="93"/>
      <c r="F13" s="104"/>
      <c r="G13" s="95"/>
    </row>
    <row r="14" spans="1:10" ht="17.100000000000001" customHeight="1">
      <c r="A14" s="89" t="s">
        <v>439</v>
      </c>
      <c r="B14" s="120"/>
      <c r="C14" s="135" t="s">
        <v>608</v>
      </c>
      <c r="D14" s="92" t="s">
        <v>358</v>
      </c>
      <c r="E14" s="93">
        <v>1</v>
      </c>
      <c r="F14" s="104"/>
      <c r="G14" s="95"/>
    </row>
    <row r="15" spans="1:10" ht="17.100000000000001" customHeight="1">
      <c r="A15" s="89"/>
      <c r="B15" s="120"/>
      <c r="C15" s="135" t="s">
        <v>549</v>
      </c>
      <c r="D15" s="92"/>
      <c r="E15" s="117"/>
      <c r="F15" s="104"/>
      <c r="G15" s="95"/>
    </row>
    <row r="16" spans="1:10" ht="17.100000000000001" customHeight="1">
      <c r="A16" s="89"/>
      <c r="B16" s="120"/>
      <c r="C16" s="105" t="s">
        <v>1419</v>
      </c>
      <c r="D16" s="92"/>
      <c r="E16" s="117"/>
      <c r="F16" s="104"/>
      <c r="G16" s="95"/>
    </row>
    <row r="17" spans="1:7" ht="17.100000000000001" customHeight="1">
      <c r="A17" s="89"/>
      <c r="B17" s="120"/>
      <c r="C17" s="105" t="s">
        <v>1420</v>
      </c>
      <c r="D17" s="92"/>
      <c r="E17" s="93"/>
      <c r="F17" s="104"/>
      <c r="G17" s="95"/>
    </row>
    <row r="18" spans="1:7" ht="17.100000000000001" customHeight="1">
      <c r="A18" s="89"/>
      <c r="B18" s="120"/>
      <c r="C18" s="105" t="s">
        <v>1421</v>
      </c>
      <c r="D18" s="92"/>
      <c r="E18" s="93"/>
      <c r="F18" s="104"/>
      <c r="G18" s="95"/>
    </row>
    <row r="19" spans="1:7" ht="17.100000000000001" customHeight="1">
      <c r="A19" s="89"/>
      <c r="B19" s="120"/>
      <c r="C19" s="105" t="s">
        <v>1422</v>
      </c>
      <c r="D19" s="92"/>
      <c r="E19" s="93"/>
      <c r="F19" s="104"/>
      <c r="G19" s="95"/>
    </row>
    <row r="20" spans="1:7" ht="17.100000000000001" customHeight="1">
      <c r="A20" s="89"/>
      <c r="B20" s="120"/>
      <c r="C20" s="39" t="s">
        <v>1423</v>
      </c>
      <c r="D20" s="92"/>
      <c r="E20" s="93"/>
      <c r="F20" s="104"/>
      <c r="G20" s="95"/>
    </row>
    <row r="21" spans="1:7" ht="17.100000000000001" customHeight="1">
      <c r="A21" s="89"/>
      <c r="B21" s="120"/>
      <c r="C21" s="39" t="s">
        <v>1418</v>
      </c>
      <c r="D21" s="92"/>
      <c r="E21" s="93"/>
      <c r="F21" s="104"/>
      <c r="G21" s="95"/>
    </row>
    <row r="22" spans="1:7" ht="17.100000000000001" customHeight="1">
      <c r="A22" s="89" t="s">
        <v>440</v>
      </c>
      <c r="B22" s="120"/>
      <c r="C22" s="135" t="s">
        <v>608</v>
      </c>
      <c r="D22" s="92" t="s">
        <v>358</v>
      </c>
      <c r="E22" s="93">
        <v>1</v>
      </c>
      <c r="F22" s="104"/>
      <c r="G22" s="95"/>
    </row>
    <row r="23" spans="1:7" ht="17.100000000000001" customHeight="1">
      <c r="A23" s="89"/>
      <c r="B23" s="120"/>
      <c r="C23" s="135" t="s">
        <v>550</v>
      </c>
      <c r="D23" s="92"/>
      <c r="E23" s="117"/>
      <c r="F23" s="104"/>
      <c r="G23" s="95"/>
    </row>
    <row r="24" spans="1:7" ht="17.100000000000001" customHeight="1">
      <c r="A24" s="89"/>
      <c r="B24" s="120"/>
      <c r="C24" s="135" t="s">
        <v>1424</v>
      </c>
      <c r="D24" s="92"/>
      <c r="E24" s="117"/>
      <c r="F24" s="104"/>
      <c r="G24" s="95"/>
    </row>
    <row r="25" spans="1:7" ht="17.100000000000001" customHeight="1">
      <c r="A25" s="89"/>
      <c r="B25" s="120"/>
      <c r="C25" s="137" t="s">
        <v>1425</v>
      </c>
      <c r="D25" s="92"/>
      <c r="E25" s="117"/>
      <c r="F25" s="104"/>
      <c r="G25" s="95"/>
    </row>
    <row r="26" spans="1:7" ht="17.100000000000001" customHeight="1">
      <c r="A26" s="89"/>
      <c r="B26" s="120"/>
      <c r="C26" s="105" t="s">
        <v>1419</v>
      </c>
      <c r="D26" s="92"/>
      <c r="E26" s="117"/>
      <c r="F26" s="104"/>
      <c r="G26" s="95"/>
    </row>
    <row r="27" spans="1:7" ht="17.100000000000001" customHeight="1">
      <c r="A27" s="89"/>
      <c r="B27" s="120"/>
      <c r="C27" s="105" t="s">
        <v>1420</v>
      </c>
      <c r="D27" s="92"/>
      <c r="E27" s="93"/>
      <c r="F27" s="104"/>
      <c r="G27" s="95"/>
    </row>
    <row r="28" spans="1:7" ht="17.100000000000001" customHeight="1">
      <c r="A28" s="89"/>
      <c r="B28" s="120"/>
      <c r="C28" s="105" t="s">
        <v>1421</v>
      </c>
      <c r="D28" s="92"/>
      <c r="E28" s="93"/>
      <c r="F28" s="104"/>
      <c r="G28" s="95"/>
    </row>
    <row r="29" spans="1:7" ht="17.100000000000001" customHeight="1">
      <c r="A29" s="89"/>
      <c r="B29" s="120"/>
      <c r="C29" s="105" t="s">
        <v>1422</v>
      </c>
      <c r="D29" s="92"/>
      <c r="E29" s="93"/>
      <c r="F29" s="104"/>
      <c r="G29" s="95"/>
    </row>
    <row r="30" spans="1:7" ht="17.100000000000001" customHeight="1">
      <c r="A30" s="89"/>
      <c r="B30" s="120"/>
      <c r="C30" s="39" t="s">
        <v>1423</v>
      </c>
      <c r="D30" s="92"/>
      <c r="E30" s="93"/>
      <c r="F30" s="104"/>
      <c r="G30" s="95"/>
    </row>
    <row r="31" spans="1:7" ht="17.100000000000001" customHeight="1">
      <c r="A31" s="89"/>
      <c r="B31" s="120"/>
      <c r="C31" s="39" t="s">
        <v>1418</v>
      </c>
      <c r="D31" s="92"/>
      <c r="E31" s="93"/>
      <c r="F31" s="104"/>
      <c r="G31" s="95"/>
    </row>
    <row r="32" spans="1:7" ht="17.100000000000001" customHeight="1">
      <c r="A32" s="89"/>
      <c r="B32" s="120"/>
      <c r="C32" s="91"/>
      <c r="D32" s="92"/>
      <c r="E32" s="93"/>
      <c r="F32" s="104"/>
      <c r="G32" s="95"/>
    </row>
    <row r="33" spans="1:7" ht="17.100000000000001" customHeight="1">
      <c r="A33" s="96">
        <v>2.11</v>
      </c>
      <c r="B33" s="118"/>
      <c r="C33" s="98" t="s">
        <v>147</v>
      </c>
      <c r="D33" s="99"/>
      <c r="E33" s="119"/>
      <c r="F33" s="101"/>
      <c r="G33" s="102"/>
    </row>
    <row r="34" spans="1:7" ht="17.100000000000001" customHeight="1">
      <c r="A34" s="89"/>
      <c r="B34" s="120"/>
      <c r="C34" s="91"/>
      <c r="D34" s="92"/>
      <c r="E34" s="117"/>
      <c r="F34" s="94"/>
      <c r="G34" s="95"/>
    </row>
    <row r="35" spans="1:7" ht="17.100000000000001" customHeight="1">
      <c r="A35" s="89"/>
      <c r="B35" s="120"/>
      <c r="C35" s="105" t="s">
        <v>321</v>
      </c>
      <c r="D35" s="92"/>
      <c r="E35" s="117"/>
      <c r="F35" s="94"/>
      <c r="G35" s="95"/>
    </row>
    <row r="36" spans="1:7" ht="17.100000000000001" customHeight="1">
      <c r="A36" s="89"/>
      <c r="B36" s="120"/>
      <c r="C36" s="39" t="s">
        <v>551</v>
      </c>
      <c r="D36" s="92"/>
      <c r="E36" s="93"/>
      <c r="F36" s="104"/>
      <c r="G36" s="95"/>
    </row>
    <row r="37" spans="1:7" ht="17.100000000000001" customHeight="1">
      <c r="A37" s="89"/>
      <c r="B37" s="120"/>
      <c r="C37" s="39" t="s">
        <v>552</v>
      </c>
      <c r="D37" s="92"/>
      <c r="E37" s="93"/>
      <c r="F37" s="104"/>
      <c r="G37" s="95"/>
    </row>
    <row r="38" spans="1:7" ht="17.100000000000001" customHeight="1">
      <c r="A38" s="89"/>
      <c r="B38" s="120"/>
      <c r="C38" s="91"/>
      <c r="D38" s="92"/>
      <c r="E38" s="93"/>
      <c r="F38" s="104"/>
      <c r="G38" s="95"/>
    </row>
    <row r="39" spans="1:7" ht="17.100000000000001" customHeight="1">
      <c r="A39" s="96">
        <v>2.12</v>
      </c>
      <c r="B39" s="118"/>
      <c r="C39" s="98" t="s">
        <v>148</v>
      </c>
      <c r="D39" s="99"/>
      <c r="E39" s="119"/>
      <c r="F39" s="101"/>
      <c r="G39" s="102"/>
    </row>
    <row r="40" spans="1:7" ht="17.100000000000001" customHeight="1">
      <c r="A40" s="89"/>
      <c r="B40" s="120"/>
      <c r="C40" s="91"/>
      <c r="D40" s="92"/>
      <c r="E40" s="93"/>
      <c r="F40" s="104"/>
      <c r="G40" s="95"/>
    </row>
    <row r="41" spans="1:7" ht="17.100000000000001" customHeight="1">
      <c r="A41" s="89"/>
      <c r="B41" s="120"/>
      <c r="C41" s="105" t="s">
        <v>321</v>
      </c>
      <c r="D41" s="92"/>
      <c r="E41" s="93"/>
      <c r="F41" s="104"/>
      <c r="G41" s="95"/>
    </row>
    <row r="42" spans="1:7" ht="17.100000000000001" customHeight="1">
      <c r="A42" s="89" t="s">
        <v>149</v>
      </c>
      <c r="B42" s="120"/>
      <c r="C42" s="91" t="s">
        <v>609</v>
      </c>
      <c r="D42" s="92" t="s">
        <v>358</v>
      </c>
      <c r="E42" s="93">
        <v>1</v>
      </c>
      <c r="F42" s="104"/>
      <c r="G42" s="95"/>
    </row>
    <row r="43" spans="1:7" ht="17.100000000000001" customHeight="1">
      <c r="A43" s="89"/>
      <c r="B43" s="120"/>
      <c r="C43" s="91" t="s">
        <v>357</v>
      </c>
      <c r="D43" s="92"/>
      <c r="E43" s="93"/>
      <c r="F43" s="104"/>
      <c r="G43" s="95"/>
    </row>
    <row r="44" spans="1:7" ht="17.100000000000001" customHeight="1">
      <c r="A44" s="89"/>
      <c r="B44" s="120"/>
      <c r="C44" s="91"/>
      <c r="D44" s="92"/>
      <c r="E44" s="93"/>
      <c r="F44" s="104"/>
      <c r="G44" s="95"/>
    </row>
    <row r="45" spans="1:7" ht="17.100000000000001" customHeight="1">
      <c r="A45" s="96" t="s">
        <v>150</v>
      </c>
      <c r="B45" s="118"/>
      <c r="C45" s="98" t="s">
        <v>179</v>
      </c>
      <c r="D45" s="99"/>
      <c r="E45" s="119"/>
      <c r="F45" s="101"/>
      <c r="G45" s="102"/>
    </row>
    <row r="46" spans="1:7" ht="17.100000000000001" customHeight="1">
      <c r="A46" s="89"/>
      <c r="B46" s="120"/>
      <c r="C46" s="91"/>
      <c r="D46" s="92"/>
      <c r="E46" s="117"/>
      <c r="F46" s="94"/>
      <c r="G46" s="95"/>
    </row>
    <row r="47" spans="1:7" ht="17.100000000000001" customHeight="1">
      <c r="A47" s="89"/>
      <c r="B47" s="120"/>
      <c r="C47" s="105" t="s">
        <v>321</v>
      </c>
      <c r="D47" s="92"/>
      <c r="E47" s="117"/>
      <c r="F47" s="94"/>
      <c r="G47" s="95"/>
    </row>
    <row r="48" spans="1:7" ht="17.100000000000001" customHeight="1">
      <c r="A48" s="89" t="s">
        <v>151</v>
      </c>
      <c r="B48" s="120"/>
      <c r="C48" s="133" t="s">
        <v>335</v>
      </c>
      <c r="D48" s="92" t="s">
        <v>358</v>
      </c>
      <c r="E48" s="93">
        <v>1</v>
      </c>
      <c r="F48" s="104"/>
      <c r="G48" s="95"/>
    </row>
    <row r="49" spans="1:7" ht="17.100000000000001" customHeight="1">
      <c r="A49" s="89"/>
      <c r="B49" s="120"/>
      <c r="C49" s="39" t="s">
        <v>322</v>
      </c>
      <c r="D49" s="92"/>
      <c r="E49" s="93"/>
      <c r="F49" s="104"/>
      <c r="G49" s="95"/>
    </row>
    <row r="50" spans="1:7" ht="17.100000000000001" customHeight="1">
      <c r="A50" s="89"/>
      <c r="B50" s="120"/>
      <c r="C50" s="39" t="s">
        <v>323</v>
      </c>
      <c r="D50" s="92"/>
      <c r="E50" s="93"/>
      <c r="F50" s="104"/>
      <c r="G50" s="95"/>
    </row>
    <row r="51" spans="1:7" ht="17.100000000000001" customHeight="1">
      <c r="A51" s="138"/>
      <c r="B51" s="139"/>
      <c r="C51" s="140"/>
      <c r="D51" s="141"/>
      <c r="E51" s="142"/>
      <c r="F51" s="143"/>
      <c r="G51" s="144"/>
    </row>
    <row r="52" spans="1:7" ht="17.100000000000001" customHeight="1">
      <c r="A52" s="96">
        <v>2.14</v>
      </c>
      <c r="B52" s="118"/>
      <c r="C52" s="98" t="s">
        <v>152</v>
      </c>
      <c r="D52" s="99"/>
      <c r="E52" s="119"/>
      <c r="F52" s="101"/>
      <c r="G52" s="102"/>
    </row>
    <row r="53" spans="1:7" ht="17.100000000000001" customHeight="1">
      <c r="A53" s="89"/>
      <c r="B53" s="120"/>
      <c r="C53" s="91"/>
      <c r="D53" s="92"/>
      <c r="E53" s="93"/>
      <c r="F53" s="104"/>
      <c r="G53" s="95"/>
    </row>
    <row r="54" spans="1:7" ht="17.100000000000001" customHeight="1">
      <c r="A54" s="89"/>
      <c r="B54" s="120"/>
      <c r="C54" s="133" t="s">
        <v>436</v>
      </c>
      <c r="D54" s="92"/>
      <c r="E54" s="93"/>
      <c r="F54" s="104"/>
      <c r="G54" s="95"/>
    </row>
    <row r="55" spans="1:7" ht="17.100000000000001" customHeight="1">
      <c r="A55" s="89" t="s">
        <v>153</v>
      </c>
      <c r="B55" s="120"/>
      <c r="C55" s="91" t="s">
        <v>610</v>
      </c>
      <c r="D55" s="92" t="s">
        <v>358</v>
      </c>
      <c r="E55" s="93">
        <v>1</v>
      </c>
      <c r="F55" s="104"/>
      <c r="G55" s="95"/>
    </row>
    <row r="56" spans="1:7" ht="17.100000000000001" customHeight="1">
      <c r="A56" s="89"/>
      <c r="B56" s="120"/>
      <c r="C56" s="91" t="s">
        <v>356</v>
      </c>
      <c r="D56" s="92"/>
      <c r="E56" s="93"/>
      <c r="F56" s="104"/>
      <c r="G56" s="95"/>
    </row>
    <row r="57" spans="1:7" ht="17.100000000000001" customHeight="1">
      <c r="A57" s="89"/>
      <c r="B57" s="120"/>
      <c r="C57" s="132" t="s">
        <v>611</v>
      </c>
      <c r="D57" s="92"/>
      <c r="E57" s="93"/>
      <c r="F57" s="104"/>
      <c r="G57" s="95"/>
    </row>
    <row r="58" spans="1:7" ht="17.100000000000001" customHeight="1" thickBot="1">
      <c r="A58" s="89"/>
      <c r="B58" s="120"/>
      <c r="C58" s="145" t="s">
        <v>612</v>
      </c>
      <c r="D58" s="92"/>
      <c r="E58" s="93"/>
      <c r="F58" s="104"/>
      <c r="G58" s="95"/>
    </row>
    <row r="59" spans="1:7" ht="24.95" customHeight="1" thickBot="1">
      <c r="A59" s="321">
        <f>+'ohs4'!A61:G61</f>
        <v>6</v>
      </c>
      <c r="B59" s="322"/>
      <c r="C59" s="322"/>
      <c r="D59" s="322"/>
      <c r="E59" s="322"/>
      <c r="F59" s="322"/>
      <c r="G59" s="110"/>
    </row>
    <row r="60" spans="1:7" ht="9.9499999999999993" customHeight="1" thickBot="1">
      <c r="A60" s="15"/>
      <c r="B60" s="15"/>
      <c r="C60" s="15"/>
      <c r="D60" s="15"/>
      <c r="E60" s="125"/>
      <c r="F60" s="15"/>
      <c r="G60" s="15"/>
    </row>
    <row r="61" spans="1:7" ht="24.95" customHeight="1" thickBot="1">
      <c r="A61" s="308">
        <f>+'ohs2'!A61:G61+1</f>
        <v>5</v>
      </c>
      <c r="B61" s="309"/>
      <c r="C61" s="309"/>
      <c r="D61" s="309"/>
      <c r="E61" s="309"/>
      <c r="F61" s="309"/>
      <c r="G61" s="310"/>
    </row>
    <row r="62" spans="1:7">
      <c r="A62" s="4"/>
      <c r="B62" s="4"/>
      <c r="C62" s="4"/>
      <c r="D62" s="4"/>
      <c r="E62" s="4"/>
      <c r="F62" s="4"/>
      <c r="G62" s="4"/>
    </row>
    <row r="63" spans="1:7">
      <c r="A63" s="4"/>
      <c r="B63" s="4"/>
      <c r="C63" s="4"/>
      <c r="D63" s="4"/>
      <c r="E63" s="4"/>
      <c r="F63" s="4"/>
      <c r="G63" s="4"/>
    </row>
    <row r="64" spans="1:7">
      <c r="A64" s="4"/>
      <c r="B64" s="4"/>
      <c r="C64" s="4"/>
      <c r="D64" s="4"/>
      <c r="E64" s="4"/>
      <c r="F64" s="4"/>
      <c r="G64" s="4"/>
    </row>
    <row r="65" spans="1:7">
      <c r="A65" s="4"/>
      <c r="B65" s="4"/>
      <c r="C65" s="4"/>
      <c r="D65" s="4"/>
      <c r="E65" s="4"/>
      <c r="F65" s="4"/>
      <c r="G65" s="4"/>
    </row>
    <row r="66" spans="1:7">
      <c r="A66" s="4"/>
      <c r="B66" s="4"/>
      <c r="C66" s="4"/>
      <c r="D66" s="4"/>
      <c r="E66" s="16"/>
      <c r="F66" s="4"/>
      <c r="G66" s="4"/>
    </row>
    <row r="67" spans="1:7">
      <c r="A67" s="4"/>
      <c r="B67" s="4"/>
      <c r="C67" s="4"/>
      <c r="D67" s="4"/>
      <c r="E67" s="16"/>
      <c r="F67" s="4"/>
      <c r="G67" s="4"/>
    </row>
    <row r="68" spans="1:7">
      <c r="A68" s="4"/>
      <c r="B68" s="4"/>
      <c r="C68" s="4"/>
      <c r="D68" s="4"/>
      <c r="E68" s="16"/>
      <c r="F68" s="4"/>
      <c r="G68" s="4"/>
    </row>
    <row r="69" spans="1:7">
      <c r="A69" s="4"/>
      <c r="B69" s="4"/>
      <c r="C69" s="4"/>
      <c r="D69" s="4"/>
      <c r="E69" s="16"/>
      <c r="F69" s="4"/>
      <c r="G69" s="4"/>
    </row>
    <row r="70" spans="1:7">
      <c r="A70" s="4"/>
      <c r="B70" s="4"/>
      <c r="C70" s="4"/>
      <c r="D70" s="4"/>
      <c r="E70" s="16"/>
      <c r="F70" s="4"/>
      <c r="G70" s="4"/>
    </row>
    <row r="71" spans="1:7">
      <c r="A71" s="4"/>
      <c r="B71" s="4"/>
      <c r="C71" s="4"/>
      <c r="D71" s="4"/>
      <c r="E71" s="16"/>
      <c r="F71" s="4"/>
      <c r="G71" s="4"/>
    </row>
    <row r="72" spans="1:7">
      <c r="A72" s="4"/>
      <c r="B72" s="4"/>
      <c r="C72" s="4"/>
      <c r="D72" s="4"/>
      <c r="E72" s="16"/>
      <c r="F72" s="4"/>
      <c r="G72" s="4"/>
    </row>
    <row r="73" spans="1:7">
      <c r="A73" s="4"/>
      <c r="B73" s="4"/>
      <c r="C73" s="4"/>
      <c r="D73" s="4"/>
      <c r="E73" s="16"/>
      <c r="F73" s="4"/>
      <c r="G73" s="4"/>
    </row>
    <row r="74" spans="1:7">
      <c r="A74" s="4"/>
      <c r="B74" s="4"/>
      <c r="C74" s="4"/>
      <c r="D74" s="4"/>
      <c r="E74" s="16"/>
      <c r="F74" s="4"/>
      <c r="G74" s="4"/>
    </row>
    <row r="75" spans="1:7">
      <c r="A75" s="4"/>
      <c r="B75" s="4"/>
      <c r="C75" s="4"/>
      <c r="D75" s="4"/>
      <c r="E75" s="16"/>
      <c r="F75" s="4"/>
      <c r="G75" s="4"/>
    </row>
    <row r="76" spans="1:7">
      <c r="A76" s="4"/>
      <c r="B76" s="4"/>
      <c r="C76" s="4"/>
      <c r="D76" s="4"/>
      <c r="E76" s="16"/>
      <c r="F76" s="4"/>
      <c r="G76" s="4"/>
    </row>
    <row r="77" spans="1:7">
      <c r="A77" s="4"/>
      <c r="B77" s="4"/>
      <c r="C77" s="4"/>
      <c r="D77" s="4"/>
      <c r="E77" s="16"/>
      <c r="F77" s="4"/>
      <c r="G77" s="4"/>
    </row>
    <row r="78" spans="1:7">
      <c r="A78" s="4"/>
      <c r="B78" s="4"/>
      <c r="C78" s="4"/>
      <c r="D78" s="4"/>
      <c r="E78" s="16"/>
      <c r="F78" s="4"/>
      <c r="G78" s="4"/>
    </row>
    <row r="79" spans="1:7">
      <c r="A79" s="4"/>
      <c r="B79" s="4"/>
      <c r="C79" s="4"/>
      <c r="D79" s="4"/>
      <c r="E79" s="16"/>
      <c r="F79" s="4"/>
      <c r="G79" s="4"/>
    </row>
    <row r="80" spans="1:7">
      <c r="A80" s="4"/>
      <c r="B80" s="4"/>
      <c r="C80" s="4"/>
      <c r="D80" s="4"/>
      <c r="E80" s="16"/>
      <c r="F80" s="4"/>
      <c r="G80" s="4"/>
    </row>
    <row r="81" spans="1:7">
      <c r="A81" s="4"/>
      <c r="B81" s="4"/>
      <c r="C81" s="4"/>
      <c r="D81" s="4"/>
      <c r="E81" s="16"/>
      <c r="F81" s="4"/>
      <c r="G81" s="4"/>
    </row>
    <row r="82" spans="1:7">
      <c r="A82" s="4"/>
      <c r="B82" s="4"/>
      <c r="C82" s="4"/>
      <c r="D82" s="4"/>
      <c r="E82" s="16"/>
      <c r="F82" s="4"/>
      <c r="G82" s="4"/>
    </row>
    <row r="83" spans="1:7">
      <c r="A83" s="4"/>
      <c r="B83" s="4"/>
      <c r="C83" s="4"/>
      <c r="D83" s="4"/>
      <c r="E83" s="16"/>
      <c r="F83" s="4"/>
      <c r="G83" s="4"/>
    </row>
    <row r="84" spans="1:7">
      <c r="A84" s="4"/>
      <c r="B84" s="4"/>
      <c r="C84" s="4"/>
      <c r="D84" s="4"/>
      <c r="E84" s="16"/>
      <c r="F84" s="4"/>
      <c r="G84" s="4"/>
    </row>
    <row r="85" spans="1:7">
      <c r="A85" s="4"/>
      <c r="B85" s="4"/>
      <c r="C85" s="4"/>
      <c r="D85" s="4"/>
      <c r="E85" s="16"/>
      <c r="F85" s="4"/>
      <c r="G85" s="4"/>
    </row>
    <row r="86" spans="1:7">
      <c r="A86" s="4"/>
      <c r="B86" s="4"/>
      <c r="C86" s="4"/>
      <c r="D86" s="4"/>
      <c r="E86" s="16"/>
      <c r="F86" s="4"/>
      <c r="G86" s="4"/>
    </row>
    <row r="87" spans="1:7">
      <c r="A87" s="4"/>
      <c r="B87" s="4"/>
      <c r="C87" s="4"/>
      <c r="D87" s="4"/>
      <c r="E87" s="16"/>
      <c r="F87" s="4"/>
      <c r="G87" s="4"/>
    </row>
    <row r="88" spans="1:7">
      <c r="A88" s="4"/>
      <c r="B88" s="4"/>
      <c r="C88" s="4"/>
      <c r="D88" s="4"/>
      <c r="E88" s="16"/>
      <c r="F88" s="4"/>
      <c r="G88" s="4"/>
    </row>
    <row r="89" spans="1:7">
      <c r="A89" s="4"/>
      <c r="B89" s="4"/>
      <c r="C89" s="4"/>
      <c r="D89" s="4"/>
      <c r="E89" s="16"/>
      <c r="F89" s="4"/>
      <c r="G89" s="4"/>
    </row>
    <row r="90" spans="1:7">
      <c r="A90" s="4"/>
      <c r="B90" s="4"/>
      <c r="C90" s="4"/>
      <c r="D90" s="4"/>
      <c r="E90" s="16"/>
      <c r="F90" s="4"/>
      <c r="G90" s="4"/>
    </row>
    <row r="91" spans="1:7">
      <c r="A91" s="4"/>
      <c r="B91" s="4"/>
      <c r="C91" s="4"/>
      <c r="D91" s="4"/>
      <c r="E91" s="16"/>
      <c r="F91" s="4"/>
      <c r="G91" s="4"/>
    </row>
    <row r="92" spans="1:7">
      <c r="A92" s="4"/>
      <c r="B92" s="4"/>
      <c r="C92" s="4"/>
      <c r="D92" s="4"/>
      <c r="E92" s="16"/>
      <c r="F92" s="4"/>
      <c r="G92" s="4"/>
    </row>
    <row r="93" spans="1:7">
      <c r="A93" s="4"/>
      <c r="B93" s="4"/>
      <c r="C93" s="4"/>
      <c r="D93" s="4"/>
      <c r="E93" s="16"/>
      <c r="F93" s="4"/>
      <c r="G93" s="4"/>
    </row>
    <row r="94" spans="1:7">
      <c r="A94" s="4"/>
      <c r="B94" s="4"/>
      <c r="C94" s="4"/>
      <c r="D94" s="4"/>
      <c r="E94" s="16"/>
      <c r="F94" s="4"/>
      <c r="G94" s="4"/>
    </row>
    <row r="95" spans="1:7">
      <c r="A95" s="4"/>
      <c r="B95" s="4"/>
      <c r="C95" s="4"/>
      <c r="D95" s="4"/>
      <c r="E95" s="16"/>
      <c r="F95" s="4"/>
      <c r="G95" s="4"/>
    </row>
    <row r="96" spans="1:7">
      <c r="A96" s="4"/>
      <c r="B96" s="4"/>
      <c r="C96" s="4"/>
      <c r="D96" s="4"/>
      <c r="E96" s="16"/>
      <c r="F96" s="4"/>
      <c r="G96" s="4"/>
    </row>
    <row r="97" spans="1:7">
      <c r="A97" s="4"/>
      <c r="B97" s="4"/>
      <c r="C97" s="4"/>
      <c r="D97" s="4"/>
      <c r="E97" s="16"/>
      <c r="F97" s="4"/>
      <c r="G97" s="4"/>
    </row>
    <row r="98" spans="1:7">
      <c r="A98" s="4"/>
      <c r="B98" s="4"/>
      <c r="C98" s="4"/>
      <c r="D98" s="4"/>
      <c r="E98" s="16"/>
      <c r="F98" s="4"/>
      <c r="G98" s="4"/>
    </row>
    <row r="99" spans="1:7">
      <c r="A99" s="4"/>
      <c r="B99" s="4"/>
      <c r="C99" s="4"/>
      <c r="D99" s="4"/>
      <c r="E99" s="16"/>
      <c r="F99" s="4"/>
      <c r="G99" s="4"/>
    </row>
    <row r="100" spans="1:7">
      <c r="A100" s="4"/>
      <c r="B100" s="4"/>
      <c r="C100" s="4"/>
      <c r="D100" s="4"/>
      <c r="E100" s="16"/>
      <c r="F100" s="4"/>
      <c r="G100" s="4"/>
    </row>
    <row r="101" spans="1:7">
      <c r="A101" s="4"/>
      <c r="B101" s="4"/>
      <c r="C101" s="4"/>
      <c r="D101" s="4"/>
      <c r="E101" s="16"/>
      <c r="F101" s="4"/>
      <c r="G101" s="4"/>
    </row>
    <row r="102" spans="1:7">
      <c r="A102" s="4"/>
      <c r="B102" s="4"/>
      <c r="C102" s="4"/>
      <c r="D102" s="4"/>
      <c r="E102" s="16"/>
      <c r="F102" s="4"/>
      <c r="G102" s="4"/>
    </row>
    <row r="103" spans="1:7">
      <c r="A103" s="4"/>
      <c r="B103" s="4"/>
      <c r="C103" s="4"/>
      <c r="D103" s="4"/>
      <c r="E103" s="16"/>
      <c r="F103" s="4"/>
      <c r="G103" s="4"/>
    </row>
    <row r="104" spans="1:7">
      <c r="A104" s="4"/>
      <c r="B104" s="4"/>
      <c r="C104" s="4"/>
      <c r="D104" s="4"/>
      <c r="E104" s="16"/>
      <c r="F104" s="4"/>
      <c r="G104" s="4"/>
    </row>
    <row r="105" spans="1:7">
      <c r="A105" s="4"/>
      <c r="B105" s="4"/>
      <c r="C105" s="4"/>
      <c r="D105" s="4"/>
      <c r="E105" s="16"/>
      <c r="F105" s="4"/>
      <c r="G105" s="4"/>
    </row>
    <row r="106" spans="1:7">
      <c r="A106" s="4"/>
      <c r="B106" s="4"/>
      <c r="C106" s="4"/>
      <c r="D106" s="4"/>
      <c r="E106" s="16"/>
      <c r="F106" s="4"/>
      <c r="G106" s="4"/>
    </row>
    <row r="107" spans="1:7">
      <c r="A107" s="4"/>
      <c r="B107" s="4"/>
      <c r="C107" s="4"/>
      <c r="D107" s="4"/>
      <c r="E107" s="16"/>
      <c r="F107" s="4"/>
      <c r="G107" s="4"/>
    </row>
    <row r="108" spans="1:7">
      <c r="A108" s="4"/>
      <c r="B108" s="4"/>
      <c r="C108" s="4"/>
      <c r="D108" s="4"/>
      <c r="E108" s="16"/>
      <c r="F108" s="4"/>
      <c r="G108" s="4"/>
    </row>
    <row r="109" spans="1:7">
      <c r="A109" s="4"/>
      <c r="B109" s="4"/>
      <c r="C109" s="4"/>
      <c r="D109" s="4"/>
      <c r="E109" s="16"/>
      <c r="F109" s="4"/>
      <c r="G109" s="4"/>
    </row>
    <row r="110" spans="1:7">
      <c r="A110" s="4"/>
      <c r="B110" s="4"/>
      <c r="C110" s="4"/>
      <c r="D110" s="4"/>
      <c r="E110" s="16"/>
      <c r="F110" s="4"/>
      <c r="G110" s="4"/>
    </row>
    <row r="111" spans="1:7">
      <c r="A111" s="4"/>
      <c r="B111" s="4"/>
      <c r="C111" s="4"/>
      <c r="D111" s="4"/>
      <c r="E111" s="16"/>
      <c r="F111" s="4"/>
      <c r="G111" s="4"/>
    </row>
    <row r="112" spans="1:7">
      <c r="A112" s="4"/>
      <c r="B112" s="4"/>
      <c r="C112" s="4"/>
      <c r="D112" s="4"/>
      <c r="E112" s="16"/>
      <c r="F112" s="4"/>
      <c r="G112" s="4"/>
    </row>
    <row r="113" spans="1:7">
      <c r="A113" s="4"/>
      <c r="B113" s="4"/>
      <c r="C113" s="4"/>
      <c r="D113" s="4"/>
      <c r="E113" s="16"/>
      <c r="F113" s="4"/>
      <c r="G113" s="4"/>
    </row>
    <row r="114" spans="1:7">
      <c r="A114" s="4"/>
      <c r="B114" s="4"/>
      <c r="C114" s="4"/>
      <c r="D114" s="4"/>
      <c r="E114" s="16"/>
      <c r="F114" s="4"/>
      <c r="G114" s="4"/>
    </row>
    <row r="115" spans="1:7">
      <c r="A115" s="4"/>
      <c r="B115" s="4"/>
      <c r="C115" s="4"/>
      <c r="D115" s="4"/>
      <c r="E115" s="16"/>
      <c r="F115" s="4"/>
      <c r="G115" s="4"/>
    </row>
    <row r="116" spans="1:7">
      <c r="A116" s="4"/>
      <c r="B116" s="4"/>
      <c r="C116" s="4"/>
      <c r="D116" s="4"/>
      <c r="E116" s="16"/>
      <c r="F116" s="4"/>
      <c r="G116" s="4"/>
    </row>
    <row r="117" spans="1:7">
      <c r="A117" s="4"/>
      <c r="B117" s="4"/>
      <c r="C117" s="4"/>
      <c r="D117" s="4"/>
      <c r="E117" s="16"/>
      <c r="F117" s="4"/>
      <c r="G117" s="4"/>
    </row>
    <row r="118" spans="1:7">
      <c r="A118" s="4"/>
      <c r="B118" s="4"/>
      <c r="C118" s="4"/>
      <c r="D118" s="4"/>
      <c r="E118" s="16"/>
      <c r="F118" s="4"/>
      <c r="G118" s="4"/>
    </row>
    <row r="119" spans="1:7">
      <c r="A119" s="4"/>
      <c r="B119" s="4"/>
      <c r="C119" s="4"/>
      <c r="D119" s="4"/>
      <c r="E119" s="16"/>
      <c r="F119" s="4"/>
      <c r="G119" s="4"/>
    </row>
    <row r="120" spans="1:7">
      <c r="A120" s="4"/>
      <c r="B120" s="4"/>
      <c r="C120" s="4"/>
      <c r="D120" s="4"/>
      <c r="E120" s="16"/>
      <c r="F120" s="4"/>
      <c r="G120" s="4"/>
    </row>
    <row r="121" spans="1:7">
      <c r="A121" s="4"/>
      <c r="B121" s="4"/>
      <c r="C121" s="4"/>
      <c r="D121" s="4"/>
      <c r="E121" s="16"/>
      <c r="F121" s="4"/>
      <c r="G121" s="4"/>
    </row>
    <row r="122" spans="1:7">
      <c r="A122" s="4"/>
      <c r="B122" s="4"/>
      <c r="C122" s="4"/>
      <c r="D122" s="4"/>
      <c r="E122" s="16"/>
      <c r="F122" s="4"/>
      <c r="G122" s="4"/>
    </row>
    <row r="123" spans="1:7">
      <c r="A123" s="4"/>
      <c r="B123" s="4"/>
      <c r="C123" s="4"/>
      <c r="D123" s="4"/>
      <c r="E123" s="16"/>
      <c r="F123" s="4"/>
      <c r="G123" s="4"/>
    </row>
    <row r="124" spans="1:7">
      <c r="A124" s="4"/>
      <c r="B124" s="4"/>
      <c r="C124" s="4"/>
      <c r="D124" s="4"/>
      <c r="E124" s="16"/>
      <c r="F124" s="4"/>
      <c r="G124" s="4"/>
    </row>
    <row r="125" spans="1:7">
      <c r="A125" s="4"/>
      <c r="B125" s="4"/>
      <c r="C125" s="4"/>
      <c r="D125" s="4"/>
      <c r="E125" s="16"/>
      <c r="F125" s="4"/>
      <c r="G125" s="4"/>
    </row>
    <row r="126" spans="1:7">
      <c r="A126" s="4"/>
      <c r="B126" s="4"/>
      <c r="C126" s="4"/>
      <c r="D126" s="4"/>
      <c r="E126" s="16"/>
      <c r="F126" s="4"/>
      <c r="G126" s="4"/>
    </row>
    <row r="127" spans="1:7">
      <c r="A127" s="4"/>
      <c r="B127" s="4"/>
      <c r="C127" s="4"/>
      <c r="D127" s="4"/>
      <c r="E127" s="16"/>
      <c r="F127" s="4"/>
      <c r="G127" s="4"/>
    </row>
    <row r="128" spans="1:7">
      <c r="A128" s="4"/>
      <c r="B128" s="4"/>
      <c r="C128" s="4"/>
      <c r="D128" s="4"/>
      <c r="E128" s="16"/>
      <c r="F128" s="4"/>
      <c r="G128" s="4"/>
    </row>
    <row r="129" spans="1:7">
      <c r="A129" s="4"/>
      <c r="B129" s="4"/>
      <c r="C129" s="4"/>
      <c r="D129" s="4"/>
      <c r="E129" s="16"/>
      <c r="F129" s="4"/>
      <c r="G129" s="4"/>
    </row>
    <row r="130" spans="1:7">
      <c r="A130" s="4"/>
      <c r="B130" s="4"/>
      <c r="C130" s="4"/>
      <c r="D130" s="4"/>
      <c r="E130" s="16"/>
      <c r="F130" s="4"/>
      <c r="G130" s="4"/>
    </row>
    <row r="131" spans="1:7">
      <c r="A131" s="4"/>
      <c r="B131" s="4"/>
      <c r="C131" s="4"/>
      <c r="D131" s="4"/>
      <c r="E131" s="16"/>
      <c r="F131" s="4"/>
      <c r="G131" s="4"/>
    </row>
    <row r="132" spans="1:7">
      <c r="A132" s="4"/>
      <c r="B132" s="4"/>
      <c r="C132" s="4"/>
      <c r="D132" s="4"/>
      <c r="E132" s="16"/>
      <c r="F132" s="4"/>
      <c r="G132" s="4"/>
    </row>
    <row r="133" spans="1:7">
      <c r="A133" s="4"/>
      <c r="B133" s="4"/>
      <c r="C133" s="4"/>
      <c r="D133" s="4"/>
      <c r="E133" s="16"/>
      <c r="F133" s="4"/>
      <c r="G133" s="4"/>
    </row>
    <row r="134" spans="1:7">
      <c r="A134" s="4"/>
      <c r="B134" s="4"/>
      <c r="C134" s="4"/>
      <c r="D134" s="4"/>
      <c r="E134" s="16"/>
      <c r="F134" s="4"/>
      <c r="G134" s="4"/>
    </row>
    <row r="135" spans="1:7">
      <c r="A135" s="4"/>
      <c r="B135" s="4"/>
      <c r="C135" s="4"/>
      <c r="D135" s="4"/>
      <c r="E135" s="16"/>
      <c r="F135" s="4"/>
      <c r="G135" s="4"/>
    </row>
    <row r="136" spans="1:7">
      <c r="A136" s="4"/>
      <c r="B136" s="4"/>
      <c r="C136" s="4"/>
      <c r="D136" s="4"/>
      <c r="E136" s="16"/>
      <c r="F136" s="4"/>
      <c r="G136" s="4"/>
    </row>
    <row r="137" spans="1:7">
      <c r="A137" s="4"/>
      <c r="B137" s="4"/>
      <c r="C137" s="4"/>
      <c r="D137" s="4"/>
      <c r="E137" s="16"/>
      <c r="F137" s="4"/>
      <c r="G137" s="4"/>
    </row>
    <row r="138" spans="1:7">
      <c r="A138" s="4"/>
      <c r="B138" s="4"/>
      <c r="C138" s="4"/>
      <c r="D138" s="4"/>
      <c r="E138" s="16"/>
      <c r="F138" s="4"/>
      <c r="G138" s="4"/>
    </row>
    <row r="139" spans="1:7">
      <c r="A139" s="4"/>
      <c r="B139" s="4"/>
      <c r="C139" s="4"/>
      <c r="D139" s="4"/>
      <c r="E139" s="16"/>
      <c r="F139" s="4"/>
      <c r="G139" s="4"/>
    </row>
    <row r="140" spans="1:7">
      <c r="A140" s="4"/>
      <c r="B140" s="4"/>
      <c r="C140" s="4"/>
      <c r="D140" s="4"/>
      <c r="E140" s="16"/>
      <c r="F140" s="4"/>
      <c r="G140" s="4"/>
    </row>
    <row r="141" spans="1:7">
      <c r="A141" s="4"/>
      <c r="B141" s="4"/>
      <c r="C141" s="4"/>
      <c r="D141" s="4"/>
      <c r="E141" s="16"/>
      <c r="F141" s="4"/>
      <c r="G141" s="4"/>
    </row>
    <row r="142" spans="1:7">
      <c r="A142" s="4"/>
      <c r="B142" s="4"/>
      <c r="C142" s="4"/>
      <c r="D142" s="4"/>
      <c r="E142" s="16"/>
      <c r="F142" s="4"/>
      <c r="G142" s="4"/>
    </row>
    <row r="143" spans="1:7">
      <c r="A143" s="4"/>
      <c r="B143" s="4"/>
      <c r="C143" s="4"/>
      <c r="D143" s="4"/>
      <c r="E143" s="16"/>
      <c r="F143" s="4"/>
      <c r="G143" s="4"/>
    </row>
    <row r="144" spans="1:7">
      <c r="A144" s="4"/>
      <c r="B144" s="4"/>
      <c r="C144" s="4"/>
      <c r="D144" s="4"/>
      <c r="E144" s="16"/>
      <c r="F144" s="4"/>
      <c r="G144" s="4"/>
    </row>
    <row r="145" spans="1:7">
      <c r="A145" s="4"/>
      <c r="B145" s="4"/>
      <c r="C145" s="4"/>
      <c r="D145" s="4"/>
      <c r="E145" s="16"/>
      <c r="F145" s="4"/>
      <c r="G145" s="4"/>
    </row>
    <row r="146" spans="1:7">
      <c r="A146" s="4"/>
      <c r="B146" s="4"/>
      <c r="C146" s="4"/>
      <c r="D146" s="4"/>
      <c r="E146" s="16"/>
      <c r="F146" s="4"/>
      <c r="G146" s="4"/>
    </row>
    <row r="147" spans="1:7">
      <c r="A147" s="4"/>
      <c r="B147" s="4"/>
      <c r="C147" s="4"/>
      <c r="D147" s="4"/>
      <c r="E147" s="16"/>
      <c r="F147" s="4"/>
      <c r="G147" s="4"/>
    </row>
    <row r="148" spans="1:7">
      <c r="A148" s="4"/>
      <c r="B148" s="4"/>
      <c r="C148" s="4"/>
      <c r="D148" s="4"/>
      <c r="E148" s="16"/>
      <c r="F148" s="4"/>
      <c r="G148" s="4"/>
    </row>
    <row r="149" spans="1:7">
      <c r="A149" s="4"/>
      <c r="B149" s="4"/>
      <c r="C149" s="4"/>
      <c r="D149" s="4"/>
      <c r="E149" s="16"/>
      <c r="F149" s="4"/>
      <c r="G149" s="4"/>
    </row>
    <row r="150" spans="1:7">
      <c r="A150" s="4"/>
      <c r="B150" s="4"/>
      <c r="C150" s="4"/>
      <c r="D150" s="4"/>
      <c r="E150" s="16"/>
      <c r="F150" s="4"/>
      <c r="G150" s="4"/>
    </row>
    <row r="151" spans="1:7">
      <c r="A151" s="4"/>
      <c r="B151" s="4"/>
      <c r="C151" s="4"/>
      <c r="D151" s="4"/>
      <c r="E151" s="16"/>
      <c r="F151" s="4"/>
      <c r="G151" s="4"/>
    </row>
    <row r="152" spans="1:7">
      <c r="A152" s="4"/>
      <c r="B152" s="4"/>
      <c r="C152" s="4"/>
      <c r="D152" s="4"/>
      <c r="E152" s="16"/>
      <c r="F152" s="4"/>
      <c r="G152" s="4"/>
    </row>
    <row r="153" spans="1:7">
      <c r="A153" s="4"/>
      <c r="B153" s="4"/>
      <c r="C153" s="4"/>
      <c r="D153" s="4"/>
      <c r="E153" s="16"/>
      <c r="F153" s="4"/>
      <c r="G153" s="4"/>
    </row>
    <row r="154" spans="1:7">
      <c r="A154" s="4"/>
      <c r="B154" s="4"/>
      <c r="C154" s="4"/>
      <c r="D154" s="4"/>
      <c r="E154" s="16"/>
      <c r="F154" s="4"/>
      <c r="G154" s="4"/>
    </row>
    <row r="155" spans="1:7">
      <c r="A155" s="4"/>
      <c r="B155" s="4"/>
      <c r="C155" s="4"/>
      <c r="D155" s="4"/>
      <c r="E155" s="16"/>
      <c r="F155" s="4"/>
      <c r="G155" s="4"/>
    </row>
    <row r="156" spans="1:7">
      <c r="A156" s="4"/>
      <c r="B156" s="4"/>
      <c r="C156" s="4"/>
      <c r="D156" s="4"/>
      <c r="E156" s="16"/>
      <c r="F156" s="4"/>
      <c r="G156" s="4"/>
    </row>
    <row r="157" spans="1:7">
      <c r="A157" s="4"/>
      <c r="B157" s="4"/>
      <c r="C157" s="4"/>
      <c r="D157" s="4"/>
      <c r="E157" s="16"/>
      <c r="F157" s="4"/>
      <c r="G157" s="4"/>
    </row>
    <row r="158" spans="1:7">
      <c r="A158" s="4"/>
      <c r="B158" s="4"/>
      <c r="C158" s="4"/>
      <c r="D158" s="4"/>
      <c r="E158" s="16"/>
      <c r="F158" s="4"/>
      <c r="G158" s="4"/>
    </row>
    <row r="159" spans="1:7">
      <c r="A159" s="4"/>
      <c r="B159" s="4"/>
      <c r="C159" s="4"/>
      <c r="D159" s="4"/>
      <c r="E159" s="16"/>
      <c r="F159" s="4"/>
      <c r="G159" s="4"/>
    </row>
    <row r="160" spans="1:7">
      <c r="A160" s="4"/>
      <c r="B160" s="4"/>
      <c r="C160" s="4"/>
      <c r="D160" s="4"/>
      <c r="E160" s="16"/>
      <c r="F160" s="4"/>
      <c r="G160" s="4"/>
    </row>
    <row r="161" spans="1:7">
      <c r="A161" s="4"/>
      <c r="B161" s="4"/>
      <c r="C161" s="4"/>
      <c r="D161" s="4"/>
      <c r="E161" s="16"/>
      <c r="F161" s="4"/>
      <c r="G161" s="4"/>
    </row>
    <row r="162" spans="1:7">
      <c r="A162" s="4"/>
      <c r="B162" s="4"/>
      <c r="C162" s="4"/>
      <c r="D162" s="4"/>
      <c r="E162" s="16"/>
      <c r="F162" s="4"/>
      <c r="G162" s="4"/>
    </row>
    <row r="163" spans="1:7">
      <c r="A163" s="4"/>
      <c r="B163" s="4"/>
      <c r="C163" s="4"/>
      <c r="D163" s="4"/>
      <c r="E163" s="16"/>
      <c r="F163" s="4"/>
      <c r="G163" s="4"/>
    </row>
    <row r="164" spans="1:7">
      <c r="A164" s="4"/>
      <c r="B164" s="4"/>
      <c r="C164" s="4"/>
      <c r="D164" s="4"/>
      <c r="E164" s="16"/>
      <c r="F164" s="4"/>
      <c r="G164" s="4"/>
    </row>
    <row r="165" spans="1:7">
      <c r="A165" s="4"/>
      <c r="B165" s="4"/>
      <c r="C165" s="4"/>
      <c r="D165" s="4"/>
      <c r="E165" s="16"/>
      <c r="F165" s="4"/>
      <c r="G165" s="4"/>
    </row>
    <row r="166" spans="1:7">
      <c r="A166" s="4"/>
      <c r="B166" s="4"/>
      <c r="C166" s="4"/>
      <c r="D166" s="4"/>
      <c r="E166" s="16"/>
      <c r="F166" s="4"/>
      <c r="G166" s="4"/>
    </row>
    <row r="167" spans="1:7">
      <c r="A167" s="4"/>
      <c r="B167" s="4"/>
      <c r="C167" s="4"/>
      <c r="D167" s="4"/>
      <c r="E167" s="16"/>
      <c r="F167" s="4"/>
      <c r="G167" s="4"/>
    </row>
    <row r="168" spans="1:7">
      <c r="A168" s="4"/>
      <c r="B168" s="4"/>
      <c r="C168" s="4"/>
      <c r="D168" s="4"/>
      <c r="E168" s="16"/>
      <c r="F168" s="4"/>
      <c r="G168" s="4"/>
    </row>
    <row r="169" spans="1:7">
      <c r="A169" s="4"/>
      <c r="B169" s="4"/>
      <c r="C169" s="4"/>
      <c r="D169" s="4"/>
      <c r="E169" s="16"/>
      <c r="F169" s="4"/>
      <c r="G169" s="4"/>
    </row>
    <row r="170" spans="1:7">
      <c r="A170" s="4"/>
      <c r="B170" s="4"/>
      <c r="C170" s="4"/>
      <c r="D170" s="4"/>
      <c r="E170" s="16"/>
      <c r="F170" s="4"/>
      <c r="G170" s="4"/>
    </row>
    <row r="171" spans="1:7">
      <c r="A171" s="4"/>
      <c r="B171" s="4"/>
      <c r="C171" s="4"/>
      <c r="D171" s="4"/>
      <c r="E171" s="16"/>
      <c r="F171" s="4"/>
      <c r="G171" s="4"/>
    </row>
    <row r="172" spans="1:7">
      <c r="A172" s="4"/>
      <c r="B172" s="4"/>
      <c r="C172" s="4"/>
      <c r="D172" s="4"/>
      <c r="E172" s="16"/>
      <c r="F172" s="4"/>
      <c r="G172" s="4"/>
    </row>
    <row r="173" spans="1:7">
      <c r="A173" s="4"/>
      <c r="B173" s="4"/>
      <c r="C173" s="4"/>
      <c r="D173" s="4"/>
      <c r="E173" s="16"/>
      <c r="F173" s="4"/>
      <c r="G173" s="4"/>
    </row>
    <row r="174" spans="1:7">
      <c r="A174" s="4"/>
      <c r="B174" s="4"/>
      <c r="C174" s="4"/>
      <c r="D174" s="4"/>
      <c r="E174" s="16"/>
      <c r="F174" s="4"/>
      <c r="G174" s="4"/>
    </row>
    <row r="175" spans="1:7">
      <c r="A175" s="4"/>
      <c r="B175" s="4"/>
      <c r="C175" s="4"/>
      <c r="D175" s="4"/>
      <c r="E175" s="16"/>
      <c r="F175" s="4"/>
      <c r="G175" s="4"/>
    </row>
    <row r="176" spans="1:7">
      <c r="A176" s="4"/>
      <c r="B176" s="4"/>
      <c r="C176" s="4"/>
      <c r="D176" s="4"/>
      <c r="E176" s="16"/>
      <c r="F176" s="4"/>
      <c r="G176" s="4"/>
    </row>
    <row r="177" spans="1:7">
      <c r="A177" s="4"/>
      <c r="B177" s="4"/>
      <c r="C177" s="4"/>
      <c r="D177" s="4"/>
      <c r="E177" s="16"/>
      <c r="F177" s="4"/>
      <c r="G177" s="4"/>
    </row>
    <row r="178" spans="1:7">
      <c r="A178" s="4"/>
      <c r="B178" s="4"/>
      <c r="C178" s="4"/>
      <c r="D178" s="4"/>
      <c r="E178" s="16"/>
      <c r="F178" s="4"/>
      <c r="G178" s="4"/>
    </row>
    <row r="179" spans="1:7">
      <c r="A179" s="4"/>
      <c r="B179" s="4"/>
      <c r="C179" s="4"/>
      <c r="D179" s="4"/>
      <c r="E179" s="16"/>
      <c r="F179" s="4"/>
      <c r="G179" s="4"/>
    </row>
    <row r="180" spans="1:7">
      <c r="A180" s="4"/>
      <c r="B180" s="4"/>
      <c r="C180" s="4"/>
      <c r="D180" s="4"/>
      <c r="E180" s="16"/>
      <c r="F180" s="4"/>
      <c r="G180" s="4"/>
    </row>
    <row r="181" spans="1:7">
      <c r="A181" s="4"/>
      <c r="B181" s="4"/>
      <c r="C181" s="4"/>
      <c r="D181" s="4"/>
      <c r="E181" s="16"/>
      <c r="F181" s="4"/>
      <c r="G181" s="4"/>
    </row>
    <row r="182" spans="1:7">
      <c r="A182" s="4"/>
      <c r="B182" s="4"/>
      <c r="C182" s="4"/>
      <c r="D182" s="4"/>
      <c r="E182" s="16"/>
      <c r="F182" s="4"/>
      <c r="G182" s="4"/>
    </row>
    <row r="183" spans="1:7">
      <c r="A183" s="4"/>
      <c r="B183" s="4"/>
      <c r="C183" s="4"/>
      <c r="D183" s="4"/>
      <c r="E183" s="16"/>
      <c r="F183" s="4"/>
      <c r="G183" s="4"/>
    </row>
    <row r="184" spans="1:7">
      <c r="A184" s="4"/>
      <c r="B184" s="4"/>
      <c r="C184" s="4"/>
      <c r="D184" s="4"/>
      <c r="E184" s="16"/>
      <c r="F184" s="4"/>
      <c r="G184" s="4"/>
    </row>
    <row r="185" spans="1:7">
      <c r="A185" s="4"/>
      <c r="B185" s="4"/>
      <c r="C185" s="4"/>
      <c r="D185" s="4"/>
      <c r="E185" s="16"/>
      <c r="F185" s="4"/>
      <c r="G185" s="4"/>
    </row>
    <row r="186" spans="1:7">
      <c r="A186" s="4"/>
      <c r="B186" s="4"/>
      <c r="C186" s="4"/>
      <c r="D186" s="4"/>
      <c r="E186" s="16"/>
      <c r="F186" s="4"/>
      <c r="G186" s="4"/>
    </row>
    <row r="187" spans="1:7">
      <c r="A187" s="4"/>
      <c r="B187" s="4"/>
      <c r="C187" s="4"/>
      <c r="D187" s="4"/>
      <c r="E187" s="16"/>
      <c r="F187" s="4"/>
      <c r="G187" s="4"/>
    </row>
    <row r="188" spans="1:7">
      <c r="A188" s="4"/>
      <c r="B188" s="4"/>
      <c r="C188" s="4"/>
      <c r="D188" s="4"/>
      <c r="E188" s="16"/>
      <c r="F188" s="4"/>
      <c r="G188" s="4"/>
    </row>
    <row r="189" spans="1:7">
      <c r="A189" s="4"/>
      <c r="B189" s="4"/>
      <c r="C189" s="4"/>
      <c r="D189" s="4"/>
      <c r="E189" s="16"/>
      <c r="F189" s="4"/>
      <c r="G189" s="4"/>
    </row>
    <row r="190" spans="1:7">
      <c r="A190" s="4"/>
      <c r="B190" s="4"/>
      <c r="C190" s="4"/>
      <c r="D190" s="4"/>
      <c r="E190" s="16"/>
      <c r="F190" s="4"/>
      <c r="G190" s="4"/>
    </row>
    <row r="191" spans="1:7">
      <c r="A191" s="4"/>
      <c r="B191" s="4"/>
      <c r="C191" s="4"/>
      <c r="D191" s="4"/>
      <c r="E191" s="16"/>
      <c r="F191" s="4"/>
      <c r="G191" s="4"/>
    </row>
    <row r="192" spans="1:7">
      <c r="A192" s="4"/>
      <c r="B192" s="4"/>
      <c r="C192" s="4"/>
      <c r="D192" s="4"/>
      <c r="E192" s="16"/>
      <c r="F192" s="4"/>
      <c r="G192" s="4"/>
    </row>
    <row r="193" spans="1:7">
      <c r="A193" s="4"/>
      <c r="B193" s="4"/>
      <c r="C193" s="4"/>
      <c r="D193" s="4"/>
      <c r="E193" s="16"/>
      <c r="F193" s="4"/>
      <c r="G193" s="4"/>
    </row>
    <row r="194" spans="1:7">
      <c r="A194" s="4"/>
      <c r="B194" s="4"/>
      <c r="C194" s="4"/>
      <c r="D194" s="4"/>
      <c r="E194" s="16"/>
      <c r="F194" s="4"/>
      <c r="G194" s="4"/>
    </row>
    <row r="195" spans="1:7">
      <c r="A195" s="4"/>
      <c r="B195" s="4"/>
      <c r="C195" s="4"/>
      <c r="D195" s="4"/>
      <c r="E195" s="16"/>
      <c r="F195" s="4"/>
      <c r="G195" s="4"/>
    </row>
    <row r="196" spans="1:7">
      <c r="A196" s="4"/>
      <c r="B196" s="4"/>
      <c r="C196" s="4"/>
      <c r="D196" s="4"/>
      <c r="E196" s="16"/>
      <c r="F196" s="4"/>
      <c r="G196" s="4"/>
    </row>
    <row r="197" spans="1:7">
      <c r="A197" s="4"/>
      <c r="B197" s="4"/>
      <c r="C197" s="4"/>
      <c r="D197" s="4"/>
      <c r="E197" s="16"/>
      <c r="F197" s="4"/>
      <c r="G197" s="4"/>
    </row>
    <row r="198" spans="1:7">
      <c r="A198" s="4"/>
      <c r="B198" s="4"/>
      <c r="C198" s="4"/>
      <c r="D198" s="4"/>
      <c r="E198" s="16"/>
      <c r="F198" s="4"/>
      <c r="G198" s="4"/>
    </row>
    <row r="199" spans="1:7">
      <c r="A199" s="4"/>
      <c r="B199" s="4"/>
      <c r="C199" s="4"/>
      <c r="D199" s="4"/>
      <c r="E199" s="16"/>
      <c r="F199" s="4"/>
      <c r="G199" s="4"/>
    </row>
    <row r="200" spans="1:7">
      <c r="A200" s="4"/>
      <c r="B200" s="4"/>
      <c r="C200" s="4"/>
      <c r="D200" s="4"/>
      <c r="E200" s="16"/>
      <c r="F200" s="4"/>
      <c r="G200" s="4"/>
    </row>
    <row r="201" spans="1:7">
      <c r="A201" s="4"/>
      <c r="B201" s="4"/>
      <c r="C201" s="4"/>
      <c r="D201" s="4"/>
      <c r="E201" s="16"/>
      <c r="F201" s="4"/>
      <c r="G201" s="4"/>
    </row>
    <row r="202" spans="1:7">
      <c r="A202" s="4"/>
      <c r="B202" s="4"/>
      <c r="C202" s="4"/>
      <c r="D202" s="4"/>
      <c r="E202" s="16"/>
      <c r="F202" s="4"/>
      <c r="G202" s="4"/>
    </row>
    <row r="203" spans="1:7">
      <c r="A203" s="4"/>
      <c r="B203" s="4"/>
      <c r="C203" s="4"/>
      <c r="D203" s="4"/>
      <c r="E203" s="16"/>
      <c r="F203" s="4"/>
      <c r="G203" s="4"/>
    </row>
    <row r="204" spans="1:7">
      <c r="A204" s="4"/>
      <c r="B204" s="4"/>
      <c r="C204" s="4"/>
      <c r="D204" s="4"/>
      <c r="E204" s="16"/>
      <c r="F204" s="4"/>
      <c r="G204" s="4"/>
    </row>
    <row r="205" spans="1:7">
      <c r="A205" s="4"/>
      <c r="B205" s="4"/>
      <c r="C205" s="4"/>
      <c r="D205" s="4"/>
      <c r="E205" s="16"/>
      <c r="F205" s="4"/>
      <c r="G205" s="4"/>
    </row>
    <row r="206" spans="1:7">
      <c r="A206" s="4"/>
      <c r="B206" s="4"/>
      <c r="C206" s="4"/>
      <c r="D206" s="4"/>
      <c r="E206" s="16"/>
      <c r="F206" s="4"/>
      <c r="G206" s="4"/>
    </row>
    <row r="207" spans="1:7">
      <c r="A207" s="4"/>
      <c r="B207" s="4"/>
      <c r="C207" s="4"/>
      <c r="D207" s="4"/>
      <c r="E207" s="16"/>
      <c r="F207" s="4"/>
      <c r="G207" s="4"/>
    </row>
    <row r="208" spans="1:7">
      <c r="A208" s="4"/>
      <c r="B208" s="4"/>
      <c r="C208" s="4"/>
      <c r="D208" s="4"/>
      <c r="E208" s="16"/>
      <c r="F208" s="4"/>
      <c r="G208" s="4"/>
    </row>
    <row r="209" spans="1:7">
      <c r="A209" s="4"/>
      <c r="B209" s="4"/>
      <c r="C209" s="4"/>
      <c r="D209" s="4"/>
      <c r="E209" s="16"/>
      <c r="F209" s="4"/>
      <c r="G209" s="4"/>
    </row>
    <row r="210" spans="1:7">
      <c r="A210" s="4"/>
      <c r="B210" s="4"/>
      <c r="C210" s="4"/>
      <c r="D210" s="4"/>
      <c r="E210" s="16"/>
      <c r="F210" s="4"/>
      <c r="G210" s="4"/>
    </row>
    <row r="211" spans="1:7">
      <c r="A211" s="4"/>
      <c r="B211" s="4"/>
      <c r="C211" s="4"/>
      <c r="D211" s="4"/>
      <c r="E211" s="16"/>
      <c r="F211" s="4"/>
      <c r="G211" s="4"/>
    </row>
    <row r="212" spans="1:7">
      <c r="A212" s="4"/>
      <c r="B212" s="4"/>
      <c r="C212" s="4"/>
      <c r="D212" s="4"/>
      <c r="E212" s="16"/>
      <c r="F212" s="4"/>
      <c r="G212" s="4"/>
    </row>
    <row r="213" spans="1:7">
      <c r="A213" s="4"/>
      <c r="B213" s="4"/>
      <c r="C213" s="4"/>
      <c r="D213" s="4"/>
      <c r="E213" s="16"/>
      <c r="F213" s="4"/>
      <c r="G213" s="4"/>
    </row>
    <row r="214" spans="1:7">
      <c r="A214" s="4"/>
      <c r="B214" s="4"/>
      <c r="C214" s="4"/>
      <c r="D214" s="4"/>
      <c r="E214" s="16"/>
      <c r="F214" s="4"/>
      <c r="G214" s="4"/>
    </row>
    <row r="215" spans="1:7">
      <c r="A215" s="4"/>
      <c r="B215" s="4"/>
      <c r="C215" s="4"/>
      <c r="D215" s="4"/>
      <c r="E215" s="16"/>
      <c r="F215" s="4"/>
      <c r="G215" s="4"/>
    </row>
    <row r="216" spans="1:7">
      <c r="A216" s="4"/>
      <c r="B216" s="4"/>
      <c r="C216" s="4"/>
      <c r="D216" s="4"/>
      <c r="E216" s="16"/>
      <c r="F216" s="4"/>
      <c r="G216" s="4"/>
    </row>
    <row r="217" spans="1:7">
      <c r="A217" s="4"/>
      <c r="B217" s="4"/>
      <c r="C217" s="4"/>
      <c r="D217" s="4"/>
      <c r="E217" s="16"/>
      <c r="F217" s="4"/>
      <c r="G217" s="4"/>
    </row>
    <row r="218" spans="1:7">
      <c r="A218" s="4"/>
      <c r="B218" s="4"/>
      <c r="C218" s="4"/>
      <c r="D218" s="4"/>
      <c r="E218" s="16"/>
      <c r="F218" s="4"/>
      <c r="G218" s="4"/>
    </row>
    <row r="219" spans="1:7">
      <c r="A219" s="4"/>
      <c r="B219" s="4"/>
      <c r="C219" s="4"/>
      <c r="D219" s="4"/>
      <c r="E219" s="16"/>
      <c r="F219" s="4"/>
      <c r="G219" s="4"/>
    </row>
    <row r="220" spans="1:7">
      <c r="A220" s="4"/>
      <c r="B220" s="4"/>
      <c r="C220" s="4"/>
      <c r="D220" s="4"/>
      <c r="E220" s="16"/>
      <c r="F220" s="4"/>
      <c r="G220" s="4"/>
    </row>
    <row r="221" spans="1:7">
      <c r="A221" s="4"/>
      <c r="B221" s="4"/>
      <c r="C221" s="4"/>
      <c r="D221" s="4"/>
      <c r="E221" s="16"/>
      <c r="F221" s="4"/>
      <c r="G221" s="4"/>
    </row>
    <row r="222" spans="1:7">
      <c r="A222" s="4"/>
      <c r="B222" s="4"/>
      <c r="C222" s="4"/>
      <c r="D222" s="4"/>
      <c r="E222" s="16"/>
      <c r="F222" s="4"/>
      <c r="G222" s="4"/>
    </row>
    <row r="223" spans="1:7">
      <c r="A223" s="4"/>
      <c r="B223" s="4"/>
      <c r="C223" s="4"/>
      <c r="D223" s="4"/>
      <c r="E223" s="16"/>
      <c r="F223" s="4"/>
      <c r="G223" s="4"/>
    </row>
    <row r="224" spans="1:7">
      <c r="A224" s="4"/>
      <c r="B224" s="4"/>
      <c r="C224" s="4"/>
      <c r="D224" s="4"/>
      <c r="E224" s="16"/>
      <c r="F224" s="4"/>
      <c r="G224" s="4"/>
    </row>
    <row r="225" spans="1:7">
      <c r="A225" s="4"/>
      <c r="B225" s="4"/>
      <c r="C225" s="4"/>
      <c r="D225" s="4"/>
      <c r="E225" s="16"/>
      <c r="F225" s="4"/>
      <c r="G225" s="4"/>
    </row>
    <row r="226" spans="1:7">
      <c r="A226" s="4"/>
      <c r="B226" s="4"/>
      <c r="C226" s="4"/>
      <c r="D226" s="4"/>
      <c r="E226" s="16"/>
      <c r="F226" s="4"/>
      <c r="G226" s="4"/>
    </row>
    <row r="227" spans="1:7">
      <c r="A227" s="4"/>
      <c r="B227" s="4"/>
      <c r="C227" s="4"/>
      <c r="D227" s="4"/>
      <c r="E227" s="16"/>
      <c r="F227" s="4"/>
      <c r="G227" s="4"/>
    </row>
    <row r="228" spans="1:7">
      <c r="A228" s="4"/>
      <c r="B228" s="4"/>
      <c r="C228" s="4"/>
      <c r="D228" s="4"/>
      <c r="E228" s="16"/>
      <c r="F228" s="4"/>
      <c r="G228" s="4"/>
    </row>
    <row r="229" spans="1:7">
      <c r="A229" s="4"/>
      <c r="B229" s="4"/>
      <c r="C229" s="4"/>
      <c r="D229" s="4"/>
      <c r="E229" s="16"/>
      <c r="F229" s="4"/>
      <c r="G229" s="4"/>
    </row>
    <row r="230" spans="1:7">
      <c r="A230" s="4"/>
      <c r="B230" s="4"/>
      <c r="C230" s="4"/>
      <c r="D230" s="4"/>
      <c r="E230" s="16"/>
      <c r="F230" s="4"/>
      <c r="G230" s="4"/>
    </row>
    <row r="231" spans="1:7">
      <c r="A231" s="4"/>
      <c r="B231" s="4"/>
      <c r="C231" s="4"/>
      <c r="D231" s="4"/>
      <c r="E231" s="16"/>
      <c r="F231" s="4"/>
      <c r="G231" s="4"/>
    </row>
    <row r="232" spans="1:7">
      <c r="A232" s="4"/>
      <c r="B232" s="4"/>
      <c r="C232" s="4"/>
      <c r="D232" s="4"/>
      <c r="E232" s="16"/>
      <c r="F232" s="4"/>
      <c r="G232" s="4"/>
    </row>
    <row r="233" spans="1:7">
      <c r="A233" s="4"/>
      <c r="B233" s="4"/>
      <c r="C233" s="4"/>
      <c r="D233" s="4"/>
      <c r="E233" s="16"/>
      <c r="F233" s="4"/>
      <c r="G233" s="4"/>
    </row>
    <row r="234" spans="1:7">
      <c r="A234" s="4"/>
      <c r="B234" s="4"/>
      <c r="C234" s="4"/>
      <c r="D234" s="4"/>
      <c r="E234" s="16"/>
      <c r="F234" s="4"/>
      <c r="G234" s="4"/>
    </row>
    <row r="235" spans="1:7">
      <c r="A235" s="4"/>
      <c r="B235" s="4"/>
      <c r="C235" s="4"/>
      <c r="D235" s="4"/>
      <c r="E235" s="16"/>
      <c r="F235" s="4"/>
      <c r="G235" s="4"/>
    </row>
    <row r="236" spans="1:7">
      <c r="A236" s="4"/>
      <c r="B236" s="4"/>
      <c r="C236" s="4"/>
      <c r="D236" s="4"/>
      <c r="E236" s="16"/>
      <c r="F236" s="4"/>
      <c r="G236" s="4"/>
    </row>
    <row r="237" spans="1:7">
      <c r="A237" s="4"/>
      <c r="B237" s="4"/>
      <c r="C237" s="4"/>
      <c r="D237" s="4"/>
      <c r="E237" s="16"/>
      <c r="F237" s="4"/>
      <c r="G237" s="4"/>
    </row>
    <row r="238" spans="1:7">
      <c r="A238" s="4"/>
      <c r="B238" s="4"/>
      <c r="C238" s="4"/>
      <c r="D238" s="4"/>
      <c r="E238" s="16"/>
      <c r="F238" s="4"/>
      <c r="G238" s="4"/>
    </row>
    <row r="239" spans="1:7">
      <c r="A239" s="4"/>
      <c r="B239" s="4"/>
      <c r="C239" s="4"/>
      <c r="D239" s="4"/>
      <c r="E239" s="16"/>
      <c r="F239" s="4"/>
      <c r="G239" s="4"/>
    </row>
    <row r="240" spans="1:7">
      <c r="A240" s="4"/>
      <c r="B240" s="4"/>
      <c r="C240" s="4"/>
      <c r="D240" s="4"/>
      <c r="E240" s="16"/>
      <c r="F240" s="4"/>
      <c r="G240" s="4"/>
    </row>
    <row r="241" spans="1:7">
      <c r="A241" s="4"/>
      <c r="B241" s="4"/>
      <c r="C241" s="4"/>
      <c r="D241" s="4"/>
      <c r="E241" s="16"/>
      <c r="F241" s="4"/>
      <c r="G241" s="4"/>
    </row>
    <row r="242" spans="1:7">
      <c r="A242" s="4"/>
      <c r="B242" s="4"/>
      <c r="C242" s="4"/>
      <c r="D242" s="4"/>
      <c r="E242" s="16"/>
      <c r="F242" s="4"/>
      <c r="G242" s="4"/>
    </row>
    <row r="243" spans="1:7">
      <c r="A243" s="4"/>
      <c r="B243" s="4"/>
      <c r="C243" s="4"/>
      <c r="D243" s="4"/>
      <c r="E243" s="16"/>
      <c r="F243" s="4"/>
      <c r="G243" s="4"/>
    </row>
    <row r="244" spans="1:7">
      <c r="A244" s="4"/>
      <c r="B244" s="4"/>
      <c r="C244" s="4"/>
      <c r="D244" s="4"/>
      <c r="E244" s="16"/>
      <c r="F244" s="4"/>
      <c r="G244" s="4"/>
    </row>
    <row r="245" spans="1:7">
      <c r="A245" s="4"/>
      <c r="B245" s="4"/>
      <c r="C245" s="4"/>
      <c r="D245" s="4"/>
      <c r="E245" s="16"/>
      <c r="F245" s="4"/>
      <c r="G245" s="4"/>
    </row>
    <row r="246" spans="1:7">
      <c r="A246" s="4"/>
      <c r="B246" s="4"/>
      <c r="C246" s="4"/>
      <c r="D246" s="4"/>
      <c r="E246" s="16"/>
      <c r="F246" s="4"/>
      <c r="G246" s="4"/>
    </row>
    <row r="247" spans="1:7">
      <c r="A247" s="4"/>
      <c r="B247" s="4"/>
      <c r="C247" s="4"/>
      <c r="D247" s="4"/>
      <c r="E247" s="16"/>
      <c r="F247" s="4"/>
      <c r="G247" s="4"/>
    </row>
    <row r="248" spans="1:7">
      <c r="A248" s="4"/>
      <c r="B248" s="4"/>
      <c r="C248" s="4"/>
      <c r="D248" s="4"/>
      <c r="E248" s="16"/>
      <c r="F248" s="4"/>
      <c r="G248" s="4"/>
    </row>
    <row r="249" spans="1:7">
      <c r="A249" s="4"/>
      <c r="B249" s="4"/>
      <c r="C249" s="4"/>
      <c r="D249" s="4"/>
      <c r="E249" s="16"/>
      <c r="F249" s="4"/>
      <c r="G249" s="4"/>
    </row>
    <row r="250" spans="1:7">
      <c r="A250" s="4"/>
      <c r="B250" s="4"/>
      <c r="C250" s="4"/>
      <c r="D250" s="4"/>
      <c r="E250" s="16"/>
      <c r="F250" s="4"/>
      <c r="G250" s="4"/>
    </row>
    <row r="251" spans="1:7">
      <c r="A251" s="4"/>
      <c r="B251" s="4"/>
      <c r="C251" s="4"/>
      <c r="D251" s="4"/>
      <c r="E251" s="16"/>
      <c r="F251" s="4"/>
      <c r="G251" s="4"/>
    </row>
    <row r="252" spans="1:7">
      <c r="A252" s="4"/>
      <c r="B252" s="4"/>
      <c r="C252" s="4"/>
      <c r="D252" s="4"/>
      <c r="E252" s="16"/>
      <c r="F252" s="4"/>
      <c r="G252" s="4"/>
    </row>
    <row r="253" spans="1:7">
      <c r="A253" s="4"/>
      <c r="B253" s="4"/>
      <c r="C253" s="4"/>
      <c r="D253" s="4"/>
      <c r="E253" s="16"/>
      <c r="F253" s="4"/>
      <c r="G253" s="4"/>
    </row>
    <row r="254" spans="1:7">
      <c r="A254" s="4"/>
      <c r="B254" s="4"/>
      <c r="C254" s="4"/>
      <c r="D254" s="4"/>
      <c r="E254" s="16"/>
      <c r="F254" s="4"/>
      <c r="G254" s="4"/>
    </row>
    <row r="255" spans="1:7">
      <c r="A255" s="4"/>
      <c r="B255" s="4"/>
      <c r="C255" s="4"/>
      <c r="D255" s="4"/>
      <c r="E255" s="16"/>
      <c r="F255" s="4"/>
      <c r="G255" s="4"/>
    </row>
    <row r="256" spans="1:7">
      <c r="A256" s="4"/>
      <c r="B256" s="4"/>
      <c r="C256" s="4"/>
      <c r="D256" s="4"/>
      <c r="E256" s="16"/>
      <c r="F256" s="4"/>
      <c r="G256" s="4"/>
    </row>
    <row r="257" spans="1:7">
      <c r="A257" s="4"/>
      <c r="B257" s="4"/>
      <c r="C257" s="4"/>
      <c r="D257" s="4"/>
      <c r="E257" s="16"/>
      <c r="F257" s="4"/>
      <c r="G257" s="4"/>
    </row>
    <row r="258" spans="1:7">
      <c r="A258" s="4"/>
      <c r="B258" s="4"/>
      <c r="C258" s="4"/>
      <c r="D258" s="4"/>
      <c r="E258" s="16"/>
      <c r="F258" s="4"/>
      <c r="G258" s="4"/>
    </row>
    <row r="259" spans="1:7">
      <c r="A259" s="4"/>
      <c r="B259" s="4"/>
      <c r="C259" s="4"/>
      <c r="D259" s="4"/>
      <c r="E259" s="16"/>
      <c r="F259" s="4"/>
      <c r="G259" s="4"/>
    </row>
    <row r="260" spans="1:7">
      <c r="A260" s="4"/>
      <c r="B260" s="4"/>
      <c r="C260" s="4"/>
      <c r="D260" s="4"/>
      <c r="E260" s="16"/>
      <c r="F260" s="4"/>
      <c r="G260" s="4"/>
    </row>
    <row r="261" spans="1:7">
      <c r="A261" s="4"/>
      <c r="B261" s="4"/>
      <c r="C261" s="4"/>
      <c r="D261" s="4"/>
      <c r="E261" s="16"/>
      <c r="F261" s="4"/>
      <c r="G261" s="4"/>
    </row>
    <row r="262" spans="1:7">
      <c r="A262" s="4"/>
      <c r="B262" s="4"/>
      <c r="C262" s="4"/>
      <c r="D262" s="4"/>
      <c r="E262" s="16"/>
      <c r="F262" s="4"/>
      <c r="G262" s="4"/>
    </row>
    <row r="263" spans="1:7">
      <c r="A263" s="4"/>
      <c r="B263" s="4"/>
      <c r="C263" s="4"/>
      <c r="D263" s="4"/>
      <c r="E263" s="16"/>
      <c r="F263" s="4"/>
      <c r="G263" s="4"/>
    </row>
    <row r="264" spans="1:7">
      <c r="A264" s="4"/>
      <c r="B264" s="4"/>
      <c r="C264" s="4"/>
      <c r="D264" s="4"/>
      <c r="E264" s="16"/>
      <c r="F264" s="4"/>
      <c r="G264" s="4"/>
    </row>
    <row r="265" spans="1:7">
      <c r="A265" s="4"/>
      <c r="B265" s="4"/>
      <c r="C265" s="4"/>
      <c r="D265" s="4"/>
      <c r="E265" s="16"/>
      <c r="F265" s="4"/>
      <c r="G265" s="4"/>
    </row>
    <row r="266" spans="1:7">
      <c r="A266" s="4"/>
      <c r="B266" s="4"/>
      <c r="C266" s="4"/>
      <c r="D266" s="4"/>
      <c r="E266" s="16"/>
      <c r="F266" s="4"/>
      <c r="G266" s="4"/>
    </row>
    <row r="267" spans="1:7">
      <c r="A267" s="4"/>
      <c r="B267" s="4"/>
      <c r="C267" s="4"/>
      <c r="D267" s="4"/>
      <c r="E267" s="16"/>
      <c r="F267" s="4"/>
      <c r="G267" s="4"/>
    </row>
    <row r="268" spans="1:7">
      <c r="A268" s="4"/>
      <c r="B268" s="4"/>
      <c r="C268" s="4"/>
      <c r="D268" s="4"/>
      <c r="E268" s="16"/>
      <c r="F268" s="4"/>
      <c r="G268" s="4"/>
    </row>
    <row r="269" spans="1:7">
      <c r="A269" s="4"/>
      <c r="B269" s="4"/>
      <c r="C269" s="4"/>
      <c r="D269" s="4"/>
      <c r="E269" s="16"/>
      <c r="F269" s="4"/>
      <c r="G269" s="4"/>
    </row>
    <row r="270" spans="1:7">
      <c r="A270" s="4"/>
      <c r="B270" s="4"/>
      <c r="C270" s="4"/>
      <c r="D270" s="4"/>
      <c r="E270" s="16"/>
      <c r="F270" s="4"/>
      <c r="G270" s="4"/>
    </row>
    <row r="271" spans="1:7">
      <c r="A271" s="4"/>
      <c r="B271" s="4"/>
      <c r="C271" s="4"/>
      <c r="D271" s="4"/>
      <c r="E271" s="16"/>
      <c r="F271" s="4"/>
      <c r="G271" s="4"/>
    </row>
    <row r="272" spans="1:7">
      <c r="A272" s="4"/>
      <c r="B272" s="4"/>
      <c r="C272" s="4"/>
      <c r="D272" s="4"/>
      <c r="E272" s="16"/>
      <c r="F272" s="4"/>
      <c r="G272" s="4"/>
    </row>
    <row r="273" spans="1:7">
      <c r="A273" s="4"/>
      <c r="B273" s="4"/>
      <c r="C273" s="4"/>
      <c r="D273" s="4"/>
      <c r="E273" s="16"/>
      <c r="F273" s="4"/>
      <c r="G273" s="4"/>
    </row>
    <row r="274" spans="1:7">
      <c r="A274" s="4"/>
      <c r="B274" s="4"/>
      <c r="C274" s="4"/>
      <c r="D274" s="4"/>
      <c r="E274" s="16"/>
      <c r="F274" s="4"/>
      <c r="G274" s="4"/>
    </row>
    <row r="275" spans="1:7">
      <c r="A275" s="4"/>
      <c r="B275" s="4"/>
      <c r="C275" s="4"/>
      <c r="D275" s="4"/>
      <c r="E275" s="16"/>
      <c r="F275" s="4"/>
      <c r="G275" s="4"/>
    </row>
    <row r="276" spans="1:7">
      <c r="A276" s="4"/>
      <c r="B276" s="4"/>
      <c r="C276" s="4"/>
      <c r="D276" s="4"/>
      <c r="E276" s="16"/>
      <c r="F276" s="4"/>
      <c r="G276" s="4"/>
    </row>
    <row r="277" spans="1:7">
      <c r="A277" s="4"/>
      <c r="B277" s="4"/>
      <c r="C277" s="4"/>
      <c r="D277" s="4"/>
      <c r="E277" s="16"/>
      <c r="F277" s="4"/>
      <c r="G277" s="4"/>
    </row>
    <row r="278" spans="1:7">
      <c r="A278" s="4"/>
      <c r="B278" s="4"/>
      <c r="C278" s="4"/>
      <c r="D278" s="4"/>
      <c r="E278" s="16"/>
      <c r="F278" s="4"/>
      <c r="G278" s="4"/>
    </row>
    <row r="279" spans="1:7">
      <c r="A279" s="4"/>
      <c r="B279" s="4"/>
      <c r="C279" s="4"/>
      <c r="D279" s="4"/>
      <c r="E279" s="16"/>
      <c r="F279" s="4"/>
      <c r="G279" s="4"/>
    </row>
    <row r="280" spans="1:7">
      <c r="A280" s="4"/>
      <c r="B280" s="4"/>
      <c r="C280" s="4"/>
      <c r="D280" s="4"/>
      <c r="E280" s="16"/>
      <c r="F280" s="4"/>
      <c r="G280" s="4"/>
    </row>
    <row r="281" spans="1:7">
      <c r="A281" s="4"/>
      <c r="B281" s="4"/>
      <c r="C281" s="4"/>
      <c r="D281" s="4"/>
      <c r="E281" s="16"/>
      <c r="F281" s="4"/>
      <c r="G281" s="4"/>
    </row>
    <row r="282" spans="1:7">
      <c r="A282" s="4"/>
      <c r="B282" s="4"/>
      <c r="C282" s="4"/>
      <c r="D282" s="4"/>
      <c r="E282" s="16"/>
      <c r="F282" s="4"/>
      <c r="G282" s="4"/>
    </row>
    <row r="283" spans="1:7">
      <c r="A283" s="4"/>
      <c r="B283" s="4"/>
      <c r="C283" s="4"/>
      <c r="D283" s="4"/>
      <c r="E283" s="16"/>
      <c r="F283" s="4"/>
      <c r="G283" s="4"/>
    </row>
    <row r="284" spans="1:7">
      <c r="A284" s="4"/>
      <c r="B284" s="4"/>
      <c r="C284" s="4"/>
      <c r="D284" s="4"/>
      <c r="E284" s="16"/>
      <c r="F284" s="4"/>
      <c r="G284" s="4"/>
    </row>
    <row r="285" spans="1:7">
      <c r="A285" s="4"/>
      <c r="B285" s="4"/>
      <c r="C285" s="4"/>
      <c r="D285" s="4"/>
      <c r="E285" s="16"/>
      <c r="F285" s="4"/>
      <c r="G285" s="4"/>
    </row>
    <row r="286" spans="1:7">
      <c r="A286" s="4"/>
      <c r="B286" s="4"/>
      <c r="C286" s="4"/>
      <c r="D286" s="4"/>
      <c r="E286" s="16"/>
      <c r="F286" s="4"/>
      <c r="G286" s="4"/>
    </row>
    <row r="287" spans="1:7">
      <c r="A287" s="4"/>
      <c r="B287" s="4"/>
      <c r="C287" s="4"/>
      <c r="D287" s="4"/>
      <c r="E287" s="16"/>
      <c r="F287" s="4"/>
      <c r="G287" s="4"/>
    </row>
    <row r="288" spans="1:7">
      <c r="A288" s="4"/>
      <c r="B288" s="4"/>
      <c r="C288" s="4"/>
      <c r="D288" s="4"/>
      <c r="E288" s="16"/>
      <c r="F288" s="4"/>
      <c r="G288" s="4"/>
    </row>
    <row r="289" spans="1:7">
      <c r="A289" s="4"/>
      <c r="B289" s="4"/>
      <c r="C289" s="4"/>
      <c r="D289" s="4"/>
      <c r="E289" s="16"/>
      <c r="F289" s="4"/>
      <c r="G289" s="4"/>
    </row>
    <row r="290" spans="1:7">
      <c r="A290" s="4"/>
      <c r="B290" s="4"/>
      <c r="C290" s="4"/>
      <c r="D290" s="4"/>
      <c r="E290" s="16"/>
      <c r="F290" s="4"/>
      <c r="G290" s="4"/>
    </row>
    <row r="291" spans="1:7">
      <c r="A291" s="4"/>
      <c r="B291" s="4"/>
      <c r="C291" s="4"/>
      <c r="D291" s="4"/>
      <c r="E291" s="16"/>
      <c r="F291" s="4"/>
      <c r="G291" s="4"/>
    </row>
    <row r="292" spans="1:7">
      <c r="A292" s="4"/>
      <c r="B292" s="4"/>
      <c r="C292" s="4"/>
      <c r="D292" s="4"/>
      <c r="E292" s="16"/>
      <c r="F292" s="4"/>
      <c r="G292" s="4"/>
    </row>
    <row r="293" spans="1:7">
      <c r="A293" s="4"/>
      <c r="B293" s="4"/>
      <c r="C293" s="4"/>
      <c r="D293" s="4"/>
      <c r="E293" s="16"/>
      <c r="F293" s="4"/>
      <c r="G293" s="4"/>
    </row>
    <row r="294" spans="1:7">
      <c r="A294" s="4"/>
      <c r="B294" s="4"/>
      <c r="C294" s="4"/>
      <c r="D294" s="4"/>
      <c r="E294" s="16"/>
      <c r="F294" s="4"/>
      <c r="G294" s="4"/>
    </row>
    <row r="295" spans="1:7">
      <c r="A295" s="4"/>
      <c r="B295" s="4"/>
      <c r="C295" s="4"/>
      <c r="D295" s="4"/>
      <c r="E295" s="16"/>
      <c r="F295" s="4"/>
      <c r="G295" s="4"/>
    </row>
    <row r="296" spans="1:7">
      <c r="A296" s="4"/>
      <c r="B296" s="4"/>
      <c r="C296" s="4"/>
      <c r="D296" s="4"/>
      <c r="E296" s="16"/>
      <c r="F296" s="4"/>
      <c r="G296" s="4"/>
    </row>
    <row r="297" spans="1:7">
      <c r="A297" s="4"/>
      <c r="B297" s="4"/>
      <c r="C297" s="4"/>
      <c r="D297" s="4"/>
      <c r="E297" s="16"/>
      <c r="F297" s="4"/>
      <c r="G297" s="4"/>
    </row>
    <row r="298" spans="1:7">
      <c r="A298" s="4"/>
      <c r="B298" s="4"/>
      <c r="C298" s="4"/>
      <c r="D298" s="4"/>
      <c r="E298" s="16"/>
      <c r="F298" s="4"/>
      <c r="G298" s="4"/>
    </row>
    <row r="299" spans="1:7">
      <c r="A299" s="4"/>
      <c r="B299" s="4"/>
      <c r="C299" s="4"/>
      <c r="D299" s="4"/>
      <c r="E299" s="16"/>
      <c r="F299" s="4"/>
      <c r="G299" s="4"/>
    </row>
    <row r="300" spans="1:7">
      <c r="A300" s="4"/>
      <c r="B300" s="4"/>
      <c r="C300" s="4"/>
      <c r="D300" s="4"/>
      <c r="E300" s="16"/>
      <c r="F300" s="4"/>
      <c r="G300" s="4"/>
    </row>
    <row r="301" spans="1:7">
      <c r="A301" s="4"/>
      <c r="B301" s="4"/>
      <c r="C301" s="4"/>
      <c r="D301" s="4"/>
      <c r="E301" s="16"/>
      <c r="F301" s="4"/>
      <c r="G301" s="4"/>
    </row>
    <row r="302" spans="1:7">
      <c r="A302" s="4"/>
      <c r="B302" s="4"/>
      <c r="C302" s="4"/>
      <c r="D302" s="4"/>
      <c r="E302" s="16"/>
      <c r="F302" s="4"/>
      <c r="G302" s="4"/>
    </row>
    <row r="303" spans="1:7">
      <c r="A303" s="4"/>
      <c r="B303" s="4"/>
      <c r="C303" s="4"/>
      <c r="D303" s="4"/>
      <c r="E303" s="16"/>
      <c r="F303" s="4"/>
      <c r="G303" s="4"/>
    </row>
    <row r="304" spans="1:7">
      <c r="A304" s="4"/>
      <c r="B304" s="4"/>
      <c r="C304" s="4"/>
      <c r="D304" s="4"/>
      <c r="E304" s="16"/>
      <c r="F304" s="4"/>
      <c r="G304" s="4"/>
    </row>
    <row r="305" spans="1:7">
      <c r="A305" s="4"/>
      <c r="B305" s="4"/>
      <c r="C305" s="4"/>
      <c r="D305" s="4"/>
      <c r="E305" s="16"/>
      <c r="F305" s="4"/>
      <c r="G305" s="4"/>
    </row>
    <row r="306" spans="1:7">
      <c r="A306" s="4"/>
      <c r="B306" s="4"/>
      <c r="C306" s="4"/>
      <c r="D306" s="4"/>
      <c r="E306" s="16"/>
      <c r="F306" s="4"/>
      <c r="G306" s="4"/>
    </row>
    <row r="307" spans="1:7">
      <c r="A307" s="4"/>
      <c r="B307" s="4"/>
      <c r="C307" s="4"/>
      <c r="D307" s="4"/>
      <c r="E307" s="16"/>
      <c r="F307" s="4"/>
      <c r="G307" s="4"/>
    </row>
    <row r="308" spans="1:7">
      <c r="A308" s="4"/>
      <c r="B308" s="4"/>
      <c r="C308" s="4"/>
      <c r="D308" s="4"/>
      <c r="E308" s="16"/>
      <c r="F308" s="4"/>
      <c r="G308" s="4"/>
    </row>
    <row r="309" spans="1:7">
      <c r="A309" s="4"/>
      <c r="B309" s="4"/>
      <c r="C309" s="4"/>
      <c r="D309" s="4"/>
      <c r="E309" s="16"/>
      <c r="F309" s="4"/>
      <c r="G309" s="4"/>
    </row>
    <row r="310" spans="1:7">
      <c r="A310" s="4"/>
      <c r="B310" s="4"/>
      <c r="C310" s="4"/>
      <c r="D310" s="4"/>
      <c r="E310" s="16"/>
      <c r="F310" s="4"/>
      <c r="G310" s="4"/>
    </row>
    <row r="311" spans="1:7">
      <c r="A311" s="4"/>
      <c r="B311" s="4"/>
      <c r="C311" s="4"/>
      <c r="D311" s="4"/>
      <c r="E311" s="16"/>
      <c r="F311" s="4"/>
      <c r="G311" s="4"/>
    </row>
    <row r="312" spans="1:7">
      <c r="A312" s="4"/>
      <c r="B312" s="4"/>
      <c r="C312" s="4"/>
      <c r="D312" s="4"/>
      <c r="E312" s="16"/>
      <c r="F312" s="4"/>
      <c r="G312" s="4"/>
    </row>
    <row r="313" spans="1:7">
      <c r="A313" s="4"/>
      <c r="B313" s="4"/>
      <c r="C313" s="4"/>
      <c r="D313" s="4"/>
      <c r="E313" s="16"/>
      <c r="F313" s="4"/>
      <c r="G313" s="4"/>
    </row>
    <row r="314" spans="1:7">
      <c r="A314" s="4"/>
      <c r="B314" s="4"/>
      <c r="C314" s="4"/>
      <c r="D314" s="4"/>
      <c r="E314" s="16"/>
      <c r="F314" s="4"/>
      <c r="G314" s="4"/>
    </row>
    <row r="315" spans="1:7">
      <c r="A315" s="4"/>
      <c r="B315" s="4"/>
      <c r="C315" s="4"/>
      <c r="D315" s="4"/>
      <c r="E315" s="16"/>
      <c r="F315" s="4"/>
      <c r="G315" s="4"/>
    </row>
    <row r="316" spans="1:7">
      <c r="A316" s="4"/>
      <c r="B316" s="4"/>
      <c r="C316" s="4"/>
      <c r="D316" s="4"/>
      <c r="E316" s="16"/>
      <c r="F316" s="4"/>
      <c r="G316" s="4"/>
    </row>
    <row r="317" spans="1:7">
      <c r="A317" s="4"/>
      <c r="B317" s="4"/>
      <c r="C317" s="4"/>
      <c r="D317" s="4"/>
      <c r="E317" s="16"/>
      <c r="F317" s="4"/>
      <c r="G317" s="4"/>
    </row>
    <row r="318" spans="1:7">
      <c r="A318" s="4"/>
      <c r="B318" s="4"/>
      <c r="C318" s="4"/>
      <c r="D318" s="4"/>
      <c r="E318" s="16"/>
      <c r="F318" s="4"/>
      <c r="G318" s="4"/>
    </row>
    <row r="319" spans="1:7">
      <c r="A319" s="4"/>
      <c r="B319" s="4"/>
      <c r="C319" s="4"/>
      <c r="D319" s="4"/>
      <c r="E319" s="16"/>
      <c r="F319" s="4"/>
      <c r="G319" s="4"/>
    </row>
    <row r="320" spans="1:7">
      <c r="A320" s="4"/>
      <c r="B320" s="4"/>
      <c r="C320" s="4"/>
      <c r="D320" s="4"/>
      <c r="E320" s="16"/>
      <c r="F320" s="4"/>
      <c r="G320" s="4"/>
    </row>
    <row r="321" spans="1:7">
      <c r="A321" s="4"/>
      <c r="B321" s="4"/>
      <c r="C321" s="4"/>
      <c r="D321" s="4"/>
      <c r="E321" s="16"/>
      <c r="F321" s="4"/>
      <c r="G321" s="4"/>
    </row>
    <row r="322" spans="1:7">
      <c r="A322" s="4"/>
      <c r="B322" s="4"/>
      <c r="C322" s="4"/>
      <c r="D322" s="4"/>
      <c r="E322" s="16"/>
      <c r="F322" s="4"/>
      <c r="G322" s="4"/>
    </row>
    <row r="323" spans="1:7">
      <c r="A323" s="4"/>
      <c r="B323" s="4"/>
      <c r="C323" s="4"/>
      <c r="D323" s="4"/>
      <c r="E323" s="16"/>
      <c r="F323" s="4"/>
      <c r="G323" s="4"/>
    </row>
    <row r="324" spans="1:7">
      <c r="A324" s="4"/>
      <c r="B324" s="4"/>
      <c r="C324" s="4"/>
      <c r="D324" s="4"/>
      <c r="E324" s="16"/>
      <c r="F324" s="4"/>
      <c r="G324" s="4"/>
    </row>
    <row r="325" spans="1:7">
      <c r="A325" s="4"/>
      <c r="B325" s="4"/>
      <c r="C325" s="4"/>
      <c r="D325" s="4"/>
      <c r="E325" s="16"/>
      <c r="F325" s="4"/>
      <c r="G325" s="4"/>
    </row>
    <row r="326" spans="1:7">
      <c r="A326" s="4"/>
      <c r="B326" s="4"/>
      <c r="C326" s="4"/>
      <c r="D326" s="4"/>
      <c r="E326" s="16"/>
      <c r="F326" s="4"/>
      <c r="G326" s="4"/>
    </row>
    <row r="327" spans="1:7">
      <c r="A327" s="4"/>
      <c r="B327" s="4"/>
      <c r="C327" s="4"/>
      <c r="D327" s="4"/>
      <c r="E327" s="16"/>
      <c r="F327" s="4"/>
      <c r="G327" s="4"/>
    </row>
    <row r="328" spans="1:7">
      <c r="A328" s="4"/>
      <c r="B328" s="4"/>
      <c r="C328" s="4"/>
      <c r="D328" s="4"/>
      <c r="E328" s="16"/>
      <c r="F328" s="4"/>
      <c r="G328" s="4"/>
    </row>
    <row r="329" spans="1:7">
      <c r="A329" s="4"/>
      <c r="B329" s="4"/>
      <c r="C329" s="4"/>
      <c r="D329" s="4"/>
      <c r="E329" s="16"/>
      <c r="F329" s="4"/>
      <c r="G329" s="4"/>
    </row>
    <row r="330" spans="1:7">
      <c r="A330" s="4"/>
      <c r="B330" s="4"/>
      <c r="C330" s="4"/>
      <c r="D330" s="4"/>
      <c r="E330" s="16"/>
      <c r="F330" s="4"/>
      <c r="G330" s="4"/>
    </row>
    <row r="331" spans="1:7">
      <c r="A331" s="4"/>
      <c r="B331" s="4"/>
      <c r="C331" s="4"/>
      <c r="D331" s="4"/>
      <c r="E331" s="16"/>
      <c r="F331" s="4"/>
      <c r="G331" s="4"/>
    </row>
    <row r="332" spans="1:7">
      <c r="A332" s="4"/>
      <c r="B332" s="4"/>
      <c r="C332" s="4"/>
      <c r="D332" s="4"/>
      <c r="E332" s="16"/>
      <c r="F332" s="4"/>
      <c r="G332" s="4"/>
    </row>
    <row r="333" spans="1:7">
      <c r="A333" s="4"/>
      <c r="B333" s="4"/>
      <c r="C333" s="4"/>
      <c r="D333" s="4"/>
      <c r="E333" s="16"/>
      <c r="F333" s="4"/>
      <c r="G333" s="4"/>
    </row>
    <row r="334" spans="1:7">
      <c r="A334" s="4"/>
      <c r="B334" s="4"/>
      <c r="C334" s="4"/>
      <c r="D334" s="4"/>
      <c r="E334" s="16"/>
      <c r="F334" s="4"/>
      <c r="G334" s="4"/>
    </row>
    <row r="335" spans="1:7">
      <c r="A335" s="4"/>
      <c r="B335" s="4"/>
      <c r="C335" s="4"/>
      <c r="D335" s="4"/>
      <c r="E335" s="16"/>
      <c r="F335" s="4"/>
      <c r="G335" s="4"/>
    </row>
    <row r="336" spans="1:7">
      <c r="A336" s="4"/>
      <c r="B336" s="4"/>
      <c r="C336" s="4"/>
      <c r="D336" s="4"/>
      <c r="E336" s="16"/>
      <c r="F336" s="4"/>
      <c r="G336" s="4"/>
    </row>
    <row r="337" spans="1:7">
      <c r="A337" s="4"/>
      <c r="B337" s="4"/>
      <c r="C337" s="4"/>
      <c r="D337" s="4"/>
      <c r="E337" s="16"/>
      <c r="F337" s="4"/>
      <c r="G337" s="4"/>
    </row>
    <row r="338" spans="1:7">
      <c r="A338" s="4"/>
      <c r="B338" s="4"/>
      <c r="C338" s="4"/>
      <c r="D338" s="4"/>
      <c r="E338" s="16"/>
      <c r="F338" s="4"/>
      <c r="G338" s="4"/>
    </row>
    <row r="339" spans="1:7">
      <c r="A339" s="4"/>
      <c r="B339" s="4"/>
      <c r="C339" s="4"/>
      <c r="D339" s="4"/>
      <c r="E339" s="16"/>
      <c r="F339" s="4"/>
      <c r="G339" s="4"/>
    </row>
    <row r="340" spans="1:7">
      <c r="A340" s="4"/>
      <c r="B340" s="4"/>
      <c r="C340" s="4"/>
      <c r="D340" s="4"/>
      <c r="E340" s="16"/>
      <c r="F340" s="4"/>
      <c r="G340" s="4"/>
    </row>
    <row r="341" spans="1:7">
      <c r="A341" s="4"/>
      <c r="B341" s="4"/>
      <c r="C341" s="4"/>
      <c r="D341" s="4"/>
      <c r="E341" s="16"/>
      <c r="F341" s="4"/>
      <c r="G341" s="4"/>
    </row>
    <row r="342" spans="1:7">
      <c r="A342" s="4"/>
      <c r="B342" s="4"/>
      <c r="C342" s="4"/>
      <c r="D342" s="4"/>
      <c r="E342" s="16"/>
      <c r="F342" s="4"/>
      <c r="G342" s="4"/>
    </row>
    <row r="343" spans="1:7">
      <c r="A343" s="4"/>
      <c r="B343" s="4"/>
      <c r="C343" s="4"/>
      <c r="D343" s="4"/>
      <c r="E343" s="16"/>
      <c r="F343" s="4"/>
      <c r="G343" s="4"/>
    </row>
    <row r="344" spans="1:7">
      <c r="A344" s="4"/>
      <c r="B344" s="4"/>
      <c r="C344" s="4"/>
      <c r="D344" s="4"/>
      <c r="E344" s="16"/>
      <c r="F344" s="4"/>
      <c r="G344" s="4"/>
    </row>
    <row r="345" spans="1:7">
      <c r="A345" s="4"/>
      <c r="B345" s="4"/>
      <c r="C345" s="4"/>
      <c r="D345" s="4"/>
      <c r="E345" s="16"/>
      <c r="F345" s="4"/>
      <c r="G345" s="4"/>
    </row>
    <row r="346" spans="1:7">
      <c r="A346" s="4"/>
      <c r="B346" s="4"/>
      <c r="C346" s="4"/>
      <c r="D346" s="4"/>
      <c r="E346" s="16"/>
      <c r="F346" s="4"/>
      <c r="G346" s="4"/>
    </row>
    <row r="347" spans="1:7">
      <c r="A347" s="4"/>
      <c r="B347" s="4"/>
      <c r="C347" s="4"/>
      <c r="D347" s="4"/>
      <c r="E347" s="16"/>
      <c r="F347" s="4"/>
      <c r="G347" s="4"/>
    </row>
    <row r="348" spans="1:7">
      <c r="A348" s="4"/>
      <c r="B348" s="4"/>
      <c r="C348" s="4"/>
      <c r="D348" s="4"/>
      <c r="E348" s="16"/>
      <c r="F348" s="4"/>
      <c r="G348" s="4"/>
    </row>
    <row r="349" spans="1:7">
      <c r="A349" s="4"/>
      <c r="B349" s="4"/>
      <c r="C349" s="4"/>
      <c r="D349" s="4"/>
      <c r="E349" s="16"/>
      <c r="F349" s="4"/>
      <c r="G349" s="4"/>
    </row>
    <row r="350" spans="1:7">
      <c r="A350" s="4"/>
      <c r="B350" s="4"/>
      <c r="C350" s="4"/>
      <c r="D350" s="4"/>
      <c r="E350" s="16"/>
      <c r="F350" s="4"/>
      <c r="G350" s="4"/>
    </row>
    <row r="351" spans="1:7">
      <c r="A351" s="4"/>
      <c r="B351" s="4"/>
      <c r="C351" s="4"/>
      <c r="D351" s="4"/>
      <c r="E351" s="16"/>
      <c r="F351" s="4"/>
      <c r="G351" s="4"/>
    </row>
    <row r="352" spans="1:7">
      <c r="A352" s="4"/>
      <c r="B352" s="4"/>
      <c r="C352" s="4"/>
      <c r="D352" s="4"/>
      <c r="E352" s="16"/>
      <c r="F352" s="4"/>
      <c r="G352" s="4"/>
    </row>
    <row r="353" spans="1:7">
      <c r="A353" s="4"/>
      <c r="B353" s="4"/>
      <c r="C353" s="4"/>
      <c r="D353" s="4"/>
      <c r="E353" s="16"/>
      <c r="F353" s="4"/>
      <c r="G353" s="4"/>
    </row>
    <row r="354" spans="1:7">
      <c r="A354" s="4"/>
      <c r="B354" s="4"/>
      <c r="C354" s="4"/>
      <c r="D354" s="4"/>
      <c r="E354" s="16"/>
      <c r="F354" s="4"/>
      <c r="G354" s="4"/>
    </row>
    <row r="355" spans="1:7">
      <c r="A355" s="4"/>
      <c r="B355" s="4"/>
      <c r="C355" s="4"/>
      <c r="D355" s="4"/>
      <c r="E355" s="16"/>
      <c r="F355" s="4"/>
      <c r="G355" s="4"/>
    </row>
    <row r="356" spans="1:7">
      <c r="A356" s="4"/>
      <c r="B356" s="4"/>
      <c r="C356" s="4"/>
      <c r="D356" s="4"/>
      <c r="E356" s="16"/>
      <c r="F356" s="4"/>
      <c r="G356" s="4"/>
    </row>
    <row r="357" spans="1:7">
      <c r="A357" s="4"/>
      <c r="B357" s="4"/>
      <c r="C357" s="4"/>
      <c r="D357" s="4"/>
      <c r="E357" s="16"/>
      <c r="F357" s="4"/>
      <c r="G357" s="4"/>
    </row>
    <row r="358" spans="1:7">
      <c r="A358" s="4"/>
      <c r="B358" s="4"/>
      <c r="C358" s="4"/>
      <c r="D358" s="4"/>
      <c r="E358" s="16"/>
      <c r="F358" s="4"/>
      <c r="G358" s="4"/>
    </row>
    <row r="359" spans="1:7">
      <c r="A359" s="4"/>
      <c r="B359" s="4"/>
      <c r="C359" s="4"/>
      <c r="D359" s="4"/>
      <c r="E359" s="16"/>
      <c r="F359" s="4"/>
      <c r="G359" s="4"/>
    </row>
    <row r="360" spans="1:7">
      <c r="A360" s="4"/>
      <c r="B360" s="4"/>
      <c r="C360" s="4"/>
      <c r="D360" s="4"/>
      <c r="E360" s="16"/>
      <c r="F360" s="4"/>
      <c r="G360" s="4"/>
    </row>
    <row r="361" spans="1:7">
      <c r="A361" s="4"/>
      <c r="B361" s="4"/>
      <c r="C361" s="4"/>
      <c r="D361" s="4"/>
      <c r="E361" s="16"/>
      <c r="F361" s="4"/>
      <c r="G361" s="4"/>
    </row>
    <row r="362" spans="1:7">
      <c r="A362" s="4"/>
      <c r="B362" s="4"/>
      <c r="C362" s="4"/>
      <c r="D362" s="4"/>
      <c r="E362" s="16"/>
      <c r="F362" s="4"/>
      <c r="G362" s="4"/>
    </row>
    <row r="363" spans="1:7">
      <c r="A363" s="4"/>
      <c r="B363" s="4"/>
      <c r="C363" s="4"/>
      <c r="D363" s="4"/>
      <c r="E363" s="16"/>
      <c r="F363" s="4"/>
      <c r="G363" s="4"/>
    </row>
    <row r="364" spans="1:7">
      <c r="A364" s="4"/>
      <c r="B364" s="4"/>
      <c r="C364" s="4"/>
      <c r="D364" s="4"/>
      <c r="E364" s="16"/>
      <c r="F364" s="4"/>
      <c r="G364" s="4"/>
    </row>
    <row r="365" spans="1:7">
      <c r="A365" s="4"/>
      <c r="B365" s="4"/>
      <c r="C365" s="4"/>
      <c r="D365" s="4"/>
      <c r="E365" s="16"/>
      <c r="F365" s="4"/>
      <c r="G365" s="4"/>
    </row>
    <row r="366" spans="1:7">
      <c r="A366" s="4"/>
      <c r="B366" s="4"/>
      <c r="C366" s="4"/>
      <c r="D366" s="4"/>
      <c r="E366" s="16"/>
      <c r="F366" s="4"/>
      <c r="G366" s="4"/>
    </row>
    <row r="367" spans="1:7">
      <c r="A367" s="4"/>
      <c r="B367" s="4"/>
      <c r="C367" s="4"/>
      <c r="D367" s="4"/>
      <c r="E367" s="16"/>
      <c r="F367" s="4"/>
      <c r="G367" s="4"/>
    </row>
    <row r="368" spans="1:7">
      <c r="A368" s="4"/>
      <c r="B368" s="4"/>
      <c r="C368" s="4"/>
      <c r="D368" s="4"/>
      <c r="E368" s="16"/>
      <c r="F368" s="4"/>
      <c r="G368" s="4"/>
    </row>
    <row r="369" spans="1:7">
      <c r="A369" s="4"/>
      <c r="B369" s="4"/>
      <c r="C369" s="4"/>
      <c r="D369" s="4"/>
      <c r="E369" s="16"/>
      <c r="F369" s="4"/>
      <c r="G369" s="4"/>
    </row>
    <row r="370" spans="1:7">
      <c r="A370" s="4"/>
      <c r="B370" s="4"/>
      <c r="C370" s="4"/>
      <c r="D370" s="4"/>
      <c r="E370" s="16"/>
      <c r="F370" s="4"/>
      <c r="G370" s="4"/>
    </row>
    <row r="371" spans="1:7">
      <c r="A371" s="4"/>
      <c r="B371" s="4"/>
      <c r="C371" s="4"/>
      <c r="D371" s="4"/>
      <c r="E371" s="16"/>
      <c r="F371" s="4"/>
      <c r="G371" s="4"/>
    </row>
    <row r="372" spans="1:7">
      <c r="A372" s="4"/>
      <c r="B372" s="4"/>
      <c r="C372" s="4"/>
      <c r="D372" s="4"/>
      <c r="E372" s="16"/>
      <c r="F372" s="4"/>
      <c r="G372" s="4"/>
    </row>
    <row r="373" spans="1:7">
      <c r="A373" s="4"/>
      <c r="B373" s="4"/>
      <c r="C373" s="4"/>
      <c r="D373" s="4"/>
      <c r="E373" s="16"/>
      <c r="F373" s="4"/>
      <c r="G373" s="4"/>
    </row>
    <row r="374" spans="1:7">
      <c r="A374" s="4"/>
      <c r="B374" s="4"/>
      <c r="C374" s="4"/>
      <c r="D374" s="4"/>
      <c r="E374" s="16"/>
      <c r="F374" s="4"/>
      <c r="G374" s="4"/>
    </row>
    <row r="375" spans="1:7">
      <c r="A375" s="4"/>
      <c r="B375" s="4"/>
      <c r="C375" s="4"/>
      <c r="D375" s="4"/>
      <c r="E375" s="16"/>
      <c r="F375" s="4"/>
      <c r="G375" s="4"/>
    </row>
    <row r="376" spans="1:7">
      <c r="A376" s="4"/>
      <c r="B376" s="4"/>
      <c r="C376" s="4"/>
      <c r="D376" s="4"/>
      <c r="E376" s="16"/>
      <c r="F376" s="4"/>
      <c r="G376" s="4"/>
    </row>
    <row r="377" spans="1:7">
      <c r="A377" s="4"/>
      <c r="B377" s="4"/>
      <c r="C377" s="4"/>
      <c r="D377" s="4"/>
      <c r="E377" s="16"/>
      <c r="F377" s="4"/>
      <c r="G377" s="4"/>
    </row>
    <row r="378" spans="1:7">
      <c r="A378" s="4"/>
      <c r="B378" s="4"/>
      <c r="C378" s="4"/>
      <c r="D378" s="4"/>
      <c r="E378" s="16"/>
      <c r="F378" s="4"/>
      <c r="G378" s="4"/>
    </row>
    <row r="379" spans="1:7">
      <c r="A379" s="4"/>
      <c r="B379" s="4"/>
      <c r="C379" s="4"/>
      <c r="D379" s="4"/>
      <c r="E379" s="16"/>
      <c r="F379" s="4"/>
      <c r="G379" s="4"/>
    </row>
    <row r="380" spans="1:7">
      <c r="A380" s="4"/>
      <c r="B380" s="4"/>
      <c r="C380" s="4"/>
      <c r="D380" s="4"/>
      <c r="E380" s="16"/>
      <c r="F380" s="4"/>
      <c r="G380" s="4"/>
    </row>
    <row r="381" spans="1:7">
      <c r="A381" s="4"/>
      <c r="B381" s="4"/>
      <c r="C381" s="4"/>
      <c r="D381" s="4"/>
      <c r="E381" s="16"/>
      <c r="F381" s="4"/>
      <c r="G381" s="4"/>
    </row>
    <row r="382" spans="1:7">
      <c r="A382" s="4"/>
      <c r="B382" s="4"/>
      <c r="C382" s="4"/>
      <c r="D382" s="4"/>
      <c r="E382" s="16"/>
      <c r="F382" s="4"/>
      <c r="G382" s="4"/>
    </row>
    <row r="383" spans="1:7">
      <c r="A383" s="4"/>
      <c r="B383" s="4"/>
      <c r="C383" s="4"/>
      <c r="D383" s="4"/>
      <c r="E383" s="16"/>
      <c r="F383" s="4"/>
      <c r="G383" s="4"/>
    </row>
    <row r="384" spans="1:7">
      <c r="A384" s="4"/>
      <c r="B384" s="4"/>
      <c r="C384" s="4"/>
      <c r="D384" s="4"/>
      <c r="E384" s="16"/>
      <c r="F384" s="4"/>
      <c r="G384" s="4"/>
    </row>
    <row r="385" spans="1:7">
      <c r="A385" s="4"/>
      <c r="B385" s="4"/>
      <c r="C385" s="4"/>
      <c r="D385" s="4"/>
      <c r="E385" s="16"/>
      <c r="F385" s="4"/>
      <c r="G385" s="4"/>
    </row>
    <row r="386" spans="1:7">
      <c r="A386" s="4"/>
      <c r="B386" s="4"/>
      <c r="C386" s="4"/>
      <c r="D386" s="4"/>
      <c r="E386" s="16"/>
      <c r="F386" s="4"/>
      <c r="G386" s="4"/>
    </row>
    <row r="387" spans="1:7">
      <c r="A387" s="4"/>
      <c r="B387" s="4"/>
      <c r="C387" s="4"/>
      <c r="D387" s="4"/>
      <c r="E387" s="16"/>
      <c r="F387" s="4"/>
      <c r="G387" s="4"/>
    </row>
    <row r="388" spans="1:7">
      <c r="A388" s="4"/>
      <c r="B388" s="4"/>
      <c r="C388" s="4"/>
      <c r="D388" s="4"/>
      <c r="E388" s="16"/>
      <c r="F388" s="4"/>
      <c r="G388" s="4"/>
    </row>
    <row r="389" spans="1:7">
      <c r="A389" s="4"/>
      <c r="B389" s="4"/>
      <c r="C389" s="4"/>
      <c r="D389" s="4"/>
      <c r="E389" s="16"/>
      <c r="F389" s="4"/>
      <c r="G389" s="4"/>
    </row>
    <row r="390" spans="1:7">
      <c r="A390" s="4"/>
      <c r="B390" s="4"/>
      <c r="C390" s="4"/>
      <c r="D390" s="4"/>
      <c r="E390" s="16"/>
      <c r="F390" s="4"/>
      <c r="G390" s="4"/>
    </row>
    <row r="391" spans="1:7">
      <c r="A391" s="4"/>
      <c r="B391" s="4"/>
      <c r="C391" s="4"/>
      <c r="D391" s="4"/>
      <c r="E391" s="16"/>
      <c r="F391" s="4"/>
      <c r="G391" s="4"/>
    </row>
    <row r="392" spans="1:7">
      <c r="A392" s="4"/>
      <c r="B392" s="4"/>
      <c r="C392" s="4"/>
      <c r="D392" s="4"/>
      <c r="E392" s="16"/>
      <c r="F392" s="4"/>
      <c r="G392" s="4"/>
    </row>
    <row r="393" spans="1:7">
      <c r="A393" s="4"/>
      <c r="B393" s="4"/>
      <c r="C393" s="4"/>
      <c r="D393" s="4"/>
      <c r="E393" s="16"/>
      <c r="F393" s="4"/>
      <c r="G393" s="4"/>
    </row>
    <row r="394" spans="1:7">
      <c r="A394" s="4"/>
      <c r="B394" s="4"/>
      <c r="C394" s="4"/>
      <c r="D394" s="4"/>
      <c r="E394" s="16"/>
      <c r="F394" s="4"/>
      <c r="G394" s="4"/>
    </row>
    <row r="395" spans="1:7">
      <c r="A395" s="4"/>
      <c r="B395" s="4"/>
      <c r="C395" s="4"/>
      <c r="D395" s="4"/>
      <c r="E395" s="16"/>
      <c r="F395" s="4"/>
      <c r="G395" s="4"/>
    </row>
    <row r="396" spans="1:7">
      <c r="A396" s="4"/>
      <c r="B396" s="4"/>
      <c r="C396" s="4"/>
      <c r="D396" s="4"/>
      <c r="E396" s="16"/>
      <c r="F396" s="4"/>
      <c r="G396" s="4"/>
    </row>
    <row r="397" spans="1:7">
      <c r="A397" s="4"/>
      <c r="B397" s="4"/>
      <c r="C397" s="4"/>
      <c r="D397" s="4"/>
      <c r="E397" s="16"/>
      <c r="F397" s="4"/>
      <c r="G397" s="4"/>
    </row>
    <row r="398" spans="1:7">
      <c r="A398" s="4"/>
      <c r="B398" s="4"/>
      <c r="C398" s="4"/>
      <c r="D398" s="4"/>
      <c r="E398" s="16"/>
      <c r="F398" s="4"/>
      <c r="G398" s="4"/>
    </row>
    <row r="399" spans="1:7">
      <c r="A399" s="4"/>
      <c r="B399" s="4"/>
      <c r="C399" s="4"/>
      <c r="D399" s="4"/>
      <c r="E399" s="16"/>
      <c r="F399" s="4"/>
      <c r="G399" s="4"/>
    </row>
    <row r="400" spans="1:7">
      <c r="A400" s="4"/>
      <c r="B400" s="4"/>
      <c r="C400" s="4"/>
      <c r="D400" s="4"/>
      <c r="E400" s="16"/>
      <c r="F400" s="4"/>
      <c r="G400" s="4"/>
    </row>
    <row r="401" spans="1:7">
      <c r="A401" s="4"/>
      <c r="B401" s="4"/>
      <c r="C401" s="4"/>
      <c r="D401" s="4"/>
      <c r="E401" s="16"/>
      <c r="F401" s="4"/>
      <c r="G401" s="4"/>
    </row>
    <row r="402" spans="1:7">
      <c r="A402" s="4"/>
      <c r="B402" s="4"/>
      <c r="C402" s="4"/>
      <c r="D402" s="4"/>
      <c r="E402" s="16"/>
      <c r="F402" s="4"/>
      <c r="G402" s="4"/>
    </row>
    <row r="403" spans="1:7">
      <c r="A403" s="4"/>
      <c r="B403" s="4"/>
      <c r="C403" s="4"/>
      <c r="D403" s="4"/>
      <c r="E403" s="16"/>
      <c r="F403" s="4"/>
      <c r="G403" s="4"/>
    </row>
    <row r="404" spans="1:7">
      <c r="A404" s="4"/>
      <c r="B404" s="4"/>
      <c r="C404" s="4"/>
      <c r="D404" s="4"/>
      <c r="E404" s="16"/>
      <c r="F404" s="4"/>
      <c r="G404" s="4"/>
    </row>
    <row r="405" spans="1:7">
      <c r="A405" s="4"/>
      <c r="B405" s="4"/>
      <c r="C405" s="4"/>
      <c r="D405" s="4"/>
      <c r="E405" s="16"/>
      <c r="F405" s="4"/>
      <c r="G405" s="4"/>
    </row>
    <row r="406" spans="1:7">
      <c r="A406" s="4"/>
      <c r="B406" s="4"/>
      <c r="C406" s="4"/>
      <c r="D406" s="4"/>
      <c r="E406" s="16"/>
      <c r="F406" s="4"/>
      <c r="G406" s="4"/>
    </row>
    <row r="407" spans="1:7">
      <c r="A407" s="4"/>
      <c r="B407" s="4"/>
      <c r="C407" s="4"/>
      <c r="D407" s="4"/>
      <c r="E407" s="16"/>
      <c r="F407" s="4"/>
      <c r="G407" s="4"/>
    </row>
    <row r="408" spans="1:7">
      <c r="A408" s="4"/>
      <c r="B408" s="4"/>
      <c r="C408" s="4"/>
      <c r="D408" s="4"/>
      <c r="E408" s="16"/>
      <c r="F408" s="4"/>
      <c r="G408" s="4"/>
    </row>
    <row r="409" spans="1:7">
      <c r="A409" s="4"/>
      <c r="B409" s="4"/>
      <c r="C409" s="4"/>
      <c r="D409" s="4"/>
      <c r="E409" s="16"/>
      <c r="F409" s="4"/>
      <c r="G409" s="4"/>
    </row>
    <row r="410" spans="1:7">
      <c r="A410" s="4"/>
      <c r="B410" s="4"/>
      <c r="C410" s="4"/>
      <c r="D410" s="4"/>
      <c r="E410" s="16"/>
      <c r="F410" s="4"/>
      <c r="G410" s="4"/>
    </row>
    <row r="411" spans="1:7">
      <c r="A411" s="4"/>
      <c r="B411" s="4"/>
      <c r="C411" s="4"/>
      <c r="D411" s="4"/>
      <c r="E411" s="16"/>
      <c r="F411" s="4"/>
      <c r="G411" s="4"/>
    </row>
    <row r="412" spans="1:7">
      <c r="A412" s="4"/>
      <c r="B412" s="4"/>
      <c r="C412" s="4"/>
      <c r="D412" s="4"/>
      <c r="E412" s="16"/>
      <c r="F412" s="4"/>
      <c r="G412" s="4"/>
    </row>
    <row r="413" spans="1:7">
      <c r="A413" s="4"/>
      <c r="B413" s="4"/>
      <c r="C413" s="4"/>
      <c r="D413" s="4"/>
      <c r="E413" s="16"/>
      <c r="F413" s="4"/>
      <c r="G413" s="4"/>
    </row>
    <row r="414" spans="1:7">
      <c r="A414" s="4"/>
      <c r="B414" s="4"/>
      <c r="C414" s="4"/>
      <c r="D414" s="4"/>
      <c r="E414" s="16"/>
      <c r="F414" s="4"/>
      <c r="G414" s="4"/>
    </row>
    <row r="415" spans="1:7">
      <c r="A415" s="4"/>
      <c r="B415" s="4"/>
      <c r="C415" s="4"/>
      <c r="D415" s="4"/>
      <c r="E415" s="16"/>
      <c r="F415" s="4"/>
      <c r="G415" s="4"/>
    </row>
    <row r="416" spans="1:7">
      <c r="A416" s="4"/>
      <c r="B416" s="4"/>
      <c r="C416" s="4"/>
      <c r="D416" s="4"/>
      <c r="E416" s="16"/>
      <c r="F416" s="4"/>
      <c r="G416" s="4"/>
    </row>
    <row r="417" spans="1:7">
      <c r="A417" s="4"/>
      <c r="B417" s="4"/>
      <c r="C417" s="4"/>
      <c r="D417" s="4"/>
      <c r="E417" s="16"/>
      <c r="F417" s="4"/>
      <c r="G417" s="4"/>
    </row>
    <row r="418" spans="1:7">
      <c r="A418" s="4"/>
      <c r="B418" s="4"/>
      <c r="C418" s="4"/>
      <c r="D418" s="4"/>
      <c r="E418" s="16"/>
      <c r="F418" s="4"/>
      <c r="G418" s="4"/>
    </row>
    <row r="419" spans="1:7">
      <c r="A419" s="4"/>
      <c r="B419" s="4"/>
      <c r="C419" s="4"/>
      <c r="D419" s="4"/>
      <c r="E419" s="16"/>
      <c r="F419" s="4"/>
      <c r="G419" s="4"/>
    </row>
    <row r="420" spans="1:7">
      <c r="A420" s="4"/>
      <c r="B420" s="4"/>
      <c r="C420" s="4"/>
      <c r="D420" s="4"/>
      <c r="E420" s="16"/>
      <c r="F420" s="4"/>
      <c r="G420" s="4"/>
    </row>
    <row r="421" spans="1:7">
      <c r="A421" s="4"/>
      <c r="B421" s="4"/>
      <c r="C421" s="4"/>
      <c r="D421" s="4"/>
      <c r="E421" s="16"/>
      <c r="F421" s="4"/>
      <c r="G421" s="4"/>
    </row>
    <row r="422" spans="1:7">
      <c r="A422" s="4"/>
      <c r="B422" s="4"/>
      <c r="C422" s="4"/>
      <c r="D422" s="4"/>
      <c r="E422" s="16"/>
      <c r="F422" s="4"/>
      <c r="G422" s="4"/>
    </row>
    <row r="423" spans="1:7">
      <c r="A423" s="4"/>
      <c r="B423" s="4"/>
      <c r="C423" s="4"/>
      <c r="D423" s="4"/>
      <c r="E423" s="16"/>
      <c r="F423" s="4"/>
      <c r="G423" s="4"/>
    </row>
    <row r="424" spans="1:7">
      <c r="A424" s="4"/>
      <c r="B424" s="4"/>
      <c r="C424" s="4"/>
      <c r="D424" s="4"/>
      <c r="E424" s="16"/>
      <c r="F424" s="4"/>
      <c r="G424" s="4"/>
    </row>
    <row r="425" spans="1:7">
      <c r="A425" s="4"/>
      <c r="B425" s="4"/>
      <c r="C425" s="4"/>
      <c r="D425" s="4"/>
      <c r="E425" s="16"/>
      <c r="F425" s="4"/>
      <c r="G425" s="4"/>
    </row>
    <row r="426" spans="1:7">
      <c r="A426" s="4"/>
      <c r="B426" s="4"/>
      <c r="C426" s="4"/>
      <c r="D426" s="4"/>
      <c r="E426" s="16"/>
      <c r="F426" s="4"/>
      <c r="G426" s="4"/>
    </row>
    <row r="427" spans="1:7">
      <c r="A427" s="4"/>
      <c r="B427" s="4"/>
      <c r="C427" s="4"/>
      <c r="D427" s="4"/>
      <c r="E427" s="16"/>
      <c r="F427" s="4"/>
      <c r="G427" s="4"/>
    </row>
    <row r="428" spans="1:7">
      <c r="A428" s="4"/>
      <c r="B428" s="4"/>
      <c r="C428" s="4"/>
      <c r="D428" s="4"/>
      <c r="E428" s="16"/>
      <c r="F428" s="4"/>
      <c r="G428" s="4"/>
    </row>
    <row r="429" spans="1:7">
      <c r="A429" s="4"/>
      <c r="B429" s="4"/>
      <c r="C429" s="4"/>
      <c r="D429" s="4"/>
      <c r="E429" s="16"/>
      <c r="F429" s="4"/>
      <c r="G429" s="4"/>
    </row>
    <row r="430" spans="1:7">
      <c r="A430" s="4"/>
      <c r="B430" s="4"/>
      <c r="C430" s="4"/>
      <c r="D430" s="4"/>
      <c r="E430" s="16"/>
      <c r="F430" s="4"/>
      <c r="G430" s="4"/>
    </row>
    <row r="431" spans="1:7">
      <c r="A431" s="4"/>
      <c r="B431" s="4"/>
      <c r="C431" s="4"/>
      <c r="D431" s="4"/>
      <c r="E431" s="16"/>
      <c r="F431" s="4"/>
      <c r="G431" s="4"/>
    </row>
    <row r="432" spans="1:7">
      <c r="A432" s="4"/>
      <c r="B432" s="4"/>
      <c r="C432" s="4"/>
      <c r="D432" s="4"/>
      <c r="E432" s="16"/>
      <c r="F432" s="4"/>
      <c r="G432" s="4"/>
    </row>
    <row r="433" spans="1:7">
      <c r="A433" s="4"/>
      <c r="B433" s="4"/>
      <c r="C433" s="4"/>
      <c r="D433" s="4"/>
      <c r="E433" s="16"/>
      <c r="F433" s="4"/>
      <c r="G433" s="4"/>
    </row>
    <row r="434" spans="1:7">
      <c r="A434" s="4"/>
      <c r="B434" s="4"/>
      <c r="C434" s="4"/>
      <c r="D434" s="4"/>
      <c r="E434" s="16"/>
      <c r="F434" s="4"/>
      <c r="G434" s="4"/>
    </row>
    <row r="435" spans="1:7">
      <c r="A435" s="4"/>
      <c r="B435" s="4"/>
      <c r="C435" s="4"/>
      <c r="D435" s="4"/>
      <c r="E435" s="16"/>
      <c r="F435" s="4"/>
      <c r="G435" s="4"/>
    </row>
    <row r="436" spans="1:7">
      <c r="A436" s="4"/>
      <c r="B436" s="4"/>
      <c r="C436" s="4"/>
      <c r="D436" s="4"/>
      <c r="E436" s="16"/>
      <c r="F436" s="4"/>
      <c r="G436" s="4"/>
    </row>
    <row r="437" spans="1:7">
      <c r="A437" s="4"/>
      <c r="B437" s="4"/>
      <c r="C437" s="4"/>
      <c r="D437" s="4"/>
      <c r="E437" s="16"/>
      <c r="F437" s="4"/>
      <c r="G437" s="4"/>
    </row>
    <row r="438" spans="1:7">
      <c r="A438" s="4"/>
      <c r="B438" s="4"/>
      <c r="C438" s="4"/>
      <c r="D438" s="4"/>
      <c r="E438" s="16"/>
      <c r="F438" s="4"/>
      <c r="G438" s="4"/>
    </row>
    <row r="439" spans="1:7">
      <c r="A439" s="4"/>
      <c r="B439" s="4"/>
      <c r="C439" s="4"/>
      <c r="D439" s="4"/>
      <c r="E439" s="16"/>
      <c r="F439" s="4"/>
      <c r="G439" s="4"/>
    </row>
    <row r="440" spans="1:7">
      <c r="A440" s="4"/>
      <c r="B440" s="4"/>
      <c r="C440" s="4"/>
      <c r="D440" s="4"/>
      <c r="E440" s="16"/>
      <c r="F440" s="4"/>
      <c r="G440" s="4"/>
    </row>
    <row r="441" spans="1:7">
      <c r="A441" s="4"/>
      <c r="B441" s="4"/>
      <c r="C441" s="4"/>
      <c r="D441" s="4"/>
      <c r="E441" s="16"/>
      <c r="F441" s="4"/>
      <c r="G441" s="4"/>
    </row>
    <row r="442" spans="1:7">
      <c r="A442" s="4"/>
      <c r="B442" s="4"/>
      <c r="C442" s="4"/>
      <c r="D442" s="4"/>
      <c r="E442" s="16"/>
      <c r="F442" s="4"/>
      <c r="G442" s="4"/>
    </row>
    <row r="443" spans="1:7">
      <c r="A443" s="4"/>
      <c r="B443" s="4"/>
      <c r="C443" s="4"/>
      <c r="D443" s="4"/>
      <c r="E443" s="16"/>
      <c r="F443" s="4"/>
      <c r="G443" s="4"/>
    </row>
    <row r="444" spans="1:7">
      <c r="A444" s="4"/>
      <c r="B444" s="4"/>
      <c r="C444" s="4"/>
      <c r="D444" s="4"/>
      <c r="E444" s="16"/>
      <c r="F444" s="4"/>
      <c r="G444" s="4"/>
    </row>
    <row r="445" spans="1:7">
      <c r="A445" s="4"/>
      <c r="B445" s="4"/>
      <c r="C445" s="4"/>
      <c r="D445" s="4"/>
      <c r="E445" s="16"/>
      <c r="F445" s="4"/>
      <c r="G445" s="4"/>
    </row>
    <row r="446" spans="1:7">
      <c r="A446" s="4"/>
      <c r="B446" s="4"/>
      <c r="C446" s="4"/>
      <c r="D446" s="4"/>
      <c r="E446" s="16"/>
      <c r="F446" s="4"/>
      <c r="G446" s="4"/>
    </row>
    <row r="447" spans="1:7">
      <c r="A447" s="4"/>
      <c r="B447" s="4"/>
      <c r="C447" s="4"/>
      <c r="D447" s="4"/>
      <c r="E447" s="16"/>
      <c r="F447" s="4"/>
      <c r="G447" s="4"/>
    </row>
    <row r="448" spans="1:7">
      <c r="A448" s="4"/>
      <c r="B448" s="4"/>
      <c r="C448" s="4"/>
      <c r="D448" s="4"/>
      <c r="E448" s="16"/>
      <c r="F448" s="4"/>
      <c r="G448" s="4"/>
    </row>
    <row r="449" spans="1:7">
      <c r="A449" s="4"/>
      <c r="B449" s="4"/>
      <c r="C449" s="4"/>
      <c r="D449" s="4"/>
      <c r="E449" s="16"/>
      <c r="F449" s="4"/>
      <c r="G449" s="4"/>
    </row>
    <row r="450" spans="1:7">
      <c r="A450" s="4"/>
      <c r="B450" s="4"/>
      <c r="C450" s="4"/>
      <c r="D450" s="4"/>
      <c r="E450" s="16"/>
      <c r="F450" s="4"/>
      <c r="G450" s="4"/>
    </row>
    <row r="451" spans="1:7">
      <c r="A451" s="4"/>
      <c r="B451" s="4"/>
      <c r="C451" s="4"/>
      <c r="D451" s="4"/>
      <c r="E451" s="16"/>
      <c r="F451" s="4"/>
      <c r="G451" s="4"/>
    </row>
    <row r="452" spans="1:7">
      <c r="A452" s="4"/>
      <c r="B452" s="4"/>
      <c r="C452" s="4"/>
      <c r="D452" s="4"/>
      <c r="E452" s="16"/>
      <c r="F452" s="4"/>
      <c r="G452" s="4"/>
    </row>
    <row r="453" spans="1:7">
      <c r="A453" s="4"/>
      <c r="B453" s="4"/>
      <c r="C453" s="4"/>
      <c r="D453" s="4"/>
      <c r="E453" s="16"/>
      <c r="F453" s="4"/>
      <c r="G453" s="4"/>
    </row>
    <row r="454" spans="1:7">
      <c r="A454" s="4"/>
      <c r="B454" s="4"/>
      <c r="C454" s="4"/>
      <c r="D454" s="4"/>
      <c r="E454" s="16"/>
      <c r="F454" s="4"/>
      <c r="G454" s="4"/>
    </row>
    <row r="455" spans="1:7">
      <c r="A455" s="4"/>
      <c r="B455" s="4"/>
      <c r="C455" s="4"/>
      <c r="D455" s="4"/>
      <c r="E455" s="16"/>
      <c r="F455" s="4"/>
      <c r="G455" s="4"/>
    </row>
    <row r="456" spans="1:7">
      <c r="A456" s="4"/>
      <c r="B456" s="4"/>
      <c r="C456" s="4"/>
      <c r="D456" s="4"/>
      <c r="E456" s="16"/>
      <c r="F456" s="4"/>
      <c r="G456" s="4"/>
    </row>
    <row r="457" spans="1:7">
      <c r="A457" s="4"/>
      <c r="B457" s="4"/>
      <c r="C457" s="4"/>
      <c r="D457" s="4"/>
      <c r="E457" s="16"/>
      <c r="F457" s="4"/>
      <c r="G457" s="4"/>
    </row>
    <row r="458" spans="1:7">
      <c r="A458" s="4"/>
      <c r="B458" s="4"/>
      <c r="C458" s="4"/>
      <c r="D458" s="4"/>
      <c r="E458" s="16"/>
      <c r="F458" s="4"/>
      <c r="G458" s="4"/>
    </row>
    <row r="459" spans="1:7">
      <c r="A459" s="4"/>
      <c r="B459" s="4"/>
      <c r="C459" s="4"/>
      <c r="D459" s="4"/>
      <c r="E459" s="16"/>
      <c r="F459" s="4"/>
      <c r="G459" s="4"/>
    </row>
    <row r="460" spans="1:7">
      <c r="A460" s="4"/>
      <c r="B460" s="4"/>
      <c r="C460" s="4"/>
      <c r="D460" s="4"/>
      <c r="E460" s="16"/>
      <c r="F460" s="4"/>
      <c r="G460" s="4"/>
    </row>
    <row r="461" spans="1:7">
      <c r="A461" s="4"/>
      <c r="B461" s="4"/>
      <c r="C461" s="4"/>
      <c r="D461" s="4"/>
      <c r="E461" s="16"/>
      <c r="F461" s="4"/>
      <c r="G461" s="4"/>
    </row>
    <row r="462" spans="1:7">
      <c r="A462" s="4"/>
      <c r="B462" s="4"/>
      <c r="C462" s="4"/>
      <c r="D462" s="4"/>
      <c r="E462" s="16"/>
      <c r="F462" s="4"/>
      <c r="G462" s="4"/>
    </row>
    <row r="463" spans="1:7">
      <c r="A463" s="4"/>
      <c r="B463" s="4"/>
      <c r="C463" s="4"/>
      <c r="D463" s="4"/>
      <c r="E463" s="16"/>
      <c r="F463" s="4"/>
      <c r="G463" s="4"/>
    </row>
    <row r="464" spans="1:7">
      <c r="A464" s="4"/>
      <c r="B464" s="4"/>
      <c r="C464" s="4"/>
      <c r="D464" s="4"/>
      <c r="E464" s="16"/>
      <c r="F464" s="4"/>
      <c r="G464" s="4"/>
    </row>
    <row r="465" spans="1:7">
      <c r="A465" s="4"/>
      <c r="B465" s="4"/>
      <c r="C465" s="4"/>
      <c r="D465" s="4"/>
      <c r="E465" s="16"/>
      <c r="F465" s="4"/>
      <c r="G465" s="4"/>
    </row>
    <row r="466" spans="1:7">
      <c r="A466" s="4"/>
      <c r="B466" s="4"/>
      <c r="C466" s="4"/>
      <c r="D466" s="4"/>
      <c r="E466" s="16"/>
      <c r="F466" s="4"/>
      <c r="G466" s="4"/>
    </row>
    <row r="467" spans="1:7">
      <c r="A467" s="4"/>
      <c r="B467" s="4"/>
      <c r="C467" s="4"/>
      <c r="D467" s="4"/>
      <c r="E467" s="16"/>
      <c r="F467" s="4"/>
      <c r="G467" s="4"/>
    </row>
    <row r="468" spans="1:7">
      <c r="A468" s="4"/>
      <c r="B468" s="4"/>
      <c r="C468" s="4"/>
      <c r="D468" s="4"/>
      <c r="E468" s="16"/>
      <c r="F468" s="4"/>
      <c r="G468" s="4"/>
    </row>
    <row r="469" spans="1:7">
      <c r="A469" s="4"/>
      <c r="B469" s="4"/>
      <c r="C469" s="4"/>
      <c r="D469" s="4"/>
      <c r="E469" s="16"/>
      <c r="F469" s="4"/>
      <c r="G469" s="4"/>
    </row>
    <row r="470" spans="1:7">
      <c r="A470" s="4"/>
      <c r="B470" s="4"/>
      <c r="C470" s="4"/>
      <c r="D470" s="4"/>
      <c r="E470" s="16"/>
      <c r="F470" s="4"/>
      <c r="G470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D4B7B-2DE2-461D-B0DE-595C43C6FB3B}">
  <sheetPr>
    <tabColor indexed="51"/>
  </sheetPr>
  <dimension ref="A1:J470"/>
  <sheetViews>
    <sheetView showGridLines="0" view="pageLayout" topLeftCell="A5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17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111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tr">
        <f>+'ohs3'!C7</f>
        <v>Schedule 2 continued</v>
      </c>
      <c r="D7" s="80"/>
      <c r="E7" s="112"/>
      <c r="F7" s="80"/>
      <c r="G7" s="81"/>
    </row>
    <row r="8" spans="1:10" ht="21.95" customHeight="1">
      <c r="A8" s="77"/>
      <c r="B8" s="78" t="s">
        <v>10</v>
      </c>
      <c r="C8" s="82" t="str">
        <f>+'ohs3'!C8</f>
        <v>Occupational health and safety requirements</v>
      </c>
      <c r="D8" s="80"/>
      <c r="E8" s="112"/>
      <c r="F8" s="80"/>
      <c r="G8" s="81"/>
      <c r="I8" s="42" t="s">
        <v>535</v>
      </c>
      <c r="J8" s="27"/>
    </row>
    <row r="9" spans="1:10" ht="15" customHeight="1" thickBot="1">
      <c r="A9" s="77"/>
      <c r="B9" s="78"/>
      <c r="C9" s="113"/>
      <c r="D9" s="80"/>
      <c r="E9" s="112"/>
      <c r="F9" s="80"/>
      <c r="G9" s="81"/>
    </row>
    <row r="10" spans="1:10" ht="17.100000000000001" customHeight="1">
      <c r="A10" s="126">
        <f>+'ohs3'!A61:G61</f>
        <v>5</v>
      </c>
      <c r="B10" s="127"/>
      <c r="C10" s="128"/>
      <c r="D10" s="127"/>
      <c r="E10" s="129"/>
      <c r="F10" s="130"/>
      <c r="G10" s="131"/>
      <c r="I10" s="41">
        <f>+'ohs1'!I10</f>
        <v>3.5000000000000003E-2</v>
      </c>
    </row>
    <row r="11" spans="1:10" ht="17.100000000000001" customHeight="1">
      <c r="A11" s="89"/>
      <c r="B11" s="116"/>
      <c r="C11" s="91"/>
      <c r="D11" s="92"/>
      <c r="E11" s="117"/>
      <c r="F11" s="94"/>
      <c r="G11" s="95"/>
    </row>
    <row r="12" spans="1:10" ht="17.100000000000001" customHeight="1">
      <c r="A12" s="96">
        <v>2.14</v>
      </c>
      <c r="B12" s="118"/>
      <c r="C12" s="98" t="s">
        <v>152</v>
      </c>
      <c r="D12" s="99"/>
      <c r="E12" s="119"/>
      <c r="F12" s="101"/>
      <c r="G12" s="102"/>
    </row>
    <row r="13" spans="1:10" ht="17.100000000000001" customHeight="1">
      <c r="A13" s="89"/>
      <c r="B13" s="120"/>
      <c r="C13" s="91"/>
      <c r="D13" s="92"/>
      <c r="E13" s="93"/>
      <c r="F13" s="104"/>
      <c r="G13" s="95"/>
    </row>
    <row r="14" spans="1:10" ht="17.100000000000001" customHeight="1">
      <c r="A14" s="89"/>
      <c r="B14" s="120"/>
      <c r="C14" s="133" t="s">
        <v>436</v>
      </c>
      <c r="D14" s="92"/>
      <c r="E14" s="93"/>
      <c r="F14" s="104"/>
      <c r="G14" s="95"/>
    </row>
    <row r="15" spans="1:10" ht="17.100000000000001" customHeight="1">
      <c r="A15" s="89" t="s">
        <v>153</v>
      </c>
      <c r="B15" s="120"/>
      <c r="C15" s="91" t="s">
        <v>1426</v>
      </c>
      <c r="D15" s="92" t="s">
        <v>358</v>
      </c>
      <c r="E15" s="93">
        <v>1</v>
      </c>
      <c r="F15" s="104"/>
      <c r="G15" s="95"/>
    </row>
    <row r="16" spans="1:10" ht="17.100000000000001" customHeight="1">
      <c r="A16" s="89"/>
      <c r="B16" s="120"/>
      <c r="C16" s="91" t="s">
        <v>1427</v>
      </c>
      <c r="D16" s="92"/>
      <c r="E16" s="93"/>
      <c r="F16" s="104"/>
      <c r="G16" s="95"/>
    </row>
    <row r="17" spans="1:7" ht="17.100000000000001" customHeight="1">
      <c r="A17" s="89"/>
      <c r="B17" s="120"/>
      <c r="C17" s="132" t="s">
        <v>1428</v>
      </c>
      <c r="D17" s="92"/>
      <c r="E17" s="93"/>
      <c r="F17" s="104"/>
      <c r="G17" s="95"/>
    </row>
    <row r="18" spans="1:7" ht="17.100000000000001" customHeight="1">
      <c r="A18" s="89"/>
      <c r="B18" s="120"/>
      <c r="C18" s="145" t="s">
        <v>1429</v>
      </c>
      <c r="D18" s="92"/>
      <c r="E18" s="93"/>
      <c r="F18" s="104"/>
      <c r="G18" s="95"/>
    </row>
    <row r="19" spans="1:7" ht="17.100000000000001" customHeight="1">
      <c r="A19" s="138"/>
      <c r="B19" s="139"/>
      <c r="C19" s="146" t="s">
        <v>1430</v>
      </c>
      <c r="D19" s="141"/>
      <c r="E19" s="142"/>
      <c r="F19" s="143"/>
      <c r="G19" s="144"/>
    </row>
    <row r="20" spans="1:7" ht="17.100000000000001" customHeight="1">
      <c r="A20" s="89"/>
      <c r="B20" s="120"/>
      <c r="C20" s="91"/>
      <c r="D20" s="92"/>
      <c r="E20" s="93"/>
      <c r="F20" s="104"/>
      <c r="G20" s="95"/>
    </row>
    <row r="21" spans="1:7" ht="17.100000000000001" customHeight="1">
      <c r="A21" s="96">
        <v>2.15</v>
      </c>
      <c r="B21" s="147"/>
      <c r="C21" s="136" t="s">
        <v>317</v>
      </c>
      <c r="D21" s="99"/>
      <c r="E21" s="100"/>
      <c r="F21" s="101"/>
      <c r="G21" s="102"/>
    </row>
    <row r="22" spans="1:7" ht="17.100000000000001" customHeight="1">
      <c r="A22" s="89"/>
      <c r="B22" s="120"/>
      <c r="C22" s="91"/>
      <c r="D22" s="92"/>
      <c r="E22" s="93"/>
      <c r="F22" s="104"/>
      <c r="G22" s="95"/>
    </row>
    <row r="23" spans="1:7" ht="17.100000000000001" customHeight="1">
      <c r="A23" s="89"/>
      <c r="B23" s="120"/>
      <c r="C23" s="105" t="s">
        <v>321</v>
      </c>
      <c r="D23" s="92"/>
      <c r="E23" s="93"/>
      <c r="F23" s="104"/>
      <c r="G23" s="95"/>
    </row>
    <row r="24" spans="1:7" ht="17.100000000000001" customHeight="1">
      <c r="A24" s="89" t="s">
        <v>154</v>
      </c>
      <c r="B24" s="120"/>
      <c r="C24" s="91" t="s">
        <v>1406</v>
      </c>
      <c r="D24" s="92" t="s">
        <v>16</v>
      </c>
      <c r="E24" s="94">
        <f>ROUND((SUM(sum!C$9:C$30)*I10*16%/175),-1)</f>
        <v>0</v>
      </c>
      <c r="F24" s="104"/>
      <c r="G24" s="95"/>
    </row>
    <row r="25" spans="1:7" ht="17.100000000000001" customHeight="1">
      <c r="A25" s="89"/>
      <c r="B25" s="120"/>
      <c r="C25" s="39" t="s">
        <v>1407</v>
      </c>
      <c r="D25" s="92"/>
      <c r="E25" s="117"/>
      <c r="F25" s="94"/>
      <c r="G25" s="95"/>
    </row>
    <row r="26" spans="1:7" ht="17.100000000000001" customHeight="1">
      <c r="A26" s="138"/>
      <c r="B26" s="139"/>
      <c r="C26" s="140"/>
      <c r="D26" s="141"/>
      <c r="E26" s="142"/>
      <c r="F26" s="143"/>
      <c r="G26" s="144"/>
    </row>
    <row r="27" spans="1:7" ht="17.100000000000001" customHeight="1">
      <c r="A27" s="96">
        <v>2.16</v>
      </c>
      <c r="B27" s="147"/>
      <c r="C27" s="136" t="s">
        <v>675</v>
      </c>
      <c r="D27" s="99"/>
      <c r="E27" s="100"/>
      <c r="F27" s="101"/>
      <c r="G27" s="102"/>
    </row>
    <row r="28" spans="1:7" ht="17.100000000000001" customHeight="1">
      <c r="A28" s="138"/>
      <c r="B28" s="139"/>
      <c r="C28" s="140"/>
      <c r="D28" s="141"/>
      <c r="E28" s="142"/>
      <c r="F28" s="143"/>
      <c r="G28" s="144"/>
    </row>
    <row r="29" spans="1:7" ht="17.100000000000001" customHeight="1">
      <c r="A29" s="138"/>
      <c r="B29" s="139"/>
      <c r="C29" s="105" t="s">
        <v>321</v>
      </c>
      <c r="D29" s="141"/>
      <c r="E29" s="142"/>
      <c r="F29" s="143"/>
      <c r="G29" s="144"/>
    </row>
    <row r="30" spans="1:7" ht="17.100000000000001" customHeight="1">
      <c r="A30" s="138"/>
      <c r="B30" s="139"/>
      <c r="C30" s="105" t="s">
        <v>677</v>
      </c>
      <c r="D30" s="141"/>
      <c r="E30" s="142"/>
      <c r="F30" s="143"/>
      <c r="G30" s="144"/>
    </row>
    <row r="31" spans="1:7" ht="17.100000000000001" customHeight="1">
      <c r="A31" s="138"/>
      <c r="B31" s="139"/>
      <c r="C31" s="105" t="s">
        <v>681</v>
      </c>
      <c r="D31" s="141"/>
      <c r="E31" s="142"/>
      <c r="F31" s="143"/>
      <c r="G31" s="144"/>
    </row>
    <row r="32" spans="1:7" ht="17.100000000000001" customHeight="1">
      <c r="A32" s="138"/>
      <c r="B32" s="139"/>
      <c r="C32" s="105" t="s">
        <v>678</v>
      </c>
      <c r="D32" s="141"/>
      <c r="E32" s="142"/>
      <c r="F32" s="143"/>
      <c r="G32" s="144"/>
    </row>
    <row r="33" spans="1:7" ht="17.100000000000001" customHeight="1">
      <c r="A33" s="138"/>
      <c r="B33" s="139"/>
      <c r="C33" s="105" t="s">
        <v>679</v>
      </c>
      <c r="D33" s="141"/>
      <c r="E33" s="142"/>
      <c r="F33" s="143"/>
      <c r="G33" s="144"/>
    </row>
    <row r="34" spans="1:7" ht="17.100000000000001" customHeight="1">
      <c r="A34" s="138" t="s">
        <v>676</v>
      </c>
      <c r="B34" s="139"/>
      <c r="C34" s="91" t="s">
        <v>682</v>
      </c>
      <c r="D34" s="141" t="s">
        <v>34</v>
      </c>
      <c r="E34" s="142">
        <v>1</v>
      </c>
      <c r="F34" s="143"/>
      <c r="G34" s="95"/>
    </row>
    <row r="35" spans="1:7" ht="17.100000000000001" customHeight="1">
      <c r="A35" s="138"/>
      <c r="B35" s="139"/>
      <c r="C35" s="91"/>
      <c r="D35" s="141"/>
      <c r="E35" s="142"/>
      <c r="F35" s="143"/>
      <c r="G35" s="95"/>
    </row>
    <row r="36" spans="1:7" ht="17.100000000000001" customHeight="1">
      <c r="A36" s="138" t="s">
        <v>680</v>
      </c>
      <c r="B36" s="139"/>
      <c r="C36" s="91" t="s">
        <v>1619</v>
      </c>
      <c r="D36" s="141" t="s">
        <v>34</v>
      </c>
      <c r="E36" s="142">
        <v>1</v>
      </c>
      <c r="F36" s="143"/>
      <c r="G36" s="95"/>
    </row>
    <row r="37" spans="1:7" ht="17.100000000000001" customHeight="1">
      <c r="A37" s="138"/>
      <c r="B37" s="139"/>
      <c r="C37" s="91" t="s">
        <v>1620</v>
      </c>
      <c r="D37" s="141"/>
      <c r="E37" s="142"/>
      <c r="F37" s="143"/>
      <c r="G37" s="144"/>
    </row>
    <row r="38" spans="1:7" ht="17.100000000000001" customHeight="1">
      <c r="A38" s="138"/>
      <c r="B38" s="139"/>
      <c r="C38" s="91" t="s">
        <v>1621</v>
      </c>
      <c r="D38" s="141"/>
      <c r="E38" s="142"/>
      <c r="F38" s="143"/>
      <c r="G38" s="144"/>
    </row>
    <row r="39" spans="1:7" ht="17.100000000000001" customHeight="1">
      <c r="A39" s="138"/>
      <c r="B39" s="139"/>
      <c r="C39" s="91" t="s">
        <v>1622</v>
      </c>
      <c r="D39" s="141"/>
      <c r="E39" s="142"/>
      <c r="F39" s="143"/>
      <c r="G39" s="144"/>
    </row>
    <row r="40" spans="1:7" ht="17.100000000000001" customHeight="1">
      <c r="A40" s="138"/>
      <c r="B40" s="139"/>
      <c r="C40" s="91"/>
      <c r="D40" s="141"/>
      <c r="E40" s="142"/>
      <c r="F40" s="143"/>
      <c r="G40" s="144"/>
    </row>
    <row r="41" spans="1:7" ht="17.100000000000001" customHeight="1">
      <c r="A41" s="138"/>
      <c r="B41" s="139"/>
      <c r="C41" s="91"/>
      <c r="D41" s="141"/>
      <c r="E41" s="142"/>
      <c r="F41" s="143"/>
      <c r="G41" s="144"/>
    </row>
    <row r="42" spans="1:7" ht="17.100000000000001" customHeight="1">
      <c r="A42" s="138"/>
      <c r="B42" s="139"/>
      <c r="C42" s="91"/>
      <c r="D42" s="141"/>
      <c r="E42" s="142"/>
      <c r="F42" s="143"/>
      <c r="G42" s="144"/>
    </row>
    <row r="43" spans="1:7" ht="17.100000000000001" customHeight="1">
      <c r="A43" s="138"/>
      <c r="B43" s="139"/>
      <c r="C43" s="91"/>
      <c r="D43" s="141"/>
      <c r="E43" s="142"/>
      <c r="F43" s="143"/>
      <c r="G43" s="144"/>
    </row>
    <row r="44" spans="1:7" ht="17.100000000000001" customHeight="1">
      <c r="A44" s="138"/>
      <c r="B44" s="139"/>
      <c r="C44" s="91"/>
      <c r="D44" s="141"/>
      <c r="E44" s="142"/>
      <c r="F44" s="143"/>
      <c r="G44" s="144"/>
    </row>
    <row r="45" spans="1:7" ht="17.100000000000001" customHeight="1">
      <c r="A45" s="138"/>
      <c r="B45" s="139"/>
      <c r="C45" s="91"/>
      <c r="D45" s="141"/>
      <c r="E45" s="142"/>
      <c r="F45" s="143"/>
      <c r="G45" s="144"/>
    </row>
    <row r="46" spans="1:7" ht="17.100000000000001" customHeight="1">
      <c r="A46" s="138"/>
      <c r="B46" s="139"/>
      <c r="C46" s="91"/>
      <c r="D46" s="141"/>
      <c r="E46" s="142"/>
      <c r="F46" s="143"/>
      <c r="G46" s="144"/>
    </row>
    <row r="47" spans="1:7" ht="17.100000000000001" customHeight="1">
      <c r="A47" s="138"/>
      <c r="B47" s="139"/>
      <c r="C47" s="91"/>
      <c r="D47" s="141"/>
      <c r="E47" s="142"/>
      <c r="F47" s="143"/>
      <c r="G47" s="144"/>
    </row>
    <row r="48" spans="1:7" ht="17.100000000000001" customHeight="1">
      <c r="A48" s="138"/>
      <c r="B48" s="139"/>
      <c r="C48" s="91"/>
      <c r="D48" s="141"/>
      <c r="E48" s="142"/>
      <c r="F48" s="143"/>
      <c r="G48" s="144"/>
    </row>
    <row r="49" spans="1:7" ht="17.100000000000001" customHeight="1">
      <c r="A49" s="138"/>
      <c r="B49" s="139"/>
      <c r="C49" s="91"/>
      <c r="D49" s="141"/>
      <c r="E49" s="142"/>
      <c r="F49" s="143"/>
      <c r="G49" s="144"/>
    </row>
    <row r="50" spans="1:7" ht="17.100000000000001" customHeight="1">
      <c r="A50" s="138"/>
      <c r="B50" s="139"/>
      <c r="C50" s="91"/>
      <c r="D50" s="141"/>
      <c r="E50" s="142"/>
      <c r="F50" s="143"/>
      <c r="G50" s="144"/>
    </row>
    <row r="51" spans="1:7" ht="17.100000000000001" customHeight="1">
      <c r="A51" s="138"/>
      <c r="B51" s="139"/>
      <c r="C51" s="91"/>
      <c r="D51" s="141"/>
      <c r="E51" s="142"/>
      <c r="F51" s="143"/>
      <c r="G51" s="144"/>
    </row>
    <row r="52" spans="1:7" ht="17.100000000000001" customHeight="1">
      <c r="A52" s="138"/>
      <c r="B52" s="139"/>
      <c r="C52" s="91"/>
      <c r="D52" s="141"/>
      <c r="E52" s="142"/>
      <c r="F52" s="143"/>
      <c r="G52" s="144"/>
    </row>
    <row r="53" spans="1:7" ht="17.100000000000001" customHeight="1">
      <c r="A53" s="138"/>
      <c r="B53" s="139"/>
      <c r="C53" s="91"/>
      <c r="D53" s="141"/>
      <c r="E53" s="142"/>
      <c r="F53" s="143"/>
      <c r="G53" s="144"/>
    </row>
    <row r="54" spans="1:7" ht="17.100000000000001" customHeight="1">
      <c r="A54" s="138"/>
      <c r="B54" s="139"/>
      <c r="C54" s="91"/>
      <c r="D54" s="141"/>
      <c r="E54" s="142"/>
      <c r="F54" s="143"/>
      <c r="G54" s="144"/>
    </row>
    <row r="55" spans="1:7" ht="17.100000000000001" customHeight="1">
      <c r="A55" s="138"/>
      <c r="B55" s="139"/>
      <c r="C55" s="91"/>
      <c r="D55" s="141"/>
      <c r="E55" s="142"/>
      <c r="F55" s="143"/>
      <c r="G55" s="144"/>
    </row>
    <row r="56" spans="1:7" ht="17.100000000000001" customHeight="1">
      <c r="A56" s="138"/>
      <c r="B56" s="139"/>
      <c r="C56" s="91"/>
      <c r="D56" s="141"/>
      <c r="E56" s="142"/>
      <c r="F56" s="143"/>
      <c r="G56" s="144"/>
    </row>
    <row r="57" spans="1:7" ht="17.100000000000001" customHeight="1">
      <c r="A57" s="138"/>
      <c r="B57" s="139"/>
      <c r="C57" s="91"/>
      <c r="D57" s="141"/>
      <c r="E57" s="142"/>
      <c r="F57" s="143"/>
      <c r="G57" s="144"/>
    </row>
    <row r="58" spans="1:7" ht="17.100000000000001" customHeight="1" thickBot="1">
      <c r="A58" s="138"/>
      <c r="B58" s="139"/>
      <c r="C58" s="91"/>
      <c r="D58" s="141"/>
      <c r="E58" s="142"/>
      <c r="F58" s="143"/>
      <c r="G58" s="144"/>
    </row>
    <row r="59" spans="1:7" ht="24.95" customHeight="1" thickBot="1">
      <c r="A59" s="319" t="str">
        <f>'ohs1'!C7&amp;" total carried to summary page"</f>
        <v>Schedule 2 total carried to summary page</v>
      </c>
      <c r="B59" s="320"/>
      <c r="C59" s="320"/>
      <c r="D59" s="320"/>
      <c r="E59" s="320"/>
      <c r="F59" s="320"/>
      <c r="G59" s="110"/>
    </row>
    <row r="60" spans="1:7" ht="9.9499999999999993" customHeight="1" thickBot="1">
      <c r="A60" s="15"/>
      <c r="B60" s="15"/>
      <c r="C60" s="15"/>
      <c r="D60" s="15"/>
      <c r="E60" s="125"/>
      <c r="F60" s="15"/>
      <c r="G60" s="15"/>
    </row>
    <row r="61" spans="1:7" ht="24.95" customHeight="1" thickBot="1">
      <c r="A61" s="308">
        <f>+'ohs3'!A61:G61+1</f>
        <v>6</v>
      </c>
      <c r="B61" s="309"/>
      <c r="C61" s="309"/>
      <c r="D61" s="309"/>
      <c r="E61" s="309"/>
      <c r="F61" s="309"/>
      <c r="G61" s="310"/>
    </row>
    <row r="62" spans="1:7">
      <c r="A62" s="4"/>
      <c r="B62" s="4"/>
      <c r="C62" s="4"/>
      <c r="D62" s="4"/>
      <c r="E62" s="4"/>
      <c r="F62" s="4"/>
      <c r="G62" s="4"/>
    </row>
    <row r="63" spans="1:7">
      <c r="A63" s="4"/>
      <c r="B63" s="4"/>
      <c r="C63" s="4"/>
      <c r="D63" s="4"/>
      <c r="E63" s="4"/>
      <c r="F63" s="4"/>
      <c r="G63" s="4"/>
    </row>
    <row r="64" spans="1:7">
      <c r="A64" s="4"/>
      <c r="B64" s="4"/>
      <c r="C64" s="4"/>
      <c r="D64" s="4"/>
      <c r="E64" s="4"/>
      <c r="F64" s="4"/>
      <c r="G64" s="4"/>
    </row>
    <row r="65" spans="1:7">
      <c r="A65" s="4"/>
      <c r="B65" s="4"/>
      <c r="C65" s="4"/>
      <c r="D65" s="4"/>
      <c r="E65" s="4"/>
      <c r="F65" s="4"/>
      <c r="G65" s="4"/>
    </row>
    <row r="66" spans="1:7">
      <c r="A66" s="4"/>
      <c r="B66" s="4"/>
      <c r="C66" s="4"/>
      <c r="D66" s="4"/>
      <c r="E66" s="16"/>
      <c r="F66" s="4"/>
      <c r="G66" s="4"/>
    </row>
    <row r="67" spans="1:7">
      <c r="A67" s="4"/>
      <c r="B67" s="4"/>
      <c r="C67" s="4"/>
      <c r="D67" s="4"/>
      <c r="E67" s="16"/>
      <c r="F67" s="4"/>
      <c r="G67" s="4"/>
    </row>
    <row r="68" spans="1:7">
      <c r="A68" s="4"/>
      <c r="B68" s="4"/>
      <c r="C68" s="4"/>
      <c r="D68" s="4"/>
      <c r="E68" s="16"/>
      <c r="F68" s="4"/>
      <c r="G68" s="4"/>
    </row>
    <row r="69" spans="1:7">
      <c r="A69" s="4"/>
      <c r="B69" s="4"/>
      <c r="C69" s="4"/>
      <c r="D69" s="4"/>
      <c r="E69" s="16"/>
      <c r="F69" s="4"/>
      <c r="G69" s="4"/>
    </row>
    <row r="70" spans="1:7">
      <c r="A70" s="4"/>
      <c r="B70" s="4"/>
      <c r="C70" s="4"/>
      <c r="D70" s="4"/>
      <c r="E70" s="16"/>
      <c r="F70" s="4"/>
      <c r="G70" s="4"/>
    </row>
    <row r="71" spans="1:7">
      <c r="A71" s="4"/>
      <c r="B71" s="4"/>
      <c r="C71" s="4"/>
      <c r="D71" s="4"/>
      <c r="E71" s="16"/>
      <c r="F71" s="4"/>
      <c r="G71" s="4"/>
    </row>
    <row r="72" spans="1:7">
      <c r="A72" s="4"/>
      <c r="B72" s="4"/>
      <c r="C72" s="4"/>
      <c r="D72" s="4"/>
      <c r="E72" s="16"/>
      <c r="F72" s="4"/>
      <c r="G72" s="4"/>
    </row>
    <row r="73" spans="1:7">
      <c r="A73" s="4"/>
      <c r="B73" s="4"/>
      <c r="C73" s="4"/>
      <c r="D73" s="4"/>
      <c r="E73" s="16"/>
      <c r="F73" s="4"/>
      <c r="G73" s="4"/>
    </row>
    <row r="74" spans="1:7">
      <c r="A74" s="4"/>
      <c r="B74" s="4"/>
      <c r="C74" s="4"/>
      <c r="D74" s="4"/>
      <c r="E74" s="16"/>
      <c r="F74" s="4"/>
      <c r="G74" s="4"/>
    </row>
    <row r="75" spans="1:7">
      <c r="A75" s="4"/>
      <c r="B75" s="4"/>
      <c r="C75" s="4"/>
      <c r="D75" s="4"/>
      <c r="E75" s="16"/>
      <c r="F75" s="4"/>
      <c r="G75" s="4"/>
    </row>
    <row r="76" spans="1:7">
      <c r="A76" s="4"/>
      <c r="B76" s="4"/>
      <c r="C76" s="4"/>
      <c r="D76" s="4"/>
      <c r="E76" s="16"/>
      <c r="F76" s="4"/>
      <c r="G76" s="4"/>
    </row>
    <row r="77" spans="1:7">
      <c r="A77" s="4"/>
      <c r="B77" s="4"/>
      <c r="C77" s="4"/>
      <c r="D77" s="4"/>
      <c r="E77" s="16"/>
      <c r="F77" s="4"/>
      <c r="G77" s="4"/>
    </row>
    <row r="78" spans="1:7">
      <c r="A78" s="4"/>
      <c r="B78" s="4"/>
      <c r="C78" s="4"/>
      <c r="D78" s="4"/>
      <c r="E78" s="16"/>
      <c r="F78" s="4"/>
      <c r="G78" s="4"/>
    </row>
    <row r="79" spans="1:7">
      <c r="A79" s="4"/>
      <c r="B79" s="4"/>
      <c r="C79" s="4"/>
      <c r="D79" s="4"/>
      <c r="E79" s="16"/>
      <c r="F79" s="4"/>
      <c r="G79" s="4"/>
    </row>
    <row r="80" spans="1:7">
      <c r="A80" s="4"/>
      <c r="B80" s="4"/>
      <c r="C80" s="4"/>
      <c r="D80" s="4"/>
      <c r="E80" s="16"/>
      <c r="F80" s="4"/>
      <c r="G80" s="4"/>
    </row>
    <row r="81" spans="1:7">
      <c r="A81" s="4"/>
      <c r="B81" s="4"/>
      <c r="C81" s="4"/>
      <c r="D81" s="4"/>
      <c r="E81" s="16"/>
      <c r="F81" s="4"/>
      <c r="G81" s="4"/>
    </row>
    <row r="82" spans="1:7">
      <c r="A82" s="4"/>
      <c r="B82" s="4"/>
      <c r="C82" s="4"/>
      <c r="D82" s="4"/>
      <c r="E82" s="16"/>
      <c r="F82" s="4"/>
      <c r="G82" s="4"/>
    </row>
    <row r="83" spans="1:7">
      <c r="A83" s="4"/>
      <c r="B83" s="4"/>
      <c r="C83" s="4"/>
      <c r="D83" s="4"/>
      <c r="E83" s="16"/>
      <c r="F83" s="4"/>
      <c r="G83" s="4"/>
    </row>
    <row r="84" spans="1:7">
      <c r="A84" s="4"/>
      <c r="B84" s="4"/>
      <c r="C84" s="4"/>
      <c r="D84" s="4"/>
      <c r="E84" s="16"/>
      <c r="F84" s="4"/>
      <c r="G84" s="4"/>
    </row>
    <row r="85" spans="1:7">
      <c r="A85" s="4"/>
      <c r="B85" s="4"/>
      <c r="C85" s="4"/>
      <c r="D85" s="4"/>
      <c r="E85" s="16"/>
      <c r="F85" s="4"/>
      <c r="G85" s="4"/>
    </row>
    <row r="86" spans="1:7">
      <c r="A86" s="4"/>
      <c r="B86" s="4"/>
      <c r="C86" s="4"/>
      <c r="D86" s="4"/>
      <c r="E86" s="16"/>
      <c r="F86" s="4"/>
      <c r="G86" s="4"/>
    </row>
    <row r="87" spans="1:7">
      <c r="A87" s="4"/>
      <c r="B87" s="4"/>
      <c r="C87" s="4"/>
      <c r="D87" s="4"/>
      <c r="E87" s="16"/>
      <c r="F87" s="4"/>
      <c r="G87" s="4"/>
    </row>
    <row r="88" spans="1:7">
      <c r="A88" s="4"/>
      <c r="B88" s="4"/>
      <c r="C88" s="4"/>
      <c r="D88" s="4"/>
      <c r="E88" s="16"/>
      <c r="F88" s="4"/>
      <c r="G88" s="4"/>
    </row>
    <row r="89" spans="1:7">
      <c r="A89" s="4"/>
      <c r="B89" s="4"/>
      <c r="C89" s="4"/>
      <c r="D89" s="4"/>
      <c r="E89" s="16"/>
      <c r="F89" s="4"/>
      <c r="G89" s="4"/>
    </row>
    <row r="90" spans="1:7">
      <c r="A90" s="4"/>
      <c r="B90" s="4"/>
      <c r="C90" s="4"/>
      <c r="D90" s="4"/>
      <c r="E90" s="16"/>
      <c r="F90" s="4"/>
      <c r="G90" s="4"/>
    </row>
    <row r="91" spans="1:7">
      <c r="A91" s="4"/>
      <c r="B91" s="4"/>
      <c r="C91" s="4"/>
      <c r="D91" s="4"/>
      <c r="E91" s="16"/>
      <c r="F91" s="4"/>
      <c r="G91" s="4"/>
    </row>
    <row r="92" spans="1:7">
      <c r="A92" s="4"/>
      <c r="B92" s="4"/>
      <c r="C92" s="4"/>
      <c r="D92" s="4"/>
      <c r="E92" s="16"/>
      <c r="F92" s="4"/>
      <c r="G92" s="4"/>
    </row>
    <row r="93" spans="1:7">
      <c r="A93" s="4"/>
      <c r="B93" s="4"/>
      <c r="C93" s="4"/>
      <c r="D93" s="4"/>
      <c r="E93" s="16"/>
      <c r="F93" s="4"/>
      <c r="G93" s="4"/>
    </row>
    <row r="94" spans="1:7">
      <c r="A94" s="4"/>
      <c r="B94" s="4"/>
      <c r="C94" s="4"/>
      <c r="D94" s="4"/>
      <c r="E94" s="16"/>
      <c r="F94" s="4"/>
      <c r="G94" s="4"/>
    </row>
    <row r="95" spans="1:7">
      <c r="A95" s="4"/>
      <c r="B95" s="4"/>
      <c r="C95" s="4"/>
      <c r="D95" s="4"/>
      <c r="E95" s="16"/>
      <c r="F95" s="4"/>
      <c r="G95" s="4"/>
    </row>
    <row r="96" spans="1:7">
      <c r="A96" s="4"/>
      <c r="B96" s="4"/>
      <c r="C96" s="4"/>
      <c r="D96" s="4"/>
      <c r="E96" s="16"/>
      <c r="F96" s="4"/>
      <c r="G96" s="4"/>
    </row>
    <row r="97" spans="1:7">
      <c r="A97" s="4"/>
      <c r="B97" s="4"/>
      <c r="C97" s="4"/>
      <c r="D97" s="4"/>
      <c r="E97" s="16"/>
      <c r="F97" s="4"/>
      <c r="G97" s="4"/>
    </row>
    <row r="98" spans="1:7">
      <c r="A98" s="4"/>
      <c r="B98" s="4"/>
      <c r="C98" s="4"/>
      <c r="D98" s="4"/>
      <c r="E98" s="16"/>
      <c r="F98" s="4"/>
      <c r="G98" s="4"/>
    </row>
    <row r="99" spans="1:7">
      <c r="A99" s="4"/>
      <c r="B99" s="4"/>
      <c r="C99" s="4"/>
      <c r="D99" s="4"/>
      <c r="E99" s="16"/>
      <c r="F99" s="4"/>
      <c r="G99" s="4"/>
    </row>
    <row r="100" spans="1:7">
      <c r="A100" s="4"/>
      <c r="B100" s="4"/>
      <c r="C100" s="4"/>
      <c r="D100" s="4"/>
      <c r="E100" s="16"/>
      <c r="F100" s="4"/>
      <c r="G100" s="4"/>
    </row>
    <row r="101" spans="1:7">
      <c r="A101" s="4"/>
      <c r="B101" s="4"/>
      <c r="C101" s="4"/>
      <c r="D101" s="4"/>
      <c r="E101" s="16"/>
      <c r="F101" s="4"/>
      <c r="G101" s="4"/>
    </row>
    <row r="102" spans="1:7">
      <c r="A102" s="4"/>
      <c r="B102" s="4"/>
      <c r="C102" s="4"/>
      <c r="D102" s="4"/>
      <c r="E102" s="16"/>
      <c r="F102" s="4"/>
      <c r="G102" s="4"/>
    </row>
    <row r="103" spans="1:7">
      <c r="A103" s="4"/>
      <c r="B103" s="4"/>
      <c r="C103" s="4"/>
      <c r="D103" s="4"/>
      <c r="E103" s="16"/>
      <c r="F103" s="4"/>
      <c r="G103" s="4"/>
    </row>
    <row r="104" spans="1:7">
      <c r="A104" s="4"/>
      <c r="B104" s="4"/>
      <c r="C104" s="4"/>
      <c r="D104" s="4"/>
      <c r="E104" s="16"/>
      <c r="F104" s="4"/>
      <c r="G104" s="4"/>
    </row>
    <row r="105" spans="1:7">
      <c r="A105" s="4"/>
      <c r="B105" s="4"/>
      <c r="C105" s="4"/>
      <c r="D105" s="4"/>
      <c r="E105" s="16"/>
      <c r="F105" s="4"/>
      <c r="G105" s="4"/>
    </row>
    <row r="106" spans="1:7">
      <c r="A106" s="4"/>
      <c r="B106" s="4"/>
      <c r="C106" s="4"/>
      <c r="D106" s="4"/>
      <c r="E106" s="16"/>
      <c r="F106" s="4"/>
      <c r="G106" s="4"/>
    </row>
    <row r="107" spans="1:7">
      <c r="A107" s="4"/>
      <c r="B107" s="4"/>
      <c r="C107" s="4"/>
      <c r="D107" s="4"/>
      <c r="E107" s="16"/>
      <c r="F107" s="4"/>
      <c r="G107" s="4"/>
    </row>
    <row r="108" spans="1:7">
      <c r="A108" s="4"/>
      <c r="B108" s="4"/>
      <c r="C108" s="4"/>
      <c r="D108" s="4"/>
      <c r="E108" s="16"/>
      <c r="F108" s="4"/>
      <c r="G108" s="4"/>
    </row>
    <row r="109" spans="1:7">
      <c r="A109" s="4"/>
      <c r="B109" s="4"/>
      <c r="C109" s="4"/>
      <c r="D109" s="4"/>
      <c r="E109" s="16"/>
      <c r="F109" s="4"/>
      <c r="G109" s="4"/>
    </row>
    <row r="110" spans="1:7">
      <c r="A110" s="4"/>
      <c r="B110" s="4"/>
      <c r="C110" s="4"/>
      <c r="D110" s="4"/>
      <c r="E110" s="16"/>
      <c r="F110" s="4"/>
      <c r="G110" s="4"/>
    </row>
    <row r="111" spans="1:7">
      <c r="A111" s="4"/>
      <c r="B111" s="4"/>
      <c r="C111" s="4"/>
      <c r="D111" s="4"/>
      <c r="E111" s="16"/>
      <c r="F111" s="4"/>
      <c r="G111" s="4"/>
    </row>
    <row r="112" spans="1:7">
      <c r="A112" s="4"/>
      <c r="B112" s="4"/>
      <c r="C112" s="4"/>
      <c r="D112" s="4"/>
      <c r="E112" s="16"/>
      <c r="F112" s="4"/>
      <c r="G112" s="4"/>
    </row>
    <row r="113" spans="1:7">
      <c r="A113" s="4"/>
      <c r="B113" s="4"/>
      <c r="C113" s="4"/>
      <c r="D113" s="4"/>
      <c r="E113" s="16"/>
      <c r="F113" s="4"/>
      <c r="G113" s="4"/>
    </row>
    <row r="114" spans="1:7">
      <c r="A114" s="4"/>
      <c r="B114" s="4"/>
      <c r="C114" s="4"/>
      <c r="D114" s="4"/>
      <c r="E114" s="16"/>
      <c r="F114" s="4"/>
      <c r="G114" s="4"/>
    </row>
    <row r="115" spans="1:7">
      <c r="A115" s="4"/>
      <c r="B115" s="4"/>
      <c r="C115" s="4"/>
      <c r="D115" s="4"/>
      <c r="E115" s="16"/>
      <c r="F115" s="4"/>
      <c r="G115" s="4"/>
    </row>
    <row r="116" spans="1:7">
      <c r="A116" s="4"/>
      <c r="B116" s="4"/>
      <c r="C116" s="4"/>
      <c r="D116" s="4"/>
      <c r="E116" s="16"/>
      <c r="F116" s="4"/>
      <c r="G116" s="4"/>
    </row>
    <row r="117" spans="1:7">
      <c r="A117" s="4"/>
      <c r="B117" s="4"/>
      <c r="C117" s="4"/>
      <c r="D117" s="4"/>
      <c r="E117" s="16"/>
      <c r="F117" s="4"/>
      <c r="G117" s="4"/>
    </row>
    <row r="118" spans="1:7">
      <c r="A118" s="4"/>
      <c r="B118" s="4"/>
      <c r="C118" s="4"/>
      <c r="D118" s="4"/>
      <c r="E118" s="16"/>
      <c r="F118" s="4"/>
      <c r="G118" s="4"/>
    </row>
    <row r="119" spans="1:7">
      <c r="A119" s="4"/>
      <c r="B119" s="4"/>
      <c r="C119" s="4"/>
      <c r="D119" s="4"/>
      <c r="E119" s="16"/>
      <c r="F119" s="4"/>
      <c r="G119" s="4"/>
    </row>
    <row r="120" spans="1:7">
      <c r="A120" s="4"/>
      <c r="B120" s="4"/>
      <c r="C120" s="4"/>
      <c r="D120" s="4"/>
      <c r="E120" s="16"/>
      <c r="F120" s="4"/>
      <c r="G120" s="4"/>
    </row>
    <row r="121" spans="1:7">
      <c r="A121" s="4"/>
      <c r="B121" s="4"/>
      <c r="C121" s="4"/>
      <c r="D121" s="4"/>
      <c r="E121" s="16"/>
      <c r="F121" s="4"/>
      <c r="G121" s="4"/>
    </row>
    <row r="122" spans="1:7">
      <c r="A122" s="4"/>
      <c r="B122" s="4"/>
      <c r="C122" s="4"/>
      <c r="D122" s="4"/>
      <c r="E122" s="16"/>
      <c r="F122" s="4"/>
      <c r="G122" s="4"/>
    </row>
    <row r="123" spans="1:7">
      <c r="A123" s="4"/>
      <c r="B123" s="4"/>
      <c r="C123" s="4"/>
      <c r="D123" s="4"/>
      <c r="E123" s="16"/>
      <c r="F123" s="4"/>
      <c r="G123" s="4"/>
    </row>
    <row r="124" spans="1:7">
      <c r="A124" s="4"/>
      <c r="B124" s="4"/>
      <c r="C124" s="4"/>
      <c r="D124" s="4"/>
      <c r="E124" s="16"/>
      <c r="F124" s="4"/>
      <c r="G124" s="4"/>
    </row>
    <row r="125" spans="1:7">
      <c r="A125" s="4"/>
      <c r="B125" s="4"/>
      <c r="C125" s="4"/>
      <c r="D125" s="4"/>
      <c r="E125" s="16"/>
      <c r="F125" s="4"/>
      <c r="G125" s="4"/>
    </row>
    <row r="126" spans="1:7">
      <c r="A126" s="4"/>
      <c r="B126" s="4"/>
      <c r="C126" s="4"/>
      <c r="D126" s="4"/>
      <c r="E126" s="16"/>
      <c r="F126" s="4"/>
      <c r="G126" s="4"/>
    </row>
    <row r="127" spans="1:7">
      <c r="A127" s="4"/>
      <c r="B127" s="4"/>
      <c r="C127" s="4"/>
      <c r="D127" s="4"/>
      <c r="E127" s="16"/>
      <c r="F127" s="4"/>
      <c r="G127" s="4"/>
    </row>
    <row r="128" spans="1:7">
      <c r="A128" s="4"/>
      <c r="B128" s="4"/>
      <c r="C128" s="4"/>
      <c r="D128" s="4"/>
      <c r="E128" s="16"/>
      <c r="F128" s="4"/>
      <c r="G128" s="4"/>
    </row>
    <row r="129" spans="1:7">
      <c r="A129" s="4"/>
      <c r="B129" s="4"/>
      <c r="C129" s="4"/>
      <c r="D129" s="4"/>
      <c r="E129" s="16"/>
      <c r="F129" s="4"/>
      <c r="G129" s="4"/>
    </row>
    <row r="130" spans="1:7">
      <c r="A130" s="4"/>
      <c r="B130" s="4"/>
      <c r="C130" s="4"/>
      <c r="D130" s="4"/>
      <c r="E130" s="16"/>
      <c r="F130" s="4"/>
      <c r="G130" s="4"/>
    </row>
    <row r="131" spans="1:7">
      <c r="A131" s="4"/>
      <c r="B131" s="4"/>
      <c r="C131" s="4"/>
      <c r="D131" s="4"/>
      <c r="E131" s="16"/>
      <c r="F131" s="4"/>
      <c r="G131" s="4"/>
    </row>
    <row r="132" spans="1:7">
      <c r="A132" s="4"/>
      <c r="B132" s="4"/>
      <c r="C132" s="4"/>
      <c r="D132" s="4"/>
      <c r="E132" s="16"/>
      <c r="F132" s="4"/>
      <c r="G132" s="4"/>
    </row>
    <row r="133" spans="1:7">
      <c r="A133" s="4"/>
      <c r="B133" s="4"/>
      <c r="C133" s="4"/>
      <c r="D133" s="4"/>
      <c r="E133" s="16"/>
      <c r="F133" s="4"/>
      <c r="G133" s="4"/>
    </row>
    <row r="134" spans="1:7">
      <c r="A134" s="4"/>
      <c r="B134" s="4"/>
      <c r="C134" s="4"/>
      <c r="D134" s="4"/>
      <c r="E134" s="16"/>
      <c r="F134" s="4"/>
      <c r="G134" s="4"/>
    </row>
    <row r="135" spans="1:7">
      <c r="A135" s="4"/>
      <c r="B135" s="4"/>
      <c r="C135" s="4"/>
      <c r="D135" s="4"/>
      <c r="E135" s="16"/>
      <c r="F135" s="4"/>
      <c r="G135" s="4"/>
    </row>
    <row r="136" spans="1:7">
      <c r="A136" s="4"/>
      <c r="B136" s="4"/>
      <c r="C136" s="4"/>
      <c r="D136" s="4"/>
      <c r="E136" s="16"/>
      <c r="F136" s="4"/>
      <c r="G136" s="4"/>
    </row>
    <row r="137" spans="1:7">
      <c r="A137" s="4"/>
      <c r="B137" s="4"/>
      <c r="C137" s="4"/>
      <c r="D137" s="4"/>
      <c r="E137" s="16"/>
      <c r="F137" s="4"/>
      <c r="G137" s="4"/>
    </row>
    <row r="138" spans="1:7">
      <c r="A138" s="4"/>
      <c r="B138" s="4"/>
      <c r="C138" s="4"/>
      <c r="D138" s="4"/>
      <c r="E138" s="16"/>
      <c r="F138" s="4"/>
      <c r="G138" s="4"/>
    </row>
    <row r="139" spans="1:7">
      <c r="A139" s="4"/>
      <c r="B139" s="4"/>
      <c r="C139" s="4"/>
      <c r="D139" s="4"/>
      <c r="E139" s="16"/>
      <c r="F139" s="4"/>
      <c r="G139" s="4"/>
    </row>
    <row r="140" spans="1:7">
      <c r="A140" s="4"/>
      <c r="B140" s="4"/>
      <c r="C140" s="4"/>
      <c r="D140" s="4"/>
      <c r="E140" s="16"/>
      <c r="F140" s="4"/>
      <c r="G140" s="4"/>
    </row>
    <row r="141" spans="1:7">
      <c r="A141" s="4"/>
      <c r="B141" s="4"/>
      <c r="C141" s="4"/>
      <c r="D141" s="4"/>
      <c r="E141" s="16"/>
      <c r="F141" s="4"/>
      <c r="G141" s="4"/>
    </row>
    <row r="142" spans="1:7">
      <c r="A142" s="4"/>
      <c r="B142" s="4"/>
      <c r="C142" s="4"/>
      <c r="D142" s="4"/>
      <c r="E142" s="16"/>
      <c r="F142" s="4"/>
      <c r="G142" s="4"/>
    </row>
    <row r="143" spans="1:7">
      <c r="A143" s="4"/>
      <c r="B143" s="4"/>
      <c r="C143" s="4"/>
      <c r="D143" s="4"/>
      <c r="E143" s="16"/>
      <c r="F143" s="4"/>
      <c r="G143" s="4"/>
    </row>
    <row r="144" spans="1:7">
      <c r="A144" s="4"/>
      <c r="B144" s="4"/>
      <c r="C144" s="4"/>
      <c r="D144" s="4"/>
      <c r="E144" s="16"/>
      <c r="F144" s="4"/>
      <c r="G144" s="4"/>
    </row>
    <row r="145" spans="1:7">
      <c r="A145" s="4"/>
      <c r="B145" s="4"/>
      <c r="C145" s="4"/>
      <c r="D145" s="4"/>
      <c r="E145" s="16"/>
      <c r="F145" s="4"/>
      <c r="G145" s="4"/>
    </row>
    <row r="146" spans="1:7">
      <c r="A146" s="4"/>
      <c r="B146" s="4"/>
      <c r="C146" s="4"/>
      <c r="D146" s="4"/>
      <c r="E146" s="16"/>
      <c r="F146" s="4"/>
      <c r="G146" s="4"/>
    </row>
    <row r="147" spans="1:7">
      <c r="A147" s="4"/>
      <c r="B147" s="4"/>
      <c r="C147" s="4"/>
      <c r="D147" s="4"/>
      <c r="E147" s="16"/>
      <c r="F147" s="4"/>
      <c r="G147" s="4"/>
    </row>
    <row r="148" spans="1:7">
      <c r="A148" s="4"/>
      <c r="B148" s="4"/>
      <c r="C148" s="4"/>
      <c r="D148" s="4"/>
      <c r="E148" s="16"/>
      <c r="F148" s="4"/>
      <c r="G148" s="4"/>
    </row>
    <row r="149" spans="1:7">
      <c r="A149" s="4"/>
      <c r="B149" s="4"/>
      <c r="C149" s="4"/>
      <c r="D149" s="4"/>
      <c r="E149" s="16"/>
      <c r="F149" s="4"/>
      <c r="G149" s="4"/>
    </row>
    <row r="150" spans="1:7">
      <c r="A150" s="4"/>
      <c r="B150" s="4"/>
      <c r="C150" s="4"/>
      <c r="D150" s="4"/>
      <c r="E150" s="16"/>
      <c r="F150" s="4"/>
      <c r="G150" s="4"/>
    </row>
    <row r="151" spans="1:7">
      <c r="A151" s="4"/>
      <c r="B151" s="4"/>
      <c r="C151" s="4"/>
      <c r="D151" s="4"/>
      <c r="E151" s="16"/>
      <c r="F151" s="4"/>
      <c r="G151" s="4"/>
    </row>
    <row r="152" spans="1:7">
      <c r="A152" s="4"/>
      <c r="B152" s="4"/>
      <c r="C152" s="4"/>
      <c r="D152" s="4"/>
      <c r="E152" s="16"/>
      <c r="F152" s="4"/>
      <c r="G152" s="4"/>
    </row>
    <row r="153" spans="1:7">
      <c r="A153" s="4"/>
      <c r="B153" s="4"/>
      <c r="C153" s="4"/>
      <c r="D153" s="4"/>
      <c r="E153" s="16"/>
      <c r="F153" s="4"/>
      <c r="G153" s="4"/>
    </row>
    <row r="154" spans="1:7">
      <c r="A154" s="4"/>
      <c r="B154" s="4"/>
      <c r="C154" s="4"/>
      <c r="D154" s="4"/>
      <c r="E154" s="16"/>
      <c r="F154" s="4"/>
      <c r="G154" s="4"/>
    </row>
    <row r="155" spans="1:7">
      <c r="A155" s="4"/>
      <c r="B155" s="4"/>
      <c r="C155" s="4"/>
      <c r="D155" s="4"/>
      <c r="E155" s="16"/>
      <c r="F155" s="4"/>
      <c r="G155" s="4"/>
    </row>
    <row r="156" spans="1:7">
      <c r="A156" s="4"/>
      <c r="B156" s="4"/>
      <c r="C156" s="4"/>
      <c r="D156" s="4"/>
      <c r="E156" s="16"/>
      <c r="F156" s="4"/>
      <c r="G156" s="4"/>
    </row>
    <row r="157" spans="1:7">
      <c r="A157" s="4"/>
      <c r="B157" s="4"/>
      <c r="C157" s="4"/>
      <c r="D157" s="4"/>
      <c r="E157" s="16"/>
      <c r="F157" s="4"/>
      <c r="G157" s="4"/>
    </row>
    <row r="158" spans="1:7">
      <c r="A158" s="4"/>
      <c r="B158" s="4"/>
      <c r="C158" s="4"/>
      <c r="D158" s="4"/>
      <c r="E158" s="16"/>
      <c r="F158" s="4"/>
      <c r="G158" s="4"/>
    </row>
    <row r="159" spans="1:7">
      <c r="A159" s="4"/>
      <c r="B159" s="4"/>
      <c r="C159" s="4"/>
      <c r="D159" s="4"/>
      <c r="E159" s="16"/>
      <c r="F159" s="4"/>
      <c r="G159" s="4"/>
    </row>
    <row r="160" spans="1:7">
      <c r="A160" s="4"/>
      <c r="B160" s="4"/>
      <c r="C160" s="4"/>
      <c r="D160" s="4"/>
      <c r="E160" s="16"/>
      <c r="F160" s="4"/>
      <c r="G160" s="4"/>
    </row>
    <row r="161" spans="1:7">
      <c r="A161" s="4"/>
      <c r="B161" s="4"/>
      <c r="C161" s="4"/>
      <c r="D161" s="4"/>
      <c r="E161" s="16"/>
      <c r="F161" s="4"/>
      <c r="G161" s="4"/>
    </row>
    <row r="162" spans="1:7">
      <c r="A162" s="4"/>
      <c r="B162" s="4"/>
      <c r="C162" s="4"/>
      <c r="D162" s="4"/>
      <c r="E162" s="16"/>
      <c r="F162" s="4"/>
      <c r="G162" s="4"/>
    </row>
    <row r="163" spans="1:7">
      <c r="A163" s="4"/>
      <c r="B163" s="4"/>
      <c r="C163" s="4"/>
      <c r="D163" s="4"/>
      <c r="E163" s="16"/>
      <c r="F163" s="4"/>
      <c r="G163" s="4"/>
    </row>
    <row r="164" spans="1:7">
      <c r="A164" s="4"/>
      <c r="B164" s="4"/>
      <c r="C164" s="4"/>
      <c r="D164" s="4"/>
      <c r="E164" s="16"/>
      <c r="F164" s="4"/>
      <c r="G164" s="4"/>
    </row>
    <row r="165" spans="1:7">
      <c r="A165" s="4"/>
      <c r="B165" s="4"/>
      <c r="C165" s="4"/>
      <c r="D165" s="4"/>
      <c r="E165" s="16"/>
      <c r="F165" s="4"/>
      <c r="G165" s="4"/>
    </row>
    <row r="166" spans="1:7">
      <c r="A166" s="4"/>
      <c r="B166" s="4"/>
      <c r="C166" s="4"/>
      <c r="D166" s="4"/>
      <c r="E166" s="16"/>
      <c r="F166" s="4"/>
      <c r="G166" s="4"/>
    </row>
    <row r="167" spans="1:7">
      <c r="A167" s="4"/>
      <c r="B167" s="4"/>
      <c r="C167" s="4"/>
      <c r="D167" s="4"/>
      <c r="E167" s="16"/>
      <c r="F167" s="4"/>
      <c r="G167" s="4"/>
    </row>
    <row r="168" spans="1:7">
      <c r="A168" s="4"/>
      <c r="B168" s="4"/>
      <c r="C168" s="4"/>
      <c r="D168" s="4"/>
      <c r="E168" s="16"/>
      <c r="F168" s="4"/>
      <c r="G168" s="4"/>
    </row>
    <row r="169" spans="1:7">
      <c r="A169" s="4"/>
      <c r="B169" s="4"/>
      <c r="C169" s="4"/>
      <c r="D169" s="4"/>
      <c r="E169" s="16"/>
      <c r="F169" s="4"/>
      <c r="G169" s="4"/>
    </row>
    <row r="170" spans="1:7">
      <c r="A170" s="4"/>
      <c r="B170" s="4"/>
      <c r="C170" s="4"/>
      <c r="D170" s="4"/>
      <c r="E170" s="16"/>
      <c r="F170" s="4"/>
      <c r="G170" s="4"/>
    </row>
    <row r="171" spans="1:7">
      <c r="A171" s="4"/>
      <c r="B171" s="4"/>
      <c r="C171" s="4"/>
      <c r="D171" s="4"/>
      <c r="E171" s="16"/>
      <c r="F171" s="4"/>
      <c r="G171" s="4"/>
    </row>
    <row r="172" spans="1:7">
      <c r="A172" s="4"/>
      <c r="B172" s="4"/>
      <c r="C172" s="4"/>
      <c r="D172" s="4"/>
      <c r="E172" s="16"/>
      <c r="F172" s="4"/>
      <c r="G172" s="4"/>
    </row>
    <row r="173" spans="1:7">
      <c r="A173" s="4"/>
      <c r="B173" s="4"/>
      <c r="C173" s="4"/>
      <c r="D173" s="4"/>
      <c r="E173" s="16"/>
      <c r="F173" s="4"/>
      <c r="G173" s="4"/>
    </row>
    <row r="174" spans="1:7">
      <c r="A174" s="4"/>
      <c r="B174" s="4"/>
      <c r="C174" s="4"/>
      <c r="D174" s="4"/>
      <c r="E174" s="16"/>
      <c r="F174" s="4"/>
      <c r="G174" s="4"/>
    </row>
    <row r="175" spans="1:7">
      <c r="A175" s="4"/>
      <c r="B175" s="4"/>
      <c r="C175" s="4"/>
      <c r="D175" s="4"/>
      <c r="E175" s="16"/>
      <c r="F175" s="4"/>
      <c r="G175" s="4"/>
    </row>
    <row r="176" spans="1:7">
      <c r="A176" s="4"/>
      <c r="B176" s="4"/>
      <c r="C176" s="4"/>
      <c r="D176" s="4"/>
      <c r="E176" s="16"/>
      <c r="F176" s="4"/>
      <c r="G176" s="4"/>
    </row>
    <row r="177" spans="1:7">
      <c r="A177" s="4"/>
      <c r="B177" s="4"/>
      <c r="C177" s="4"/>
      <c r="D177" s="4"/>
      <c r="E177" s="16"/>
      <c r="F177" s="4"/>
      <c r="G177" s="4"/>
    </row>
    <row r="178" spans="1:7">
      <c r="A178" s="4"/>
      <c r="B178" s="4"/>
      <c r="C178" s="4"/>
      <c r="D178" s="4"/>
      <c r="E178" s="16"/>
      <c r="F178" s="4"/>
      <c r="G178" s="4"/>
    </row>
    <row r="179" spans="1:7">
      <c r="A179" s="4"/>
      <c r="B179" s="4"/>
      <c r="C179" s="4"/>
      <c r="D179" s="4"/>
      <c r="E179" s="16"/>
      <c r="F179" s="4"/>
      <c r="G179" s="4"/>
    </row>
    <row r="180" spans="1:7">
      <c r="A180" s="4"/>
      <c r="B180" s="4"/>
      <c r="C180" s="4"/>
      <c r="D180" s="4"/>
      <c r="E180" s="16"/>
      <c r="F180" s="4"/>
      <c r="G180" s="4"/>
    </row>
    <row r="181" spans="1:7">
      <c r="A181" s="4"/>
      <c r="B181" s="4"/>
      <c r="C181" s="4"/>
      <c r="D181" s="4"/>
      <c r="E181" s="16"/>
      <c r="F181" s="4"/>
      <c r="G181" s="4"/>
    </row>
    <row r="182" spans="1:7">
      <c r="A182" s="4"/>
      <c r="B182" s="4"/>
      <c r="C182" s="4"/>
      <c r="D182" s="4"/>
      <c r="E182" s="16"/>
      <c r="F182" s="4"/>
      <c r="G182" s="4"/>
    </row>
    <row r="183" spans="1:7">
      <c r="A183" s="4"/>
      <c r="B183" s="4"/>
      <c r="C183" s="4"/>
      <c r="D183" s="4"/>
      <c r="E183" s="16"/>
      <c r="F183" s="4"/>
      <c r="G183" s="4"/>
    </row>
    <row r="184" spans="1:7">
      <c r="A184" s="4"/>
      <c r="B184" s="4"/>
      <c r="C184" s="4"/>
      <c r="D184" s="4"/>
      <c r="E184" s="16"/>
      <c r="F184" s="4"/>
      <c r="G184" s="4"/>
    </row>
    <row r="185" spans="1:7">
      <c r="A185" s="4"/>
      <c r="B185" s="4"/>
      <c r="C185" s="4"/>
      <c r="D185" s="4"/>
      <c r="E185" s="16"/>
      <c r="F185" s="4"/>
      <c r="G185" s="4"/>
    </row>
    <row r="186" spans="1:7">
      <c r="A186" s="4"/>
      <c r="B186" s="4"/>
      <c r="C186" s="4"/>
      <c r="D186" s="4"/>
      <c r="E186" s="16"/>
      <c r="F186" s="4"/>
      <c r="G186" s="4"/>
    </row>
    <row r="187" spans="1:7">
      <c r="A187" s="4"/>
      <c r="B187" s="4"/>
      <c r="C187" s="4"/>
      <c r="D187" s="4"/>
      <c r="E187" s="16"/>
      <c r="F187" s="4"/>
      <c r="G187" s="4"/>
    </row>
    <row r="188" spans="1:7">
      <c r="A188" s="4"/>
      <c r="B188" s="4"/>
      <c r="C188" s="4"/>
      <c r="D188" s="4"/>
      <c r="E188" s="16"/>
      <c r="F188" s="4"/>
      <c r="G188" s="4"/>
    </row>
    <row r="189" spans="1:7">
      <c r="A189" s="4"/>
      <c r="B189" s="4"/>
      <c r="C189" s="4"/>
      <c r="D189" s="4"/>
      <c r="E189" s="16"/>
      <c r="F189" s="4"/>
      <c r="G189" s="4"/>
    </row>
    <row r="190" spans="1:7">
      <c r="A190" s="4"/>
      <c r="B190" s="4"/>
      <c r="C190" s="4"/>
      <c r="D190" s="4"/>
      <c r="E190" s="16"/>
      <c r="F190" s="4"/>
      <c r="G190" s="4"/>
    </row>
    <row r="191" spans="1:7">
      <c r="A191" s="4"/>
      <c r="B191" s="4"/>
      <c r="C191" s="4"/>
      <c r="D191" s="4"/>
      <c r="E191" s="16"/>
      <c r="F191" s="4"/>
      <c r="G191" s="4"/>
    </row>
    <row r="192" spans="1:7">
      <c r="A192" s="4"/>
      <c r="B192" s="4"/>
      <c r="C192" s="4"/>
      <c r="D192" s="4"/>
      <c r="E192" s="16"/>
      <c r="F192" s="4"/>
      <c r="G192" s="4"/>
    </row>
    <row r="193" spans="1:7">
      <c r="A193" s="4"/>
      <c r="B193" s="4"/>
      <c r="C193" s="4"/>
      <c r="D193" s="4"/>
      <c r="E193" s="16"/>
      <c r="F193" s="4"/>
      <c r="G193" s="4"/>
    </row>
    <row r="194" spans="1:7">
      <c r="A194" s="4"/>
      <c r="B194" s="4"/>
      <c r="C194" s="4"/>
      <c r="D194" s="4"/>
      <c r="E194" s="16"/>
      <c r="F194" s="4"/>
      <c r="G194" s="4"/>
    </row>
    <row r="195" spans="1:7">
      <c r="A195" s="4"/>
      <c r="B195" s="4"/>
      <c r="C195" s="4"/>
      <c r="D195" s="4"/>
      <c r="E195" s="16"/>
      <c r="F195" s="4"/>
      <c r="G195" s="4"/>
    </row>
    <row r="196" spans="1:7">
      <c r="A196" s="4"/>
      <c r="B196" s="4"/>
      <c r="C196" s="4"/>
      <c r="D196" s="4"/>
      <c r="E196" s="16"/>
      <c r="F196" s="4"/>
      <c r="G196" s="4"/>
    </row>
    <row r="197" spans="1:7">
      <c r="A197" s="4"/>
      <c r="B197" s="4"/>
      <c r="C197" s="4"/>
      <c r="D197" s="4"/>
      <c r="E197" s="16"/>
      <c r="F197" s="4"/>
      <c r="G197" s="4"/>
    </row>
    <row r="198" spans="1:7">
      <c r="A198" s="4"/>
      <c r="B198" s="4"/>
      <c r="C198" s="4"/>
      <c r="D198" s="4"/>
      <c r="E198" s="16"/>
      <c r="F198" s="4"/>
      <c r="G198" s="4"/>
    </row>
    <row r="199" spans="1:7">
      <c r="A199" s="4"/>
      <c r="B199" s="4"/>
      <c r="C199" s="4"/>
      <c r="D199" s="4"/>
      <c r="E199" s="16"/>
      <c r="F199" s="4"/>
      <c r="G199" s="4"/>
    </row>
    <row r="200" spans="1:7">
      <c r="A200" s="4"/>
      <c r="B200" s="4"/>
      <c r="C200" s="4"/>
      <c r="D200" s="4"/>
      <c r="E200" s="16"/>
      <c r="F200" s="4"/>
      <c r="G200" s="4"/>
    </row>
    <row r="201" spans="1:7">
      <c r="A201" s="4"/>
      <c r="B201" s="4"/>
      <c r="C201" s="4"/>
      <c r="D201" s="4"/>
      <c r="E201" s="16"/>
      <c r="F201" s="4"/>
      <c r="G201" s="4"/>
    </row>
    <row r="202" spans="1:7">
      <c r="A202" s="4"/>
      <c r="B202" s="4"/>
      <c r="C202" s="4"/>
      <c r="D202" s="4"/>
      <c r="E202" s="16"/>
      <c r="F202" s="4"/>
      <c r="G202" s="4"/>
    </row>
    <row r="203" spans="1:7">
      <c r="A203" s="4"/>
      <c r="B203" s="4"/>
      <c r="C203" s="4"/>
      <c r="D203" s="4"/>
      <c r="E203" s="16"/>
      <c r="F203" s="4"/>
      <c r="G203" s="4"/>
    </row>
    <row r="204" spans="1:7">
      <c r="A204" s="4"/>
      <c r="B204" s="4"/>
      <c r="C204" s="4"/>
      <c r="D204" s="4"/>
      <c r="E204" s="16"/>
      <c r="F204" s="4"/>
      <c r="G204" s="4"/>
    </row>
    <row r="205" spans="1:7">
      <c r="A205" s="4"/>
      <c r="B205" s="4"/>
      <c r="C205" s="4"/>
      <c r="D205" s="4"/>
      <c r="E205" s="16"/>
      <c r="F205" s="4"/>
      <c r="G205" s="4"/>
    </row>
    <row r="206" spans="1:7">
      <c r="A206" s="4"/>
      <c r="B206" s="4"/>
      <c r="C206" s="4"/>
      <c r="D206" s="4"/>
      <c r="E206" s="16"/>
      <c r="F206" s="4"/>
      <c r="G206" s="4"/>
    </row>
    <row r="207" spans="1:7">
      <c r="A207" s="4"/>
      <c r="B207" s="4"/>
      <c r="C207" s="4"/>
      <c r="D207" s="4"/>
      <c r="E207" s="16"/>
      <c r="F207" s="4"/>
      <c r="G207" s="4"/>
    </row>
    <row r="208" spans="1:7">
      <c r="A208" s="4"/>
      <c r="B208" s="4"/>
      <c r="C208" s="4"/>
      <c r="D208" s="4"/>
      <c r="E208" s="16"/>
      <c r="F208" s="4"/>
      <c r="G208" s="4"/>
    </row>
    <row r="209" spans="1:7">
      <c r="A209" s="4"/>
      <c r="B209" s="4"/>
      <c r="C209" s="4"/>
      <c r="D209" s="4"/>
      <c r="E209" s="16"/>
      <c r="F209" s="4"/>
      <c r="G209" s="4"/>
    </row>
    <row r="210" spans="1:7">
      <c r="A210" s="4"/>
      <c r="B210" s="4"/>
      <c r="C210" s="4"/>
      <c r="D210" s="4"/>
      <c r="E210" s="16"/>
      <c r="F210" s="4"/>
      <c r="G210" s="4"/>
    </row>
    <row r="211" spans="1:7">
      <c r="A211" s="4"/>
      <c r="B211" s="4"/>
      <c r="C211" s="4"/>
      <c r="D211" s="4"/>
      <c r="E211" s="16"/>
      <c r="F211" s="4"/>
      <c r="G211" s="4"/>
    </row>
    <row r="212" spans="1:7">
      <c r="A212" s="4"/>
      <c r="B212" s="4"/>
      <c r="C212" s="4"/>
      <c r="D212" s="4"/>
      <c r="E212" s="16"/>
      <c r="F212" s="4"/>
      <c r="G212" s="4"/>
    </row>
    <row r="213" spans="1:7">
      <c r="A213" s="4"/>
      <c r="B213" s="4"/>
      <c r="C213" s="4"/>
      <c r="D213" s="4"/>
      <c r="E213" s="16"/>
      <c r="F213" s="4"/>
      <c r="G213" s="4"/>
    </row>
    <row r="214" spans="1:7">
      <c r="A214" s="4"/>
      <c r="B214" s="4"/>
      <c r="C214" s="4"/>
      <c r="D214" s="4"/>
      <c r="E214" s="16"/>
      <c r="F214" s="4"/>
      <c r="G214" s="4"/>
    </row>
    <row r="215" spans="1:7">
      <c r="A215" s="4"/>
      <c r="B215" s="4"/>
      <c r="C215" s="4"/>
      <c r="D215" s="4"/>
      <c r="E215" s="16"/>
      <c r="F215" s="4"/>
      <c r="G215" s="4"/>
    </row>
    <row r="216" spans="1:7">
      <c r="A216" s="4"/>
      <c r="B216" s="4"/>
      <c r="C216" s="4"/>
      <c r="D216" s="4"/>
      <c r="E216" s="16"/>
      <c r="F216" s="4"/>
      <c r="G216" s="4"/>
    </row>
    <row r="217" spans="1:7">
      <c r="A217" s="4"/>
      <c r="B217" s="4"/>
      <c r="C217" s="4"/>
      <c r="D217" s="4"/>
      <c r="E217" s="16"/>
      <c r="F217" s="4"/>
      <c r="G217" s="4"/>
    </row>
    <row r="218" spans="1:7">
      <c r="A218" s="4"/>
      <c r="B218" s="4"/>
      <c r="C218" s="4"/>
      <c r="D218" s="4"/>
      <c r="E218" s="16"/>
      <c r="F218" s="4"/>
      <c r="G218" s="4"/>
    </row>
    <row r="219" spans="1:7">
      <c r="A219" s="4"/>
      <c r="B219" s="4"/>
      <c r="C219" s="4"/>
      <c r="D219" s="4"/>
      <c r="E219" s="16"/>
      <c r="F219" s="4"/>
      <c r="G219" s="4"/>
    </row>
    <row r="220" spans="1:7">
      <c r="A220" s="4"/>
      <c r="B220" s="4"/>
      <c r="C220" s="4"/>
      <c r="D220" s="4"/>
      <c r="E220" s="16"/>
      <c r="F220" s="4"/>
      <c r="G220" s="4"/>
    </row>
    <row r="221" spans="1:7">
      <c r="A221" s="4"/>
      <c r="B221" s="4"/>
      <c r="C221" s="4"/>
      <c r="D221" s="4"/>
      <c r="E221" s="16"/>
      <c r="F221" s="4"/>
      <c r="G221" s="4"/>
    </row>
    <row r="222" spans="1:7">
      <c r="A222" s="4"/>
      <c r="B222" s="4"/>
      <c r="C222" s="4"/>
      <c r="D222" s="4"/>
      <c r="E222" s="16"/>
      <c r="F222" s="4"/>
      <c r="G222" s="4"/>
    </row>
    <row r="223" spans="1:7">
      <c r="A223" s="4"/>
      <c r="B223" s="4"/>
      <c r="C223" s="4"/>
      <c r="D223" s="4"/>
      <c r="E223" s="16"/>
      <c r="F223" s="4"/>
      <c r="G223" s="4"/>
    </row>
    <row r="224" spans="1:7">
      <c r="A224" s="4"/>
      <c r="B224" s="4"/>
      <c r="C224" s="4"/>
      <c r="D224" s="4"/>
      <c r="E224" s="16"/>
      <c r="F224" s="4"/>
      <c r="G224" s="4"/>
    </row>
    <row r="225" spans="1:7">
      <c r="A225" s="4"/>
      <c r="B225" s="4"/>
      <c r="C225" s="4"/>
      <c r="D225" s="4"/>
      <c r="E225" s="16"/>
      <c r="F225" s="4"/>
      <c r="G225" s="4"/>
    </row>
    <row r="226" spans="1:7">
      <c r="A226" s="4"/>
      <c r="B226" s="4"/>
      <c r="C226" s="4"/>
      <c r="D226" s="4"/>
      <c r="E226" s="16"/>
      <c r="F226" s="4"/>
      <c r="G226" s="4"/>
    </row>
    <row r="227" spans="1:7">
      <c r="A227" s="4"/>
      <c r="B227" s="4"/>
      <c r="C227" s="4"/>
      <c r="D227" s="4"/>
      <c r="E227" s="16"/>
      <c r="F227" s="4"/>
      <c r="G227" s="4"/>
    </row>
    <row r="228" spans="1:7">
      <c r="A228" s="4"/>
      <c r="B228" s="4"/>
      <c r="C228" s="4"/>
      <c r="D228" s="4"/>
      <c r="E228" s="16"/>
      <c r="F228" s="4"/>
      <c r="G228" s="4"/>
    </row>
    <row r="229" spans="1:7">
      <c r="A229" s="4"/>
      <c r="B229" s="4"/>
      <c r="C229" s="4"/>
      <c r="D229" s="4"/>
      <c r="E229" s="16"/>
      <c r="F229" s="4"/>
      <c r="G229" s="4"/>
    </row>
    <row r="230" spans="1:7">
      <c r="A230" s="4"/>
      <c r="B230" s="4"/>
      <c r="C230" s="4"/>
      <c r="D230" s="4"/>
      <c r="E230" s="16"/>
      <c r="F230" s="4"/>
      <c r="G230" s="4"/>
    </row>
    <row r="231" spans="1:7">
      <c r="A231" s="4"/>
      <c r="B231" s="4"/>
      <c r="C231" s="4"/>
      <c r="D231" s="4"/>
      <c r="E231" s="16"/>
      <c r="F231" s="4"/>
      <c r="G231" s="4"/>
    </row>
    <row r="232" spans="1:7">
      <c r="A232" s="4"/>
      <c r="B232" s="4"/>
      <c r="C232" s="4"/>
      <c r="D232" s="4"/>
      <c r="E232" s="16"/>
      <c r="F232" s="4"/>
      <c r="G232" s="4"/>
    </row>
    <row r="233" spans="1:7">
      <c r="A233" s="4"/>
      <c r="B233" s="4"/>
      <c r="C233" s="4"/>
      <c r="D233" s="4"/>
      <c r="E233" s="16"/>
      <c r="F233" s="4"/>
      <c r="G233" s="4"/>
    </row>
    <row r="234" spans="1:7">
      <c r="A234" s="4"/>
      <c r="B234" s="4"/>
      <c r="C234" s="4"/>
      <c r="D234" s="4"/>
      <c r="E234" s="16"/>
      <c r="F234" s="4"/>
      <c r="G234" s="4"/>
    </row>
    <row r="235" spans="1:7">
      <c r="A235" s="4"/>
      <c r="B235" s="4"/>
      <c r="C235" s="4"/>
      <c r="D235" s="4"/>
      <c r="E235" s="16"/>
      <c r="F235" s="4"/>
      <c r="G235" s="4"/>
    </row>
    <row r="236" spans="1:7">
      <c r="A236" s="4"/>
      <c r="B236" s="4"/>
      <c r="C236" s="4"/>
      <c r="D236" s="4"/>
      <c r="E236" s="16"/>
      <c r="F236" s="4"/>
      <c r="G236" s="4"/>
    </row>
    <row r="237" spans="1:7">
      <c r="A237" s="4"/>
      <c r="B237" s="4"/>
      <c r="C237" s="4"/>
      <c r="D237" s="4"/>
      <c r="E237" s="16"/>
      <c r="F237" s="4"/>
      <c r="G237" s="4"/>
    </row>
    <row r="238" spans="1:7">
      <c r="A238" s="4"/>
      <c r="B238" s="4"/>
      <c r="C238" s="4"/>
      <c r="D238" s="4"/>
      <c r="E238" s="16"/>
      <c r="F238" s="4"/>
      <c r="G238" s="4"/>
    </row>
    <row r="239" spans="1:7">
      <c r="A239" s="4"/>
      <c r="B239" s="4"/>
      <c r="C239" s="4"/>
      <c r="D239" s="4"/>
      <c r="E239" s="16"/>
      <c r="F239" s="4"/>
      <c r="G239" s="4"/>
    </row>
    <row r="240" spans="1:7">
      <c r="A240" s="4"/>
      <c r="B240" s="4"/>
      <c r="C240" s="4"/>
      <c r="D240" s="4"/>
      <c r="E240" s="16"/>
      <c r="F240" s="4"/>
      <c r="G240" s="4"/>
    </row>
    <row r="241" spans="1:7">
      <c r="A241" s="4"/>
      <c r="B241" s="4"/>
      <c r="C241" s="4"/>
      <c r="D241" s="4"/>
      <c r="E241" s="16"/>
      <c r="F241" s="4"/>
      <c r="G241" s="4"/>
    </row>
    <row r="242" spans="1:7">
      <c r="A242" s="4"/>
      <c r="B242" s="4"/>
      <c r="C242" s="4"/>
      <c r="D242" s="4"/>
      <c r="E242" s="16"/>
      <c r="F242" s="4"/>
      <c r="G242" s="4"/>
    </row>
    <row r="243" spans="1:7">
      <c r="A243" s="4"/>
      <c r="B243" s="4"/>
      <c r="C243" s="4"/>
      <c r="D243" s="4"/>
      <c r="E243" s="16"/>
      <c r="F243" s="4"/>
      <c r="G243" s="4"/>
    </row>
    <row r="244" spans="1:7">
      <c r="A244" s="4"/>
      <c r="B244" s="4"/>
      <c r="C244" s="4"/>
      <c r="D244" s="4"/>
      <c r="E244" s="16"/>
      <c r="F244" s="4"/>
      <c r="G244" s="4"/>
    </row>
    <row r="245" spans="1:7">
      <c r="A245" s="4"/>
      <c r="B245" s="4"/>
      <c r="C245" s="4"/>
      <c r="D245" s="4"/>
      <c r="E245" s="16"/>
      <c r="F245" s="4"/>
      <c r="G245" s="4"/>
    </row>
    <row r="246" spans="1:7">
      <c r="A246" s="4"/>
      <c r="B246" s="4"/>
      <c r="C246" s="4"/>
      <c r="D246" s="4"/>
      <c r="E246" s="16"/>
      <c r="F246" s="4"/>
      <c r="G246" s="4"/>
    </row>
    <row r="247" spans="1:7">
      <c r="A247" s="4"/>
      <c r="B247" s="4"/>
      <c r="C247" s="4"/>
      <c r="D247" s="4"/>
      <c r="E247" s="16"/>
      <c r="F247" s="4"/>
      <c r="G247" s="4"/>
    </row>
    <row r="248" spans="1:7">
      <c r="A248" s="4"/>
      <c r="B248" s="4"/>
      <c r="C248" s="4"/>
      <c r="D248" s="4"/>
      <c r="E248" s="16"/>
      <c r="F248" s="4"/>
      <c r="G248" s="4"/>
    </row>
    <row r="249" spans="1:7">
      <c r="A249" s="4"/>
      <c r="B249" s="4"/>
      <c r="C249" s="4"/>
      <c r="D249" s="4"/>
      <c r="E249" s="16"/>
      <c r="F249" s="4"/>
      <c r="G249" s="4"/>
    </row>
    <row r="250" spans="1:7">
      <c r="A250" s="4"/>
      <c r="B250" s="4"/>
      <c r="C250" s="4"/>
      <c r="D250" s="4"/>
      <c r="E250" s="16"/>
      <c r="F250" s="4"/>
      <c r="G250" s="4"/>
    </row>
    <row r="251" spans="1:7">
      <c r="A251" s="4"/>
      <c r="B251" s="4"/>
      <c r="C251" s="4"/>
      <c r="D251" s="4"/>
      <c r="E251" s="16"/>
      <c r="F251" s="4"/>
      <c r="G251" s="4"/>
    </row>
    <row r="252" spans="1:7">
      <c r="A252" s="4"/>
      <c r="B252" s="4"/>
      <c r="C252" s="4"/>
      <c r="D252" s="4"/>
      <c r="E252" s="16"/>
      <c r="F252" s="4"/>
      <c r="G252" s="4"/>
    </row>
    <row r="253" spans="1:7">
      <c r="A253" s="4"/>
      <c r="B253" s="4"/>
      <c r="C253" s="4"/>
      <c r="D253" s="4"/>
      <c r="E253" s="16"/>
      <c r="F253" s="4"/>
      <c r="G253" s="4"/>
    </row>
    <row r="254" spans="1:7">
      <c r="A254" s="4"/>
      <c r="B254" s="4"/>
      <c r="C254" s="4"/>
      <c r="D254" s="4"/>
      <c r="E254" s="16"/>
      <c r="F254" s="4"/>
      <c r="G254" s="4"/>
    </row>
    <row r="255" spans="1:7">
      <c r="A255" s="4"/>
      <c r="B255" s="4"/>
      <c r="C255" s="4"/>
      <c r="D255" s="4"/>
      <c r="E255" s="16"/>
      <c r="F255" s="4"/>
      <c r="G255" s="4"/>
    </row>
    <row r="256" spans="1:7">
      <c r="A256" s="4"/>
      <c r="B256" s="4"/>
      <c r="C256" s="4"/>
      <c r="D256" s="4"/>
      <c r="E256" s="16"/>
      <c r="F256" s="4"/>
      <c r="G256" s="4"/>
    </row>
    <row r="257" spans="1:7">
      <c r="A257" s="4"/>
      <c r="B257" s="4"/>
      <c r="C257" s="4"/>
      <c r="D257" s="4"/>
      <c r="E257" s="16"/>
      <c r="F257" s="4"/>
      <c r="G257" s="4"/>
    </row>
    <row r="258" spans="1:7">
      <c r="A258" s="4"/>
      <c r="B258" s="4"/>
      <c r="C258" s="4"/>
      <c r="D258" s="4"/>
      <c r="E258" s="16"/>
      <c r="F258" s="4"/>
      <c r="G258" s="4"/>
    </row>
    <row r="259" spans="1:7">
      <c r="A259" s="4"/>
      <c r="B259" s="4"/>
      <c r="C259" s="4"/>
      <c r="D259" s="4"/>
      <c r="E259" s="16"/>
      <c r="F259" s="4"/>
      <c r="G259" s="4"/>
    </row>
    <row r="260" spans="1:7">
      <c r="A260" s="4"/>
      <c r="B260" s="4"/>
      <c r="C260" s="4"/>
      <c r="D260" s="4"/>
      <c r="E260" s="16"/>
      <c r="F260" s="4"/>
      <c r="G260" s="4"/>
    </row>
    <row r="261" spans="1:7">
      <c r="A261" s="4"/>
      <c r="B261" s="4"/>
      <c r="C261" s="4"/>
      <c r="D261" s="4"/>
      <c r="E261" s="16"/>
      <c r="F261" s="4"/>
      <c r="G261" s="4"/>
    </row>
    <row r="262" spans="1:7">
      <c r="A262" s="4"/>
      <c r="B262" s="4"/>
      <c r="C262" s="4"/>
      <c r="D262" s="4"/>
      <c r="E262" s="16"/>
      <c r="F262" s="4"/>
      <c r="G262" s="4"/>
    </row>
    <row r="263" spans="1:7">
      <c r="A263" s="4"/>
      <c r="B263" s="4"/>
      <c r="C263" s="4"/>
      <c r="D263" s="4"/>
      <c r="E263" s="16"/>
      <c r="F263" s="4"/>
      <c r="G263" s="4"/>
    </row>
    <row r="264" spans="1:7">
      <c r="A264" s="4"/>
      <c r="B264" s="4"/>
      <c r="C264" s="4"/>
      <c r="D264" s="4"/>
      <c r="E264" s="16"/>
      <c r="F264" s="4"/>
      <c r="G264" s="4"/>
    </row>
    <row r="265" spans="1:7">
      <c r="A265" s="4"/>
      <c r="B265" s="4"/>
      <c r="C265" s="4"/>
      <c r="D265" s="4"/>
      <c r="E265" s="16"/>
      <c r="F265" s="4"/>
      <c r="G265" s="4"/>
    </row>
    <row r="266" spans="1:7">
      <c r="A266" s="4"/>
      <c r="B266" s="4"/>
      <c r="C266" s="4"/>
      <c r="D266" s="4"/>
      <c r="E266" s="16"/>
      <c r="F266" s="4"/>
      <c r="G266" s="4"/>
    </row>
    <row r="267" spans="1:7">
      <c r="A267" s="4"/>
      <c r="B267" s="4"/>
      <c r="C267" s="4"/>
      <c r="D267" s="4"/>
      <c r="E267" s="16"/>
      <c r="F267" s="4"/>
      <c r="G267" s="4"/>
    </row>
    <row r="268" spans="1:7">
      <c r="A268" s="4"/>
      <c r="B268" s="4"/>
      <c r="C268" s="4"/>
      <c r="D268" s="4"/>
      <c r="E268" s="16"/>
      <c r="F268" s="4"/>
      <c r="G268" s="4"/>
    </row>
    <row r="269" spans="1:7">
      <c r="A269" s="4"/>
      <c r="B269" s="4"/>
      <c r="C269" s="4"/>
      <c r="D269" s="4"/>
      <c r="E269" s="16"/>
      <c r="F269" s="4"/>
      <c r="G269" s="4"/>
    </row>
    <row r="270" spans="1:7">
      <c r="A270" s="4"/>
      <c r="B270" s="4"/>
      <c r="C270" s="4"/>
      <c r="D270" s="4"/>
      <c r="E270" s="16"/>
      <c r="F270" s="4"/>
      <c r="G270" s="4"/>
    </row>
    <row r="271" spans="1:7">
      <c r="A271" s="4"/>
      <c r="B271" s="4"/>
      <c r="C271" s="4"/>
      <c r="D271" s="4"/>
      <c r="E271" s="16"/>
      <c r="F271" s="4"/>
      <c r="G271" s="4"/>
    </row>
    <row r="272" spans="1:7">
      <c r="A272" s="4"/>
      <c r="B272" s="4"/>
      <c r="C272" s="4"/>
      <c r="D272" s="4"/>
      <c r="E272" s="16"/>
      <c r="F272" s="4"/>
      <c r="G272" s="4"/>
    </row>
    <row r="273" spans="1:7">
      <c r="A273" s="4"/>
      <c r="B273" s="4"/>
      <c r="C273" s="4"/>
      <c r="D273" s="4"/>
      <c r="E273" s="16"/>
      <c r="F273" s="4"/>
      <c r="G273" s="4"/>
    </row>
    <row r="274" spans="1:7">
      <c r="A274" s="4"/>
      <c r="B274" s="4"/>
      <c r="C274" s="4"/>
      <c r="D274" s="4"/>
      <c r="E274" s="16"/>
      <c r="F274" s="4"/>
      <c r="G274" s="4"/>
    </row>
    <row r="275" spans="1:7">
      <c r="A275" s="4"/>
      <c r="B275" s="4"/>
      <c r="C275" s="4"/>
      <c r="D275" s="4"/>
      <c r="E275" s="16"/>
      <c r="F275" s="4"/>
      <c r="G275" s="4"/>
    </row>
    <row r="276" spans="1:7">
      <c r="A276" s="4"/>
      <c r="B276" s="4"/>
      <c r="C276" s="4"/>
      <c r="D276" s="4"/>
      <c r="E276" s="16"/>
      <c r="F276" s="4"/>
      <c r="G276" s="4"/>
    </row>
    <row r="277" spans="1:7">
      <c r="A277" s="4"/>
      <c r="B277" s="4"/>
      <c r="C277" s="4"/>
      <c r="D277" s="4"/>
      <c r="E277" s="16"/>
      <c r="F277" s="4"/>
      <c r="G277" s="4"/>
    </row>
    <row r="278" spans="1:7">
      <c r="A278" s="4"/>
      <c r="B278" s="4"/>
      <c r="C278" s="4"/>
      <c r="D278" s="4"/>
      <c r="E278" s="16"/>
      <c r="F278" s="4"/>
      <c r="G278" s="4"/>
    </row>
    <row r="279" spans="1:7">
      <c r="A279" s="4"/>
      <c r="B279" s="4"/>
      <c r="C279" s="4"/>
      <c r="D279" s="4"/>
      <c r="E279" s="16"/>
      <c r="F279" s="4"/>
      <c r="G279" s="4"/>
    </row>
    <row r="280" spans="1:7">
      <c r="A280" s="4"/>
      <c r="B280" s="4"/>
      <c r="C280" s="4"/>
      <c r="D280" s="4"/>
      <c r="E280" s="16"/>
      <c r="F280" s="4"/>
      <c r="G280" s="4"/>
    </row>
    <row r="281" spans="1:7">
      <c r="A281" s="4"/>
      <c r="B281" s="4"/>
      <c r="C281" s="4"/>
      <c r="D281" s="4"/>
      <c r="E281" s="16"/>
      <c r="F281" s="4"/>
      <c r="G281" s="4"/>
    </row>
    <row r="282" spans="1:7">
      <c r="A282" s="4"/>
      <c r="B282" s="4"/>
      <c r="C282" s="4"/>
      <c r="D282" s="4"/>
      <c r="E282" s="16"/>
      <c r="F282" s="4"/>
      <c r="G282" s="4"/>
    </row>
    <row r="283" spans="1:7">
      <c r="A283" s="4"/>
      <c r="B283" s="4"/>
      <c r="C283" s="4"/>
      <c r="D283" s="4"/>
      <c r="E283" s="16"/>
      <c r="F283" s="4"/>
      <c r="G283" s="4"/>
    </row>
    <row r="284" spans="1:7">
      <c r="A284" s="4"/>
      <c r="B284" s="4"/>
      <c r="C284" s="4"/>
      <c r="D284" s="4"/>
      <c r="E284" s="16"/>
      <c r="F284" s="4"/>
      <c r="G284" s="4"/>
    </row>
    <row r="285" spans="1:7">
      <c r="A285" s="4"/>
      <c r="B285" s="4"/>
      <c r="C285" s="4"/>
      <c r="D285" s="4"/>
      <c r="E285" s="16"/>
      <c r="F285" s="4"/>
      <c r="G285" s="4"/>
    </row>
    <row r="286" spans="1:7">
      <c r="A286" s="4"/>
      <c r="B286" s="4"/>
      <c r="C286" s="4"/>
      <c r="D286" s="4"/>
      <c r="E286" s="16"/>
      <c r="F286" s="4"/>
      <c r="G286" s="4"/>
    </row>
    <row r="287" spans="1:7">
      <c r="A287" s="4"/>
      <c r="B287" s="4"/>
      <c r="C287" s="4"/>
      <c r="D287" s="4"/>
      <c r="E287" s="16"/>
      <c r="F287" s="4"/>
      <c r="G287" s="4"/>
    </row>
    <row r="288" spans="1:7">
      <c r="A288" s="4"/>
      <c r="B288" s="4"/>
      <c r="C288" s="4"/>
      <c r="D288" s="4"/>
      <c r="E288" s="16"/>
      <c r="F288" s="4"/>
      <c r="G288" s="4"/>
    </row>
    <row r="289" spans="1:7">
      <c r="A289" s="4"/>
      <c r="B289" s="4"/>
      <c r="C289" s="4"/>
      <c r="D289" s="4"/>
      <c r="E289" s="16"/>
      <c r="F289" s="4"/>
      <c r="G289" s="4"/>
    </row>
    <row r="290" spans="1:7">
      <c r="A290" s="4"/>
      <c r="B290" s="4"/>
      <c r="C290" s="4"/>
      <c r="D290" s="4"/>
      <c r="E290" s="16"/>
      <c r="F290" s="4"/>
      <c r="G290" s="4"/>
    </row>
    <row r="291" spans="1:7">
      <c r="A291" s="4"/>
      <c r="B291" s="4"/>
      <c r="C291" s="4"/>
      <c r="D291" s="4"/>
      <c r="E291" s="16"/>
      <c r="F291" s="4"/>
      <c r="G291" s="4"/>
    </row>
    <row r="292" spans="1:7">
      <c r="A292" s="4"/>
      <c r="B292" s="4"/>
      <c r="C292" s="4"/>
      <c r="D292" s="4"/>
      <c r="E292" s="16"/>
      <c r="F292" s="4"/>
      <c r="G292" s="4"/>
    </row>
    <row r="293" spans="1:7">
      <c r="A293" s="4"/>
      <c r="B293" s="4"/>
      <c r="C293" s="4"/>
      <c r="D293" s="4"/>
      <c r="E293" s="16"/>
      <c r="F293" s="4"/>
      <c r="G293" s="4"/>
    </row>
    <row r="294" spans="1:7">
      <c r="A294" s="4"/>
      <c r="B294" s="4"/>
      <c r="C294" s="4"/>
      <c r="D294" s="4"/>
      <c r="E294" s="16"/>
      <c r="F294" s="4"/>
      <c r="G294" s="4"/>
    </row>
    <row r="295" spans="1:7">
      <c r="A295" s="4"/>
      <c r="B295" s="4"/>
      <c r="C295" s="4"/>
      <c r="D295" s="4"/>
      <c r="E295" s="16"/>
      <c r="F295" s="4"/>
      <c r="G295" s="4"/>
    </row>
    <row r="296" spans="1:7">
      <c r="A296" s="4"/>
      <c r="B296" s="4"/>
      <c r="C296" s="4"/>
      <c r="D296" s="4"/>
      <c r="E296" s="16"/>
      <c r="F296" s="4"/>
      <c r="G296" s="4"/>
    </row>
    <row r="297" spans="1:7">
      <c r="A297" s="4"/>
      <c r="B297" s="4"/>
      <c r="C297" s="4"/>
      <c r="D297" s="4"/>
      <c r="E297" s="16"/>
      <c r="F297" s="4"/>
      <c r="G297" s="4"/>
    </row>
    <row r="298" spans="1:7">
      <c r="A298" s="4"/>
      <c r="B298" s="4"/>
      <c r="C298" s="4"/>
      <c r="D298" s="4"/>
      <c r="E298" s="16"/>
      <c r="F298" s="4"/>
      <c r="G298" s="4"/>
    </row>
    <row r="299" spans="1:7">
      <c r="A299" s="4"/>
      <c r="B299" s="4"/>
      <c r="C299" s="4"/>
      <c r="D299" s="4"/>
      <c r="E299" s="16"/>
      <c r="F299" s="4"/>
      <c r="G299" s="4"/>
    </row>
    <row r="300" spans="1:7">
      <c r="A300" s="4"/>
      <c r="B300" s="4"/>
      <c r="C300" s="4"/>
      <c r="D300" s="4"/>
      <c r="E300" s="16"/>
      <c r="F300" s="4"/>
      <c r="G300" s="4"/>
    </row>
    <row r="301" spans="1:7">
      <c r="A301" s="4"/>
      <c r="B301" s="4"/>
      <c r="C301" s="4"/>
      <c r="D301" s="4"/>
      <c r="E301" s="16"/>
      <c r="F301" s="4"/>
      <c r="G301" s="4"/>
    </row>
    <row r="302" spans="1:7">
      <c r="A302" s="4"/>
      <c r="B302" s="4"/>
      <c r="C302" s="4"/>
      <c r="D302" s="4"/>
      <c r="E302" s="16"/>
      <c r="F302" s="4"/>
      <c r="G302" s="4"/>
    </row>
    <row r="303" spans="1:7">
      <c r="A303" s="4"/>
      <c r="B303" s="4"/>
      <c r="C303" s="4"/>
      <c r="D303" s="4"/>
      <c r="E303" s="16"/>
      <c r="F303" s="4"/>
      <c r="G303" s="4"/>
    </row>
    <row r="304" spans="1:7">
      <c r="A304" s="4"/>
      <c r="B304" s="4"/>
      <c r="C304" s="4"/>
      <c r="D304" s="4"/>
      <c r="E304" s="16"/>
      <c r="F304" s="4"/>
      <c r="G304" s="4"/>
    </row>
    <row r="305" spans="1:7">
      <c r="A305" s="4"/>
      <c r="B305" s="4"/>
      <c r="C305" s="4"/>
      <c r="D305" s="4"/>
      <c r="E305" s="16"/>
      <c r="F305" s="4"/>
      <c r="G305" s="4"/>
    </row>
    <row r="306" spans="1:7">
      <c r="A306" s="4"/>
      <c r="B306" s="4"/>
      <c r="C306" s="4"/>
      <c r="D306" s="4"/>
      <c r="E306" s="16"/>
      <c r="F306" s="4"/>
      <c r="G306" s="4"/>
    </row>
    <row r="307" spans="1:7">
      <c r="A307" s="4"/>
      <c r="B307" s="4"/>
      <c r="C307" s="4"/>
      <c r="D307" s="4"/>
      <c r="E307" s="16"/>
      <c r="F307" s="4"/>
      <c r="G307" s="4"/>
    </row>
    <row r="308" spans="1:7">
      <c r="A308" s="4"/>
      <c r="B308" s="4"/>
      <c r="C308" s="4"/>
      <c r="D308" s="4"/>
      <c r="E308" s="16"/>
      <c r="F308" s="4"/>
      <c r="G308" s="4"/>
    </row>
    <row r="309" spans="1:7">
      <c r="A309" s="4"/>
      <c r="B309" s="4"/>
      <c r="C309" s="4"/>
      <c r="D309" s="4"/>
      <c r="E309" s="16"/>
      <c r="F309" s="4"/>
      <c r="G309" s="4"/>
    </row>
    <row r="310" spans="1:7">
      <c r="A310" s="4"/>
      <c r="B310" s="4"/>
      <c r="C310" s="4"/>
      <c r="D310" s="4"/>
      <c r="E310" s="16"/>
      <c r="F310" s="4"/>
      <c r="G310" s="4"/>
    </row>
    <row r="311" spans="1:7">
      <c r="A311" s="4"/>
      <c r="B311" s="4"/>
      <c r="C311" s="4"/>
      <c r="D311" s="4"/>
      <c r="E311" s="16"/>
      <c r="F311" s="4"/>
      <c r="G311" s="4"/>
    </row>
    <row r="312" spans="1:7">
      <c r="A312" s="4"/>
      <c r="B312" s="4"/>
      <c r="C312" s="4"/>
      <c r="D312" s="4"/>
      <c r="E312" s="16"/>
      <c r="F312" s="4"/>
      <c r="G312" s="4"/>
    </row>
    <row r="313" spans="1:7">
      <c r="A313" s="4"/>
      <c r="B313" s="4"/>
      <c r="C313" s="4"/>
      <c r="D313" s="4"/>
      <c r="E313" s="16"/>
      <c r="F313" s="4"/>
      <c r="G313" s="4"/>
    </row>
    <row r="314" spans="1:7">
      <c r="A314" s="4"/>
      <c r="B314" s="4"/>
      <c r="C314" s="4"/>
      <c r="D314" s="4"/>
      <c r="E314" s="16"/>
      <c r="F314" s="4"/>
      <c r="G314" s="4"/>
    </row>
    <row r="315" spans="1:7">
      <c r="A315" s="4"/>
      <c r="B315" s="4"/>
      <c r="C315" s="4"/>
      <c r="D315" s="4"/>
      <c r="E315" s="16"/>
      <c r="F315" s="4"/>
      <c r="G315" s="4"/>
    </row>
    <row r="316" spans="1:7">
      <c r="A316" s="4"/>
      <c r="B316" s="4"/>
      <c r="C316" s="4"/>
      <c r="D316" s="4"/>
      <c r="E316" s="16"/>
      <c r="F316" s="4"/>
      <c r="G316" s="4"/>
    </row>
    <row r="317" spans="1:7">
      <c r="A317" s="4"/>
      <c r="B317" s="4"/>
      <c r="C317" s="4"/>
      <c r="D317" s="4"/>
      <c r="E317" s="16"/>
      <c r="F317" s="4"/>
      <c r="G317" s="4"/>
    </row>
    <row r="318" spans="1:7">
      <c r="A318" s="4"/>
      <c r="B318" s="4"/>
      <c r="C318" s="4"/>
      <c r="D318" s="4"/>
      <c r="E318" s="16"/>
      <c r="F318" s="4"/>
      <c r="G318" s="4"/>
    </row>
    <row r="319" spans="1:7">
      <c r="A319" s="4"/>
      <c r="B319" s="4"/>
      <c r="C319" s="4"/>
      <c r="D319" s="4"/>
      <c r="E319" s="16"/>
      <c r="F319" s="4"/>
      <c r="G319" s="4"/>
    </row>
    <row r="320" spans="1:7">
      <c r="A320" s="4"/>
      <c r="B320" s="4"/>
      <c r="C320" s="4"/>
      <c r="D320" s="4"/>
      <c r="E320" s="16"/>
      <c r="F320" s="4"/>
      <c r="G320" s="4"/>
    </row>
    <row r="321" spans="1:7">
      <c r="A321" s="4"/>
      <c r="B321" s="4"/>
      <c r="C321" s="4"/>
      <c r="D321" s="4"/>
      <c r="E321" s="16"/>
      <c r="F321" s="4"/>
      <c r="G321" s="4"/>
    </row>
    <row r="322" spans="1:7">
      <c r="A322" s="4"/>
      <c r="B322" s="4"/>
      <c r="C322" s="4"/>
      <c r="D322" s="4"/>
      <c r="E322" s="16"/>
      <c r="F322" s="4"/>
      <c r="G322" s="4"/>
    </row>
    <row r="323" spans="1:7">
      <c r="A323" s="4"/>
      <c r="B323" s="4"/>
      <c r="C323" s="4"/>
      <c r="D323" s="4"/>
      <c r="E323" s="16"/>
      <c r="F323" s="4"/>
      <c r="G323" s="4"/>
    </row>
    <row r="324" spans="1:7">
      <c r="A324" s="4"/>
      <c r="B324" s="4"/>
      <c r="C324" s="4"/>
      <c r="D324" s="4"/>
      <c r="E324" s="16"/>
      <c r="F324" s="4"/>
      <c r="G324" s="4"/>
    </row>
    <row r="325" spans="1:7">
      <c r="A325" s="4"/>
      <c r="B325" s="4"/>
      <c r="C325" s="4"/>
      <c r="D325" s="4"/>
      <c r="E325" s="16"/>
      <c r="F325" s="4"/>
      <c r="G325" s="4"/>
    </row>
    <row r="326" spans="1:7">
      <c r="A326" s="4"/>
      <c r="B326" s="4"/>
      <c r="C326" s="4"/>
      <c r="D326" s="4"/>
      <c r="E326" s="16"/>
      <c r="F326" s="4"/>
      <c r="G326" s="4"/>
    </row>
    <row r="327" spans="1:7">
      <c r="A327" s="4"/>
      <c r="B327" s="4"/>
      <c r="C327" s="4"/>
      <c r="D327" s="4"/>
      <c r="E327" s="16"/>
      <c r="F327" s="4"/>
      <c r="G327" s="4"/>
    </row>
    <row r="328" spans="1:7">
      <c r="A328" s="4"/>
      <c r="B328" s="4"/>
      <c r="C328" s="4"/>
      <c r="D328" s="4"/>
      <c r="E328" s="16"/>
      <c r="F328" s="4"/>
      <c r="G328" s="4"/>
    </row>
    <row r="329" spans="1:7">
      <c r="A329" s="4"/>
      <c r="B329" s="4"/>
      <c r="C329" s="4"/>
      <c r="D329" s="4"/>
      <c r="E329" s="16"/>
      <c r="F329" s="4"/>
      <c r="G329" s="4"/>
    </row>
    <row r="330" spans="1:7">
      <c r="A330" s="4"/>
      <c r="B330" s="4"/>
      <c r="C330" s="4"/>
      <c r="D330" s="4"/>
      <c r="E330" s="16"/>
      <c r="F330" s="4"/>
      <c r="G330" s="4"/>
    </row>
    <row r="331" spans="1:7">
      <c r="A331" s="4"/>
      <c r="B331" s="4"/>
      <c r="C331" s="4"/>
      <c r="D331" s="4"/>
      <c r="E331" s="16"/>
      <c r="F331" s="4"/>
      <c r="G331" s="4"/>
    </row>
    <row r="332" spans="1:7">
      <c r="A332" s="4"/>
      <c r="B332" s="4"/>
      <c r="C332" s="4"/>
      <c r="D332" s="4"/>
      <c r="E332" s="16"/>
      <c r="F332" s="4"/>
      <c r="G332" s="4"/>
    </row>
    <row r="333" spans="1:7">
      <c r="A333" s="4"/>
      <c r="B333" s="4"/>
      <c r="C333" s="4"/>
      <c r="D333" s="4"/>
      <c r="E333" s="16"/>
      <c r="F333" s="4"/>
      <c r="G333" s="4"/>
    </row>
    <row r="334" spans="1:7">
      <c r="A334" s="4"/>
      <c r="B334" s="4"/>
      <c r="C334" s="4"/>
      <c r="D334" s="4"/>
      <c r="E334" s="16"/>
      <c r="F334" s="4"/>
      <c r="G334" s="4"/>
    </row>
    <row r="335" spans="1:7">
      <c r="A335" s="4"/>
      <c r="B335" s="4"/>
      <c r="C335" s="4"/>
      <c r="D335" s="4"/>
      <c r="E335" s="16"/>
      <c r="F335" s="4"/>
      <c r="G335" s="4"/>
    </row>
    <row r="336" spans="1:7">
      <c r="A336" s="4"/>
      <c r="B336" s="4"/>
      <c r="C336" s="4"/>
      <c r="D336" s="4"/>
      <c r="E336" s="16"/>
      <c r="F336" s="4"/>
      <c r="G336" s="4"/>
    </row>
    <row r="337" spans="1:7">
      <c r="A337" s="4"/>
      <c r="B337" s="4"/>
      <c r="C337" s="4"/>
      <c r="D337" s="4"/>
      <c r="E337" s="16"/>
      <c r="F337" s="4"/>
      <c r="G337" s="4"/>
    </row>
    <row r="338" spans="1:7">
      <c r="A338" s="4"/>
      <c r="B338" s="4"/>
      <c r="C338" s="4"/>
      <c r="D338" s="4"/>
      <c r="E338" s="16"/>
      <c r="F338" s="4"/>
      <c r="G338" s="4"/>
    </row>
    <row r="339" spans="1:7">
      <c r="A339" s="4"/>
      <c r="B339" s="4"/>
      <c r="C339" s="4"/>
      <c r="D339" s="4"/>
      <c r="E339" s="16"/>
      <c r="F339" s="4"/>
      <c r="G339" s="4"/>
    </row>
    <row r="340" spans="1:7">
      <c r="A340" s="4"/>
      <c r="B340" s="4"/>
      <c r="C340" s="4"/>
      <c r="D340" s="4"/>
      <c r="E340" s="16"/>
      <c r="F340" s="4"/>
      <c r="G340" s="4"/>
    </row>
    <row r="341" spans="1:7">
      <c r="A341" s="4"/>
      <c r="B341" s="4"/>
      <c r="C341" s="4"/>
      <c r="D341" s="4"/>
      <c r="E341" s="16"/>
      <c r="F341" s="4"/>
      <c r="G341" s="4"/>
    </row>
    <row r="342" spans="1:7">
      <c r="A342" s="4"/>
      <c r="B342" s="4"/>
      <c r="C342" s="4"/>
      <c r="D342" s="4"/>
      <c r="E342" s="16"/>
      <c r="F342" s="4"/>
      <c r="G342" s="4"/>
    </row>
    <row r="343" spans="1:7">
      <c r="A343" s="4"/>
      <c r="B343" s="4"/>
      <c r="C343" s="4"/>
      <c r="D343" s="4"/>
      <c r="E343" s="16"/>
      <c r="F343" s="4"/>
      <c r="G343" s="4"/>
    </row>
    <row r="344" spans="1:7">
      <c r="A344" s="4"/>
      <c r="B344" s="4"/>
      <c r="C344" s="4"/>
      <c r="D344" s="4"/>
      <c r="E344" s="16"/>
      <c r="F344" s="4"/>
      <c r="G344" s="4"/>
    </row>
    <row r="345" spans="1:7">
      <c r="A345" s="4"/>
      <c r="B345" s="4"/>
      <c r="C345" s="4"/>
      <c r="D345" s="4"/>
      <c r="E345" s="16"/>
      <c r="F345" s="4"/>
      <c r="G345" s="4"/>
    </row>
    <row r="346" spans="1:7">
      <c r="A346" s="4"/>
      <c r="B346" s="4"/>
      <c r="C346" s="4"/>
      <c r="D346" s="4"/>
      <c r="E346" s="16"/>
      <c r="F346" s="4"/>
      <c r="G346" s="4"/>
    </row>
    <row r="347" spans="1:7">
      <c r="A347" s="4"/>
      <c r="B347" s="4"/>
      <c r="C347" s="4"/>
      <c r="D347" s="4"/>
      <c r="E347" s="16"/>
      <c r="F347" s="4"/>
      <c r="G347" s="4"/>
    </row>
    <row r="348" spans="1:7">
      <c r="A348" s="4"/>
      <c r="B348" s="4"/>
      <c r="C348" s="4"/>
      <c r="D348" s="4"/>
      <c r="E348" s="16"/>
      <c r="F348" s="4"/>
      <c r="G348" s="4"/>
    </row>
    <row r="349" spans="1:7">
      <c r="A349" s="4"/>
      <c r="B349" s="4"/>
      <c r="C349" s="4"/>
      <c r="D349" s="4"/>
      <c r="E349" s="16"/>
      <c r="F349" s="4"/>
      <c r="G349" s="4"/>
    </row>
    <row r="350" spans="1:7">
      <c r="A350" s="4"/>
      <c r="B350" s="4"/>
      <c r="C350" s="4"/>
      <c r="D350" s="4"/>
      <c r="E350" s="16"/>
      <c r="F350" s="4"/>
      <c r="G350" s="4"/>
    </row>
    <row r="351" spans="1:7">
      <c r="A351" s="4"/>
      <c r="B351" s="4"/>
      <c r="C351" s="4"/>
      <c r="D351" s="4"/>
      <c r="E351" s="16"/>
      <c r="F351" s="4"/>
      <c r="G351" s="4"/>
    </row>
    <row r="352" spans="1:7">
      <c r="A352" s="4"/>
      <c r="B352" s="4"/>
      <c r="C352" s="4"/>
      <c r="D352" s="4"/>
      <c r="E352" s="16"/>
      <c r="F352" s="4"/>
      <c r="G352" s="4"/>
    </row>
    <row r="353" spans="1:7">
      <c r="A353" s="4"/>
      <c r="B353" s="4"/>
      <c r="C353" s="4"/>
      <c r="D353" s="4"/>
      <c r="E353" s="16"/>
      <c r="F353" s="4"/>
      <c r="G353" s="4"/>
    </row>
    <row r="354" spans="1:7">
      <c r="A354" s="4"/>
      <c r="B354" s="4"/>
      <c r="C354" s="4"/>
      <c r="D354" s="4"/>
      <c r="E354" s="16"/>
      <c r="F354" s="4"/>
      <c r="G354" s="4"/>
    </row>
    <row r="355" spans="1:7">
      <c r="A355" s="4"/>
      <c r="B355" s="4"/>
      <c r="C355" s="4"/>
      <c r="D355" s="4"/>
      <c r="E355" s="16"/>
      <c r="F355" s="4"/>
      <c r="G355" s="4"/>
    </row>
    <row r="356" spans="1:7">
      <c r="A356" s="4"/>
      <c r="B356" s="4"/>
      <c r="C356" s="4"/>
      <c r="D356" s="4"/>
      <c r="E356" s="16"/>
      <c r="F356" s="4"/>
      <c r="G356" s="4"/>
    </row>
    <row r="357" spans="1:7">
      <c r="A357" s="4"/>
      <c r="B357" s="4"/>
      <c r="C357" s="4"/>
      <c r="D357" s="4"/>
      <c r="E357" s="16"/>
      <c r="F357" s="4"/>
      <c r="G357" s="4"/>
    </row>
    <row r="358" spans="1:7">
      <c r="A358" s="4"/>
      <c r="B358" s="4"/>
      <c r="C358" s="4"/>
      <c r="D358" s="4"/>
      <c r="E358" s="16"/>
      <c r="F358" s="4"/>
      <c r="G358" s="4"/>
    </row>
    <row r="359" spans="1:7">
      <c r="A359" s="4"/>
      <c r="B359" s="4"/>
      <c r="C359" s="4"/>
      <c r="D359" s="4"/>
      <c r="E359" s="16"/>
      <c r="F359" s="4"/>
      <c r="G359" s="4"/>
    </row>
    <row r="360" spans="1:7">
      <c r="A360" s="4"/>
      <c r="B360" s="4"/>
      <c r="C360" s="4"/>
      <c r="D360" s="4"/>
      <c r="E360" s="16"/>
      <c r="F360" s="4"/>
      <c r="G360" s="4"/>
    </row>
    <row r="361" spans="1:7">
      <c r="A361" s="4"/>
      <c r="B361" s="4"/>
      <c r="C361" s="4"/>
      <c r="D361" s="4"/>
      <c r="E361" s="16"/>
      <c r="F361" s="4"/>
      <c r="G361" s="4"/>
    </row>
    <row r="362" spans="1:7">
      <c r="A362" s="4"/>
      <c r="B362" s="4"/>
      <c r="C362" s="4"/>
      <c r="D362" s="4"/>
      <c r="E362" s="16"/>
      <c r="F362" s="4"/>
      <c r="G362" s="4"/>
    </row>
    <row r="363" spans="1:7">
      <c r="A363" s="4"/>
      <c r="B363" s="4"/>
      <c r="C363" s="4"/>
      <c r="D363" s="4"/>
      <c r="E363" s="16"/>
      <c r="F363" s="4"/>
      <c r="G363" s="4"/>
    </row>
    <row r="364" spans="1:7">
      <c r="A364" s="4"/>
      <c r="B364" s="4"/>
      <c r="C364" s="4"/>
      <c r="D364" s="4"/>
      <c r="E364" s="16"/>
      <c r="F364" s="4"/>
      <c r="G364" s="4"/>
    </row>
    <row r="365" spans="1:7">
      <c r="A365" s="4"/>
      <c r="B365" s="4"/>
      <c r="C365" s="4"/>
      <c r="D365" s="4"/>
      <c r="E365" s="16"/>
      <c r="F365" s="4"/>
      <c r="G365" s="4"/>
    </row>
    <row r="366" spans="1:7">
      <c r="A366" s="4"/>
      <c r="B366" s="4"/>
      <c r="C366" s="4"/>
      <c r="D366" s="4"/>
      <c r="E366" s="16"/>
      <c r="F366" s="4"/>
      <c r="G366" s="4"/>
    </row>
    <row r="367" spans="1:7">
      <c r="A367" s="4"/>
      <c r="B367" s="4"/>
      <c r="C367" s="4"/>
      <c r="D367" s="4"/>
      <c r="E367" s="16"/>
      <c r="F367" s="4"/>
      <c r="G367" s="4"/>
    </row>
    <row r="368" spans="1:7">
      <c r="A368" s="4"/>
      <c r="B368" s="4"/>
      <c r="C368" s="4"/>
      <c r="D368" s="4"/>
      <c r="E368" s="16"/>
      <c r="F368" s="4"/>
      <c r="G368" s="4"/>
    </row>
    <row r="369" spans="1:7">
      <c r="A369" s="4"/>
      <c r="B369" s="4"/>
      <c r="C369" s="4"/>
      <c r="D369" s="4"/>
      <c r="E369" s="16"/>
      <c r="F369" s="4"/>
      <c r="G369" s="4"/>
    </row>
    <row r="370" spans="1:7">
      <c r="A370" s="4"/>
      <c r="B370" s="4"/>
      <c r="C370" s="4"/>
      <c r="D370" s="4"/>
      <c r="E370" s="16"/>
      <c r="F370" s="4"/>
      <c r="G370" s="4"/>
    </row>
    <row r="371" spans="1:7">
      <c r="A371" s="4"/>
      <c r="B371" s="4"/>
      <c r="C371" s="4"/>
      <c r="D371" s="4"/>
      <c r="E371" s="16"/>
      <c r="F371" s="4"/>
      <c r="G371" s="4"/>
    </row>
    <row r="372" spans="1:7">
      <c r="A372" s="4"/>
      <c r="B372" s="4"/>
      <c r="C372" s="4"/>
      <c r="D372" s="4"/>
      <c r="E372" s="16"/>
      <c r="F372" s="4"/>
      <c r="G372" s="4"/>
    </row>
    <row r="373" spans="1:7">
      <c r="A373" s="4"/>
      <c r="B373" s="4"/>
      <c r="C373" s="4"/>
      <c r="D373" s="4"/>
      <c r="E373" s="16"/>
      <c r="F373" s="4"/>
      <c r="G373" s="4"/>
    </row>
    <row r="374" spans="1:7">
      <c r="A374" s="4"/>
      <c r="B374" s="4"/>
      <c r="C374" s="4"/>
      <c r="D374" s="4"/>
      <c r="E374" s="16"/>
      <c r="F374" s="4"/>
      <c r="G374" s="4"/>
    </row>
    <row r="375" spans="1:7">
      <c r="A375" s="4"/>
      <c r="B375" s="4"/>
      <c r="C375" s="4"/>
      <c r="D375" s="4"/>
      <c r="E375" s="16"/>
      <c r="F375" s="4"/>
      <c r="G375" s="4"/>
    </row>
    <row r="376" spans="1:7">
      <c r="A376" s="4"/>
      <c r="B376" s="4"/>
      <c r="C376" s="4"/>
      <c r="D376" s="4"/>
      <c r="E376" s="16"/>
      <c r="F376" s="4"/>
      <c r="G376" s="4"/>
    </row>
    <row r="377" spans="1:7">
      <c r="A377" s="4"/>
      <c r="B377" s="4"/>
      <c r="C377" s="4"/>
      <c r="D377" s="4"/>
      <c r="E377" s="16"/>
      <c r="F377" s="4"/>
      <c r="G377" s="4"/>
    </row>
    <row r="378" spans="1:7">
      <c r="A378" s="4"/>
      <c r="B378" s="4"/>
      <c r="C378" s="4"/>
      <c r="D378" s="4"/>
      <c r="E378" s="16"/>
      <c r="F378" s="4"/>
      <c r="G378" s="4"/>
    </row>
    <row r="379" spans="1:7">
      <c r="A379" s="4"/>
      <c r="B379" s="4"/>
      <c r="C379" s="4"/>
      <c r="D379" s="4"/>
      <c r="E379" s="16"/>
      <c r="F379" s="4"/>
      <c r="G379" s="4"/>
    </row>
    <row r="380" spans="1:7">
      <c r="A380" s="4"/>
      <c r="B380" s="4"/>
      <c r="C380" s="4"/>
      <c r="D380" s="4"/>
      <c r="E380" s="16"/>
      <c r="F380" s="4"/>
      <c r="G380" s="4"/>
    </row>
    <row r="381" spans="1:7">
      <c r="A381" s="4"/>
      <c r="B381" s="4"/>
      <c r="C381" s="4"/>
      <c r="D381" s="4"/>
      <c r="E381" s="16"/>
      <c r="F381" s="4"/>
      <c r="G381" s="4"/>
    </row>
    <row r="382" spans="1:7">
      <c r="A382" s="4"/>
      <c r="B382" s="4"/>
      <c r="C382" s="4"/>
      <c r="D382" s="4"/>
      <c r="E382" s="16"/>
      <c r="F382" s="4"/>
      <c r="G382" s="4"/>
    </row>
    <row r="383" spans="1:7">
      <c r="A383" s="4"/>
      <c r="B383" s="4"/>
      <c r="C383" s="4"/>
      <c r="D383" s="4"/>
      <c r="E383" s="16"/>
      <c r="F383" s="4"/>
      <c r="G383" s="4"/>
    </row>
    <row r="384" spans="1:7">
      <c r="A384" s="4"/>
      <c r="B384" s="4"/>
      <c r="C384" s="4"/>
      <c r="D384" s="4"/>
      <c r="E384" s="16"/>
      <c r="F384" s="4"/>
      <c r="G384" s="4"/>
    </row>
    <row r="385" spans="1:7">
      <c r="A385" s="4"/>
      <c r="B385" s="4"/>
      <c r="C385" s="4"/>
      <c r="D385" s="4"/>
      <c r="E385" s="16"/>
      <c r="F385" s="4"/>
      <c r="G385" s="4"/>
    </row>
    <row r="386" spans="1:7">
      <c r="A386" s="4"/>
      <c r="B386" s="4"/>
      <c r="C386" s="4"/>
      <c r="D386" s="4"/>
      <c r="E386" s="16"/>
      <c r="F386" s="4"/>
      <c r="G386" s="4"/>
    </row>
    <row r="387" spans="1:7">
      <c r="A387" s="4"/>
      <c r="B387" s="4"/>
      <c r="C387" s="4"/>
      <c r="D387" s="4"/>
      <c r="E387" s="16"/>
      <c r="F387" s="4"/>
      <c r="G387" s="4"/>
    </row>
    <row r="388" spans="1:7">
      <c r="A388" s="4"/>
      <c r="B388" s="4"/>
      <c r="C388" s="4"/>
      <c r="D388" s="4"/>
      <c r="E388" s="16"/>
      <c r="F388" s="4"/>
      <c r="G388" s="4"/>
    </row>
    <row r="389" spans="1:7">
      <c r="A389" s="4"/>
      <c r="B389" s="4"/>
      <c r="C389" s="4"/>
      <c r="D389" s="4"/>
      <c r="E389" s="16"/>
      <c r="F389" s="4"/>
      <c r="G389" s="4"/>
    </row>
    <row r="390" spans="1:7">
      <c r="A390" s="4"/>
      <c r="B390" s="4"/>
      <c r="C390" s="4"/>
      <c r="D390" s="4"/>
      <c r="E390" s="16"/>
      <c r="F390" s="4"/>
      <c r="G390" s="4"/>
    </row>
    <row r="391" spans="1:7">
      <c r="A391" s="4"/>
      <c r="B391" s="4"/>
      <c r="C391" s="4"/>
      <c r="D391" s="4"/>
      <c r="E391" s="16"/>
      <c r="F391" s="4"/>
      <c r="G391" s="4"/>
    </row>
    <row r="392" spans="1:7">
      <c r="A392" s="4"/>
      <c r="B392" s="4"/>
      <c r="C392" s="4"/>
      <c r="D392" s="4"/>
      <c r="E392" s="16"/>
      <c r="F392" s="4"/>
      <c r="G392" s="4"/>
    </row>
    <row r="393" spans="1:7">
      <c r="A393" s="4"/>
      <c r="B393" s="4"/>
      <c r="C393" s="4"/>
      <c r="D393" s="4"/>
      <c r="E393" s="16"/>
      <c r="F393" s="4"/>
      <c r="G393" s="4"/>
    </row>
    <row r="394" spans="1:7">
      <c r="A394" s="4"/>
      <c r="B394" s="4"/>
      <c r="C394" s="4"/>
      <c r="D394" s="4"/>
      <c r="E394" s="16"/>
      <c r="F394" s="4"/>
      <c r="G394" s="4"/>
    </row>
    <row r="395" spans="1:7">
      <c r="A395" s="4"/>
      <c r="B395" s="4"/>
      <c r="C395" s="4"/>
      <c r="D395" s="4"/>
      <c r="E395" s="16"/>
      <c r="F395" s="4"/>
      <c r="G395" s="4"/>
    </row>
    <row r="396" spans="1:7">
      <c r="A396" s="4"/>
      <c r="B396" s="4"/>
      <c r="C396" s="4"/>
      <c r="D396" s="4"/>
      <c r="E396" s="16"/>
      <c r="F396" s="4"/>
      <c r="G396" s="4"/>
    </row>
    <row r="397" spans="1:7">
      <c r="A397" s="4"/>
      <c r="B397" s="4"/>
      <c r="C397" s="4"/>
      <c r="D397" s="4"/>
      <c r="E397" s="16"/>
      <c r="F397" s="4"/>
      <c r="G397" s="4"/>
    </row>
    <row r="398" spans="1:7">
      <c r="A398" s="4"/>
      <c r="B398" s="4"/>
      <c r="C398" s="4"/>
      <c r="D398" s="4"/>
      <c r="E398" s="16"/>
      <c r="F398" s="4"/>
      <c r="G398" s="4"/>
    </row>
    <row r="399" spans="1:7">
      <c r="A399" s="4"/>
      <c r="B399" s="4"/>
      <c r="C399" s="4"/>
      <c r="D399" s="4"/>
      <c r="E399" s="16"/>
      <c r="F399" s="4"/>
      <c r="G399" s="4"/>
    </row>
    <row r="400" spans="1:7">
      <c r="A400" s="4"/>
      <c r="B400" s="4"/>
      <c r="C400" s="4"/>
      <c r="D400" s="4"/>
      <c r="E400" s="16"/>
      <c r="F400" s="4"/>
      <c r="G400" s="4"/>
    </row>
    <row r="401" spans="1:7">
      <c r="A401" s="4"/>
      <c r="B401" s="4"/>
      <c r="C401" s="4"/>
      <c r="D401" s="4"/>
      <c r="E401" s="16"/>
      <c r="F401" s="4"/>
      <c r="G401" s="4"/>
    </row>
    <row r="402" spans="1:7">
      <c r="A402" s="4"/>
      <c r="B402" s="4"/>
      <c r="C402" s="4"/>
      <c r="D402" s="4"/>
      <c r="E402" s="16"/>
      <c r="F402" s="4"/>
      <c r="G402" s="4"/>
    </row>
    <row r="403" spans="1:7">
      <c r="A403" s="4"/>
      <c r="B403" s="4"/>
      <c r="C403" s="4"/>
      <c r="D403" s="4"/>
      <c r="E403" s="16"/>
      <c r="F403" s="4"/>
      <c r="G403" s="4"/>
    </row>
    <row r="404" spans="1:7">
      <c r="A404" s="4"/>
      <c r="B404" s="4"/>
      <c r="C404" s="4"/>
      <c r="D404" s="4"/>
      <c r="E404" s="16"/>
      <c r="F404" s="4"/>
      <c r="G404" s="4"/>
    </row>
    <row r="405" spans="1:7">
      <c r="A405" s="4"/>
      <c r="B405" s="4"/>
      <c r="C405" s="4"/>
      <c r="D405" s="4"/>
      <c r="E405" s="16"/>
      <c r="F405" s="4"/>
      <c r="G405" s="4"/>
    </row>
    <row r="406" spans="1:7">
      <c r="A406" s="4"/>
      <c r="B406" s="4"/>
      <c r="C406" s="4"/>
      <c r="D406" s="4"/>
      <c r="E406" s="16"/>
      <c r="F406" s="4"/>
      <c r="G406" s="4"/>
    </row>
    <row r="407" spans="1:7">
      <c r="A407" s="4"/>
      <c r="B407" s="4"/>
      <c r="C407" s="4"/>
      <c r="D407" s="4"/>
      <c r="E407" s="16"/>
      <c r="F407" s="4"/>
      <c r="G407" s="4"/>
    </row>
    <row r="408" spans="1:7">
      <c r="A408" s="4"/>
      <c r="B408" s="4"/>
      <c r="C408" s="4"/>
      <c r="D408" s="4"/>
      <c r="E408" s="16"/>
      <c r="F408" s="4"/>
      <c r="G408" s="4"/>
    </row>
    <row r="409" spans="1:7">
      <c r="A409" s="4"/>
      <c r="B409" s="4"/>
      <c r="C409" s="4"/>
      <c r="D409" s="4"/>
      <c r="E409" s="16"/>
      <c r="F409" s="4"/>
      <c r="G409" s="4"/>
    </row>
    <row r="410" spans="1:7">
      <c r="A410" s="4"/>
      <c r="B410" s="4"/>
      <c r="C410" s="4"/>
      <c r="D410" s="4"/>
      <c r="E410" s="16"/>
      <c r="F410" s="4"/>
      <c r="G410" s="4"/>
    </row>
    <row r="411" spans="1:7">
      <c r="A411" s="4"/>
      <c r="B411" s="4"/>
      <c r="C411" s="4"/>
      <c r="D411" s="4"/>
      <c r="E411" s="16"/>
      <c r="F411" s="4"/>
      <c r="G411" s="4"/>
    </row>
    <row r="412" spans="1:7">
      <c r="A412" s="4"/>
      <c r="B412" s="4"/>
      <c r="C412" s="4"/>
      <c r="D412" s="4"/>
      <c r="E412" s="16"/>
      <c r="F412" s="4"/>
      <c r="G412" s="4"/>
    </row>
    <row r="413" spans="1:7">
      <c r="A413" s="4"/>
      <c r="B413" s="4"/>
      <c r="C413" s="4"/>
      <c r="D413" s="4"/>
      <c r="E413" s="16"/>
      <c r="F413" s="4"/>
      <c r="G413" s="4"/>
    </row>
    <row r="414" spans="1:7">
      <c r="A414" s="4"/>
      <c r="B414" s="4"/>
      <c r="C414" s="4"/>
      <c r="D414" s="4"/>
      <c r="E414" s="16"/>
      <c r="F414" s="4"/>
      <c r="G414" s="4"/>
    </row>
    <row r="415" spans="1:7">
      <c r="A415" s="4"/>
      <c r="B415" s="4"/>
      <c r="C415" s="4"/>
      <c r="D415" s="4"/>
      <c r="E415" s="16"/>
      <c r="F415" s="4"/>
      <c r="G415" s="4"/>
    </row>
    <row r="416" spans="1:7">
      <c r="A416" s="4"/>
      <c r="B416" s="4"/>
      <c r="C416" s="4"/>
      <c r="D416" s="4"/>
      <c r="E416" s="16"/>
      <c r="F416" s="4"/>
      <c r="G416" s="4"/>
    </row>
    <row r="417" spans="1:7">
      <c r="A417" s="4"/>
      <c r="B417" s="4"/>
      <c r="C417" s="4"/>
      <c r="D417" s="4"/>
      <c r="E417" s="16"/>
      <c r="F417" s="4"/>
      <c r="G417" s="4"/>
    </row>
    <row r="418" spans="1:7">
      <c r="A418" s="4"/>
      <c r="B418" s="4"/>
      <c r="C418" s="4"/>
      <c r="D418" s="4"/>
      <c r="E418" s="16"/>
      <c r="F418" s="4"/>
      <c r="G418" s="4"/>
    </row>
    <row r="419" spans="1:7">
      <c r="A419" s="4"/>
      <c r="B419" s="4"/>
      <c r="C419" s="4"/>
      <c r="D419" s="4"/>
      <c r="E419" s="16"/>
      <c r="F419" s="4"/>
      <c r="G419" s="4"/>
    </row>
    <row r="420" spans="1:7">
      <c r="A420" s="4"/>
      <c r="B420" s="4"/>
      <c r="C420" s="4"/>
      <c r="D420" s="4"/>
      <c r="E420" s="16"/>
      <c r="F420" s="4"/>
      <c r="G420" s="4"/>
    </row>
    <row r="421" spans="1:7">
      <c r="A421" s="4"/>
      <c r="B421" s="4"/>
      <c r="C421" s="4"/>
      <c r="D421" s="4"/>
      <c r="E421" s="16"/>
      <c r="F421" s="4"/>
      <c r="G421" s="4"/>
    </row>
    <row r="422" spans="1:7">
      <c r="A422" s="4"/>
      <c r="B422" s="4"/>
      <c r="C422" s="4"/>
      <c r="D422" s="4"/>
      <c r="E422" s="16"/>
      <c r="F422" s="4"/>
      <c r="G422" s="4"/>
    </row>
    <row r="423" spans="1:7">
      <c r="A423" s="4"/>
      <c r="B423" s="4"/>
      <c r="C423" s="4"/>
      <c r="D423" s="4"/>
      <c r="E423" s="16"/>
      <c r="F423" s="4"/>
      <c r="G423" s="4"/>
    </row>
    <row r="424" spans="1:7">
      <c r="A424" s="4"/>
      <c r="B424" s="4"/>
      <c r="C424" s="4"/>
      <c r="D424" s="4"/>
      <c r="E424" s="16"/>
      <c r="F424" s="4"/>
      <c r="G424" s="4"/>
    </row>
    <row r="425" spans="1:7">
      <c r="A425" s="4"/>
      <c r="B425" s="4"/>
      <c r="C425" s="4"/>
      <c r="D425" s="4"/>
      <c r="E425" s="16"/>
      <c r="F425" s="4"/>
      <c r="G425" s="4"/>
    </row>
    <row r="426" spans="1:7">
      <c r="A426" s="4"/>
      <c r="B426" s="4"/>
      <c r="C426" s="4"/>
      <c r="D426" s="4"/>
      <c r="E426" s="16"/>
      <c r="F426" s="4"/>
      <c r="G426" s="4"/>
    </row>
    <row r="427" spans="1:7">
      <c r="A427" s="4"/>
      <c r="B427" s="4"/>
      <c r="C427" s="4"/>
      <c r="D427" s="4"/>
      <c r="E427" s="16"/>
      <c r="F427" s="4"/>
      <c r="G427" s="4"/>
    </row>
    <row r="428" spans="1:7">
      <c r="A428" s="4"/>
      <c r="B428" s="4"/>
      <c r="C428" s="4"/>
      <c r="D428" s="4"/>
      <c r="E428" s="16"/>
      <c r="F428" s="4"/>
      <c r="G428" s="4"/>
    </row>
    <row r="429" spans="1:7">
      <c r="A429" s="4"/>
      <c r="B429" s="4"/>
      <c r="C429" s="4"/>
      <c r="D429" s="4"/>
      <c r="E429" s="16"/>
      <c r="F429" s="4"/>
      <c r="G429" s="4"/>
    </row>
    <row r="430" spans="1:7">
      <c r="A430" s="4"/>
      <c r="B430" s="4"/>
      <c r="C430" s="4"/>
      <c r="D430" s="4"/>
      <c r="E430" s="16"/>
      <c r="F430" s="4"/>
      <c r="G430" s="4"/>
    </row>
    <row r="431" spans="1:7">
      <c r="A431" s="4"/>
      <c r="B431" s="4"/>
      <c r="C431" s="4"/>
      <c r="D431" s="4"/>
      <c r="E431" s="16"/>
      <c r="F431" s="4"/>
      <c r="G431" s="4"/>
    </row>
    <row r="432" spans="1:7">
      <c r="A432" s="4"/>
      <c r="B432" s="4"/>
      <c r="C432" s="4"/>
      <c r="D432" s="4"/>
      <c r="E432" s="16"/>
      <c r="F432" s="4"/>
      <c r="G432" s="4"/>
    </row>
    <row r="433" spans="1:7">
      <c r="A433" s="4"/>
      <c r="B433" s="4"/>
      <c r="C433" s="4"/>
      <c r="D433" s="4"/>
      <c r="E433" s="16"/>
      <c r="F433" s="4"/>
      <c r="G433" s="4"/>
    </row>
    <row r="434" spans="1:7">
      <c r="A434" s="4"/>
      <c r="B434" s="4"/>
      <c r="C434" s="4"/>
      <c r="D434" s="4"/>
      <c r="E434" s="16"/>
      <c r="F434" s="4"/>
      <c r="G434" s="4"/>
    </row>
    <row r="435" spans="1:7">
      <c r="A435" s="4"/>
      <c r="B435" s="4"/>
      <c r="C435" s="4"/>
      <c r="D435" s="4"/>
      <c r="E435" s="16"/>
      <c r="F435" s="4"/>
      <c r="G435" s="4"/>
    </row>
    <row r="436" spans="1:7">
      <c r="A436" s="4"/>
      <c r="B436" s="4"/>
      <c r="C436" s="4"/>
      <c r="D436" s="4"/>
      <c r="E436" s="16"/>
      <c r="F436" s="4"/>
      <c r="G436" s="4"/>
    </row>
    <row r="437" spans="1:7">
      <c r="A437" s="4"/>
      <c r="B437" s="4"/>
      <c r="C437" s="4"/>
      <c r="D437" s="4"/>
      <c r="E437" s="16"/>
      <c r="F437" s="4"/>
      <c r="G437" s="4"/>
    </row>
    <row r="438" spans="1:7">
      <c r="A438" s="4"/>
      <c r="B438" s="4"/>
      <c r="C438" s="4"/>
      <c r="D438" s="4"/>
      <c r="E438" s="16"/>
      <c r="F438" s="4"/>
      <c r="G438" s="4"/>
    </row>
    <row r="439" spans="1:7">
      <c r="A439" s="4"/>
      <c r="B439" s="4"/>
      <c r="C439" s="4"/>
      <c r="D439" s="4"/>
      <c r="E439" s="16"/>
      <c r="F439" s="4"/>
      <c r="G439" s="4"/>
    </row>
    <row r="440" spans="1:7">
      <c r="A440" s="4"/>
      <c r="B440" s="4"/>
      <c r="C440" s="4"/>
      <c r="D440" s="4"/>
      <c r="E440" s="16"/>
      <c r="F440" s="4"/>
      <c r="G440" s="4"/>
    </row>
    <row r="441" spans="1:7">
      <c r="A441" s="4"/>
      <c r="B441" s="4"/>
      <c r="C441" s="4"/>
      <c r="D441" s="4"/>
      <c r="E441" s="16"/>
      <c r="F441" s="4"/>
      <c r="G441" s="4"/>
    </row>
    <row r="442" spans="1:7">
      <c r="A442" s="4"/>
      <c r="B442" s="4"/>
      <c r="C442" s="4"/>
      <c r="D442" s="4"/>
      <c r="E442" s="16"/>
      <c r="F442" s="4"/>
      <c r="G442" s="4"/>
    </row>
    <row r="443" spans="1:7">
      <c r="A443" s="4"/>
      <c r="B443" s="4"/>
      <c r="C443" s="4"/>
      <c r="D443" s="4"/>
      <c r="E443" s="16"/>
      <c r="F443" s="4"/>
      <c r="G443" s="4"/>
    </row>
    <row r="444" spans="1:7">
      <c r="A444" s="4"/>
      <c r="B444" s="4"/>
      <c r="C444" s="4"/>
      <c r="D444" s="4"/>
      <c r="E444" s="16"/>
      <c r="F444" s="4"/>
      <c r="G444" s="4"/>
    </row>
    <row r="445" spans="1:7">
      <c r="A445" s="4"/>
      <c r="B445" s="4"/>
      <c r="C445" s="4"/>
      <c r="D445" s="4"/>
      <c r="E445" s="16"/>
      <c r="F445" s="4"/>
      <c r="G445" s="4"/>
    </row>
    <row r="446" spans="1:7">
      <c r="A446" s="4"/>
      <c r="B446" s="4"/>
      <c r="C446" s="4"/>
      <c r="D446" s="4"/>
      <c r="E446" s="16"/>
      <c r="F446" s="4"/>
      <c r="G446" s="4"/>
    </row>
    <row r="447" spans="1:7">
      <c r="A447" s="4"/>
      <c r="B447" s="4"/>
      <c r="C447" s="4"/>
      <c r="D447" s="4"/>
      <c r="E447" s="16"/>
      <c r="F447" s="4"/>
      <c r="G447" s="4"/>
    </row>
    <row r="448" spans="1:7">
      <c r="A448" s="4"/>
      <c r="B448" s="4"/>
      <c r="C448" s="4"/>
      <c r="D448" s="4"/>
      <c r="E448" s="16"/>
      <c r="F448" s="4"/>
      <c r="G448" s="4"/>
    </row>
    <row r="449" spans="1:7">
      <c r="A449" s="4"/>
      <c r="B449" s="4"/>
      <c r="C449" s="4"/>
      <c r="D449" s="4"/>
      <c r="E449" s="16"/>
      <c r="F449" s="4"/>
      <c r="G449" s="4"/>
    </row>
    <row r="450" spans="1:7">
      <c r="A450" s="4"/>
      <c r="B450" s="4"/>
      <c r="C450" s="4"/>
      <c r="D450" s="4"/>
      <c r="E450" s="16"/>
      <c r="F450" s="4"/>
      <c r="G450" s="4"/>
    </row>
    <row r="451" spans="1:7">
      <c r="A451" s="4"/>
      <c r="B451" s="4"/>
      <c r="C451" s="4"/>
      <c r="D451" s="4"/>
      <c r="E451" s="16"/>
      <c r="F451" s="4"/>
      <c r="G451" s="4"/>
    </row>
    <row r="452" spans="1:7">
      <c r="A452" s="4"/>
      <c r="B452" s="4"/>
      <c r="C452" s="4"/>
      <c r="D452" s="4"/>
      <c r="E452" s="16"/>
      <c r="F452" s="4"/>
      <c r="G452" s="4"/>
    </row>
    <row r="453" spans="1:7">
      <c r="A453" s="4"/>
      <c r="B453" s="4"/>
      <c r="C453" s="4"/>
      <c r="D453" s="4"/>
      <c r="E453" s="16"/>
      <c r="F453" s="4"/>
      <c r="G453" s="4"/>
    </row>
    <row r="454" spans="1:7">
      <c r="A454" s="4"/>
      <c r="B454" s="4"/>
      <c r="C454" s="4"/>
      <c r="D454" s="4"/>
      <c r="E454" s="16"/>
      <c r="F454" s="4"/>
      <c r="G454" s="4"/>
    </row>
    <row r="455" spans="1:7">
      <c r="A455" s="4"/>
      <c r="B455" s="4"/>
      <c r="C455" s="4"/>
      <c r="D455" s="4"/>
      <c r="E455" s="16"/>
      <c r="F455" s="4"/>
      <c r="G455" s="4"/>
    </row>
    <row r="456" spans="1:7">
      <c r="A456" s="4"/>
      <c r="B456" s="4"/>
      <c r="C456" s="4"/>
      <c r="D456" s="4"/>
      <c r="E456" s="16"/>
      <c r="F456" s="4"/>
      <c r="G456" s="4"/>
    </row>
    <row r="457" spans="1:7">
      <c r="A457" s="4"/>
      <c r="B457" s="4"/>
      <c r="C457" s="4"/>
      <c r="D457" s="4"/>
      <c r="E457" s="16"/>
      <c r="F457" s="4"/>
      <c r="G457" s="4"/>
    </row>
    <row r="458" spans="1:7">
      <c r="A458" s="4"/>
      <c r="B458" s="4"/>
      <c r="C458" s="4"/>
      <c r="D458" s="4"/>
      <c r="E458" s="16"/>
      <c r="F458" s="4"/>
      <c r="G458" s="4"/>
    </row>
    <row r="459" spans="1:7">
      <c r="A459" s="4"/>
      <c r="B459" s="4"/>
      <c r="C459" s="4"/>
      <c r="D459" s="4"/>
      <c r="E459" s="16"/>
      <c r="F459" s="4"/>
      <c r="G459" s="4"/>
    </row>
    <row r="460" spans="1:7">
      <c r="A460" s="4"/>
      <c r="B460" s="4"/>
      <c r="C460" s="4"/>
      <c r="D460" s="4"/>
      <c r="E460" s="16"/>
      <c r="F460" s="4"/>
      <c r="G460" s="4"/>
    </row>
    <row r="461" spans="1:7">
      <c r="A461" s="4"/>
      <c r="B461" s="4"/>
      <c r="C461" s="4"/>
      <c r="D461" s="4"/>
      <c r="E461" s="16"/>
      <c r="F461" s="4"/>
      <c r="G461" s="4"/>
    </row>
    <row r="462" spans="1:7">
      <c r="A462" s="4"/>
      <c r="B462" s="4"/>
      <c r="C462" s="4"/>
      <c r="D462" s="4"/>
      <c r="E462" s="16"/>
      <c r="F462" s="4"/>
      <c r="G462" s="4"/>
    </row>
    <row r="463" spans="1:7">
      <c r="A463" s="4"/>
      <c r="B463" s="4"/>
      <c r="C463" s="4"/>
      <c r="D463" s="4"/>
      <c r="E463" s="16"/>
      <c r="F463" s="4"/>
      <c r="G463" s="4"/>
    </row>
    <row r="464" spans="1:7">
      <c r="A464" s="4"/>
      <c r="B464" s="4"/>
      <c r="C464" s="4"/>
      <c r="D464" s="4"/>
      <c r="E464" s="16"/>
      <c r="F464" s="4"/>
      <c r="G464" s="4"/>
    </row>
    <row r="465" spans="1:7">
      <c r="A465" s="4"/>
      <c r="B465" s="4"/>
      <c r="C465" s="4"/>
      <c r="D465" s="4"/>
      <c r="E465" s="16"/>
      <c r="F465" s="4"/>
      <c r="G465" s="4"/>
    </row>
    <row r="466" spans="1:7">
      <c r="A466" s="4"/>
      <c r="B466" s="4"/>
      <c r="C466" s="4"/>
      <c r="D466" s="4"/>
      <c r="E466" s="16"/>
      <c r="F466" s="4"/>
      <c r="G466" s="4"/>
    </row>
    <row r="467" spans="1:7">
      <c r="A467" s="4"/>
      <c r="B467" s="4"/>
      <c r="C467" s="4"/>
      <c r="D467" s="4"/>
      <c r="E467" s="16"/>
      <c r="F467" s="4"/>
      <c r="G467" s="4"/>
    </row>
    <row r="468" spans="1:7">
      <c r="A468" s="4"/>
      <c r="B468" s="4"/>
      <c r="C468" s="4"/>
      <c r="D468" s="4"/>
      <c r="E468" s="16"/>
      <c r="F468" s="4"/>
      <c r="G468" s="4"/>
    </row>
    <row r="469" spans="1:7">
      <c r="A469" s="4"/>
      <c r="B469" s="4"/>
      <c r="C469" s="4"/>
      <c r="D469" s="4"/>
      <c r="E469" s="16"/>
      <c r="F469" s="4"/>
      <c r="G469" s="4"/>
    </row>
    <row r="470" spans="1:7">
      <c r="A470" s="4"/>
      <c r="B470" s="4"/>
      <c r="C470" s="4"/>
      <c r="D470" s="4"/>
      <c r="E470" s="16"/>
      <c r="F470" s="4"/>
      <c r="G470" s="4"/>
    </row>
  </sheetData>
  <mergeCells count="6">
    <mergeCell ref="A61:G61"/>
    <mergeCell ref="C5:C6"/>
    <mergeCell ref="D5:D6"/>
    <mergeCell ref="E5:E6"/>
    <mergeCell ref="F5:F6"/>
    <mergeCell ref="A59:F59"/>
  </mergeCells>
  <phoneticPr fontId="73" type="noConversion"/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95348-7325-4562-B8B2-F71CE41F3B6A}">
  <sheetPr>
    <tabColor rgb="FF0099FF"/>
  </sheetPr>
  <dimension ref="A1:J468"/>
  <sheetViews>
    <sheetView showGridLines="0" view="pageLayout" topLeftCell="A53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42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">
        <v>157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">
        <v>618</v>
      </c>
      <c r="D9" s="80"/>
      <c r="E9" s="80"/>
      <c r="F9" s="80"/>
      <c r="G9" s="81"/>
    </row>
    <row r="10" spans="1:10" ht="17.100000000000001" customHeight="1">
      <c r="A10" s="84"/>
      <c r="B10" s="85"/>
      <c r="C10" s="86" t="s">
        <v>662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3.1</v>
      </c>
      <c r="B12" s="147"/>
      <c r="C12" s="136" t="s">
        <v>155</v>
      </c>
      <c r="D12" s="99"/>
      <c r="E12" s="100"/>
      <c r="F12" s="101"/>
      <c r="G12" s="102"/>
    </row>
    <row r="13" spans="1:10" ht="17.100000000000001" customHeight="1">
      <c r="A13" s="89"/>
      <c r="B13" s="120"/>
      <c r="C13" s="148"/>
      <c r="D13" s="92"/>
      <c r="E13" s="93"/>
      <c r="F13" s="94"/>
      <c r="G13" s="95"/>
    </row>
    <row r="14" spans="1:10" ht="17.100000000000001" customHeight="1">
      <c r="A14" s="89" t="s">
        <v>43</v>
      </c>
      <c r="B14" s="103" t="s">
        <v>37</v>
      </c>
      <c r="C14" s="91" t="s">
        <v>307</v>
      </c>
      <c r="D14" s="92" t="s">
        <v>16</v>
      </c>
      <c r="E14" s="93">
        <f>SUM(E28:E28)</f>
        <v>100</v>
      </c>
      <c r="F14" s="104"/>
      <c r="G14" s="95"/>
    </row>
    <row r="15" spans="1:10" ht="17.100000000000001" customHeight="1">
      <c r="A15" s="89"/>
      <c r="B15" s="103"/>
      <c r="C15" s="91" t="s">
        <v>686</v>
      </c>
      <c r="D15" s="92"/>
      <c r="E15" s="93"/>
      <c r="F15" s="104"/>
      <c r="G15" s="95"/>
    </row>
    <row r="16" spans="1:10" ht="17.100000000000001" customHeight="1">
      <c r="A16" s="89" t="s">
        <v>44</v>
      </c>
      <c r="B16" s="103" t="s">
        <v>421</v>
      </c>
      <c r="C16" s="91" t="s">
        <v>376</v>
      </c>
      <c r="D16" s="92" t="s">
        <v>21</v>
      </c>
      <c r="E16" s="93">
        <f>ROUNDUP((SUM(E28:E28)*1*0.15),0)</f>
        <v>15</v>
      </c>
      <c r="F16" s="104"/>
      <c r="G16" s="95"/>
    </row>
    <row r="17" spans="1:7" ht="17.100000000000001" customHeight="1">
      <c r="A17" s="89"/>
      <c r="B17" s="103"/>
      <c r="C17" s="91" t="s">
        <v>350</v>
      </c>
      <c r="D17" s="92"/>
      <c r="E17" s="93"/>
      <c r="F17" s="104"/>
      <c r="G17" s="95"/>
    </row>
    <row r="18" spans="1:7" ht="17.100000000000001" customHeight="1">
      <c r="A18" s="89" t="s">
        <v>45</v>
      </c>
      <c r="B18" s="103" t="s">
        <v>38</v>
      </c>
      <c r="C18" s="91" t="s">
        <v>1431</v>
      </c>
      <c r="D18" s="92" t="s">
        <v>34</v>
      </c>
      <c r="E18" s="93">
        <v>1</v>
      </c>
      <c r="F18" s="104"/>
      <c r="G18" s="95"/>
    </row>
    <row r="19" spans="1:7" ht="17.100000000000001" customHeight="1">
      <c r="A19" s="89"/>
      <c r="B19" s="103"/>
      <c r="C19" s="91" t="s">
        <v>308</v>
      </c>
      <c r="D19" s="92"/>
      <c r="E19" s="93"/>
      <c r="F19" s="104"/>
      <c r="G19" s="95"/>
    </row>
    <row r="20" spans="1:7" ht="17.100000000000001" customHeight="1">
      <c r="A20" s="89" t="s">
        <v>46</v>
      </c>
      <c r="B20" s="103" t="s">
        <v>38</v>
      </c>
      <c r="C20" s="91" t="s">
        <v>1432</v>
      </c>
      <c r="D20" s="92" t="s">
        <v>34</v>
      </c>
      <c r="E20" s="93">
        <v>1</v>
      </c>
      <c r="F20" s="104"/>
      <c r="G20" s="95"/>
    </row>
    <row r="21" spans="1:7" ht="17.100000000000001" customHeight="1">
      <c r="A21" s="89"/>
      <c r="B21" s="103"/>
      <c r="C21" s="91" t="s">
        <v>309</v>
      </c>
      <c r="D21" s="92"/>
      <c r="E21" s="93"/>
      <c r="F21" s="104"/>
      <c r="G21" s="95"/>
    </row>
    <row r="22" spans="1:7" ht="17.100000000000001" customHeight="1">
      <c r="A22" s="89"/>
      <c r="B22" s="103"/>
      <c r="C22" s="91"/>
      <c r="D22" s="92"/>
      <c r="E22" s="93"/>
      <c r="F22" s="104"/>
      <c r="G22" s="95"/>
    </row>
    <row r="23" spans="1:7" ht="17.100000000000001" customHeight="1">
      <c r="A23" s="96">
        <v>3.2</v>
      </c>
      <c r="B23" s="147"/>
      <c r="C23" s="136" t="s">
        <v>156</v>
      </c>
      <c r="D23" s="99"/>
      <c r="E23" s="100"/>
      <c r="F23" s="101"/>
      <c r="G23" s="102"/>
    </row>
    <row r="24" spans="1:7" ht="17.100000000000001" customHeight="1">
      <c r="A24" s="89"/>
      <c r="B24" s="103"/>
      <c r="C24" s="148"/>
      <c r="D24" s="92"/>
      <c r="E24" s="93"/>
      <c r="F24" s="104"/>
      <c r="G24" s="95"/>
    </row>
    <row r="25" spans="1:7" ht="17.100000000000001" customHeight="1">
      <c r="A25" s="89"/>
      <c r="B25" s="103"/>
      <c r="C25" s="105" t="s">
        <v>287</v>
      </c>
      <c r="D25" s="92"/>
      <c r="E25" s="93"/>
      <c r="F25" s="94"/>
      <c r="G25" s="95"/>
    </row>
    <row r="26" spans="1:7" ht="17.100000000000001" customHeight="1">
      <c r="A26" s="89"/>
      <c r="B26" s="103"/>
      <c r="C26" s="105" t="s">
        <v>665</v>
      </c>
      <c r="D26" s="92"/>
      <c r="E26" s="93"/>
      <c r="F26" s="94"/>
      <c r="G26" s="95"/>
    </row>
    <row r="27" spans="1:7" ht="17.100000000000001" customHeight="1">
      <c r="A27" s="89"/>
      <c r="B27" s="103"/>
      <c r="C27" s="105" t="s">
        <v>575</v>
      </c>
      <c r="D27" s="92"/>
      <c r="E27" s="93"/>
      <c r="F27" s="94"/>
      <c r="G27" s="95"/>
    </row>
    <row r="28" spans="1:7" ht="17.100000000000001" customHeight="1">
      <c r="A28" s="89" t="s">
        <v>180</v>
      </c>
      <c r="B28" s="103" t="s">
        <v>28</v>
      </c>
      <c r="C28" s="91" t="s">
        <v>445</v>
      </c>
      <c r="D28" s="92" t="s">
        <v>16</v>
      </c>
      <c r="E28" s="93">
        <v>100</v>
      </c>
      <c r="F28" s="104"/>
      <c r="G28" s="95"/>
    </row>
    <row r="29" spans="1:7" ht="17.100000000000001" customHeight="1">
      <c r="A29" s="89"/>
      <c r="B29" s="103"/>
      <c r="C29" s="39" t="s">
        <v>446</v>
      </c>
      <c r="D29" s="92"/>
      <c r="E29" s="93"/>
      <c r="F29" s="104"/>
      <c r="G29" s="95"/>
    </row>
    <row r="30" spans="1:7" ht="17.100000000000001" customHeight="1">
      <c r="A30" s="89"/>
      <c r="B30" s="103"/>
      <c r="C30" s="39" t="s">
        <v>423</v>
      </c>
      <c r="D30" s="92"/>
      <c r="E30" s="93"/>
      <c r="F30" s="104"/>
      <c r="G30" s="95"/>
    </row>
    <row r="31" spans="1:7" ht="17.100000000000001" customHeight="1">
      <c r="A31" s="89" t="s">
        <v>181</v>
      </c>
      <c r="B31" s="103" t="s">
        <v>212</v>
      </c>
      <c r="C31" s="91" t="s">
        <v>536</v>
      </c>
      <c r="D31" s="92" t="s">
        <v>21</v>
      </c>
      <c r="E31" s="93">
        <f>ROUNDUP((E$28*0.7*1.2*5%),0)</f>
        <v>5</v>
      </c>
      <c r="F31" s="104"/>
      <c r="G31" s="95"/>
    </row>
    <row r="32" spans="1:7" ht="17.100000000000001" customHeight="1">
      <c r="A32" s="89"/>
      <c r="B32" s="103"/>
      <c r="C32" s="39" t="s">
        <v>378</v>
      </c>
      <c r="D32" s="92"/>
      <c r="E32" s="93"/>
      <c r="F32" s="104"/>
      <c r="G32" s="95"/>
    </row>
    <row r="33" spans="1:7" ht="17.100000000000001" customHeight="1">
      <c r="A33" s="89"/>
      <c r="B33" s="103"/>
      <c r="C33" s="39" t="s">
        <v>379</v>
      </c>
      <c r="D33" s="92"/>
      <c r="E33" s="93"/>
      <c r="F33" s="104"/>
      <c r="G33" s="95"/>
    </row>
    <row r="34" spans="1:7" ht="17.100000000000001" customHeight="1">
      <c r="A34" s="89" t="s">
        <v>291</v>
      </c>
      <c r="B34" s="103" t="s">
        <v>212</v>
      </c>
      <c r="C34" s="91" t="s">
        <v>537</v>
      </c>
      <c r="D34" s="92" t="s">
        <v>21</v>
      </c>
      <c r="E34" s="93">
        <f>ROUNDUP((E$28*0.7*1.2*2.5%),0)</f>
        <v>3</v>
      </c>
      <c r="F34" s="104"/>
      <c r="G34" s="95"/>
    </row>
    <row r="35" spans="1:7" ht="17.100000000000001" customHeight="1">
      <c r="A35" s="89"/>
      <c r="B35" s="103"/>
      <c r="C35" s="149" t="s">
        <v>654</v>
      </c>
      <c r="D35" s="92"/>
      <c r="E35" s="93"/>
      <c r="F35" s="104"/>
      <c r="G35" s="95"/>
    </row>
    <row r="36" spans="1:7" ht="17.100000000000001" customHeight="1">
      <c r="A36" s="89"/>
      <c r="B36" s="103"/>
      <c r="C36" s="149" t="s">
        <v>655</v>
      </c>
      <c r="D36" s="92"/>
      <c r="E36" s="93"/>
      <c r="F36" s="104"/>
      <c r="G36" s="95"/>
    </row>
    <row r="37" spans="1:7" ht="17.100000000000001" customHeight="1">
      <c r="A37" s="89" t="s">
        <v>182</v>
      </c>
      <c r="B37" s="103" t="s">
        <v>158</v>
      </c>
      <c r="C37" s="91" t="s">
        <v>559</v>
      </c>
      <c r="D37" s="92" t="s">
        <v>21</v>
      </c>
      <c r="E37" s="93">
        <f>ROUNDUP((E$28*0.7*1.2*1%),0)</f>
        <v>1</v>
      </c>
      <c r="F37" s="104"/>
      <c r="G37" s="95"/>
    </row>
    <row r="38" spans="1:7" ht="17.100000000000001" customHeight="1">
      <c r="A38" s="89"/>
      <c r="B38" s="103"/>
      <c r="C38" s="150" t="s">
        <v>377</v>
      </c>
      <c r="D38" s="92"/>
      <c r="E38" s="93"/>
      <c r="F38" s="104"/>
      <c r="G38" s="95"/>
    </row>
    <row r="39" spans="1:7" ht="17.100000000000001" customHeight="1">
      <c r="A39" s="89"/>
      <c r="B39" s="103"/>
      <c r="C39" s="39" t="s">
        <v>437</v>
      </c>
      <c r="D39" s="92"/>
      <c r="E39" s="93"/>
      <c r="F39" s="104"/>
      <c r="G39" s="95"/>
    </row>
    <row r="40" spans="1:7" ht="17.100000000000001" customHeight="1">
      <c r="A40" s="89"/>
      <c r="B40" s="103"/>
      <c r="C40" s="39" t="s">
        <v>379</v>
      </c>
      <c r="D40" s="92"/>
      <c r="E40" s="93"/>
      <c r="F40" s="104"/>
      <c r="G40" s="95"/>
    </row>
    <row r="41" spans="1:7" ht="17.100000000000001" customHeight="1">
      <c r="A41" s="89" t="s">
        <v>213</v>
      </c>
      <c r="B41" s="103" t="s">
        <v>333</v>
      </c>
      <c r="C41" s="91" t="s">
        <v>334</v>
      </c>
      <c r="D41" s="92" t="s">
        <v>16</v>
      </c>
      <c r="E41" s="93">
        <v>50</v>
      </c>
      <c r="F41" s="104"/>
      <c r="G41" s="151"/>
    </row>
    <row r="42" spans="1:7" ht="17.100000000000001" customHeight="1">
      <c r="A42" s="89"/>
      <c r="B42" s="103"/>
      <c r="C42" s="39" t="s">
        <v>470</v>
      </c>
      <c r="D42" s="92"/>
      <c r="E42" s="93"/>
      <c r="F42" s="104"/>
      <c r="G42" s="95"/>
    </row>
    <row r="43" spans="1:7" ht="17.100000000000001" customHeight="1">
      <c r="A43" s="89"/>
      <c r="B43" s="103"/>
      <c r="C43" s="39" t="s">
        <v>380</v>
      </c>
      <c r="D43" s="92"/>
      <c r="E43" s="93"/>
      <c r="F43" s="104"/>
      <c r="G43" s="95"/>
    </row>
    <row r="44" spans="1:7" ht="17.100000000000001" customHeight="1">
      <c r="A44" s="89"/>
      <c r="B44" s="103"/>
      <c r="C44" s="39" t="s">
        <v>453</v>
      </c>
      <c r="D44" s="92"/>
      <c r="E44" s="93"/>
      <c r="F44" s="104"/>
      <c r="G44" s="95"/>
    </row>
    <row r="45" spans="1:7" ht="17.100000000000001" customHeight="1">
      <c r="A45" s="89"/>
      <c r="B45" s="103"/>
      <c r="C45" s="39" t="s">
        <v>425</v>
      </c>
      <c r="D45" s="92"/>
      <c r="E45" s="93"/>
      <c r="F45" s="104"/>
      <c r="G45" s="95"/>
    </row>
    <row r="46" spans="1:7" ht="17.100000000000001" customHeight="1">
      <c r="A46" s="89"/>
      <c r="B46" s="103"/>
      <c r="C46" s="152"/>
      <c r="D46" s="92"/>
      <c r="E46" s="93"/>
      <c r="F46" s="104"/>
      <c r="G46" s="95"/>
    </row>
    <row r="47" spans="1:7" ht="17.100000000000001" customHeight="1">
      <c r="A47" s="96">
        <v>3.3</v>
      </c>
      <c r="B47" s="147"/>
      <c r="C47" s="136" t="s">
        <v>161</v>
      </c>
      <c r="D47" s="99"/>
      <c r="E47" s="100"/>
      <c r="F47" s="101"/>
      <c r="G47" s="102"/>
    </row>
    <row r="48" spans="1:7" ht="17.100000000000001" customHeight="1">
      <c r="A48" s="89"/>
      <c r="B48" s="103"/>
      <c r="C48" s="148"/>
      <c r="D48" s="92"/>
      <c r="E48" s="93"/>
      <c r="F48" s="104"/>
      <c r="G48" s="95"/>
    </row>
    <row r="49" spans="1:10" ht="17.100000000000001" customHeight="1">
      <c r="A49" s="89"/>
      <c r="B49" s="103"/>
      <c r="C49" s="105" t="s">
        <v>325</v>
      </c>
      <c r="D49" s="92"/>
      <c r="E49" s="93"/>
      <c r="F49" s="104"/>
      <c r="G49" s="95"/>
    </row>
    <row r="50" spans="1:10" ht="17.100000000000001" customHeight="1">
      <c r="A50" s="89"/>
      <c r="B50" s="103"/>
      <c r="C50" s="105" t="s">
        <v>366</v>
      </c>
      <c r="D50" s="92"/>
      <c r="E50" s="93"/>
      <c r="F50" s="104"/>
      <c r="G50" s="95"/>
    </row>
    <row r="51" spans="1:10" ht="17.100000000000001" customHeight="1">
      <c r="A51" s="89"/>
      <c r="B51" s="103"/>
      <c r="C51" s="122" t="s">
        <v>383</v>
      </c>
      <c r="D51" s="92"/>
      <c r="E51" s="93"/>
      <c r="F51" s="104"/>
      <c r="G51" s="95"/>
    </row>
    <row r="52" spans="1:10" ht="17.100000000000001" customHeight="1">
      <c r="A52" s="89"/>
      <c r="B52" s="103"/>
      <c r="C52" s="122" t="s">
        <v>534</v>
      </c>
      <c r="D52" s="92"/>
      <c r="E52" s="93"/>
      <c r="F52" s="104"/>
      <c r="G52" s="95"/>
    </row>
    <row r="53" spans="1:10" ht="17.100000000000001" customHeight="1">
      <c r="A53" s="89"/>
      <c r="B53" s="103"/>
      <c r="C53" s="122" t="s">
        <v>429</v>
      </c>
      <c r="D53" s="92"/>
      <c r="E53" s="93"/>
      <c r="F53" s="104"/>
      <c r="G53" s="95"/>
    </row>
    <row r="54" spans="1:10" ht="17.100000000000001" customHeight="1">
      <c r="A54" s="89" t="s">
        <v>454</v>
      </c>
      <c r="B54" s="103" t="s">
        <v>160</v>
      </c>
      <c r="C54" s="91" t="s">
        <v>538</v>
      </c>
      <c r="D54" s="92" t="s">
        <v>34</v>
      </c>
      <c r="E54" s="93">
        <v>1</v>
      </c>
      <c r="F54" s="104"/>
      <c r="G54" s="95"/>
    </row>
    <row r="55" spans="1:10" ht="17.100000000000001" customHeight="1">
      <c r="A55" s="89" t="s">
        <v>183</v>
      </c>
      <c r="B55" s="103" t="s">
        <v>160</v>
      </c>
      <c r="C55" s="91" t="s">
        <v>539</v>
      </c>
      <c r="D55" s="92" t="s">
        <v>34</v>
      </c>
      <c r="E55" s="93">
        <v>1</v>
      </c>
      <c r="F55" s="104"/>
      <c r="G55" s="95"/>
    </row>
    <row r="56" spans="1:10" ht="17.100000000000001" customHeight="1">
      <c r="A56" s="89" t="s">
        <v>184</v>
      </c>
      <c r="B56" s="103" t="s">
        <v>160</v>
      </c>
      <c r="C56" s="91" t="s">
        <v>540</v>
      </c>
      <c r="D56" s="92" t="s">
        <v>34</v>
      </c>
      <c r="E56" s="93">
        <v>5</v>
      </c>
      <c r="F56" s="104"/>
      <c r="G56" s="151"/>
    </row>
    <row r="57" spans="1:10" ht="17.100000000000001" customHeight="1">
      <c r="A57" s="89" t="s">
        <v>185</v>
      </c>
      <c r="B57" s="103" t="s">
        <v>160</v>
      </c>
      <c r="C57" s="91" t="s">
        <v>310</v>
      </c>
      <c r="D57" s="92" t="s">
        <v>34</v>
      </c>
      <c r="E57" s="93">
        <v>2</v>
      </c>
      <c r="F57" s="104"/>
      <c r="G57" s="95"/>
    </row>
    <row r="58" spans="1:10" ht="17.100000000000001" customHeight="1" thickBot="1">
      <c r="A58" s="153"/>
      <c r="B58" s="154"/>
      <c r="C58" s="109"/>
      <c r="D58" s="155"/>
      <c r="E58" s="156"/>
      <c r="F58" s="157"/>
      <c r="G58" s="158"/>
    </row>
    <row r="59" spans="1:10" ht="24.95" customHeight="1" thickBot="1">
      <c r="A59" s="321">
        <f>+'wt2'!A61:G61</f>
        <v>8</v>
      </c>
      <c r="B59" s="322"/>
      <c r="C59" s="322"/>
      <c r="D59" s="322"/>
      <c r="E59" s="322"/>
      <c r="F59" s="322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+'ohs4'!A61:G61+1</f>
        <v>7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9A66D-8F77-46D1-8D51-3DA13AE0734E}">
  <sheetPr>
    <tabColor rgb="FF0099FF"/>
  </sheetPr>
  <dimension ref="A1:J460"/>
  <sheetViews>
    <sheetView showGridLines="0" view="pageLayout" topLeftCell="A53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35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tr">
        <f>+'wt1'!C8</f>
        <v>Water pipe - earthworks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tr">
        <f>+'wt1'!C9</f>
        <v>Refer to drawings : 2312/11/C/2-4 Revision 0</v>
      </c>
      <c r="D9" s="80"/>
      <c r="E9" s="80"/>
      <c r="F9" s="80"/>
      <c r="G9" s="81"/>
    </row>
    <row r="10" spans="1:10" ht="17.100000000000001" customHeight="1">
      <c r="A10" s="126">
        <f>+'wt1'!A61:G61</f>
        <v>7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 t="s">
        <v>343</v>
      </c>
      <c r="B12" s="103" t="s">
        <v>160</v>
      </c>
      <c r="C12" s="91" t="s">
        <v>292</v>
      </c>
      <c r="D12" s="92" t="s">
        <v>34</v>
      </c>
      <c r="E12" s="93">
        <v>5</v>
      </c>
      <c r="F12" s="104"/>
      <c r="G12" s="151"/>
    </row>
    <row r="13" spans="1:10" ht="17.100000000000001" customHeight="1">
      <c r="A13" s="89" t="s">
        <v>370</v>
      </c>
      <c r="B13" s="103" t="s">
        <v>160</v>
      </c>
      <c r="C13" s="91" t="s">
        <v>293</v>
      </c>
      <c r="D13" s="92" t="s">
        <v>16</v>
      </c>
      <c r="E13" s="93">
        <v>5</v>
      </c>
      <c r="F13" s="104"/>
      <c r="G13" s="151"/>
    </row>
    <row r="14" spans="1:10" ht="17.100000000000001" customHeight="1">
      <c r="A14" s="89"/>
      <c r="B14" s="103"/>
      <c r="C14" s="105" t="s">
        <v>367</v>
      </c>
      <c r="D14" s="92"/>
      <c r="E14" s="93"/>
      <c r="F14" s="104"/>
      <c r="G14" s="95"/>
    </row>
    <row r="15" spans="1:10" ht="17.100000000000001" customHeight="1">
      <c r="A15" s="89"/>
      <c r="B15" s="103"/>
      <c r="C15" s="122" t="s">
        <v>383</v>
      </c>
      <c r="D15" s="92"/>
      <c r="E15" s="93"/>
      <c r="F15" s="104"/>
      <c r="G15" s="95"/>
    </row>
    <row r="16" spans="1:10" ht="17.100000000000001" customHeight="1">
      <c r="A16" s="89"/>
      <c r="B16" s="103"/>
      <c r="C16" s="122" t="s">
        <v>534</v>
      </c>
      <c r="D16" s="92"/>
      <c r="E16" s="93"/>
      <c r="F16" s="104"/>
      <c r="G16" s="95"/>
    </row>
    <row r="17" spans="1:7" ht="17.100000000000001" customHeight="1">
      <c r="A17" s="89" t="s">
        <v>371</v>
      </c>
      <c r="B17" s="103" t="s">
        <v>162</v>
      </c>
      <c r="C17" s="91" t="s">
        <v>538</v>
      </c>
      <c r="D17" s="92" t="s">
        <v>16</v>
      </c>
      <c r="E17" s="93">
        <v>10</v>
      </c>
      <c r="F17" s="104"/>
      <c r="G17" s="95"/>
    </row>
    <row r="18" spans="1:7" ht="17.100000000000001" customHeight="1">
      <c r="A18" s="89" t="s">
        <v>455</v>
      </c>
      <c r="B18" s="103" t="s">
        <v>162</v>
      </c>
      <c r="C18" s="91" t="s">
        <v>539</v>
      </c>
      <c r="D18" s="92" t="s">
        <v>16</v>
      </c>
      <c r="E18" s="93">
        <v>10</v>
      </c>
      <c r="F18" s="104"/>
      <c r="G18" s="95"/>
    </row>
    <row r="19" spans="1:7" ht="17.100000000000001" customHeight="1">
      <c r="A19" s="89" t="s">
        <v>456</v>
      </c>
      <c r="B19" s="103" t="s">
        <v>162</v>
      </c>
      <c r="C19" s="91" t="s">
        <v>540</v>
      </c>
      <c r="D19" s="92" t="s">
        <v>16</v>
      </c>
      <c r="E19" s="93">
        <v>10</v>
      </c>
      <c r="F19" s="104"/>
      <c r="G19" s="151"/>
    </row>
    <row r="20" spans="1:7" ht="17.100000000000001" customHeight="1">
      <c r="A20" s="89" t="s">
        <v>457</v>
      </c>
      <c r="B20" s="103" t="s">
        <v>162</v>
      </c>
      <c r="C20" s="91" t="s">
        <v>310</v>
      </c>
      <c r="D20" s="92" t="s">
        <v>16</v>
      </c>
      <c r="E20" s="93">
        <v>10</v>
      </c>
      <c r="F20" s="104"/>
      <c r="G20" s="151"/>
    </row>
    <row r="21" spans="1:7" ht="17.100000000000001" customHeight="1">
      <c r="A21" s="89" t="s">
        <v>458</v>
      </c>
      <c r="B21" s="103" t="s">
        <v>162</v>
      </c>
      <c r="C21" s="91" t="s">
        <v>292</v>
      </c>
      <c r="D21" s="92" t="s">
        <v>16</v>
      </c>
      <c r="E21" s="93">
        <v>5</v>
      </c>
      <c r="F21" s="104"/>
      <c r="G21" s="151"/>
    </row>
    <row r="22" spans="1:7" ht="17.100000000000001" customHeight="1">
      <c r="A22" s="89"/>
      <c r="B22" s="103"/>
      <c r="C22" s="91"/>
      <c r="D22" s="92"/>
      <c r="E22" s="93"/>
      <c r="F22" s="104"/>
      <c r="G22" s="95"/>
    </row>
    <row r="23" spans="1:7" ht="17.100000000000001" customHeight="1">
      <c r="A23" s="96">
        <v>3.4</v>
      </c>
      <c r="B23" s="147"/>
      <c r="C23" s="136" t="s">
        <v>163</v>
      </c>
      <c r="D23" s="99"/>
      <c r="E23" s="100"/>
      <c r="F23" s="101"/>
      <c r="G23" s="102"/>
    </row>
    <row r="24" spans="1:7" ht="17.100000000000001" customHeight="1">
      <c r="A24" s="89"/>
      <c r="B24" s="103"/>
      <c r="C24" s="148"/>
      <c r="D24" s="92"/>
      <c r="E24" s="93"/>
      <c r="F24" s="104"/>
      <c r="G24" s="95"/>
    </row>
    <row r="25" spans="1:7" ht="17.100000000000001" customHeight="1">
      <c r="A25" s="89" t="s">
        <v>186</v>
      </c>
      <c r="B25" s="103" t="s">
        <v>176</v>
      </c>
      <c r="C25" s="91" t="s">
        <v>311</v>
      </c>
      <c r="D25" s="92" t="s">
        <v>20</v>
      </c>
      <c r="E25" s="93">
        <v>50</v>
      </c>
      <c r="F25" s="104"/>
      <c r="G25" s="151"/>
    </row>
    <row r="26" spans="1:7" ht="17.100000000000001" customHeight="1">
      <c r="A26" s="89"/>
      <c r="B26" s="103"/>
      <c r="C26" s="39" t="s">
        <v>533</v>
      </c>
      <c r="D26" s="92"/>
      <c r="E26" s="93"/>
      <c r="F26" s="104"/>
      <c r="G26" s="95"/>
    </row>
    <row r="27" spans="1:7" ht="17.100000000000001" customHeight="1">
      <c r="A27" s="89" t="s">
        <v>187</v>
      </c>
      <c r="B27" s="103" t="s">
        <v>177</v>
      </c>
      <c r="C27" s="91" t="s">
        <v>359</v>
      </c>
      <c r="D27" s="92" t="s">
        <v>20</v>
      </c>
      <c r="E27" s="93">
        <v>50</v>
      </c>
      <c r="F27" s="104"/>
      <c r="G27" s="151"/>
    </row>
    <row r="28" spans="1:7" ht="17.100000000000001" customHeight="1">
      <c r="A28" s="89"/>
      <c r="B28" s="103"/>
      <c r="C28" s="39" t="s">
        <v>288</v>
      </c>
      <c r="D28" s="92"/>
      <c r="E28" s="93"/>
      <c r="F28" s="104"/>
      <c r="G28" s="95"/>
    </row>
    <row r="29" spans="1:7" ht="17.100000000000001" customHeight="1">
      <c r="A29" s="89" t="s">
        <v>188</v>
      </c>
      <c r="B29" s="103" t="s">
        <v>39</v>
      </c>
      <c r="C29" s="91" t="s">
        <v>544</v>
      </c>
      <c r="D29" s="92" t="s">
        <v>16</v>
      </c>
      <c r="E29" s="93">
        <v>50</v>
      </c>
      <c r="F29" s="104"/>
      <c r="G29" s="151"/>
    </row>
    <row r="30" spans="1:7" ht="17.100000000000001" customHeight="1">
      <c r="A30" s="89"/>
      <c r="B30" s="103"/>
      <c r="C30" s="91" t="s">
        <v>545</v>
      </c>
      <c r="D30" s="92"/>
      <c r="E30" s="93"/>
      <c r="F30" s="104"/>
      <c r="G30" s="95"/>
    </row>
    <row r="31" spans="1:7" ht="17.100000000000001" customHeight="1">
      <c r="A31" s="89"/>
      <c r="B31" s="103"/>
      <c r="C31" s="39" t="s">
        <v>546</v>
      </c>
      <c r="D31" s="92"/>
      <c r="E31" s="93"/>
      <c r="F31" s="104"/>
      <c r="G31" s="95"/>
    </row>
    <row r="32" spans="1:7" ht="17.100000000000001" customHeight="1">
      <c r="A32" s="89"/>
      <c r="B32" s="103"/>
      <c r="C32" s="105" t="s">
        <v>547</v>
      </c>
      <c r="D32" s="92"/>
      <c r="E32" s="93"/>
      <c r="F32" s="104"/>
      <c r="G32" s="95"/>
    </row>
    <row r="33" spans="1:7" ht="17.100000000000001" customHeight="1">
      <c r="A33" s="89"/>
      <c r="B33" s="103"/>
      <c r="C33" s="91"/>
      <c r="D33" s="92"/>
      <c r="E33" s="93"/>
      <c r="F33" s="104"/>
      <c r="G33" s="95"/>
    </row>
    <row r="34" spans="1:7" ht="17.100000000000001" customHeight="1">
      <c r="A34" s="96">
        <v>3.5</v>
      </c>
      <c r="B34" s="147"/>
      <c r="C34" s="136" t="s">
        <v>164</v>
      </c>
      <c r="D34" s="99"/>
      <c r="E34" s="100"/>
      <c r="F34" s="101"/>
      <c r="G34" s="102"/>
    </row>
    <row r="35" spans="1:7" ht="17.100000000000001" customHeight="1">
      <c r="A35" s="89"/>
      <c r="B35" s="103"/>
      <c r="C35" s="148"/>
      <c r="D35" s="92"/>
      <c r="E35" s="93"/>
      <c r="F35" s="104"/>
      <c r="G35" s="95"/>
    </row>
    <row r="36" spans="1:7" ht="17.100000000000001" customHeight="1">
      <c r="A36" s="89"/>
      <c r="B36" s="103"/>
      <c r="C36" s="105" t="s">
        <v>326</v>
      </c>
      <c r="D36" s="92"/>
      <c r="E36" s="93"/>
      <c r="F36" s="104"/>
      <c r="G36" s="95"/>
    </row>
    <row r="37" spans="1:7" ht="17.100000000000001" customHeight="1">
      <c r="A37" s="89"/>
      <c r="B37" s="103"/>
      <c r="C37" s="105" t="s">
        <v>362</v>
      </c>
      <c r="D37" s="92"/>
      <c r="E37" s="93"/>
      <c r="F37" s="104"/>
      <c r="G37" s="95"/>
    </row>
    <row r="38" spans="1:7" ht="17.100000000000001" customHeight="1">
      <c r="A38" s="89" t="s">
        <v>189</v>
      </c>
      <c r="B38" s="103" t="s">
        <v>30</v>
      </c>
      <c r="C38" s="91" t="s">
        <v>273</v>
      </c>
      <c r="D38" s="92" t="s">
        <v>21</v>
      </c>
      <c r="E38" s="93">
        <f>ROUNDUP((SUM('wt1'!E$28:E$28)*0.15*0.7-E$53),0)</f>
        <v>8</v>
      </c>
      <c r="F38" s="104"/>
      <c r="G38" s="151"/>
    </row>
    <row r="39" spans="1:7" ht="17.100000000000001" customHeight="1">
      <c r="A39" s="89"/>
      <c r="B39" s="103"/>
      <c r="C39" s="91" t="s">
        <v>274</v>
      </c>
      <c r="D39" s="92"/>
      <c r="E39" s="93"/>
      <c r="F39" s="104"/>
      <c r="G39" s="95"/>
    </row>
    <row r="40" spans="1:7" ht="17.100000000000001" customHeight="1">
      <c r="A40" s="89" t="s">
        <v>190</v>
      </c>
      <c r="B40" s="103" t="s">
        <v>31</v>
      </c>
      <c r="C40" s="91" t="s">
        <v>275</v>
      </c>
      <c r="D40" s="92" t="s">
        <v>178</v>
      </c>
      <c r="E40" s="93">
        <f>ROUNDUP((SUM('wt1'!E$28:E$28)*0.35*0.7-E$54),0)</f>
        <v>20</v>
      </c>
      <c r="F40" s="104"/>
      <c r="G40" s="151"/>
    </row>
    <row r="41" spans="1:7" ht="17.100000000000001" customHeight="1">
      <c r="A41" s="89"/>
      <c r="B41" s="103"/>
      <c r="C41" s="91" t="s">
        <v>276</v>
      </c>
      <c r="D41" s="92"/>
      <c r="E41" s="93"/>
      <c r="F41" s="104"/>
      <c r="G41" s="95"/>
    </row>
    <row r="42" spans="1:7" ht="17.100000000000001" customHeight="1">
      <c r="A42" s="89"/>
      <c r="B42" s="103"/>
      <c r="C42" s="105" t="s">
        <v>363</v>
      </c>
      <c r="D42" s="92"/>
      <c r="E42" s="93"/>
      <c r="F42" s="104"/>
      <c r="G42" s="95"/>
    </row>
    <row r="43" spans="1:7" ht="17.100000000000001" customHeight="1">
      <c r="A43" s="89" t="s">
        <v>191</v>
      </c>
      <c r="B43" s="103" t="s">
        <v>165</v>
      </c>
      <c r="C43" s="91" t="s">
        <v>273</v>
      </c>
      <c r="D43" s="92" t="s">
        <v>21</v>
      </c>
      <c r="E43" s="93">
        <f>ROUNDUP((SUM('wt1'!E$28:E$28)*0.15*0.7-E$53),0)</f>
        <v>8</v>
      </c>
      <c r="F43" s="104"/>
      <c r="G43" s="95"/>
    </row>
    <row r="44" spans="1:7" ht="17.100000000000001" customHeight="1">
      <c r="A44" s="89"/>
      <c r="B44" s="103"/>
      <c r="C44" s="91" t="s">
        <v>274</v>
      </c>
      <c r="D44" s="92"/>
      <c r="E44" s="93"/>
      <c r="F44" s="104"/>
      <c r="G44" s="95"/>
    </row>
    <row r="45" spans="1:7" ht="17.100000000000001" customHeight="1">
      <c r="A45" s="89" t="s">
        <v>459</v>
      </c>
      <c r="B45" s="103" t="s">
        <v>166</v>
      </c>
      <c r="C45" s="91" t="s">
        <v>275</v>
      </c>
      <c r="D45" s="92" t="s">
        <v>178</v>
      </c>
      <c r="E45" s="93">
        <f>ROUNDUP((SUM('wt1'!E$28:E$28)*0.35*0.7-E$54),0)</f>
        <v>20</v>
      </c>
      <c r="F45" s="104"/>
      <c r="G45" s="95"/>
    </row>
    <row r="46" spans="1:7" ht="17.100000000000001" customHeight="1">
      <c r="A46" s="89"/>
      <c r="B46" s="103"/>
      <c r="C46" s="91" t="s">
        <v>276</v>
      </c>
      <c r="D46" s="92"/>
      <c r="E46" s="93"/>
      <c r="F46" s="104"/>
      <c r="G46" s="95"/>
    </row>
    <row r="47" spans="1:7" ht="17.100000000000001" customHeight="1">
      <c r="A47" s="89"/>
      <c r="B47" s="103"/>
      <c r="C47" s="105" t="s">
        <v>364</v>
      </c>
      <c r="D47" s="92"/>
      <c r="E47" s="93"/>
      <c r="F47" s="104"/>
      <c r="G47" s="95"/>
    </row>
    <row r="48" spans="1:7" ht="17.100000000000001" customHeight="1">
      <c r="A48" s="89" t="s">
        <v>460</v>
      </c>
      <c r="B48" s="103" t="s">
        <v>305</v>
      </c>
      <c r="C48" s="91" t="s">
        <v>273</v>
      </c>
      <c r="D48" s="92" t="s">
        <v>21</v>
      </c>
      <c r="E48" s="93">
        <f>ROUNDUP((SUM('wt1'!E$28:E$28)*0.15*0.7-E$53),0)</f>
        <v>8</v>
      </c>
      <c r="F48" s="104"/>
      <c r="G48" s="151"/>
    </row>
    <row r="49" spans="1:7" ht="17.100000000000001" customHeight="1">
      <c r="A49" s="89"/>
      <c r="B49" s="103"/>
      <c r="C49" s="91" t="s">
        <v>274</v>
      </c>
      <c r="D49" s="92"/>
      <c r="E49" s="93"/>
      <c r="F49" s="104"/>
      <c r="G49" s="95"/>
    </row>
    <row r="50" spans="1:7" ht="17.100000000000001" customHeight="1">
      <c r="A50" s="89" t="s">
        <v>461</v>
      </c>
      <c r="B50" s="103" t="s">
        <v>306</v>
      </c>
      <c r="C50" s="91" t="s">
        <v>275</v>
      </c>
      <c r="D50" s="92" t="s">
        <v>21</v>
      </c>
      <c r="E50" s="93">
        <f>ROUNDUP((SUM('wt1'!E$28:E$28)*0.35*0.7-E$54),0)</f>
        <v>20</v>
      </c>
      <c r="F50" s="104"/>
      <c r="G50" s="151"/>
    </row>
    <row r="51" spans="1:7" ht="17.100000000000001" customHeight="1">
      <c r="A51" s="89"/>
      <c r="B51" s="103"/>
      <c r="C51" s="91" t="s">
        <v>276</v>
      </c>
      <c r="D51" s="92"/>
      <c r="E51" s="93"/>
      <c r="F51" s="104"/>
      <c r="G51" s="95"/>
    </row>
    <row r="52" spans="1:7" ht="17.100000000000001" customHeight="1">
      <c r="A52" s="89"/>
      <c r="B52" s="103"/>
      <c r="C52" s="105" t="s">
        <v>365</v>
      </c>
      <c r="D52" s="92"/>
      <c r="E52" s="93"/>
      <c r="F52" s="104"/>
      <c r="G52" s="95"/>
    </row>
    <row r="53" spans="1:7" ht="17.100000000000001" customHeight="1">
      <c r="A53" s="89" t="s">
        <v>462</v>
      </c>
      <c r="B53" s="103" t="s">
        <v>305</v>
      </c>
      <c r="C53" s="91" t="s">
        <v>330</v>
      </c>
      <c r="D53" s="92" t="s">
        <v>21</v>
      </c>
      <c r="E53" s="93">
        <f>ROUNDUP((SUM('wt1'!E$28:E$28)*0.15*0.7*20%),0)</f>
        <v>3</v>
      </c>
      <c r="F53" s="104"/>
      <c r="G53" s="95"/>
    </row>
    <row r="54" spans="1:7" ht="17.100000000000001" customHeight="1">
      <c r="A54" s="89" t="s">
        <v>463</v>
      </c>
      <c r="B54" s="103" t="s">
        <v>306</v>
      </c>
      <c r="C54" s="91" t="s">
        <v>331</v>
      </c>
      <c r="D54" s="92" t="s">
        <v>178</v>
      </c>
      <c r="E54" s="93">
        <f>ROUNDUP((SUM('wt1'!E$28:E$28)*0.35*0.7*20%),0)</f>
        <v>5</v>
      </c>
      <c r="F54" s="104"/>
      <c r="G54" s="95"/>
    </row>
    <row r="55" spans="1:7" ht="17.100000000000001" customHeight="1">
      <c r="A55" s="153"/>
      <c r="B55" s="154"/>
      <c r="C55" s="159"/>
      <c r="D55" s="160"/>
      <c r="E55" s="161"/>
      <c r="F55" s="162"/>
      <c r="G55" s="163"/>
    </row>
    <row r="56" spans="1:7" ht="17.100000000000001" customHeight="1">
      <c r="A56" s="153"/>
      <c r="B56" s="154"/>
      <c r="C56" s="159"/>
      <c r="D56" s="160"/>
      <c r="E56" s="161"/>
      <c r="F56" s="162"/>
      <c r="G56" s="163"/>
    </row>
    <row r="57" spans="1:7" ht="17.100000000000001" customHeight="1">
      <c r="A57" s="153"/>
      <c r="B57" s="154"/>
      <c r="C57" s="159"/>
      <c r="D57" s="160"/>
      <c r="E57" s="161"/>
      <c r="F57" s="162"/>
      <c r="G57" s="163"/>
    </row>
    <row r="58" spans="1:7" ht="17.100000000000001" customHeight="1" thickBot="1">
      <c r="A58" s="153"/>
      <c r="B58" s="154"/>
      <c r="C58" s="159"/>
      <c r="D58" s="160"/>
      <c r="E58" s="161"/>
      <c r="F58" s="162"/>
      <c r="G58" s="163"/>
    </row>
    <row r="59" spans="1:7" ht="24.95" customHeight="1" thickBot="1">
      <c r="A59" s="321">
        <f>+'wt3'!A61:G61</f>
        <v>9</v>
      </c>
      <c r="B59" s="322"/>
      <c r="C59" s="322"/>
      <c r="D59" s="322"/>
      <c r="E59" s="322"/>
      <c r="F59" s="322"/>
      <c r="G59" s="110"/>
    </row>
    <row r="60" spans="1:7" ht="9.9499999999999993" customHeight="1" thickBot="1">
      <c r="A60" s="15"/>
      <c r="B60" s="15"/>
      <c r="C60" s="15"/>
      <c r="D60" s="15"/>
      <c r="E60" s="15"/>
      <c r="F60" s="15"/>
      <c r="G60" s="15"/>
    </row>
    <row r="61" spans="1:7" ht="24.95" customHeight="1" thickBot="1">
      <c r="A61" s="308">
        <f>+'wt1'!A61:G61+1</f>
        <v>8</v>
      </c>
      <c r="B61" s="309"/>
      <c r="C61" s="309"/>
      <c r="D61" s="309"/>
      <c r="E61" s="309"/>
      <c r="F61" s="309"/>
      <c r="G61" s="310"/>
    </row>
    <row r="62" spans="1:7">
      <c r="A62" s="4"/>
      <c r="B62" s="4"/>
      <c r="C62" s="4"/>
      <c r="D62" s="4"/>
      <c r="E62" s="4"/>
      <c r="F62" s="4"/>
      <c r="G62" s="4"/>
    </row>
    <row r="63" spans="1:7">
      <c r="A63" s="4"/>
      <c r="B63" s="4"/>
      <c r="C63" s="4"/>
      <c r="D63" s="4"/>
      <c r="E63" s="4"/>
      <c r="F63" s="4"/>
      <c r="G63" s="4"/>
    </row>
    <row r="64" spans="1:7">
      <c r="A64" s="4"/>
      <c r="B64" s="4"/>
      <c r="C64" s="4"/>
      <c r="D64" s="4"/>
      <c r="E64" s="4"/>
      <c r="F64" s="4"/>
      <c r="G64" s="4"/>
    </row>
    <row r="65" spans="1:7">
      <c r="A65" s="4"/>
      <c r="B65" s="4"/>
      <c r="C65" s="4"/>
      <c r="D65" s="4"/>
      <c r="E65" s="4"/>
      <c r="F65" s="4"/>
      <c r="G65" s="4"/>
    </row>
    <row r="66" spans="1:7">
      <c r="A66" s="4"/>
      <c r="B66" s="4"/>
      <c r="C66" s="4"/>
      <c r="D66" s="4"/>
      <c r="E66" s="4"/>
      <c r="F66" s="4"/>
      <c r="G66" s="4"/>
    </row>
    <row r="67" spans="1:7">
      <c r="A67" s="7"/>
      <c r="B67" s="7"/>
      <c r="C67" s="7"/>
      <c r="D67" s="7"/>
      <c r="E67" s="7"/>
      <c r="F67" s="7"/>
      <c r="G67" s="7"/>
    </row>
    <row r="68" spans="1:7">
      <c r="A68" s="4"/>
      <c r="B68" s="4"/>
      <c r="C68" s="4"/>
      <c r="D68" s="4"/>
      <c r="E68" s="4"/>
      <c r="F68" s="4"/>
      <c r="G68" s="4"/>
    </row>
    <row r="69" spans="1:7">
      <c r="A69" s="4"/>
      <c r="B69" s="4"/>
      <c r="C69" s="4"/>
      <c r="D69" s="4"/>
      <c r="E69" s="4"/>
      <c r="F69" s="4"/>
      <c r="G69" s="4"/>
    </row>
    <row r="70" spans="1:7">
      <c r="A70" s="4"/>
      <c r="B70" s="4"/>
      <c r="C70" s="4"/>
      <c r="D70" s="4"/>
      <c r="E70" s="4"/>
      <c r="F70" s="4"/>
      <c r="G70" s="4"/>
    </row>
    <row r="71" spans="1:7">
      <c r="A71" s="4"/>
      <c r="B71" s="4"/>
      <c r="C71" s="4"/>
      <c r="D71" s="4"/>
      <c r="E71" s="4"/>
      <c r="F71" s="4"/>
      <c r="G71" s="4"/>
    </row>
    <row r="72" spans="1:7">
      <c r="A72" s="4"/>
      <c r="B72" s="4"/>
      <c r="C72" s="4"/>
      <c r="D72" s="4"/>
      <c r="E72" s="4"/>
      <c r="F72" s="4"/>
      <c r="G72" s="4"/>
    </row>
    <row r="73" spans="1:7">
      <c r="A73" s="4"/>
      <c r="B73" s="4"/>
      <c r="C73" s="4"/>
      <c r="D73" s="4"/>
      <c r="E73" s="4"/>
      <c r="F73" s="4"/>
      <c r="G73" s="4"/>
    </row>
    <row r="74" spans="1:7">
      <c r="A74" s="4"/>
      <c r="B74" s="4"/>
      <c r="C74" s="4"/>
      <c r="D74" s="4"/>
      <c r="E74" s="4"/>
      <c r="F74" s="4"/>
      <c r="G74" s="4"/>
    </row>
    <row r="75" spans="1:7">
      <c r="A75" s="4"/>
      <c r="B75" s="4"/>
      <c r="C75" s="4"/>
      <c r="D75" s="4"/>
      <c r="E75" s="4"/>
      <c r="F75" s="4"/>
      <c r="G75" s="4"/>
    </row>
    <row r="76" spans="1:7">
      <c r="A76" s="4"/>
      <c r="B76" s="4"/>
      <c r="C76" s="4"/>
      <c r="D76" s="4"/>
      <c r="E76" s="4"/>
      <c r="F76" s="4"/>
      <c r="G76" s="4"/>
    </row>
    <row r="77" spans="1:7">
      <c r="A77" s="4"/>
      <c r="B77" s="4"/>
      <c r="C77" s="4"/>
      <c r="D77" s="4"/>
      <c r="E77" s="4"/>
      <c r="F77" s="4"/>
      <c r="G77" s="4"/>
    </row>
    <row r="78" spans="1:7">
      <c r="A78" s="4"/>
      <c r="B78" s="4"/>
      <c r="C78" s="4"/>
      <c r="D78" s="4"/>
      <c r="E78" s="4"/>
      <c r="F78" s="4"/>
      <c r="G78" s="4"/>
    </row>
    <row r="79" spans="1:7">
      <c r="A79" s="4"/>
      <c r="B79" s="4"/>
      <c r="C79" s="4"/>
      <c r="D79" s="4"/>
      <c r="E79" s="4"/>
      <c r="F79" s="4"/>
      <c r="G79" s="4"/>
    </row>
    <row r="80" spans="1:7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C05B9-9278-451A-A1DD-F5B9E0239978}">
  <sheetPr>
    <tabColor rgb="FF0099FF"/>
  </sheetPr>
  <dimension ref="A1:J460"/>
  <sheetViews>
    <sheetView showGridLines="0" view="pageLayout" topLeftCell="A56" zoomScaleNormal="100" zoomScaleSheetLayoutView="100" workbookViewId="0">
      <selection sqref="A1:G66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tr">
        <f>+'wt2'!C7</f>
        <v>Schedule 3 continued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tr">
        <f>+'wt2'!C8</f>
        <v>Water pipe - earthworks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tr">
        <f>+'wt2'!C9</f>
        <v>Refer to drawings : 2312/11/C/2-4 Revision 0</v>
      </c>
      <c r="D9" s="80"/>
      <c r="E9" s="80"/>
      <c r="F9" s="80"/>
      <c r="G9" s="81"/>
    </row>
    <row r="10" spans="1:10" ht="17.100000000000001" customHeight="1">
      <c r="A10" s="126">
        <f>+'wt2'!A61:G61</f>
        <v>8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3.6</v>
      </c>
      <c r="B12" s="147"/>
      <c r="C12" s="136" t="s">
        <v>447</v>
      </c>
      <c r="D12" s="99"/>
      <c r="E12" s="100"/>
      <c r="F12" s="101"/>
      <c r="G12" s="102"/>
    </row>
    <row r="13" spans="1:10" ht="17.100000000000001" customHeight="1">
      <c r="A13" s="89"/>
      <c r="B13" s="103"/>
      <c r="C13" s="91"/>
      <c r="D13" s="92"/>
      <c r="E13" s="93"/>
      <c r="F13" s="104"/>
      <c r="G13" s="95"/>
    </row>
    <row r="14" spans="1:10" ht="17.100000000000001" customHeight="1">
      <c r="A14" s="89"/>
      <c r="B14" s="103" t="s">
        <v>372</v>
      </c>
      <c r="C14" s="133" t="s">
        <v>368</v>
      </c>
      <c r="D14" s="92"/>
      <c r="E14" s="93"/>
      <c r="F14" s="104"/>
      <c r="G14" s="95"/>
    </row>
    <row r="15" spans="1:10" ht="17.100000000000001" customHeight="1">
      <c r="A15" s="89" t="s">
        <v>192</v>
      </c>
      <c r="B15" s="103" t="s">
        <v>373</v>
      </c>
      <c r="C15" s="91" t="s">
        <v>448</v>
      </c>
      <c r="D15" s="92" t="s">
        <v>12</v>
      </c>
      <c r="E15" s="93">
        <v>1</v>
      </c>
      <c r="F15" s="104"/>
      <c r="G15" s="95"/>
    </row>
    <row r="16" spans="1:10" ht="17.100000000000001" customHeight="1">
      <c r="A16" s="89" t="s">
        <v>193</v>
      </c>
      <c r="B16" s="103" t="s">
        <v>374</v>
      </c>
      <c r="C16" s="91" t="s">
        <v>449</v>
      </c>
      <c r="D16" s="92" t="s">
        <v>369</v>
      </c>
      <c r="E16" s="93">
        <v>5</v>
      </c>
      <c r="F16" s="104"/>
      <c r="G16" s="95"/>
    </row>
    <row r="17" spans="1:7" ht="17.100000000000001" customHeight="1">
      <c r="A17" s="89" t="s">
        <v>194</v>
      </c>
      <c r="B17" s="103" t="s">
        <v>375</v>
      </c>
      <c r="C17" s="91" t="s">
        <v>450</v>
      </c>
      <c r="D17" s="92" t="s">
        <v>12</v>
      </c>
      <c r="E17" s="93">
        <v>1</v>
      </c>
      <c r="F17" s="104"/>
      <c r="G17" s="95"/>
    </row>
    <row r="18" spans="1:7" ht="17.100000000000001" customHeight="1">
      <c r="A18" s="89"/>
      <c r="B18" s="103"/>
      <c r="C18" s="133" t="s">
        <v>451</v>
      </c>
      <c r="D18" s="92"/>
      <c r="E18" s="93"/>
      <c r="F18" s="104"/>
      <c r="G18" s="95"/>
    </row>
    <row r="19" spans="1:7" ht="17.100000000000001" customHeight="1">
      <c r="A19" s="89" t="s">
        <v>195</v>
      </c>
      <c r="B19" s="103" t="s">
        <v>159</v>
      </c>
      <c r="C19" s="91" t="s">
        <v>381</v>
      </c>
      <c r="D19" s="92" t="s">
        <v>12</v>
      </c>
      <c r="E19" s="93">
        <v>1</v>
      </c>
      <c r="F19" s="104"/>
      <c r="G19" s="151" t="s">
        <v>15</v>
      </c>
    </row>
    <row r="20" spans="1:7" ht="17.100000000000001" customHeight="1">
      <c r="A20" s="89"/>
      <c r="B20" s="103"/>
      <c r="C20" s="91" t="s">
        <v>382</v>
      </c>
      <c r="D20" s="92"/>
      <c r="E20" s="93"/>
      <c r="F20" s="104"/>
      <c r="G20" s="95"/>
    </row>
    <row r="21" spans="1:7" ht="17.100000000000001" customHeight="1">
      <c r="A21" s="89"/>
      <c r="B21" s="103"/>
      <c r="C21" s="133" t="s">
        <v>452</v>
      </c>
      <c r="D21" s="92"/>
      <c r="E21" s="93"/>
      <c r="F21" s="104"/>
      <c r="G21" s="95"/>
    </row>
    <row r="22" spans="1:7" ht="17.100000000000001" customHeight="1">
      <c r="A22" s="89" t="s">
        <v>196</v>
      </c>
      <c r="B22" s="103" t="s">
        <v>29</v>
      </c>
      <c r="C22" s="91" t="s">
        <v>361</v>
      </c>
      <c r="D22" s="92" t="s">
        <v>21</v>
      </c>
      <c r="E22" s="93">
        <v>10</v>
      </c>
      <c r="F22" s="104"/>
      <c r="G22" s="151"/>
    </row>
    <row r="23" spans="1:7" ht="17.100000000000001" customHeight="1">
      <c r="A23" s="89"/>
      <c r="B23" s="90"/>
      <c r="C23" s="164" t="s">
        <v>360</v>
      </c>
      <c r="D23" s="92"/>
      <c r="E23" s="93"/>
      <c r="F23" s="104"/>
      <c r="G23" s="151"/>
    </row>
    <row r="24" spans="1:7" ht="17.100000000000001" customHeight="1">
      <c r="A24" s="89" t="s">
        <v>197</v>
      </c>
      <c r="B24" s="103" t="s">
        <v>32</v>
      </c>
      <c r="C24" s="91" t="s">
        <v>528</v>
      </c>
      <c r="D24" s="92" t="s">
        <v>16</v>
      </c>
      <c r="E24" s="93">
        <v>50</v>
      </c>
      <c r="F24" s="104"/>
      <c r="G24" s="151"/>
    </row>
    <row r="25" spans="1:7" ht="17.100000000000001" customHeight="1">
      <c r="A25" s="89"/>
      <c r="B25" s="103"/>
      <c r="C25" s="148"/>
      <c r="D25" s="92"/>
      <c r="E25" s="93"/>
      <c r="F25" s="104"/>
      <c r="G25" s="95"/>
    </row>
    <row r="26" spans="1:7" ht="17.100000000000001" customHeight="1">
      <c r="A26" s="89"/>
      <c r="B26" s="103"/>
      <c r="C26" s="148"/>
      <c r="D26" s="92"/>
      <c r="E26" s="93"/>
      <c r="F26" s="104"/>
      <c r="G26" s="95"/>
    </row>
    <row r="27" spans="1:7" ht="17.100000000000001" customHeight="1">
      <c r="A27" s="89"/>
      <c r="B27" s="103"/>
      <c r="C27" s="148"/>
      <c r="D27" s="92"/>
      <c r="E27" s="93"/>
      <c r="F27" s="104"/>
      <c r="G27" s="95"/>
    </row>
    <row r="28" spans="1:7" ht="17.100000000000001" customHeight="1">
      <c r="A28" s="89"/>
      <c r="B28" s="103"/>
      <c r="C28" s="148"/>
      <c r="D28" s="92"/>
      <c r="E28" s="93"/>
      <c r="F28" s="104"/>
      <c r="G28" s="95"/>
    </row>
    <row r="29" spans="1:7" ht="17.100000000000001" customHeight="1">
      <c r="A29" s="89"/>
      <c r="B29" s="103"/>
      <c r="C29" s="148"/>
      <c r="D29" s="92"/>
      <c r="E29" s="93"/>
      <c r="F29" s="104"/>
      <c r="G29" s="95"/>
    </row>
    <row r="30" spans="1:7" ht="17.100000000000001" customHeight="1">
      <c r="A30" s="89"/>
      <c r="B30" s="103"/>
      <c r="C30" s="91"/>
      <c r="D30" s="92"/>
      <c r="E30" s="93"/>
      <c r="F30" s="104"/>
      <c r="G30" s="95"/>
    </row>
    <row r="31" spans="1:7" ht="17.100000000000001" customHeight="1">
      <c r="A31" s="89"/>
      <c r="B31" s="103"/>
      <c r="C31" s="91"/>
      <c r="D31" s="92"/>
      <c r="E31" s="93"/>
      <c r="F31" s="104"/>
      <c r="G31" s="95"/>
    </row>
    <row r="32" spans="1:7" ht="17.100000000000001" customHeight="1">
      <c r="A32" s="89"/>
      <c r="B32" s="103"/>
      <c r="C32" s="91"/>
      <c r="D32" s="92"/>
      <c r="E32" s="93"/>
      <c r="F32" s="104"/>
      <c r="G32" s="95"/>
    </row>
    <row r="33" spans="1:7" ht="17.100000000000001" customHeight="1">
      <c r="A33" s="89"/>
      <c r="B33" s="103"/>
      <c r="C33" s="91"/>
      <c r="D33" s="92"/>
      <c r="E33" s="93"/>
      <c r="F33" s="104"/>
      <c r="G33" s="95"/>
    </row>
    <row r="34" spans="1:7" ht="17.100000000000001" customHeight="1">
      <c r="A34" s="89"/>
      <c r="B34" s="103"/>
      <c r="C34" s="91"/>
      <c r="D34" s="92"/>
      <c r="E34" s="93"/>
      <c r="F34" s="104"/>
      <c r="G34" s="95"/>
    </row>
    <row r="35" spans="1:7" ht="17.100000000000001" customHeight="1">
      <c r="A35" s="89"/>
      <c r="B35" s="103"/>
      <c r="C35" s="91"/>
      <c r="D35" s="92"/>
      <c r="E35" s="93"/>
      <c r="F35" s="104"/>
      <c r="G35" s="95"/>
    </row>
    <row r="36" spans="1:7" ht="17.100000000000001" customHeight="1">
      <c r="A36" s="89"/>
      <c r="B36" s="103"/>
      <c r="C36" s="91"/>
      <c r="D36" s="92"/>
      <c r="E36" s="93"/>
      <c r="F36" s="104"/>
      <c r="G36" s="95"/>
    </row>
    <row r="37" spans="1:7" ht="17.100000000000001" customHeight="1">
      <c r="A37" s="138"/>
      <c r="B37" s="165"/>
      <c r="C37" s="109"/>
      <c r="D37" s="141"/>
      <c r="E37" s="142"/>
      <c r="F37" s="143"/>
      <c r="G37" s="144"/>
    </row>
    <row r="38" spans="1:7" ht="17.100000000000001" customHeight="1">
      <c r="A38" s="138"/>
      <c r="B38" s="165"/>
      <c r="C38" s="109"/>
      <c r="D38" s="141"/>
      <c r="E38" s="142"/>
      <c r="F38" s="143"/>
      <c r="G38" s="144"/>
    </row>
    <row r="39" spans="1:7" ht="17.100000000000001" customHeight="1">
      <c r="A39" s="138"/>
      <c r="B39" s="165"/>
      <c r="C39" s="109"/>
      <c r="D39" s="141"/>
      <c r="E39" s="142"/>
      <c r="F39" s="143"/>
      <c r="G39" s="144"/>
    </row>
    <row r="40" spans="1:7" ht="17.100000000000001" customHeight="1">
      <c r="A40" s="138"/>
      <c r="B40" s="165"/>
      <c r="C40" s="109"/>
      <c r="D40" s="141"/>
      <c r="E40" s="142"/>
      <c r="F40" s="143"/>
      <c r="G40" s="144"/>
    </row>
    <row r="41" spans="1:7" ht="17.100000000000001" customHeight="1">
      <c r="A41" s="138"/>
      <c r="B41" s="165"/>
      <c r="C41" s="109"/>
      <c r="D41" s="141"/>
      <c r="E41" s="142"/>
      <c r="F41" s="143"/>
      <c r="G41" s="144"/>
    </row>
    <row r="42" spans="1:7" ht="17.100000000000001" customHeight="1">
      <c r="A42" s="138"/>
      <c r="B42" s="165"/>
      <c r="C42" s="109"/>
      <c r="D42" s="141"/>
      <c r="E42" s="142"/>
      <c r="F42" s="143"/>
      <c r="G42" s="144"/>
    </row>
    <row r="43" spans="1:7" ht="17.100000000000001" customHeight="1">
      <c r="A43" s="138"/>
      <c r="B43" s="165"/>
      <c r="C43" s="109"/>
      <c r="D43" s="141"/>
      <c r="E43" s="142"/>
      <c r="F43" s="143"/>
      <c r="G43" s="144"/>
    </row>
    <row r="44" spans="1:7" ht="17.100000000000001" customHeight="1">
      <c r="A44" s="138"/>
      <c r="B44" s="165"/>
      <c r="C44" s="109"/>
      <c r="D44" s="141"/>
      <c r="E44" s="142"/>
      <c r="F44" s="143"/>
      <c r="G44" s="144"/>
    </row>
    <row r="45" spans="1:7" ht="17.100000000000001" customHeight="1">
      <c r="A45" s="138"/>
      <c r="B45" s="165"/>
      <c r="C45" s="109"/>
      <c r="D45" s="141"/>
      <c r="E45" s="142"/>
      <c r="F45" s="143"/>
      <c r="G45" s="144"/>
    </row>
    <row r="46" spans="1:7" ht="17.100000000000001" customHeight="1">
      <c r="A46" s="138"/>
      <c r="B46" s="165"/>
      <c r="C46" s="109"/>
      <c r="D46" s="141"/>
      <c r="E46" s="142"/>
      <c r="F46" s="143"/>
      <c r="G46" s="144"/>
    </row>
    <row r="47" spans="1:7" ht="17.100000000000001" customHeight="1">
      <c r="A47" s="138"/>
      <c r="B47" s="165"/>
      <c r="C47" s="109"/>
      <c r="D47" s="141"/>
      <c r="E47" s="142"/>
      <c r="F47" s="143"/>
      <c r="G47" s="144"/>
    </row>
    <row r="48" spans="1:7" ht="17.100000000000001" customHeight="1">
      <c r="A48" s="138"/>
      <c r="B48" s="165"/>
      <c r="C48" s="109"/>
      <c r="D48" s="141"/>
      <c r="E48" s="142"/>
      <c r="F48" s="143"/>
      <c r="G48" s="144"/>
    </row>
    <row r="49" spans="1:7" ht="17.100000000000001" customHeight="1">
      <c r="A49" s="138"/>
      <c r="B49" s="165"/>
      <c r="C49" s="109"/>
      <c r="D49" s="141"/>
      <c r="E49" s="142"/>
      <c r="F49" s="143"/>
      <c r="G49" s="144"/>
    </row>
    <row r="50" spans="1:7" ht="17.100000000000001" customHeight="1">
      <c r="A50" s="138"/>
      <c r="B50" s="165"/>
      <c r="C50" s="109"/>
      <c r="D50" s="141"/>
      <c r="E50" s="142"/>
      <c r="F50" s="143"/>
      <c r="G50" s="144"/>
    </row>
    <row r="51" spans="1:7" ht="17.100000000000001" customHeight="1">
      <c r="A51" s="138"/>
      <c r="B51" s="165"/>
      <c r="C51" s="109"/>
      <c r="D51" s="141"/>
      <c r="E51" s="142"/>
      <c r="F51" s="143"/>
      <c r="G51" s="144"/>
    </row>
    <row r="52" spans="1:7" ht="17.100000000000001" customHeight="1">
      <c r="A52" s="138"/>
      <c r="B52" s="165"/>
      <c r="C52" s="109"/>
      <c r="D52" s="141"/>
      <c r="E52" s="142"/>
      <c r="F52" s="143"/>
      <c r="G52" s="144"/>
    </row>
    <row r="53" spans="1:7" ht="17.100000000000001" customHeight="1">
      <c r="A53" s="138"/>
      <c r="B53" s="165"/>
      <c r="C53" s="109"/>
      <c r="D53" s="141"/>
      <c r="E53" s="142"/>
      <c r="F53" s="143"/>
      <c r="G53" s="144"/>
    </row>
    <row r="54" spans="1:7" ht="17.100000000000001" customHeight="1">
      <c r="A54" s="138"/>
      <c r="B54" s="165"/>
      <c r="C54" s="109"/>
      <c r="D54" s="141"/>
      <c r="E54" s="142"/>
      <c r="F54" s="143"/>
      <c r="G54" s="144"/>
    </row>
    <row r="55" spans="1:7" ht="17.100000000000001" customHeight="1">
      <c r="A55" s="138"/>
      <c r="B55" s="165"/>
      <c r="C55" s="109"/>
      <c r="D55" s="141"/>
      <c r="E55" s="142"/>
      <c r="F55" s="143"/>
      <c r="G55" s="144"/>
    </row>
    <row r="56" spans="1:7" ht="17.100000000000001" customHeight="1">
      <c r="A56" s="138"/>
      <c r="B56" s="165"/>
      <c r="C56" s="109"/>
      <c r="D56" s="141"/>
      <c r="E56" s="142"/>
      <c r="F56" s="143"/>
      <c r="G56" s="144"/>
    </row>
    <row r="57" spans="1:7" ht="17.100000000000001" customHeight="1">
      <c r="A57" s="138"/>
      <c r="B57" s="165"/>
      <c r="C57" s="109"/>
      <c r="D57" s="141"/>
      <c r="E57" s="142"/>
      <c r="F57" s="143"/>
      <c r="G57" s="144"/>
    </row>
    <row r="58" spans="1:7" ht="17.100000000000001" customHeight="1" thickBot="1">
      <c r="A58" s="138"/>
      <c r="B58" s="165"/>
      <c r="C58" s="109"/>
      <c r="D58" s="141"/>
      <c r="E58" s="142"/>
      <c r="F58" s="143"/>
      <c r="G58" s="144"/>
    </row>
    <row r="59" spans="1:7" ht="24.95" customHeight="1" thickBot="1">
      <c r="A59" s="319" t="str">
        <f>'wt1'!C7&amp;" total carried to summary page"</f>
        <v>Schedule 3 total carried to summary page</v>
      </c>
      <c r="B59" s="320"/>
      <c r="C59" s="320"/>
      <c r="D59" s="320"/>
      <c r="E59" s="320"/>
      <c r="F59" s="320"/>
      <c r="G59" s="110"/>
    </row>
    <row r="60" spans="1:7" ht="9.9499999999999993" customHeight="1" thickBot="1">
      <c r="A60" s="15"/>
      <c r="B60" s="15"/>
      <c r="C60" s="15"/>
      <c r="D60" s="15"/>
      <c r="E60" s="15"/>
      <c r="F60" s="15"/>
      <c r="G60" s="15"/>
    </row>
    <row r="61" spans="1:7" ht="24.95" customHeight="1" thickBot="1">
      <c r="A61" s="308">
        <f>+'wt2'!A61:G61+1</f>
        <v>9</v>
      </c>
      <c r="B61" s="309"/>
      <c r="C61" s="309"/>
      <c r="D61" s="309"/>
      <c r="E61" s="309"/>
      <c r="F61" s="309"/>
      <c r="G61" s="310"/>
    </row>
    <row r="62" spans="1:7">
      <c r="A62" s="4"/>
      <c r="B62" s="4"/>
      <c r="C62" s="4"/>
      <c r="D62" s="4"/>
      <c r="E62" s="4"/>
      <c r="F62" s="4"/>
      <c r="G62" s="4"/>
    </row>
    <row r="63" spans="1:7">
      <c r="A63" s="4"/>
      <c r="B63" s="4"/>
      <c r="C63" s="4"/>
      <c r="D63" s="4"/>
      <c r="E63" s="4"/>
      <c r="F63" s="4"/>
      <c r="G63" s="4"/>
    </row>
    <row r="64" spans="1:7">
      <c r="A64" s="4"/>
      <c r="B64" s="4"/>
      <c r="C64" s="4"/>
      <c r="D64" s="4"/>
      <c r="E64" s="4"/>
      <c r="F64" s="4"/>
      <c r="G64" s="4"/>
    </row>
    <row r="65" spans="1:7">
      <c r="A65" s="4"/>
      <c r="B65" s="4"/>
      <c r="C65" s="4"/>
      <c r="D65" s="4"/>
      <c r="E65" s="4"/>
      <c r="F65" s="4"/>
      <c r="G65" s="4"/>
    </row>
    <row r="66" spans="1:7">
      <c r="A66" s="4"/>
      <c r="B66" s="4"/>
      <c r="C66" s="4"/>
      <c r="D66" s="4"/>
      <c r="E66" s="4"/>
      <c r="F66" s="4"/>
      <c r="G66" s="4"/>
    </row>
    <row r="67" spans="1:7">
      <c r="A67" s="7"/>
      <c r="B67" s="7"/>
      <c r="C67" s="7"/>
      <c r="D67" s="7"/>
      <c r="E67" s="7"/>
      <c r="F67" s="7"/>
      <c r="G67" s="7"/>
    </row>
    <row r="68" spans="1:7">
      <c r="A68" s="4"/>
      <c r="B68" s="4"/>
      <c r="C68" s="4"/>
      <c r="D68" s="4"/>
      <c r="E68" s="4"/>
      <c r="F68" s="4"/>
      <c r="G68" s="4"/>
    </row>
    <row r="69" spans="1:7">
      <c r="A69" s="4"/>
      <c r="B69" s="4"/>
      <c r="C69" s="4"/>
      <c r="D69" s="4"/>
      <c r="E69" s="4"/>
      <c r="F69" s="4"/>
      <c r="G69" s="4"/>
    </row>
    <row r="70" spans="1:7">
      <c r="A70" s="4"/>
      <c r="B70" s="4"/>
      <c r="C70" s="4"/>
      <c r="D70" s="4"/>
      <c r="E70" s="4"/>
      <c r="F70" s="4"/>
      <c r="G70" s="4"/>
    </row>
    <row r="71" spans="1:7">
      <c r="A71" s="4"/>
      <c r="B71" s="4"/>
      <c r="C71" s="4"/>
      <c r="D71" s="4"/>
      <c r="E71" s="4"/>
      <c r="F71" s="4"/>
      <c r="G71" s="4"/>
    </row>
    <row r="72" spans="1:7">
      <c r="A72" s="4"/>
      <c r="B72" s="4"/>
      <c r="C72" s="4"/>
      <c r="D72" s="4"/>
      <c r="E72" s="4"/>
      <c r="F72" s="4"/>
      <c r="G72" s="4"/>
    </row>
    <row r="73" spans="1:7">
      <c r="A73" s="4"/>
      <c r="B73" s="4"/>
      <c r="C73" s="4"/>
      <c r="D73" s="4"/>
      <c r="E73" s="4"/>
      <c r="F73" s="4"/>
      <c r="G73" s="4"/>
    </row>
    <row r="74" spans="1:7">
      <c r="A74" s="4"/>
      <c r="B74" s="4"/>
      <c r="C74" s="4"/>
      <c r="D74" s="4"/>
      <c r="E74" s="4"/>
      <c r="F74" s="4"/>
      <c r="G74" s="4"/>
    </row>
    <row r="75" spans="1:7">
      <c r="A75" s="4"/>
      <c r="B75" s="4"/>
      <c r="C75" s="4"/>
      <c r="D75" s="4"/>
      <c r="E75" s="4"/>
      <c r="F75" s="4"/>
      <c r="G75" s="4"/>
    </row>
    <row r="76" spans="1:7">
      <c r="A76" s="4"/>
      <c r="B76" s="4"/>
      <c r="C76" s="4"/>
      <c r="D76" s="4"/>
      <c r="E76" s="4"/>
      <c r="F76" s="4"/>
      <c r="G76" s="4"/>
    </row>
    <row r="77" spans="1:7">
      <c r="A77" s="4"/>
      <c r="B77" s="4"/>
      <c r="C77" s="4"/>
      <c r="D77" s="4"/>
      <c r="E77" s="4"/>
      <c r="F77" s="4"/>
      <c r="G77" s="4"/>
    </row>
    <row r="78" spans="1:7">
      <c r="A78" s="4"/>
      <c r="B78" s="4"/>
      <c r="C78" s="4"/>
      <c r="D78" s="4"/>
      <c r="E78" s="4"/>
      <c r="F78" s="4"/>
      <c r="G78" s="4"/>
    </row>
    <row r="79" spans="1:7">
      <c r="A79" s="4"/>
      <c r="B79" s="4"/>
      <c r="C79" s="4"/>
      <c r="D79" s="4"/>
      <c r="E79" s="4"/>
      <c r="F79" s="4"/>
      <c r="G79" s="4"/>
    </row>
    <row r="80" spans="1:7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3241F-1645-4714-829B-EB284668AB00}">
  <sheetPr>
    <tabColor rgb="FF009999"/>
  </sheetPr>
  <dimension ref="A1:J473"/>
  <sheetViews>
    <sheetView showGridLines="0" view="pageLayout" topLeftCell="A61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2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">
        <v>531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tr">
        <f>+'wt1'!C9</f>
        <v>Refer to drawings : 2312/11/C/2-4 Revision 0</v>
      </c>
      <c r="D9" s="80"/>
      <c r="E9" s="80"/>
      <c r="F9" s="80"/>
      <c r="G9" s="81"/>
    </row>
    <row r="10" spans="1:10" ht="17.100000000000001" customHeight="1">
      <c r="A10" s="84"/>
      <c r="B10" s="85"/>
      <c r="C10" s="86" t="s">
        <v>167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4.0999999999999996</v>
      </c>
      <c r="B12" s="147"/>
      <c r="C12" s="136" t="s">
        <v>0</v>
      </c>
      <c r="D12" s="99"/>
      <c r="E12" s="100"/>
      <c r="F12" s="101"/>
      <c r="G12" s="102"/>
    </row>
    <row r="13" spans="1:10" ht="17.100000000000001" customHeight="1">
      <c r="A13" s="89"/>
      <c r="B13" s="120"/>
      <c r="C13" s="148"/>
      <c r="D13" s="92"/>
      <c r="E13" s="93"/>
      <c r="F13" s="94"/>
      <c r="G13" s="95"/>
    </row>
    <row r="14" spans="1:10" ht="17.100000000000001" customHeight="1">
      <c r="A14" s="89"/>
      <c r="B14" s="103"/>
      <c r="C14" s="105" t="s">
        <v>384</v>
      </c>
      <c r="D14" s="92"/>
      <c r="E14" s="93"/>
      <c r="F14" s="94"/>
      <c r="G14" s="95"/>
    </row>
    <row r="15" spans="1:10" ht="17.100000000000001" customHeight="1">
      <c r="A15" s="89"/>
      <c r="B15" s="103"/>
      <c r="C15" s="105" t="s">
        <v>387</v>
      </c>
      <c r="D15" s="92"/>
      <c r="E15" s="93"/>
      <c r="F15" s="94"/>
      <c r="G15" s="95"/>
    </row>
    <row r="16" spans="1:10" ht="17.100000000000001" customHeight="1">
      <c r="A16" s="89"/>
      <c r="B16" s="103"/>
      <c r="C16" s="105" t="s">
        <v>385</v>
      </c>
      <c r="D16" s="92"/>
      <c r="E16" s="93"/>
      <c r="F16" s="94"/>
      <c r="G16" s="95"/>
    </row>
    <row r="17" spans="1:7" ht="17.100000000000001" customHeight="1">
      <c r="A17" s="89"/>
      <c r="B17" s="103"/>
      <c r="C17" s="105" t="s">
        <v>386</v>
      </c>
      <c r="D17" s="92"/>
      <c r="E17" s="93"/>
      <c r="F17" s="94"/>
      <c r="G17" s="95"/>
    </row>
    <row r="18" spans="1:7" ht="17.100000000000001" customHeight="1">
      <c r="A18" s="89" t="s">
        <v>40</v>
      </c>
      <c r="B18" s="103" t="s">
        <v>32</v>
      </c>
      <c r="C18" s="91" t="s">
        <v>1399</v>
      </c>
      <c r="D18" s="92" t="s">
        <v>16</v>
      </c>
      <c r="E18" s="93">
        <f>+'wt1'!E28</f>
        <v>100</v>
      </c>
      <c r="F18" s="104"/>
      <c r="G18" s="95"/>
    </row>
    <row r="19" spans="1:7" ht="17.100000000000001" customHeight="1">
      <c r="A19" s="89"/>
      <c r="B19" s="103"/>
      <c r="C19" s="91"/>
      <c r="D19" s="92"/>
      <c r="E19" s="93"/>
      <c r="F19" s="104"/>
      <c r="G19" s="95"/>
    </row>
    <row r="20" spans="1:7" ht="17.100000000000001" customHeight="1">
      <c r="A20" s="96">
        <v>4.2</v>
      </c>
      <c r="B20" s="166"/>
      <c r="C20" s="136" t="s">
        <v>168</v>
      </c>
      <c r="D20" s="99"/>
      <c r="E20" s="100"/>
      <c r="F20" s="101"/>
      <c r="G20" s="102"/>
    </row>
    <row r="21" spans="1:7" ht="17.100000000000001" customHeight="1">
      <c r="A21" s="89"/>
      <c r="B21" s="103"/>
      <c r="C21" s="148"/>
      <c r="D21" s="92"/>
      <c r="E21" s="93"/>
      <c r="F21" s="104"/>
      <c r="G21" s="95"/>
    </row>
    <row r="22" spans="1:7" ht="17.100000000000001" customHeight="1">
      <c r="A22" s="89"/>
      <c r="B22" s="103"/>
      <c r="C22" s="105" t="s">
        <v>532</v>
      </c>
      <c r="D22" s="92"/>
      <c r="E22" s="93"/>
      <c r="F22" s="104"/>
      <c r="G22" s="95"/>
    </row>
    <row r="23" spans="1:7" ht="17.100000000000001" customHeight="1">
      <c r="A23" s="89"/>
      <c r="B23" s="103"/>
      <c r="C23" s="105" t="s">
        <v>495</v>
      </c>
      <c r="D23" s="92"/>
      <c r="E23" s="93"/>
      <c r="F23" s="104"/>
      <c r="G23" s="95"/>
    </row>
    <row r="24" spans="1:7" ht="17.100000000000001" customHeight="1">
      <c r="A24" s="89"/>
      <c r="B24" s="103"/>
      <c r="C24" s="105" t="s">
        <v>496</v>
      </c>
      <c r="D24" s="92"/>
      <c r="E24" s="93"/>
      <c r="F24" s="104"/>
      <c r="G24" s="95"/>
    </row>
    <row r="25" spans="1:7" ht="17.100000000000001" customHeight="1">
      <c r="A25" s="89" t="s">
        <v>199</v>
      </c>
      <c r="B25" s="103" t="s">
        <v>33</v>
      </c>
      <c r="C25" s="91" t="s">
        <v>464</v>
      </c>
      <c r="D25" s="92" t="s">
        <v>34</v>
      </c>
      <c r="E25" s="93">
        <v>1</v>
      </c>
      <c r="F25" s="104"/>
      <c r="G25" s="95"/>
    </row>
    <row r="26" spans="1:7" ht="17.100000000000001" customHeight="1">
      <c r="A26" s="89" t="s">
        <v>200</v>
      </c>
      <c r="B26" s="103" t="s">
        <v>33</v>
      </c>
      <c r="C26" s="91" t="s">
        <v>465</v>
      </c>
      <c r="D26" s="92" t="s">
        <v>34</v>
      </c>
      <c r="E26" s="93">
        <v>1</v>
      </c>
      <c r="F26" s="104"/>
      <c r="G26" s="95"/>
    </row>
    <row r="27" spans="1:7" ht="17.100000000000001" customHeight="1">
      <c r="A27" s="89" t="s">
        <v>201</v>
      </c>
      <c r="B27" s="103" t="s">
        <v>33</v>
      </c>
      <c r="C27" s="91" t="s">
        <v>467</v>
      </c>
      <c r="D27" s="92" t="s">
        <v>34</v>
      </c>
      <c r="E27" s="93">
        <v>2</v>
      </c>
      <c r="F27" s="104"/>
      <c r="G27" s="95"/>
    </row>
    <row r="28" spans="1:7" ht="17.100000000000001" customHeight="1">
      <c r="A28" s="89" t="s">
        <v>202</v>
      </c>
      <c r="B28" s="103" t="s">
        <v>33</v>
      </c>
      <c r="C28" s="91" t="s">
        <v>468</v>
      </c>
      <c r="D28" s="92" t="s">
        <v>34</v>
      </c>
      <c r="E28" s="93">
        <v>3</v>
      </c>
      <c r="F28" s="104"/>
      <c r="G28" s="95"/>
    </row>
    <row r="29" spans="1:7" ht="17.100000000000001" customHeight="1">
      <c r="A29" s="89" t="s">
        <v>203</v>
      </c>
      <c r="B29" s="103" t="s">
        <v>33</v>
      </c>
      <c r="C29" s="91" t="s">
        <v>466</v>
      </c>
      <c r="D29" s="92" t="s">
        <v>34</v>
      </c>
      <c r="E29" s="93">
        <f>1</f>
        <v>1</v>
      </c>
      <c r="F29" s="104"/>
      <c r="G29" s="95"/>
    </row>
    <row r="30" spans="1:7" ht="17.100000000000001" customHeight="1">
      <c r="A30" s="89"/>
      <c r="B30" s="103"/>
      <c r="C30" s="91"/>
      <c r="D30" s="92"/>
      <c r="E30" s="93"/>
      <c r="F30" s="104"/>
      <c r="G30" s="95"/>
    </row>
    <row r="31" spans="1:7" ht="17.100000000000001" customHeight="1">
      <c r="A31" s="96">
        <v>4.3</v>
      </c>
      <c r="B31" s="166"/>
      <c r="C31" s="136" t="s">
        <v>389</v>
      </c>
      <c r="D31" s="99"/>
      <c r="E31" s="100"/>
      <c r="F31" s="101"/>
      <c r="G31" s="102"/>
    </row>
    <row r="32" spans="1:7" ht="17.100000000000001" customHeight="1">
      <c r="A32" s="89"/>
      <c r="B32" s="103"/>
      <c r="C32" s="91"/>
      <c r="D32" s="92"/>
      <c r="E32" s="93"/>
      <c r="F32" s="104"/>
      <c r="G32" s="95"/>
    </row>
    <row r="33" spans="1:7" ht="17.100000000000001" customHeight="1">
      <c r="A33" s="89"/>
      <c r="B33" s="103"/>
      <c r="C33" s="105" t="s">
        <v>491</v>
      </c>
      <c r="D33" s="92"/>
      <c r="E33" s="93"/>
      <c r="F33" s="104"/>
      <c r="G33" s="95"/>
    </row>
    <row r="34" spans="1:7" ht="17.100000000000001" customHeight="1">
      <c r="A34" s="89"/>
      <c r="B34" s="103"/>
      <c r="C34" s="105" t="s">
        <v>492</v>
      </c>
      <c r="D34" s="92"/>
      <c r="E34" s="93"/>
      <c r="F34" s="104"/>
      <c r="G34" s="95"/>
    </row>
    <row r="35" spans="1:7" ht="17.100000000000001" customHeight="1">
      <c r="A35" s="89"/>
      <c r="B35" s="103"/>
      <c r="C35" s="105" t="s">
        <v>497</v>
      </c>
      <c r="D35" s="92"/>
      <c r="E35" s="93"/>
      <c r="F35" s="104"/>
      <c r="G35" s="95"/>
    </row>
    <row r="36" spans="1:7" ht="17.100000000000001" customHeight="1">
      <c r="A36" s="89" t="s">
        <v>204</v>
      </c>
      <c r="B36" s="103" t="s">
        <v>211</v>
      </c>
      <c r="C36" s="91" t="s">
        <v>289</v>
      </c>
      <c r="D36" s="92" t="s">
        <v>34</v>
      </c>
      <c r="E36" s="93">
        <v>2</v>
      </c>
      <c r="F36" s="104"/>
      <c r="G36" s="95"/>
    </row>
    <row r="37" spans="1:7" ht="17.100000000000001" customHeight="1">
      <c r="A37" s="89"/>
      <c r="B37" s="103"/>
      <c r="C37" s="105" t="s">
        <v>390</v>
      </c>
      <c r="D37" s="92"/>
      <c r="E37" s="93"/>
      <c r="F37" s="104"/>
      <c r="G37" s="95"/>
    </row>
    <row r="38" spans="1:7" ht="17.100000000000001" customHeight="1">
      <c r="A38" s="89" t="s">
        <v>205</v>
      </c>
      <c r="B38" s="103" t="s">
        <v>36</v>
      </c>
      <c r="C38" s="91" t="s">
        <v>431</v>
      </c>
      <c r="D38" s="92" t="s">
        <v>34</v>
      </c>
      <c r="E38" s="93">
        <f>SUM(E36:E36)</f>
        <v>2</v>
      </c>
      <c r="F38" s="104"/>
      <c r="G38" s="95"/>
    </row>
    <row r="39" spans="1:7" ht="17.100000000000001" customHeight="1">
      <c r="A39" s="89" t="s">
        <v>206</v>
      </c>
      <c r="B39" s="103" t="s">
        <v>36</v>
      </c>
      <c r="C39" s="91" t="s">
        <v>432</v>
      </c>
      <c r="D39" s="92" t="s">
        <v>34</v>
      </c>
      <c r="E39" s="93">
        <f>+E38</f>
        <v>2</v>
      </c>
      <c r="F39" s="104"/>
      <c r="G39" s="95"/>
    </row>
    <row r="40" spans="1:7" ht="17.100000000000001" customHeight="1">
      <c r="A40" s="89"/>
      <c r="B40" s="103"/>
      <c r="C40" s="91" t="s">
        <v>433</v>
      </c>
      <c r="D40" s="92"/>
      <c r="E40" s="93"/>
      <c r="F40" s="104"/>
      <c r="G40" s="151"/>
    </row>
    <row r="41" spans="1:7" ht="17.100000000000001" customHeight="1">
      <c r="A41" s="89" t="s">
        <v>207</v>
      </c>
      <c r="B41" s="103" t="s">
        <v>36</v>
      </c>
      <c r="C41" s="91" t="s">
        <v>434</v>
      </c>
      <c r="D41" s="92" t="s">
        <v>34</v>
      </c>
      <c r="E41" s="93">
        <f>+E38</f>
        <v>2</v>
      </c>
      <c r="F41" s="104"/>
      <c r="G41" s="95"/>
    </row>
    <row r="42" spans="1:7" ht="17.100000000000001" customHeight="1">
      <c r="A42" s="89"/>
      <c r="B42" s="103"/>
      <c r="C42" s="91" t="s">
        <v>435</v>
      </c>
      <c r="D42" s="92"/>
      <c r="E42" s="93"/>
      <c r="F42" s="104"/>
      <c r="G42" s="95"/>
    </row>
    <row r="43" spans="1:7" ht="17.100000000000001" customHeight="1">
      <c r="A43" s="89" t="s">
        <v>208</v>
      </c>
      <c r="B43" s="103"/>
      <c r="C43" s="167" t="s">
        <v>169</v>
      </c>
      <c r="D43" s="168" t="s">
        <v>34</v>
      </c>
      <c r="E43" s="93">
        <f>+E38</f>
        <v>2</v>
      </c>
      <c r="F43" s="104"/>
      <c r="G43" s="95"/>
    </row>
    <row r="44" spans="1:7" ht="17.100000000000001" customHeight="1">
      <c r="A44" s="89"/>
      <c r="B44" s="103"/>
      <c r="C44" s="91"/>
      <c r="D44" s="92"/>
      <c r="E44" s="93"/>
      <c r="F44" s="104"/>
      <c r="G44" s="95"/>
    </row>
    <row r="45" spans="1:7" ht="17.100000000000001" customHeight="1">
      <c r="A45" s="96">
        <v>4.4000000000000004</v>
      </c>
      <c r="B45" s="166"/>
      <c r="C45" s="136" t="s">
        <v>391</v>
      </c>
      <c r="D45" s="99"/>
      <c r="E45" s="100"/>
      <c r="F45" s="101"/>
      <c r="G45" s="102"/>
    </row>
    <row r="46" spans="1:7" ht="17.100000000000001" customHeight="1">
      <c r="A46" s="89"/>
      <c r="B46" s="103"/>
      <c r="C46" s="167"/>
      <c r="D46" s="168"/>
      <c r="E46" s="93"/>
      <c r="F46" s="104"/>
      <c r="G46" s="95"/>
    </row>
    <row r="47" spans="1:7" ht="17.100000000000001" customHeight="1">
      <c r="A47" s="89"/>
      <c r="B47" s="103"/>
      <c r="C47" s="105" t="s">
        <v>392</v>
      </c>
      <c r="D47" s="92"/>
      <c r="E47" s="93"/>
      <c r="F47" s="104"/>
      <c r="G47" s="95"/>
    </row>
    <row r="48" spans="1:7" ht="17.100000000000001" customHeight="1">
      <c r="A48" s="89"/>
      <c r="B48" s="103"/>
      <c r="C48" s="105" t="s">
        <v>498</v>
      </c>
      <c r="D48" s="92"/>
      <c r="E48" s="93"/>
      <c r="F48" s="104"/>
      <c r="G48" s="95"/>
    </row>
    <row r="49" spans="1:10" ht="17.100000000000001" customHeight="1">
      <c r="A49" s="89" t="s">
        <v>209</v>
      </c>
      <c r="B49" s="103" t="s">
        <v>211</v>
      </c>
      <c r="C49" s="91" t="s">
        <v>653</v>
      </c>
      <c r="D49" s="92" t="s">
        <v>34</v>
      </c>
      <c r="E49" s="93">
        <v>2</v>
      </c>
      <c r="F49" s="104"/>
      <c r="G49" s="95"/>
    </row>
    <row r="50" spans="1:10" ht="17.100000000000001" customHeight="1">
      <c r="A50" s="138" t="s">
        <v>210</v>
      </c>
      <c r="B50" s="103" t="s">
        <v>211</v>
      </c>
      <c r="C50" s="91" t="s">
        <v>695</v>
      </c>
      <c r="D50" s="92" t="s">
        <v>34</v>
      </c>
      <c r="E50" s="93">
        <f>+E49</f>
        <v>2</v>
      </c>
      <c r="F50" s="104"/>
      <c r="G50" s="95"/>
    </row>
    <row r="51" spans="1:10" ht="17.100000000000001" customHeight="1">
      <c r="A51" s="138"/>
      <c r="B51" s="165"/>
      <c r="C51" s="91" t="s">
        <v>696</v>
      </c>
      <c r="D51" s="92"/>
      <c r="E51" s="93"/>
      <c r="F51" s="104"/>
      <c r="G51" s="95"/>
    </row>
    <row r="52" spans="1:10" ht="17.100000000000001" customHeight="1">
      <c r="A52" s="138"/>
      <c r="B52" s="165"/>
      <c r="C52" s="91" t="s">
        <v>697</v>
      </c>
      <c r="D52" s="92"/>
      <c r="E52" s="93"/>
      <c r="F52" s="104"/>
      <c r="G52" s="95"/>
    </row>
    <row r="53" spans="1:10" ht="17.100000000000001" customHeight="1">
      <c r="A53" s="138" t="s">
        <v>393</v>
      </c>
      <c r="B53" s="103" t="s">
        <v>211</v>
      </c>
      <c r="C53" s="91" t="s">
        <v>172</v>
      </c>
      <c r="D53" s="92" t="s">
        <v>34</v>
      </c>
      <c r="E53" s="93">
        <f>+E49</f>
        <v>2</v>
      </c>
      <c r="F53" s="104"/>
      <c r="G53" s="95"/>
    </row>
    <row r="54" spans="1:10" ht="17.100000000000001" customHeight="1">
      <c r="A54" s="138"/>
      <c r="B54" s="103"/>
      <c r="C54" s="91" t="s">
        <v>170</v>
      </c>
      <c r="D54" s="92"/>
      <c r="E54" s="93"/>
      <c r="F54" s="104"/>
      <c r="G54" s="95"/>
    </row>
    <row r="55" spans="1:10" ht="17.100000000000001" customHeight="1">
      <c r="A55" s="138" t="s">
        <v>394</v>
      </c>
      <c r="B55" s="103" t="s">
        <v>36</v>
      </c>
      <c r="C55" s="91" t="s">
        <v>352</v>
      </c>
      <c r="D55" s="92" t="s">
        <v>34</v>
      </c>
      <c r="E55" s="93">
        <v>2</v>
      </c>
      <c r="F55" s="104"/>
      <c r="G55" s="95"/>
    </row>
    <row r="56" spans="1:10" ht="17.100000000000001" customHeight="1">
      <c r="A56" s="138" t="s">
        <v>395</v>
      </c>
      <c r="B56" s="103" t="s">
        <v>36</v>
      </c>
      <c r="C56" s="91" t="s">
        <v>353</v>
      </c>
      <c r="D56" s="92" t="s">
        <v>34</v>
      </c>
      <c r="E56" s="93">
        <f>+E55</f>
        <v>2</v>
      </c>
      <c r="F56" s="104"/>
      <c r="G56" s="95"/>
    </row>
    <row r="57" spans="1:10" ht="17.100000000000001" customHeight="1">
      <c r="A57" s="138"/>
      <c r="B57" s="103"/>
      <c r="C57" s="91" t="s">
        <v>277</v>
      </c>
      <c r="D57" s="92"/>
      <c r="E57" s="93"/>
      <c r="F57" s="104"/>
      <c r="G57" s="95"/>
    </row>
    <row r="58" spans="1:10" ht="17.100000000000001" customHeight="1" thickBot="1">
      <c r="A58" s="138" t="s">
        <v>698</v>
      </c>
      <c r="B58" s="103" t="s">
        <v>211</v>
      </c>
      <c r="C58" s="91" t="s">
        <v>507</v>
      </c>
      <c r="D58" s="92" t="s">
        <v>34</v>
      </c>
      <c r="E58" s="93">
        <v>1</v>
      </c>
      <c r="F58" s="104"/>
      <c r="G58" s="95"/>
    </row>
    <row r="59" spans="1:10" ht="24.95" customHeight="1" thickBot="1">
      <c r="A59" s="321">
        <f>+'wm2'!A61:G61</f>
        <v>11</v>
      </c>
      <c r="B59" s="322"/>
      <c r="C59" s="322"/>
      <c r="D59" s="322"/>
      <c r="E59" s="322"/>
      <c r="F59" s="322"/>
      <c r="G59" s="169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+'wt3'!A61:G61+1</f>
        <v>10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5E1A0-9FE0-4507-9817-DF01123AF6E0}">
  <sheetPr>
    <tabColor rgb="FF009999"/>
  </sheetPr>
  <dimension ref="A1:J469"/>
  <sheetViews>
    <sheetView showGridLines="0" view="pageLayout" topLeftCell="A5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198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tr">
        <f>+'wm1'!C8</f>
        <v>Water pipes and accessories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tr">
        <f>+'wm1'!C9</f>
        <v>Refer to drawings : 2312/11/C/2-4 Revision 0</v>
      </c>
      <c r="D9" s="80"/>
      <c r="E9" s="80"/>
      <c r="F9" s="80"/>
      <c r="G9" s="81"/>
    </row>
    <row r="10" spans="1:10" ht="17.100000000000001" customHeight="1">
      <c r="A10" s="126">
        <f>+'wm1'!A61</f>
        <v>10</v>
      </c>
      <c r="B10" s="127"/>
      <c r="C10" s="128"/>
      <c r="D10" s="127"/>
      <c r="E10" s="127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4.5</v>
      </c>
      <c r="B12" s="166"/>
      <c r="C12" s="136" t="s">
        <v>508</v>
      </c>
      <c r="D12" s="99"/>
      <c r="E12" s="100"/>
      <c r="F12" s="101"/>
      <c r="G12" s="102"/>
    </row>
    <row r="13" spans="1:10" ht="17.100000000000001" customHeight="1">
      <c r="A13" s="89"/>
      <c r="B13" s="103"/>
      <c r="C13" s="91"/>
      <c r="D13" s="92"/>
      <c r="E13" s="93"/>
      <c r="F13" s="104"/>
      <c r="G13" s="95"/>
    </row>
    <row r="14" spans="1:10" ht="17.100000000000001" customHeight="1">
      <c r="A14" s="138"/>
      <c r="B14" s="165"/>
      <c r="C14" s="105" t="s">
        <v>509</v>
      </c>
      <c r="D14" s="141"/>
      <c r="E14" s="142"/>
      <c r="F14" s="143"/>
      <c r="G14" s="144"/>
    </row>
    <row r="15" spans="1:10" ht="17.100000000000001" customHeight="1">
      <c r="A15" s="138"/>
      <c r="B15" s="165"/>
      <c r="C15" s="105" t="s">
        <v>510</v>
      </c>
      <c r="D15" s="141"/>
      <c r="E15" s="142"/>
      <c r="F15" s="143"/>
      <c r="G15" s="144"/>
    </row>
    <row r="16" spans="1:10" ht="17.100000000000001" customHeight="1">
      <c r="A16" s="138" t="s">
        <v>396</v>
      </c>
      <c r="B16" s="165" t="s">
        <v>219</v>
      </c>
      <c r="C16" s="109" t="s">
        <v>511</v>
      </c>
      <c r="D16" s="141" t="s">
        <v>34</v>
      </c>
      <c r="E16" s="142">
        <v>2</v>
      </c>
      <c r="F16" s="143"/>
      <c r="G16" s="144"/>
    </row>
    <row r="17" spans="1:7" ht="17.100000000000001" customHeight="1">
      <c r="A17" s="138"/>
      <c r="B17" s="165"/>
      <c r="C17" s="170" t="s">
        <v>512</v>
      </c>
      <c r="D17" s="141"/>
      <c r="E17" s="142"/>
      <c r="F17" s="143"/>
      <c r="G17" s="144"/>
    </row>
    <row r="18" spans="1:7" ht="17.100000000000001" customHeight="1">
      <c r="A18" s="138" t="s">
        <v>397</v>
      </c>
      <c r="B18" s="165" t="s">
        <v>219</v>
      </c>
      <c r="C18" s="109" t="s">
        <v>513</v>
      </c>
      <c r="D18" s="141" t="s">
        <v>34</v>
      </c>
      <c r="E18" s="142">
        <v>1</v>
      </c>
      <c r="F18" s="143"/>
      <c r="G18" s="144"/>
    </row>
    <row r="19" spans="1:7" ht="17.100000000000001" customHeight="1">
      <c r="A19" s="138" t="s">
        <v>398</v>
      </c>
      <c r="B19" s="103" t="s">
        <v>219</v>
      </c>
      <c r="C19" s="91" t="s">
        <v>514</v>
      </c>
      <c r="D19" s="92" t="s">
        <v>34</v>
      </c>
      <c r="E19" s="93">
        <v>1</v>
      </c>
      <c r="F19" s="143"/>
      <c r="G19" s="95"/>
    </row>
    <row r="20" spans="1:7" ht="17.100000000000001" customHeight="1">
      <c r="A20" s="138" t="s">
        <v>399</v>
      </c>
      <c r="B20" s="103"/>
      <c r="C20" s="91" t="s">
        <v>515</v>
      </c>
      <c r="D20" s="92" t="s">
        <v>34</v>
      </c>
      <c r="E20" s="93">
        <v>1</v>
      </c>
      <c r="F20" s="104"/>
      <c r="G20" s="95"/>
    </row>
    <row r="21" spans="1:7" ht="17.100000000000001" customHeight="1">
      <c r="A21" s="138" t="s">
        <v>400</v>
      </c>
      <c r="B21" s="103" t="s">
        <v>36</v>
      </c>
      <c r="C21" s="91" t="s">
        <v>516</v>
      </c>
      <c r="D21" s="92" t="s">
        <v>34</v>
      </c>
      <c r="E21" s="93">
        <f>ROUNDUP((1.3*0.35*0.35),0)</f>
        <v>1</v>
      </c>
      <c r="F21" s="104"/>
      <c r="G21" s="95"/>
    </row>
    <row r="22" spans="1:7" ht="17.100000000000001" customHeight="1">
      <c r="A22" s="138" t="s">
        <v>401</v>
      </c>
      <c r="B22" s="103" t="s">
        <v>517</v>
      </c>
      <c r="C22" s="91" t="s">
        <v>553</v>
      </c>
      <c r="D22" s="92" t="s">
        <v>34</v>
      </c>
      <c r="E22" s="93">
        <v>2</v>
      </c>
      <c r="F22" s="104"/>
      <c r="G22" s="95"/>
    </row>
    <row r="23" spans="1:7" ht="17.100000000000001" customHeight="1">
      <c r="A23" s="138"/>
      <c r="B23" s="103"/>
      <c r="C23" s="39" t="s">
        <v>554</v>
      </c>
      <c r="D23" s="92"/>
      <c r="E23" s="93"/>
      <c r="F23" s="104"/>
      <c r="G23" s="95"/>
    </row>
    <row r="24" spans="1:7" ht="17.100000000000001" customHeight="1">
      <c r="A24" s="138"/>
      <c r="B24" s="103"/>
      <c r="C24" s="133" t="s">
        <v>518</v>
      </c>
      <c r="D24" s="92"/>
      <c r="E24" s="93"/>
      <c r="F24" s="104"/>
      <c r="G24" s="171"/>
    </row>
    <row r="25" spans="1:7" ht="17.100000000000001" customHeight="1">
      <c r="A25" s="138"/>
      <c r="B25" s="103"/>
      <c r="C25" s="105" t="s">
        <v>603</v>
      </c>
      <c r="D25" s="92"/>
      <c r="E25" s="93"/>
      <c r="F25" s="104"/>
      <c r="G25" s="95"/>
    </row>
    <row r="26" spans="1:7" ht="17.100000000000001" customHeight="1">
      <c r="A26" s="138"/>
      <c r="B26" s="103"/>
      <c r="C26" s="105" t="s">
        <v>519</v>
      </c>
      <c r="D26" s="92"/>
      <c r="E26" s="93"/>
      <c r="F26" s="104"/>
      <c r="G26" s="95"/>
    </row>
    <row r="27" spans="1:7" ht="17.100000000000001" customHeight="1">
      <c r="A27" s="138"/>
      <c r="B27" s="103"/>
      <c r="C27" s="105" t="s">
        <v>520</v>
      </c>
      <c r="D27" s="92"/>
      <c r="E27" s="93"/>
      <c r="F27" s="104"/>
      <c r="G27" s="95"/>
    </row>
    <row r="28" spans="1:7" ht="17.100000000000001" customHeight="1">
      <c r="A28" s="138" t="s">
        <v>402</v>
      </c>
      <c r="B28" s="103" t="s">
        <v>33</v>
      </c>
      <c r="C28" s="91" t="s">
        <v>699</v>
      </c>
      <c r="D28" s="92" t="s">
        <v>34</v>
      </c>
      <c r="E28" s="93">
        <v>2</v>
      </c>
      <c r="F28" s="104"/>
      <c r="G28" s="95"/>
    </row>
    <row r="29" spans="1:7" ht="17.100000000000001" customHeight="1">
      <c r="A29" s="138" t="s">
        <v>403</v>
      </c>
      <c r="B29" s="103" t="s">
        <v>521</v>
      </c>
      <c r="C29" s="91" t="s">
        <v>522</v>
      </c>
      <c r="D29" s="92" t="s">
        <v>34</v>
      </c>
      <c r="E29" s="93">
        <v>2</v>
      </c>
      <c r="F29" s="104"/>
      <c r="G29" s="95"/>
    </row>
    <row r="30" spans="1:7" ht="17.100000000000001" customHeight="1">
      <c r="A30" s="138" t="s">
        <v>404</v>
      </c>
      <c r="B30" s="103" t="s">
        <v>33</v>
      </c>
      <c r="C30" s="91" t="s">
        <v>523</v>
      </c>
      <c r="D30" s="92" t="s">
        <v>34</v>
      </c>
      <c r="E30" s="93">
        <v>4</v>
      </c>
      <c r="F30" s="104"/>
      <c r="G30" s="95"/>
    </row>
    <row r="31" spans="1:7" ht="17.100000000000001" customHeight="1">
      <c r="A31" s="138" t="s">
        <v>405</v>
      </c>
      <c r="B31" s="103" t="s">
        <v>33</v>
      </c>
      <c r="C31" s="91" t="s">
        <v>524</v>
      </c>
      <c r="D31" s="92" t="s">
        <v>34</v>
      </c>
      <c r="E31" s="93">
        <v>2</v>
      </c>
      <c r="F31" s="104"/>
      <c r="G31" s="95"/>
    </row>
    <row r="32" spans="1:7" ht="17.100000000000001" customHeight="1">
      <c r="A32" s="138" t="s">
        <v>406</v>
      </c>
      <c r="B32" s="103" t="s">
        <v>33</v>
      </c>
      <c r="C32" s="91" t="s">
        <v>525</v>
      </c>
      <c r="D32" s="92" t="s">
        <v>34</v>
      </c>
      <c r="E32" s="93">
        <v>1</v>
      </c>
      <c r="F32" s="104"/>
      <c r="G32" s="95"/>
    </row>
    <row r="33" spans="1:7" ht="17.100000000000001" customHeight="1">
      <c r="A33" s="138" t="s">
        <v>407</v>
      </c>
      <c r="B33" s="103" t="s">
        <v>33</v>
      </c>
      <c r="C33" s="91" t="s">
        <v>526</v>
      </c>
      <c r="D33" s="92" t="s">
        <v>34</v>
      </c>
      <c r="E33" s="93">
        <v>1</v>
      </c>
      <c r="F33" s="104"/>
      <c r="G33" s="95"/>
    </row>
    <row r="34" spans="1:7" ht="17.100000000000001" customHeight="1">
      <c r="A34" s="138" t="s">
        <v>408</v>
      </c>
      <c r="B34" s="103"/>
      <c r="C34" s="91" t="s">
        <v>527</v>
      </c>
      <c r="D34" s="92" t="s">
        <v>20</v>
      </c>
      <c r="E34" s="93">
        <v>2</v>
      </c>
      <c r="F34" s="104"/>
      <c r="G34" s="95"/>
    </row>
    <row r="35" spans="1:7" ht="17.100000000000001" customHeight="1">
      <c r="A35" s="138"/>
      <c r="B35" s="103"/>
      <c r="C35" s="105" t="s">
        <v>390</v>
      </c>
      <c r="D35" s="92"/>
      <c r="E35" s="93"/>
      <c r="F35" s="104"/>
      <c r="G35" s="95"/>
    </row>
    <row r="36" spans="1:7" ht="17.100000000000001" customHeight="1">
      <c r="A36" s="138" t="s">
        <v>409</v>
      </c>
      <c r="B36" s="103" t="s">
        <v>36</v>
      </c>
      <c r="C36" s="91" t="s">
        <v>431</v>
      </c>
      <c r="D36" s="92" t="s">
        <v>34</v>
      </c>
      <c r="E36" s="93">
        <v>2</v>
      </c>
      <c r="F36" s="104"/>
      <c r="G36" s="95"/>
    </row>
    <row r="37" spans="1:7" ht="17.100000000000001" customHeight="1">
      <c r="A37" s="138" t="s">
        <v>410</v>
      </c>
      <c r="B37" s="103" t="s">
        <v>36</v>
      </c>
      <c r="C37" s="91" t="s">
        <v>432</v>
      </c>
      <c r="D37" s="92" t="s">
        <v>34</v>
      </c>
      <c r="E37" s="93">
        <f>+E36</f>
        <v>2</v>
      </c>
      <c r="F37" s="104"/>
      <c r="G37" s="95"/>
    </row>
    <row r="38" spans="1:7" ht="17.100000000000001" customHeight="1">
      <c r="A38" s="138"/>
      <c r="B38" s="103"/>
      <c r="C38" s="91" t="s">
        <v>433</v>
      </c>
      <c r="D38" s="92"/>
      <c r="E38" s="93"/>
      <c r="F38" s="104"/>
      <c r="G38" s="151"/>
    </row>
    <row r="39" spans="1:7" ht="17.100000000000001" customHeight="1">
      <c r="A39" s="138" t="s">
        <v>411</v>
      </c>
      <c r="B39" s="103" t="s">
        <v>36</v>
      </c>
      <c r="C39" s="91" t="s">
        <v>434</v>
      </c>
      <c r="D39" s="92" t="s">
        <v>34</v>
      </c>
      <c r="E39" s="93">
        <f>+E36</f>
        <v>2</v>
      </c>
      <c r="F39" s="104"/>
      <c r="G39" s="95"/>
    </row>
    <row r="40" spans="1:7" ht="17.100000000000001" customHeight="1">
      <c r="A40" s="138"/>
      <c r="B40" s="103"/>
      <c r="C40" s="91" t="s">
        <v>435</v>
      </c>
      <c r="D40" s="92"/>
      <c r="E40" s="93"/>
      <c r="F40" s="104"/>
      <c r="G40" s="95"/>
    </row>
    <row r="41" spans="1:7" ht="17.100000000000001" customHeight="1">
      <c r="A41" s="138" t="s">
        <v>412</v>
      </c>
      <c r="B41" s="103"/>
      <c r="C41" s="167" t="s">
        <v>602</v>
      </c>
      <c r="D41" s="168" t="s">
        <v>34</v>
      </c>
      <c r="E41" s="93">
        <f>+E36</f>
        <v>2</v>
      </c>
      <c r="F41" s="104"/>
      <c r="G41" s="95"/>
    </row>
    <row r="42" spans="1:7" ht="17.100000000000001" customHeight="1">
      <c r="A42" s="138"/>
      <c r="B42" s="103"/>
      <c r="C42" s="167"/>
      <c r="D42" s="168"/>
      <c r="E42" s="93"/>
      <c r="F42" s="104"/>
      <c r="G42" s="95"/>
    </row>
    <row r="43" spans="1:7" ht="17.100000000000001" customHeight="1">
      <c r="A43" s="96">
        <v>4.5999999999999996</v>
      </c>
      <c r="B43" s="166"/>
      <c r="C43" s="136" t="s">
        <v>171</v>
      </c>
      <c r="D43" s="99"/>
      <c r="E43" s="100"/>
      <c r="F43" s="101"/>
      <c r="G43" s="102"/>
    </row>
    <row r="44" spans="1:7" ht="17.100000000000001" customHeight="1">
      <c r="A44" s="89"/>
      <c r="B44" s="103"/>
      <c r="C44" s="148"/>
      <c r="D44" s="92"/>
      <c r="E44" s="93"/>
      <c r="F44" s="104"/>
      <c r="G44" s="95"/>
    </row>
    <row r="45" spans="1:7" ht="17.100000000000001" customHeight="1">
      <c r="A45" s="89"/>
      <c r="B45" s="103"/>
      <c r="C45" s="133" t="s">
        <v>499</v>
      </c>
      <c r="D45" s="92"/>
      <c r="E45" s="93"/>
      <c r="F45" s="104"/>
      <c r="G45" s="95"/>
    </row>
    <row r="46" spans="1:7" ht="17.100000000000001" customHeight="1">
      <c r="A46" s="89" t="s">
        <v>413</v>
      </c>
      <c r="B46" s="103"/>
      <c r="C46" s="91" t="s">
        <v>414</v>
      </c>
      <c r="D46" s="92" t="s">
        <v>34</v>
      </c>
      <c r="E46" s="93">
        <v>1</v>
      </c>
      <c r="F46" s="104"/>
      <c r="G46" s="95"/>
    </row>
    <row r="47" spans="1:7" ht="17.100000000000001" customHeight="1">
      <c r="A47" s="89"/>
      <c r="B47" s="103"/>
      <c r="C47" s="39" t="s">
        <v>530</v>
      </c>
      <c r="D47" s="92"/>
      <c r="E47" s="93"/>
      <c r="F47" s="104"/>
      <c r="G47" s="95"/>
    </row>
    <row r="48" spans="1:7" ht="17.100000000000001" customHeight="1">
      <c r="A48" s="89"/>
      <c r="B48" s="103"/>
      <c r="C48" s="39" t="s">
        <v>415</v>
      </c>
      <c r="D48" s="92"/>
      <c r="E48" s="93"/>
      <c r="F48" s="104"/>
      <c r="G48" s="95"/>
    </row>
    <row r="49" spans="1:10" ht="17.100000000000001" customHeight="1">
      <c r="A49" s="89"/>
      <c r="B49" s="103"/>
      <c r="C49" s="39" t="s">
        <v>416</v>
      </c>
      <c r="D49" s="92"/>
      <c r="E49" s="93"/>
      <c r="F49" s="104"/>
      <c r="G49" s="95"/>
    </row>
    <row r="50" spans="1:10" ht="17.100000000000001" customHeight="1">
      <c r="A50" s="89"/>
      <c r="B50" s="103"/>
      <c r="C50" s="39" t="s">
        <v>417</v>
      </c>
      <c r="D50" s="92"/>
      <c r="E50" s="93"/>
      <c r="F50" s="104"/>
      <c r="G50" s="95"/>
    </row>
    <row r="51" spans="1:10" ht="17.100000000000001" customHeight="1">
      <c r="A51" s="89"/>
      <c r="B51" s="103"/>
      <c r="C51" s="39" t="s">
        <v>418</v>
      </c>
      <c r="D51" s="92"/>
      <c r="E51" s="93"/>
      <c r="F51" s="104"/>
      <c r="G51" s="95"/>
    </row>
    <row r="52" spans="1:10" ht="17.100000000000001" customHeight="1">
      <c r="A52" s="89"/>
      <c r="B52" s="103"/>
      <c r="C52" s="39" t="s">
        <v>419</v>
      </c>
      <c r="D52" s="92"/>
      <c r="E52" s="93"/>
      <c r="F52" s="104"/>
      <c r="G52" s="95"/>
    </row>
    <row r="53" spans="1:10" ht="17.100000000000001" customHeight="1">
      <c r="A53" s="89"/>
      <c r="B53" s="103"/>
      <c r="C53" s="133" t="s">
        <v>295</v>
      </c>
      <c r="D53" s="92"/>
      <c r="E53" s="93"/>
      <c r="F53" s="104"/>
      <c r="G53" s="95"/>
    </row>
    <row r="54" spans="1:10" ht="17.100000000000001" customHeight="1">
      <c r="A54" s="89" t="s">
        <v>700</v>
      </c>
      <c r="B54" s="103" t="s">
        <v>420</v>
      </c>
      <c r="C54" s="91" t="s">
        <v>351</v>
      </c>
      <c r="D54" s="92" t="s">
        <v>34</v>
      </c>
      <c r="E54" s="93">
        <f>SUM('wm1'!E23:E36)+'wm1'!E42</f>
        <v>10</v>
      </c>
      <c r="F54" s="104"/>
      <c r="G54" s="95"/>
    </row>
    <row r="55" spans="1:10" ht="17.100000000000001" customHeight="1">
      <c r="A55" s="89"/>
      <c r="B55" s="103"/>
      <c r="C55" s="39" t="s">
        <v>438</v>
      </c>
      <c r="D55" s="92"/>
      <c r="E55" s="93"/>
      <c r="F55" s="104"/>
      <c r="G55" s="95"/>
    </row>
    <row r="56" spans="1:10" ht="17.100000000000001" customHeight="1">
      <c r="A56" s="89"/>
      <c r="B56" s="103"/>
      <c r="C56" s="39" t="s">
        <v>469</v>
      </c>
      <c r="D56" s="92"/>
      <c r="E56" s="93"/>
      <c r="F56" s="104"/>
      <c r="G56" s="95"/>
    </row>
    <row r="57" spans="1:10" ht="17.100000000000001" customHeight="1">
      <c r="A57" s="89"/>
      <c r="B57" s="90"/>
      <c r="C57" s="91"/>
      <c r="D57" s="92"/>
      <c r="E57" s="93"/>
      <c r="F57" s="104"/>
      <c r="G57" s="151"/>
    </row>
    <row r="58" spans="1:10" ht="17.100000000000001" customHeight="1" thickBot="1">
      <c r="A58" s="89"/>
      <c r="B58" s="90"/>
      <c r="C58" s="91"/>
      <c r="D58" s="92"/>
      <c r="E58" s="93"/>
      <c r="F58" s="94"/>
      <c r="G58" s="95"/>
    </row>
    <row r="59" spans="1:10" ht="24.95" customHeight="1" thickBot="1">
      <c r="A59" s="319" t="str">
        <f>'wm1'!C7&amp; " total carried to summary page"</f>
        <v>Schedule 4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+'wm1'!A61:G61+1</f>
        <v>11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</row>
    <row r="67" spans="1:10">
      <c r="A67" s="7"/>
      <c r="B67" s="7"/>
      <c r="C67" s="7"/>
      <c r="D67" s="7"/>
      <c r="E67" s="7"/>
      <c r="F67" s="7"/>
      <c r="G67" s="7"/>
    </row>
    <row r="68" spans="1:10">
      <c r="A68" s="4"/>
      <c r="B68" s="4"/>
      <c r="C68" s="4"/>
      <c r="D68" s="4"/>
      <c r="E68" s="4"/>
      <c r="F68" s="4"/>
      <c r="G68" s="4"/>
    </row>
    <row r="69" spans="1:10">
      <c r="A69" s="4"/>
      <c r="B69" s="4"/>
      <c r="C69" s="4"/>
      <c r="D69" s="4"/>
      <c r="E69" s="4"/>
      <c r="F69" s="4"/>
      <c r="G69" s="4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</sheetData>
  <mergeCells count="6">
    <mergeCell ref="A61:G61"/>
    <mergeCell ref="C5:C6"/>
    <mergeCell ref="D5:D6"/>
    <mergeCell ref="E5:E6"/>
    <mergeCell ref="F5:F6"/>
    <mergeCell ref="A59:F59"/>
  </mergeCells>
  <phoneticPr fontId="73" type="noConversion"/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2CD95-7EA0-4581-A2C9-00E677C3819F}">
  <sheetPr>
    <tabColor rgb="FF009999"/>
  </sheetPr>
  <dimension ref="A1:J467"/>
  <sheetViews>
    <sheetView showGridLines="0" view="pageLayout" topLeftCell="A64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198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tr">
        <f>+'wm1'!C8</f>
        <v>Water pipes and accessories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tr">
        <f>+'wm1'!C9</f>
        <v>Refer to drawings : 2312/11/C/2-4 Revision 0</v>
      </c>
      <c r="D9" s="80"/>
      <c r="E9" s="80"/>
      <c r="F9" s="80"/>
      <c r="G9" s="81"/>
    </row>
    <row r="10" spans="1:10" ht="17.100000000000001" customHeight="1">
      <c r="A10" s="126">
        <f>+'wm2'!A61:G61</f>
        <v>11</v>
      </c>
      <c r="B10" s="127"/>
      <c r="C10" s="128"/>
      <c r="D10" s="127"/>
      <c r="E10" s="127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 t="s">
        <v>701</v>
      </c>
      <c r="B12" s="103"/>
      <c r="C12" s="91" t="s">
        <v>646</v>
      </c>
      <c r="D12" s="92" t="s">
        <v>34</v>
      </c>
      <c r="E12" s="93">
        <v>2</v>
      </c>
      <c r="F12" s="104"/>
      <c r="G12" s="95"/>
    </row>
    <row r="13" spans="1:10" ht="17.100000000000001" customHeight="1">
      <c r="A13" s="89"/>
      <c r="B13" s="103"/>
      <c r="C13" s="91" t="s">
        <v>647</v>
      </c>
      <c r="D13" s="92"/>
      <c r="E13" s="93"/>
      <c r="F13" s="104"/>
      <c r="G13" s="95"/>
    </row>
    <row r="14" spans="1:10" ht="17.100000000000001" customHeight="1">
      <c r="A14" s="89" t="s">
        <v>702</v>
      </c>
      <c r="B14" s="103"/>
      <c r="C14" s="91" t="s">
        <v>648</v>
      </c>
      <c r="D14" s="92" t="s">
        <v>34</v>
      </c>
      <c r="E14" s="93">
        <v>2</v>
      </c>
      <c r="F14" s="104"/>
      <c r="G14" s="95"/>
    </row>
    <row r="15" spans="1:10" ht="17.100000000000001" customHeight="1">
      <c r="A15" s="89" t="s">
        <v>703</v>
      </c>
      <c r="B15" s="103" t="s">
        <v>32</v>
      </c>
      <c r="C15" s="91" t="s">
        <v>704</v>
      </c>
      <c r="D15" s="92" t="s">
        <v>16</v>
      </c>
      <c r="E15" s="93">
        <v>30</v>
      </c>
      <c r="F15" s="104"/>
      <c r="G15" s="95"/>
    </row>
    <row r="16" spans="1:10" ht="17.100000000000001" customHeight="1">
      <c r="A16" s="89" t="s">
        <v>707</v>
      </c>
      <c r="B16" s="172" t="s">
        <v>595</v>
      </c>
      <c r="C16" s="173" t="s">
        <v>705</v>
      </c>
      <c r="D16" s="174" t="s">
        <v>34</v>
      </c>
      <c r="E16" s="49">
        <v>4</v>
      </c>
      <c r="F16" s="175"/>
      <c r="G16" s="95"/>
    </row>
    <row r="17" spans="1:7" ht="17.100000000000001" customHeight="1">
      <c r="A17" s="89" t="s">
        <v>708</v>
      </c>
      <c r="B17" s="103" t="s">
        <v>32</v>
      </c>
      <c r="C17" s="91" t="s">
        <v>1403</v>
      </c>
      <c r="D17" s="92" t="s">
        <v>16</v>
      </c>
      <c r="E17" s="93">
        <v>30</v>
      </c>
      <c r="F17" s="104"/>
      <c r="G17" s="95"/>
    </row>
    <row r="18" spans="1:7" ht="17.100000000000001" customHeight="1">
      <c r="A18" s="89" t="s">
        <v>709</v>
      </c>
      <c r="B18" s="172" t="s">
        <v>595</v>
      </c>
      <c r="C18" s="173" t="s">
        <v>706</v>
      </c>
      <c r="D18" s="174" t="s">
        <v>34</v>
      </c>
      <c r="E18" s="49">
        <v>4</v>
      </c>
      <c r="F18" s="175"/>
      <c r="G18" s="176"/>
    </row>
    <row r="19" spans="1:7" ht="17.100000000000001" customHeight="1">
      <c r="A19" s="89" t="s">
        <v>710</v>
      </c>
      <c r="B19" s="103"/>
      <c r="C19" s="91" t="s">
        <v>527</v>
      </c>
      <c r="D19" s="92" t="s">
        <v>20</v>
      </c>
      <c r="E19" s="93">
        <v>2</v>
      </c>
      <c r="F19" s="104"/>
      <c r="G19" s="95"/>
    </row>
    <row r="20" spans="1:7" ht="17.100000000000001" customHeight="1">
      <c r="A20" s="89"/>
      <c r="B20" s="103"/>
      <c r="C20" s="91" t="s">
        <v>649</v>
      </c>
      <c r="D20" s="92"/>
      <c r="E20" s="93"/>
      <c r="F20" s="104"/>
      <c r="G20" s="95"/>
    </row>
    <row r="21" spans="1:7" ht="17.100000000000001" customHeight="1">
      <c r="A21" s="89"/>
      <c r="B21" s="103"/>
      <c r="C21" s="91"/>
      <c r="D21" s="92"/>
      <c r="E21" s="93"/>
      <c r="F21" s="104"/>
      <c r="G21" s="151"/>
    </row>
    <row r="22" spans="1:7" ht="17.100000000000001" customHeight="1">
      <c r="A22" s="89"/>
      <c r="B22" s="103"/>
      <c r="C22" s="91"/>
      <c r="D22" s="92"/>
      <c r="E22" s="93"/>
      <c r="F22" s="104"/>
      <c r="G22" s="151"/>
    </row>
    <row r="23" spans="1:7" ht="17.100000000000001" customHeight="1">
      <c r="A23" s="89"/>
      <c r="B23" s="103"/>
      <c r="C23" s="91"/>
      <c r="D23" s="92"/>
      <c r="E23" s="93"/>
      <c r="F23" s="104"/>
      <c r="G23" s="151"/>
    </row>
    <row r="24" spans="1:7" ht="17.100000000000001" customHeight="1">
      <c r="A24" s="89"/>
      <c r="B24" s="103"/>
      <c r="C24" s="91"/>
      <c r="D24" s="92"/>
      <c r="E24" s="93"/>
      <c r="F24" s="104"/>
      <c r="G24" s="151"/>
    </row>
    <row r="25" spans="1:7" ht="17.100000000000001" customHeight="1">
      <c r="A25" s="89"/>
      <c r="B25" s="103"/>
      <c r="C25" s="91"/>
      <c r="D25" s="92"/>
      <c r="E25" s="93"/>
      <c r="F25" s="104"/>
      <c r="G25" s="151"/>
    </row>
    <row r="26" spans="1:7" ht="17.100000000000001" customHeight="1">
      <c r="A26" s="89"/>
      <c r="B26" s="103"/>
      <c r="C26" s="91"/>
      <c r="D26" s="92"/>
      <c r="E26" s="93"/>
      <c r="F26" s="104"/>
      <c r="G26" s="151"/>
    </row>
    <row r="27" spans="1:7" ht="17.100000000000001" customHeight="1">
      <c r="A27" s="89"/>
      <c r="B27" s="103"/>
      <c r="C27" s="91"/>
      <c r="D27" s="92"/>
      <c r="E27" s="93"/>
      <c r="F27" s="104"/>
      <c r="G27" s="151"/>
    </row>
    <row r="28" spans="1:7" ht="17.100000000000001" customHeight="1">
      <c r="A28" s="89"/>
      <c r="B28" s="103"/>
      <c r="C28" s="91"/>
      <c r="D28" s="92"/>
      <c r="E28" s="93"/>
      <c r="F28" s="104"/>
      <c r="G28" s="151"/>
    </row>
    <row r="29" spans="1:7" ht="17.100000000000001" customHeight="1">
      <c r="A29" s="89"/>
      <c r="B29" s="103"/>
      <c r="C29" s="91"/>
      <c r="D29" s="92"/>
      <c r="E29" s="93"/>
      <c r="F29" s="104"/>
      <c r="G29" s="151"/>
    </row>
    <row r="30" spans="1:7" ht="17.100000000000001" customHeight="1">
      <c r="A30" s="89"/>
      <c r="B30" s="103"/>
      <c r="C30" s="91"/>
      <c r="D30" s="92"/>
      <c r="E30" s="93"/>
      <c r="F30" s="104"/>
      <c r="G30" s="151"/>
    </row>
    <row r="31" spans="1:7" ht="17.100000000000001" customHeight="1">
      <c r="A31" s="89"/>
      <c r="B31" s="103"/>
      <c r="C31" s="91"/>
      <c r="D31" s="92"/>
      <c r="E31" s="93"/>
      <c r="F31" s="104"/>
      <c r="G31" s="151"/>
    </row>
    <row r="32" spans="1:7" ht="17.100000000000001" customHeight="1">
      <c r="A32" s="89"/>
      <c r="B32" s="103"/>
      <c r="C32" s="91"/>
      <c r="D32" s="92"/>
      <c r="E32" s="93"/>
      <c r="F32" s="104"/>
      <c r="G32" s="151"/>
    </row>
    <row r="33" spans="1:7" ht="17.100000000000001" customHeight="1">
      <c r="A33" s="89"/>
      <c r="B33" s="103"/>
      <c r="C33" s="91"/>
      <c r="D33" s="92"/>
      <c r="E33" s="93"/>
      <c r="F33" s="104"/>
      <c r="G33" s="151"/>
    </row>
    <row r="34" spans="1:7" ht="17.100000000000001" customHeight="1">
      <c r="A34" s="89"/>
      <c r="B34" s="103"/>
      <c r="C34" s="91"/>
      <c r="D34" s="92"/>
      <c r="E34" s="93"/>
      <c r="F34" s="104"/>
      <c r="G34" s="151"/>
    </row>
    <row r="35" spans="1:7" ht="17.100000000000001" customHeight="1">
      <c r="A35" s="89"/>
      <c r="B35" s="103"/>
      <c r="C35" s="91"/>
      <c r="D35" s="92"/>
      <c r="E35" s="93"/>
      <c r="F35" s="104"/>
      <c r="G35" s="151"/>
    </row>
    <row r="36" spans="1:7" ht="17.100000000000001" customHeight="1">
      <c r="A36" s="89"/>
      <c r="B36" s="103"/>
      <c r="C36" s="91"/>
      <c r="D36" s="92"/>
      <c r="E36" s="93"/>
      <c r="F36" s="104"/>
      <c r="G36" s="151"/>
    </row>
    <row r="37" spans="1:7" ht="17.100000000000001" customHeight="1">
      <c r="A37" s="89"/>
      <c r="B37" s="103"/>
      <c r="C37" s="91"/>
      <c r="D37" s="92"/>
      <c r="E37" s="93"/>
      <c r="F37" s="104"/>
      <c r="G37" s="151"/>
    </row>
    <row r="38" spans="1:7" ht="17.100000000000001" customHeight="1">
      <c r="A38" s="89"/>
      <c r="B38" s="103"/>
      <c r="C38" s="91"/>
      <c r="D38" s="92"/>
      <c r="E38" s="93"/>
      <c r="F38" s="104"/>
      <c r="G38" s="151"/>
    </row>
    <row r="39" spans="1:7" ht="17.100000000000001" customHeight="1">
      <c r="A39" s="89"/>
      <c r="B39" s="103"/>
      <c r="C39" s="91"/>
      <c r="D39" s="92"/>
      <c r="E39" s="93"/>
      <c r="F39" s="104"/>
      <c r="G39" s="151"/>
    </row>
    <row r="40" spans="1:7" ht="17.100000000000001" customHeight="1">
      <c r="A40" s="89"/>
      <c r="B40" s="103"/>
      <c r="C40" s="91"/>
      <c r="D40" s="92"/>
      <c r="E40" s="93"/>
      <c r="F40" s="104"/>
      <c r="G40" s="151"/>
    </row>
    <row r="41" spans="1:7" ht="17.100000000000001" customHeight="1">
      <c r="A41" s="89"/>
      <c r="B41" s="103"/>
      <c r="C41" s="91"/>
      <c r="D41" s="92"/>
      <c r="E41" s="93"/>
      <c r="F41" s="104"/>
      <c r="G41" s="151"/>
    </row>
    <row r="42" spans="1:7" ht="17.100000000000001" customHeight="1">
      <c r="A42" s="89"/>
      <c r="B42" s="103"/>
      <c r="C42" s="91"/>
      <c r="D42" s="92"/>
      <c r="E42" s="93"/>
      <c r="F42" s="104"/>
      <c r="G42" s="151"/>
    </row>
    <row r="43" spans="1:7" ht="17.100000000000001" customHeight="1">
      <c r="A43" s="89"/>
      <c r="B43" s="103"/>
      <c r="C43" s="91"/>
      <c r="D43" s="92"/>
      <c r="E43" s="93"/>
      <c r="F43" s="104"/>
      <c r="G43" s="151"/>
    </row>
    <row r="44" spans="1:7" ht="17.100000000000001" customHeight="1">
      <c r="A44" s="89"/>
      <c r="B44" s="103"/>
      <c r="C44" s="91"/>
      <c r="D44" s="92"/>
      <c r="E44" s="93"/>
      <c r="F44" s="104"/>
      <c r="G44" s="151"/>
    </row>
    <row r="45" spans="1:7" ht="17.100000000000001" customHeight="1">
      <c r="A45" s="89"/>
      <c r="B45" s="103"/>
      <c r="C45" s="91"/>
      <c r="D45" s="92"/>
      <c r="E45" s="93"/>
      <c r="F45" s="104"/>
      <c r="G45" s="151"/>
    </row>
    <row r="46" spans="1:7" ht="17.100000000000001" customHeight="1">
      <c r="A46" s="89"/>
      <c r="B46" s="103"/>
      <c r="C46" s="91"/>
      <c r="D46" s="92"/>
      <c r="E46" s="93"/>
      <c r="F46" s="104"/>
      <c r="G46" s="151"/>
    </row>
    <row r="47" spans="1:7" ht="17.100000000000001" customHeight="1">
      <c r="A47" s="89"/>
      <c r="B47" s="103"/>
      <c r="C47" s="91"/>
      <c r="D47" s="92"/>
      <c r="E47" s="93"/>
      <c r="F47" s="104"/>
      <c r="G47" s="151"/>
    </row>
    <row r="48" spans="1:7" ht="17.100000000000001" customHeight="1">
      <c r="A48" s="89"/>
      <c r="B48" s="103"/>
      <c r="C48" s="91"/>
      <c r="D48" s="92"/>
      <c r="E48" s="93"/>
      <c r="F48" s="104"/>
      <c r="G48" s="151"/>
    </row>
    <row r="49" spans="1:10" ht="17.100000000000001" customHeight="1">
      <c r="A49" s="89"/>
      <c r="B49" s="103"/>
      <c r="C49" s="91"/>
      <c r="D49" s="92"/>
      <c r="E49" s="93"/>
      <c r="F49" s="104"/>
      <c r="G49" s="151"/>
    </row>
    <row r="50" spans="1:10" ht="17.100000000000001" customHeight="1">
      <c r="A50" s="89"/>
      <c r="B50" s="103"/>
      <c r="C50" s="91"/>
      <c r="D50" s="92"/>
      <c r="E50" s="93"/>
      <c r="F50" s="104"/>
      <c r="G50" s="151"/>
    </row>
    <row r="51" spans="1:10" ht="17.100000000000001" customHeight="1">
      <c r="A51" s="89"/>
      <c r="B51" s="103"/>
      <c r="C51" s="91"/>
      <c r="D51" s="92"/>
      <c r="E51" s="93"/>
      <c r="F51" s="104"/>
      <c r="G51" s="151"/>
    </row>
    <row r="52" spans="1:10" ht="17.100000000000001" customHeight="1">
      <c r="A52" s="89"/>
      <c r="B52" s="103"/>
      <c r="C52" s="91"/>
      <c r="D52" s="92"/>
      <c r="E52" s="93"/>
      <c r="F52" s="104"/>
      <c r="G52" s="151"/>
    </row>
    <row r="53" spans="1:10" ht="17.100000000000001" customHeight="1">
      <c r="A53" s="89"/>
      <c r="B53" s="103"/>
      <c r="C53" s="91"/>
      <c r="D53" s="92"/>
      <c r="E53" s="93"/>
      <c r="F53" s="104"/>
      <c r="G53" s="151"/>
    </row>
    <row r="54" spans="1:10" ht="17.100000000000001" customHeight="1">
      <c r="A54" s="89"/>
      <c r="B54" s="103"/>
      <c r="C54" s="91"/>
      <c r="D54" s="92"/>
      <c r="E54" s="93"/>
      <c r="F54" s="104"/>
      <c r="G54" s="151"/>
    </row>
    <row r="55" spans="1:10" ht="17.100000000000001" customHeight="1">
      <c r="A55" s="89"/>
      <c r="B55" s="103"/>
      <c r="C55" s="91"/>
      <c r="D55" s="92"/>
      <c r="E55" s="93"/>
      <c r="F55" s="104"/>
      <c r="G55" s="151"/>
    </row>
    <row r="56" spans="1:10" ht="17.100000000000001" customHeight="1">
      <c r="A56" s="89"/>
      <c r="B56" s="103"/>
      <c r="C56" s="91"/>
      <c r="D56" s="92"/>
      <c r="E56" s="93"/>
      <c r="F56" s="104"/>
      <c r="G56" s="151"/>
    </row>
    <row r="57" spans="1:10" ht="17.100000000000001" customHeight="1">
      <c r="A57" s="89"/>
      <c r="B57" s="103"/>
      <c r="C57" s="91"/>
      <c r="D57" s="92"/>
      <c r="E57" s="93"/>
      <c r="F57" s="104"/>
      <c r="G57" s="151"/>
    </row>
    <row r="58" spans="1:10" ht="17.100000000000001" customHeight="1" thickBot="1">
      <c r="A58" s="89"/>
      <c r="B58" s="103"/>
      <c r="C58" s="91"/>
      <c r="D58" s="92"/>
      <c r="E58" s="93"/>
      <c r="F58" s="104"/>
      <c r="G58" s="151"/>
    </row>
    <row r="59" spans="1:10" ht="24.95" customHeight="1" thickBot="1">
      <c r="A59" s="319" t="str">
        <f>'wm1'!C7&amp; " total carried to summary page"</f>
        <v>Schedule 4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+'wm2'!A61:G61+1</f>
        <v>12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</row>
    <row r="65" spans="1:7">
      <c r="A65" s="4"/>
      <c r="B65" s="4"/>
      <c r="C65" s="4"/>
      <c r="D65" s="4"/>
      <c r="E65" s="4"/>
      <c r="F65" s="4"/>
      <c r="G65" s="4"/>
    </row>
    <row r="66" spans="1:7">
      <c r="A66" s="4"/>
      <c r="B66" s="4"/>
      <c r="C66" s="4"/>
      <c r="D66" s="4"/>
      <c r="E66" s="4"/>
      <c r="F66" s="4"/>
      <c r="G66" s="4"/>
    </row>
    <row r="67" spans="1:7">
      <c r="A67" s="7"/>
      <c r="B67" s="7"/>
      <c r="C67" s="7"/>
      <c r="D67" s="7"/>
      <c r="E67" s="7"/>
      <c r="F67" s="7"/>
      <c r="G67" s="7"/>
    </row>
    <row r="68" spans="1:7">
      <c r="A68" s="4"/>
      <c r="B68" s="4"/>
      <c r="C68" s="4"/>
      <c r="D68" s="4"/>
      <c r="E68" s="4"/>
      <c r="F68" s="4"/>
      <c r="G68" s="4"/>
    </row>
    <row r="69" spans="1:7">
      <c r="A69" s="4"/>
      <c r="B69" s="4"/>
      <c r="C69" s="4"/>
      <c r="D69" s="4"/>
      <c r="E69" s="4"/>
      <c r="F69" s="4"/>
      <c r="G69" s="4"/>
    </row>
    <row r="70" spans="1:7">
      <c r="A70" s="4"/>
      <c r="B70" s="4"/>
      <c r="C70" s="4"/>
      <c r="D70" s="4"/>
      <c r="E70" s="4"/>
      <c r="F70" s="4"/>
      <c r="G70" s="4"/>
    </row>
    <row r="71" spans="1:7">
      <c r="A71" s="4"/>
      <c r="B71" s="4"/>
      <c r="C71" s="4"/>
      <c r="D71" s="4"/>
      <c r="E71" s="4"/>
      <c r="F71" s="4"/>
      <c r="G71" s="4"/>
    </row>
    <row r="72" spans="1:7">
      <c r="A72" s="4"/>
      <c r="B72" s="4"/>
      <c r="C72" s="4"/>
      <c r="D72" s="4"/>
      <c r="E72" s="4"/>
      <c r="F72" s="4"/>
      <c r="G72" s="4"/>
    </row>
    <row r="73" spans="1:7">
      <c r="A73" s="4"/>
      <c r="B73" s="4"/>
      <c r="C73" s="4"/>
      <c r="D73" s="4"/>
      <c r="E73" s="4"/>
      <c r="F73" s="4"/>
      <c r="G73" s="4"/>
    </row>
    <row r="74" spans="1:7">
      <c r="A74" s="4"/>
      <c r="B74" s="4"/>
      <c r="C74" s="4"/>
      <c r="D74" s="4"/>
      <c r="E74" s="4"/>
      <c r="F74" s="4"/>
      <c r="G74" s="4"/>
    </row>
    <row r="75" spans="1:7">
      <c r="A75" s="4"/>
      <c r="B75" s="4"/>
      <c r="C75" s="4"/>
      <c r="D75" s="4"/>
      <c r="E75" s="4"/>
      <c r="F75" s="4"/>
      <c r="G75" s="4"/>
    </row>
    <row r="76" spans="1:7">
      <c r="A76" s="4"/>
      <c r="B76" s="4"/>
      <c r="C76" s="4"/>
      <c r="D76" s="4"/>
      <c r="E76" s="4"/>
      <c r="F76" s="4"/>
      <c r="G76" s="4"/>
    </row>
    <row r="77" spans="1:7">
      <c r="A77" s="4"/>
      <c r="B77" s="4"/>
      <c r="C77" s="4"/>
      <c r="D77" s="4"/>
      <c r="E77" s="4"/>
      <c r="F77" s="4"/>
      <c r="G77" s="4"/>
    </row>
    <row r="78" spans="1:7">
      <c r="A78" s="4"/>
      <c r="B78" s="4"/>
      <c r="C78" s="4"/>
      <c r="D78" s="4"/>
      <c r="E78" s="4"/>
      <c r="F78" s="4"/>
      <c r="G78" s="4"/>
    </row>
    <row r="79" spans="1:7">
      <c r="A79" s="4"/>
      <c r="B79" s="4"/>
      <c r="C79" s="4"/>
      <c r="D79" s="4"/>
      <c r="E79" s="4"/>
      <c r="F79" s="4"/>
      <c r="G79" s="4"/>
    </row>
    <row r="80" spans="1:7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</sheetData>
  <mergeCells count="6">
    <mergeCell ref="A61:G61"/>
    <mergeCell ref="C5:C6"/>
    <mergeCell ref="D5:D6"/>
    <mergeCell ref="E5:E6"/>
    <mergeCell ref="F5:F6"/>
    <mergeCell ref="A59:F59"/>
  </mergeCells>
  <phoneticPr fontId="73" type="noConversion"/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AB6F-5108-41ED-97BA-DF5BF0AC07B1}">
  <sheetPr>
    <tabColor rgb="FF669900"/>
  </sheetPr>
  <dimension ref="A1:J468"/>
  <sheetViews>
    <sheetView showGridLines="0" view="pageLayout" topLeftCell="A56" zoomScaleNormal="100" zoomScaleSheetLayoutView="100" workbookViewId="0">
      <selection activeCell="B11" sqref="B11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225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">
        <v>214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">
        <v>480</v>
      </c>
      <c r="D9" s="80"/>
      <c r="E9" s="80"/>
      <c r="F9" s="80"/>
      <c r="G9" s="81"/>
    </row>
    <row r="10" spans="1:10" ht="17.100000000000001" customHeight="1">
      <c r="A10" s="84"/>
      <c r="B10" s="85"/>
      <c r="C10" s="86" t="s">
        <v>663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5.0999999999999996</v>
      </c>
      <c r="B12" s="147"/>
      <c r="C12" s="136" t="s">
        <v>155</v>
      </c>
      <c r="D12" s="99"/>
      <c r="E12" s="100"/>
      <c r="F12" s="101"/>
      <c r="G12" s="102"/>
    </row>
    <row r="13" spans="1:10" ht="17.100000000000001" customHeight="1">
      <c r="A13" s="89"/>
      <c r="B13" s="120"/>
      <c r="C13" s="148"/>
      <c r="D13" s="92"/>
      <c r="E13" s="93"/>
      <c r="F13" s="94"/>
      <c r="G13" s="95"/>
    </row>
    <row r="14" spans="1:10" ht="17.100000000000001" customHeight="1">
      <c r="A14" s="89" t="s">
        <v>227</v>
      </c>
      <c r="B14" s="103" t="s">
        <v>37</v>
      </c>
      <c r="C14" s="91" t="s">
        <v>307</v>
      </c>
      <c r="D14" s="92" t="s">
        <v>16</v>
      </c>
      <c r="E14" s="93">
        <f>SUM(E28:E28)</f>
        <v>100</v>
      </c>
      <c r="F14" s="104"/>
      <c r="G14" s="95"/>
    </row>
    <row r="15" spans="1:10" ht="17.100000000000001" customHeight="1">
      <c r="A15" s="89"/>
      <c r="B15" s="103"/>
      <c r="C15" s="91" t="s">
        <v>686</v>
      </c>
      <c r="D15" s="92"/>
      <c r="E15" s="93"/>
      <c r="F15" s="104"/>
      <c r="G15" s="95"/>
    </row>
    <row r="16" spans="1:10" ht="17.100000000000001" customHeight="1">
      <c r="A16" s="89" t="s">
        <v>228</v>
      </c>
      <c r="B16" s="103" t="s">
        <v>421</v>
      </c>
      <c r="C16" s="91" t="s">
        <v>376</v>
      </c>
      <c r="D16" s="92" t="s">
        <v>21</v>
      </c>
      <c r="E16" s="93">
        <f>ROUND((E14*0.15),0)</f>
        <v>15</v>
      </c>
      <c r="F16" s="104"/>
      <c r="G16" s="95"/>
    </row>
    <row r="17" spans="1:7" ht="17.100000000000001" customHeight="1">
      <c r="A17" s="89"/>
      <c r="B17" s="103"/>
      <c r="C17" s="91" t="s">
        <v>350</v>
      </c>
      <c r="D17" s="92"/>
      <c r="E17" s="93"/>
      <c r="F17" s="104"/>
      <c r="G17" s="95"/>
    </row>
    <row r="18" spans="1:7" ht="17.100000000000001" customHeight="1">
      <c r="A18" s="89" t="s">
        <v>229</v>
      </c>
      <c r="B18" s="103" t="s">
        <v>38</v>
      </c>
      <c r="C18" s="91" t="s">
        <v>1431</v>
      </c>
      <c r="D18" s="92" t="s">
        <v>34</v>
      </c>
      <c r="E18" s="93">
        <v>1</v>
      </c>
      <c r="F18" s="104"/>
      <c r="G18" s="95"/>
    </row>
    <row r="19" spans="1:7" ht="17.100000000000001" customHeight="1">
      <c r="A19" s="89"/>
      <c r="B19" s="103"/>
      <c r="C19" s="91" t="s">
        <v>308</v>
      </c>
      <c r="D19" s="92"/>
      <c r="E19" s="93"/>
      <c r="F19" s="104"/>
      <c r="G19" s="95"/>
    </row>
    <row r="20" spans="1:7" ht="17.100000000000001" customHeight="1">
      <c r="A20" s="89" t="s">
        <v>230</v>
      </c>
      <c r="B20" s="103" t="s">
        <v>38</v>
      </c>
      <c r="C20" s="91" t="s">
        <v>1432</v>
      </c>
      <c r="D20" s="92" t="s">
        <v>34</v>
      </c>
      <c r="E20" s="93">
        <v>1</v>
      </c>
      <c r="F20" s="104"/>
      <c r="G20" s="95"/>
    </row>
    <row r="21" spans="1:7" ht="17.100000000000001" customHeight="1">
      <c r="A21" s="89"/>
      <c r="B21" s="103"/>
      <c r="C21" s="91" t="s">
        <v>309</v>
      </c>
      <c r="D21" s="92"/>
      <c r="E21" s="93"/>
      <c r="F21" s="104"/>
      <c r="G21" s="95"/>
    </row>
    <row r="22" spans="1:7" ht="17.100000000000001" customHeight="1">
      <c r="A22" s="89"/>
      <c r="B22" s="103"/>
      <c r="C22" s="91"/>
      <c r="D22" s="92"/>
      <c r="E22" s="93"/>
      <c r="F22" s="104"/>
      <c r="G22" s="95"/>
    </row>
    <row r="23" spans="1:7" ht="17.100000000000001" customHeight="1">
      <c r="A23" s="96">
        <v>5.2</v>
      </c>
      <c r="B23" s="147"/>
      <c r="C23" s="136" t="s">
        <v>156</v>
      </c>
      <c r="D23" s="99"/>
      <c r="E23" s="100"/>
      <c r="F23" s="101"/>
      <c r="G23" s="102"/>
    </row>
    <row r="24" spans="1:7" ht="17.100000000000001" customHeight="1">
      <c r="A24" s="89"/>
      <c r="B24" s="103"/>
      <c r="C24" s="148"/>
      <c r="D24" s="92"/>
      <c r="E24" s="93"/>
      <c r="F24" s="104"/>
      <c r="G24" s="95"/>
    </row>
    <row r="25" spans="1:7" ht="17.100000000000001" customHeight="1">
      <c r="A25" s="89"/>
      <c r="B25" s="103"/>
      <c r="C25" s="105" t="s">
        <v>287</v>
      </c>
      <c r="D25" s="92"/>
      <c r="E25" s="93"/>
      <c r="F25" s="94"/>
      <c r="G25" s="95"/>
    </row>
    <row r="26" spans="1:7" ht="17.100000000000001" customHeight="1">
      <c r="A26" s="89"/>
      <c r="B26" s="103"/>
      <c r="C26" s="105" t="s">
        <v>665</v>
      </c>
      <c r="D26" s="92"/>
      <c r="E26" s="93"/>
      <c r="F26" s="94"/>
      <c r="G26" s="95"/>
    </row>
    <row r="27" spans="1:7" ht="17.100000000000001" customHeight="1">
      <c r="A27" s="89"/>
      <c r="B27" s="103"/>
      <c r="C27" s="105" t="s">
        <v>575</v>
      </c>
      <c r="D27" s="92"/>
      <c r="E27" s="93"/>
      <c r="F27" s="94"/>
      <c r="G27" s="95"/>
    </row>
    <row r="28" spans="1:7" ht="17.100000000000001" customHeight="1">
      <c r="A28" s="89" t="s">
        <v>231</v>
      </c>
      <c r="B28" s="103" t="s">
        <v>28</v>
      </c>
      <c r="C28" s="91" t="s">
        <v>422</v>
      </c>
      <c r="D28" s="92" t="s">
        <v>16</v>
      </c>
      <c r="E28" s="93">
        <v>100</v>
      </c>
      <c r="F28" s="104"/>
      <c r="G28" s="95"/>
    </row>
    <row r="29" spans="1:7" ht="17.100000000000001" customHeight="1">
      <c r="A29" s="89"/>
      <c r="B29" s="103"/>
      <c r="C29" s="39" t="s">
        <v>424</v>
      </c>
      <c r="D29" s="92"/>
      <c r="E29" s="93"/>
      <c r="F29" s="104"/>
      <c r="G29" s="95"/>
    </row>
    <row r="30" spans="1:7" ht="17.100000000000001" customHeight="1">
      <c r="A30" s="89"/>
      <c r="B30" s="103"/>
      <c r="C30" s="39" t="s">
        <v>423</v>
      </c>
      <c r="D30" s="92"/>
      <c r="E30" s="93"/>
      <c r="F30" s="104"/>
      <c r="G30" s="95"/>
    </row>
    <row r="31" spans="1:7" ht="17.100000000000001" customHeight="1">
      <c r="A31" s="89" t="s">
        <v>232</v>
      </c>
      <c r="B31" s="103" t="s">
        <v>212</v>
      </c>
      <c r="C31" s="91" t="s">
        <v>536</v>
      </c>
      <c r="D31" s="92" t="s">
        <v>21</v>
      </c>
      <c r="E31" s="93">
        <f>ROUNDUP((E$28*0.8*2*5%),0)</f>
        <v>8</v>
      </c>
      <c r="F31" s="104"/>
      <c r="G31" s="95"/>
    </row>
    <row r="32" spans="1:7" ht="17.100000000000001" customHeight="1">
      <c r="A32" s="89"/>
      <c r="B32" s="103"/>
      <c r="C32" s="39" t="s">
        <v>378</v>
      </c>
      <c r="D32" s="92"/>
      <c r="E32" s="93"/>
      <c r="F32" s="104"/>
      <c r="G32" s="95"/>
    </row>
    <row r="33" spans="1:7" ht="17.100000000000001" customHeight="1">
      <c r="A33" s="89"/>
      <c r="B33" s="103"/>
      <c r="C33" s="39" t="s">
        <v>379</v>
      </c>
      <c r="D33" s="92"/>
      <c r="E33" s="93"/>
      <c r="F33" s="104"/>
      <c r="G33" s="95"/>
    </row>
    <row r="34" spans="1:7" ht="17.100000000000001" customHeight="1">
      <c r="A34" s="89" t="s">
        <v>233</v>
      </c>
      <c r="B34" s="103" t="s">
        <v>212</v>
      </c>
      <c r="C34" s="91" t="s">
        <v>537</v>
      </c>
      <c r="D34" s="92" t="s">
        <v>21</v>
      </c>
      <c r="E34" s="93">
        <f>ROUNDUP((E$28*0.8*2*3.5%),0)</f>
        <v>6</v>
      </c>
      <c r="F34" s="104"/>
      <c r="G34" s="95"/>
    </row>
    <row r="35" spans="1:7" ht="17.100000000000001" customHeight="1">
      <c r="A35" s="89"/>
      <c r="B35" s="103"/>
      <c r="C35" s="149" t="s">
        <v>654</v>
      </c>
      <c r="D35" s="92"/>
      <c r="E35" s="93"/>
      <c r="F35" s="104"/>
      <c r="G35" s="95"/>
    </row>
    <row r="36" spans="1:7" ht="17.100000000000001" customHeight="1">
      <c r="A36" s="89"/>
      <c r="B36" s="103"/>
      <c r="C36" s="149" t="s">
        <v>655</v>
      </c>
      <c r="D36" s="92"/>
      <c r="E36" s="93"/>
      <c r="F36" s="104"/>
      <c r="G36" s="95"/>
    </row>
    <row r="37" spans="1:7" ht="17.100000000000001" customHeight="1">
      <c r="A37" s="89" t="s">
        <v>234</v>
      </c>
      <c r="B37" s="103" t="s">
        <v>158</v>
      </c>
      <c r="C37" s="91" t="s">
        <v>559</v>
      </c>
      <c r="D37" s="92" t="s">
        <v>21</v>
      </c>
      <c r="E37" s="93">
        <f>ROUNDUP((E$28*0.8*2*2%),0)</f>
        <v>4</v>
      </c>
      <c r="F37" s="104"/>
      <c r="G37" s="95"/>
    </row>
    <row r="38" spans="1:7" ht="17.100000000000001" customHeight="1">
      <c r="A38" s="89"/>
      <c r="B38" s="103"/>
      <c r="C38" s="150" t="s">
        <v>377</v>
      </c>
      <c r="D38" s="92"/>
      <c r="E38" s="93"/>
      <c r="F38" s="104"/>
      <c r="G38" s="95"/>
    </row>
    <row r="39" spans="1:7" ht="17.100000000000001" customHeight="1">
      <c r="A39" s="89"/>
      <c r="B39" s="103"/>
      <c r="C39" s="39" t="s">
        <v>1433</v>
      </c>
      <c r="D39" s="92"/>
      <c r="E39" s="93"/>
      <c r="F39" s="104"/>
      <c r="G39" s="95"/>
    </row>
    <row r="40" spans="1:7" ht="17.100000000000001" customHeight="1">
      <c r="A40" s="89"/>
      <c r="B40" s="103"/>
      <c r="C40" s="39" t="s">
        <v>1441</v>
      </c>
      <c r="D40" s="92"/>
      <c r="E40" s="93"/>
      <c r="F40" s="104"/>
      <c r="G40" s="95"/>
    </row>
    <row r="41" spans="1:7" ht="17.100000000000001" customHeight="1">
      <c r="A41" s="89" t="s">
        <v>235</v>
      </c>
      <c r="B41" s="103" t="s">
        <v>333</v>
      </c>
      <c r="C41" s="91" t="s">
        <v>471</v>
      </c>
      <c r="D41" s="92" t="s">
        <v>16</v>
      </c>
      <c r="E41" s="93">
        <v>20</v>
      </c>
      <c r="F41" s="104"/>
      <c r="G41" s="151"/>
    </row>
    <row r="42" spans="1:7" ht="17.100000000000001" customHeight="1">
      <c r="A42" s="89"/>
      <c r="B42" s="103"/>
      <c r="C42" s="39" t="s">
        <v>1433</v>
      </c>
      <c r="D42" s="92"/>
      <c r="E42" s="93"/>
      <c r="F42" s="104"/>
      <c r="G42" s="95"/>
    </row>
    <row r="43" spans="1:7" ht="17.100000000000001" customHeight="1">
      <c r="A43" s="89"/>
      <c r="B43" s="103"/>
      <c r="C43" s="39" t="s">
        <v>1434</v>
      </c>
      <c r="D43" s="92"/>
      <c r="E43" s="93"/>
      <c r="F43" s="104"/>
      <c r="G43" s="95"/>
    </row>
    <row r="44" spans="1:7" ht="17.100000000000001" customHeight="1">
      <c r="A44" s="89"/>
      <c r="B44" s="103"/>
      <c r="C44" s="39" t="s">
        <v>453</v>
      </c>
      <c r="D44" s="92"/>
      <c r="E44" s="93"/>
      <c r="F44" s="104"/>
      <c r="G44" s="95"/>
    </row>
    <row r="45" spans="1:7" ht="17.100000000000001" customHeight="1">
      <c r="A45" s="89"/>
      <c r="B45" s="103"/>
      <c r="C45" s="39" t="s">
        <v>425</v>
      </c>
      <c r="D45" s="92"/>
      <c r="E45" s="93"/>
      <c r="F45" s="104"/>
      <c r="G45" s="95"/>
    </row>
    <row r="46" spans="1:7" ht="17.100000000000001" customHeight="1">
      <c r="A46" s="89"/>
      <c r="B46" s="103"/>
      <c r="C46" s="152"/>
      <c r="D46" s="92"/>
      <c r="E46" s="93"/>
      <c r="F46" s="104"/>
      <c r="G46" s="95"/>
    </row>
    <row r="47" spans="1:7" ht="17.100000000000001" customHeight="1">
      <c r="A47" s="96">
        <v>5.3</v>
      </c>
      <c r="B47" s="147"/>
      <c r="C47" s="136" t="s">
        <v>161</v>
      </c>
      <c r="D47" s="99"/>
      <c r="E47" s="100"/>
      <c r="F47" s="101"/>
      <c r="G47" s="102"/>
    </row>
    <row r="48" spans="1:7" ht="17.100000000000001" customHeight="1">
      <c r="A48" s="89"/>
      <c r="B48" s="103"/>
      <c r="C48" s="148"/>
      <c r="D48" s="92"/>
      <c r="E48" s="93"/>
      <c r="F48" s="104"/>
      <c r="G48" s="95"/>
    </row>
    <row r="49" spans="1:10" ht="17.100000000000001" customHeight="1">
      <c r="A49" s="89"/>
      <c r="B49" s="103"/>
      <c r="C49" s="105" t="s">
        <v>500</v>
      </c>
      <c r="D49" s="92"/>
      <c r="E49" s="93"/>
      <c r="F49" s="104"/>
      <c r="G49" s="95"/>
    </row>
    <row r="50" spans="1:10" ht="17.100000000000001" customHeight="1">
      <c r="A50" s="89"/>
      <c r="B50" s="103"/>
      <c r="C50" s="105" t="s">
        <v>366</v>
      </c>
      <c r="D50" s="92"/>
      <c r="E50" s="93"/>
      <c r="F50" s="104"/>
      <c r="G50" s="95"/>
    </row>
    <row r="51" spans="1:10" ht="17.100000000000001" customHeight="1">
      <c r="A51" s="89"/>
      <c r="B51" s="103"/>
      <c r="C51" s="122" t="s">
        <v>383</v>
      </c>
      <c r="D51" s="92"/>
      <c r="E51" s="93"/>
      <c r="F51" s="104"/>
      <c r="G51" s="95"/>
    </row>
    <row r="52" spans="1:10" ht="17.100000000000001" customHeight="1">
      <c r="A52" s="89"/>
      <c r="B52" s="103"/>
      <c r="C52" s="122" t="s">
        <v>534</v>
      </c>
      <c r="D52" s="92"/>
      <c r="E52" s="93"/>
      <c r="F52" s="104"/>
      <c r="G52" s="95"/>
    </row>
    <row r="53" spans="1:10" ht="17.100000000000001" customHeight="1">
      <c r="A53" s="89" t="s">
        <v>236</v>
      </c>
      <c r="B53" s="103" t="s">
        <v>160</v>
      </c>
      <c r="C53" s="91" t="s">
        <v>538</v>
      </c>
      <c r="D53" s="92" t="s">
        <v>34</v>
      </c>
      <c r="E53" s="93">
        <v>1</v>
      </c>
      <c r="F53" s="104"/>
      <c r="G53" s="95"/>
    </row>
    <row r="54" spans="1:10" ht="17.100000000000001" customHeight="1">
      <c r="A54" s="89" t="s">
        <v>237</v>
      </c>
      <c r="B54" s="103" t="s">
        <v>160</v>
      </c>
      <c r="C54" s="91" t="s">
        <v>539</v>
      </c>
      <c r="D54" s="92" t="s">
        <v>34</v>
      </c>
      <c r="E54" s="93">
        <v>1</v>
      </c>
      <c r="F54" s="104"/>
      <c r="G54" s="95"/>
    </row>
    <row r="55" spans="1:10" ht="17.100000000000001" customHeight="1">
      <c r="A55" s="89" t="s">
        <v>238</v>
      </c>
      <c r="B55" s="103" t="s">
        <v>160</v>
      </c>
      <c r="C55" s="91" t="s">
        <v>540</v>
      </c>
      <c r="D55" s="92" t="s">
        <v>34</v>
      </c>
      <c r="E55" s="93">
        <v>5</v>
      </c>
      <c r="F55" s="104"/>
      <c r="G55" s="151" t="s">
        <v>15</v>
      </c>
    </row>
    <row r="56" spans="1:10" ht="17.100000000000001" customHeight="1">
      <c r="A56" s="89" t="s">
        <v>239</v>
      </c>
      <c r="B56" s="103" t="s">
        <v>160</v>
      </c>
      <c r="C56" s="91" t="s">
        <v>310</v>
      </c>
      <c r="D56" s="92" t="s">
        <v>34</v>
      </c>
      <c r="E56" s="93">
        <v>2</v>
      </c>
      <c r="F56" s="104"/>
      <c r="G56" s="95"/>
    </row>
    <row r="57" spans="1:10" ht="17.100000000000001" customHeight="1">
      <c r="A57" s="89" t="s">
        <v>344</v>
      </c>
      <c r="B57" s="103" t="s">
        <v>160</v>
      </c>
      <c r="C57" s="91" t="s">
        <v>292</v>
      </c>
      <c r="D57" s="92" t="s">
        <v>34</v>
      </c>
      <c r="E57" s="93">
        <v>5</v>
      </c>
      <c r="F57" s="104"/>
      <c r="G57" s="151" t="s">
        <v>15</v>
      </c>
    </row>
    <row r="58" spans="1:10" ht="17.100000000000001" customHeight="1" thickBot="1">
      <c r="A58" s="89" t="s">
        <v>345</v>
      </c>
      <c r="B58" s="103" t="s">
        <v>160</v>
      </c>
      <c r="C58" s="91" t="s">
        <v>293</v>
      </c>
      <c r="D58" s="92" t="s">
        <v>16</v>
      </c>
      <c r="E58" s="93">
        <v>5</v>
      </c>
      <c r="F58" s="104"/>
      <c r="G58" s="151" t="s">
        <v>15</v>
      </c>
    </row>
    <row r="59" spans="1:10" ht="24.95" customHeight="1" thickBot="1">
      <c r="A59" s="321">
        <f>+'st2'!A61:G61</f>
        <v>14</v>
      </c>
      <c r="B59" s="322"/>
      <c r="C59" s="322"/>
      <c r="D59" s="322"/>
      <c r="E59" s="322"/>
      <c r="F59" s="322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+'wm3'!A61:G61+1</f>
        <v>13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BF271-89C1-44C0-A655-A3F75B30E25C}">
  <sheetPr>
    <tabColor rgb="FF669900"/>
  </sheetPr>
  <dimension ref="A1:J464"/>
  <sheetViews>
    <sheetView showGridLines="0" view="pageLayout" zoomScaleNormal="100" zoomScaleSheetLayoutView="100" workbookViewId="0">
      <selection activeCell="A59" sqref="A59:F59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226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tr">
        <f>+'st1'!C8</f>
        <v>Sewer pipe - earthworks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tr">
        <f>+'st1'!C9</f>
        <v>Refer to drawings : 2312/11/C/2-4 REv0</v>
      </c>
      <c r="D9" s="80"/>
      <c r="E9" s="80"/>
      <c r="F9" s="80"/>
      <c r="G9" s="81"/>
    </row>
    <row r="10" spans="1:10" ht="17.100000000000001" customHeight="1">
      <c r="A10" s="126">
        <f>+'st1'!A61:G61</f>
        <v>13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5.5</v>
      </c>
      <c r="B12" s="147"/>
      <c r="C12" s="136" t="s">
        <v>164</v>
      </c>
      <c r="D12" s="99"/>
      <c r="E12" s="100"/>
      <c r="F12" s="101"/>
      <c r="G12" s="102"/>
    </row>
    <row r="13" spans="1:10" ht="17.100000000000001" customHeight="1">
      <c r="A13" s="89"/>
      <c r="B13" s="103"/>
      <c r="C13" s="148"/>
      <c r="D13" s="92"/>
      <c r="E13" s="93"/>
      <c r="F13" s="104"/>
      <c r="G13" s="95"/>
    </row>
    <row r="14" spans="1:10" ht="17.100000000000001" customHeight="1">
      <c r="A14" s="89"/>
      <c r="B14" s="103"/>
      <c r="C14" s="105" t="s">
        <v>326</v>
      </c>
      <c r="D14" s="92"/>
      <c r="E14" s="93"/>
      <c r="F14" s="104"/>
      <c r="G14" s="95"/>
    </row>
    <row r="15" spans="1:10" ht="17.100000000000001" customHeight="1">
      <c r="A15" s="89"/>
      <c r="B15" s="103"/>
      <c r="C15" s="105" t="s">
        <v>362</v>
      </c>
      <c r="D15" s="92"/>
      <c r="E15" s="93"/>
      <c r="F15" s="104"/>
      <c r="G15" s="95"/>
    </row>
    <row r="16" spans="1:10" ht="17.100000000000001" customHeight="1">
      <c r="A16" s="89" t="s">
        <v>240</v>
      </c>
      <c r="B16" s="103" t="s">
        <v>30</v>
      </c>
      <c r="C16" s="91" t="s">
        <v>273</v>
      </c>
      <c r="D16" s="92" t="s">
        <v>21</v>
      </c>
      <c r="E16" s="93">
        <f>ROUNDUP((SUM('st1'!E$28:E$28)*0.2*0.8-E$31),0)</f>
        <v>14</v>
      </c>
      <c r="F16" s="104"/>
      <c r="G16" s="151" t="s">
        <v>15</v>
      </c>
    </row>
    <row r="17" spans="1:7" ht="17.100000000000001" customHeight="1">
      <c r="A17" s="89"/>
      <c r="B17" s="103"/>
      <c r="C17" s="91" t="s">
        <v>274</v>
      </c>
      <c r="D17" s="92"/>
      <c r="E17" s="93"/>
      <c r="F17" s="104"/>
      <c r="G17" s="95"/>
    </row>
    <row r="18" spans="1:7" ht="17.100000000000001" customHeight="1">
      <c r="A18" s="89" t="s">
        <v>241</v>
      </c>
      <c r="B18" s="103" t="s">
        <v>31</v>
      </c>
      <c r="C18" s="91" t="s">
        <v>275</v>
      </c>
      <c r="D18" s="92" t="s">
        <v>178</v>
      </c>
      <c r="E18" s="93">
        <f>ROUNDUP((SUM('st1'!E$28:E$28)*0.4*0.8-E$32),0)</f>
        <v>28</v>
      </c>
      <c r="F18" s="104"/>
      <c r="G18" s="151" t="s">
        <v>15</v>
      </c>
    </row>
    <row r="19" spans="1:7" ht="17.100000000000001" customHeight="1">
      <c r="A19" s="89"/>
      <c r="B19" s="103"/>
      <c r="C19" s="91" t="s">
        <v>276</v>
      </c>
      <c r="D19" s="92"/>
      <c r="E19" s="93"/>
      <c r="F19" s="104"/>
      <c r="G19" s="95"/>
    </row>
    <row r="20" spans="1:7" ht="17.100000000000001" customHeight="1">
      <c r="A20" s="89"/>
      <c r="B20" s="103"/>
      <c r="C20" s="105" t="s">
        <v>363</v>
      </c>
      <c r="D20" s="92"/>
      <c r="E20" s="93"/>
      <c r="F20" s="104"/>
      <c r="G20" s="95"/>
    </row>
    <row r="21" spans="1:7" ht="17.100000000000001" customHeight="1">
      <c r="A21" s="89" t="s">
        <v>242</v>
      </c>
      <c r="B21" s="103" t="s">
        <v>165</v>
      </c>
      <c r="C21" s="91" t="s">
        <v>273</v>
      </c>
      <c r="D21" s="92" t="s">
        <v>21</v>
      </c>
      <c r="E21" s="93">
        <f>ROUNDUP((SUM('st1'!E$28:E$28)*0.2*0.8-E$31),0)</f>
        <v>14</v>
      </c>
      <c r="F21" s="104"/>
      <c r="G21" s="95"/>
    </row>
    <row r="22" spans="1:7" ht="17.100000000000001" customHeight="1">
      <c r="A22" s="89"/>
      <c r="B22" s="103"/>
      <c r="C22" s="91" t="s">
        <v>274</v>
      </c>
      <c r="D22" s="92"/>
      <c r="E22" s="93"/>
      <c r="F22" s="104"/>
      <c r="G22" s="95"/>
    </row>
    <row r="23" spans="1:7" ht="17.100000000000001" customHeight="1">
      <c r="A23" s="89" t="s">
        <v>472</v>
      </c>
      <c r="B23" s="103" t="s">
        <v>166</v>
      </c>
      <c r="C23" s="91" t="s">
        <v>275</v>
      </c>
      <c r="D23" s="92" t="s">
        <v>178</v>
      </c>
      <c r="E23" s="93">
        <f>ROUNDUP((SUM('st1'!E$28:E$28)*0.4*0.8-E$32),0)</f>
        <v>28</v>
      </c>
      <c r="F23" s="104"/>
      <c r="G23" s="95"/>
    </row>
    <row r="24" spans="1:7" ht="17.100000000000001" customHeight="1">
      <c r="A24" s="89"/>
      <c r="B24" s="103"/>
      <c r="C24" s="91" t="s">
        <v>276</v>
      </c>
      <c r="D24" s="92"/>
      <c r="E24" s="93"/>
      <c r="F24" s="104"/>
      <c r="G24" s="95"/>
    </row>
    <row r="25" spans="1:7" ht="17.100000000000001" customHeight="1">
      <c r="A25" s="89"/>
      <c r="B25" s="103"/>
      <c r="C25" s="105" t="s">
        <v>364</v>
      </c>
      <c r="D25" s="92"/>
      <c r="E25" s="93"/>
      <c r="F25" s="104"/>
      <c r="G25" s="95"/>
    </row>
    <row r="26" spans="1:7" ht="17.100000000000001" customHeight="1">
      <c r="A26" s="89" t="s">
        <v>473</v>
      </c>
      <c r="B26" s="103" t="s">
        <v>305</v>
      </c>
      <c r="C26" s="91" t="s">
        <v>273</v>
      </c>
      <c r="D26" s="92" t="s">
        <v>21</v>
      </c>
      <c r="E26" s="93">
        <f>ROUNDUP((SUM('st1'!E$28:E$28)*0.2*0.8-E$31),0)</f>
        <v>14</v>
      </c>
      <c r="F26" s="104"/>
      <c r="G26" s="151" t="s">
        <v>15</v>
      </c>
    </row>
    <row r="27" spans="1:7" ht="17.100000000000001" customHeight="1">
      <c r="A27" s="89"/>
      <c r="B27" s="103"/>
      <c r="C27" s="91" t="s">
        <v>274</v>
      </c>
      <c r="D27" s="92"/>
      <c r="E27" s="93"/>
      <c r="F27" s="104"/>
      <c r="G27" s="95"/>
    </row>
    <row r="28" spans="1:7" ht="17.100000000000001" customHeight="1">
      <c r="A28" s="89" t="s">
        <v>474</v>
      </c>
      <c r="B28" s="103" t="s">
        <v>306</v>
      </c>
      <c r="C28" s="91" t="s">
        <v>275</v>
      </c>
      <c r="D28" s="92" t="s">
        <v>21</v>
      </c>
      <c r="E28" s="93">
        <f>ROUNDUP((SUM('st1'!E$28:E$28)*0.4*0.8-E$32),0)</f>
        <v>28</v>
      </c>
      <c r="F28" s="104"/>
      <c r="G28" s="151" t="s">
        <v>15</v>
      </c>
    </row>
    <row r="29" spans="1:7" ht="17.100000000000001" customHeight="1">
      <c r="A29" s="89"/>
      <c r="B29" s="103"/>
      <c r="C29" s="91" t="s">
        <v>276</v>
      </c>
      <c r="D29" s="92"/>
      <c r="E29" s="93"/>
      <c r="F29" s="104"/>
      <c r="G29" s="95"/>
    </row>
    <row r="30" spans="1:7" ht="17.100000000000001" customHeight="1">
      <c r="A30" s="89"/>
      <c r="B30" s="103"/>
      <c r="C30" s="105" t="s">
        <v>365</v>
      </c>
      <c r="D30" s="92"/>
      <c r="E30" s="93"/>
      <c r="F30" s="104"/>
      <c r="G30" s="95"/>
    </row>
    <row r="31" spans="1:7" ht="17.100000000000001" customHeight="1">
      <c r="A31" s="89" t="s">
        <v>475</v>
      </c>
      <c r="B31" s="103" t="s">
        <v>305</v>
      </c>
      <c r="C31" s="91" t="s">
        <v>330</v>
      </c>
      <c r="D31" s="92" t="s">
        <v>21</v>
      </c>
      <c r="E31" s="93">
        <f>ROUNDUP((SUM('st1'!E$28:E$28)*0.2*0.8*10%),0)</f>
        <v>2</v>
      </c>
      <c r="F31" s="104"/>
      <c r="G31" s="95"/>
    </row>
    <row r="32" spans="1:7" ht="17.100000000000001" customHeight="1">
      <c r="A32" s="89" t="s">
        <v>476</v>
      </c>
      <c r="B32" s="103" t="s">
        <v>306</v>
      </c>
      <c r="C32" s="91" t="s">
        <v>331</v>
      </c>
      <c r="D32" s="92" t="s">
        <v>178</v>
      </c>
      <c r="E32" s="93">
        <f>ROUNDUP((SUM('st1'!E$28:E$28)*0.4*0.8*10%),0)</f>
        <v>4</v>
      </c>
      <c r="F32" s="104"/>
      <c r="G32" s="95"/>
    </row>
    <row r="33" spans="1:7" ht="17.100000000000001" customHeight="1">
      <c r="A33" s="89"/>
      <c r="B33" s="103"/>
      <c r="C33" s="91"/>
      <c r="D33" s="92"/>
      <c r="E33" s="93"/>
      <c r="F33" s="104"/>
      <c r="G33" s="151"/>
    </row>
    <row r="34" spans="1:7" ht="17.100000000000001" customHeight="1">
      <c r="A34" s="89"/>
      <c r="B34" s="103"/>
      <c r="C34" s="91"/>
      <c r="D34" s="92"/>
      <c r="E34" s="93"/>
      <c r="F34" s="104"/>
      <c r="G34" s="151"/>
    </row>
    <row r="35" spans="1:7" ht="17.100000000000001" customHeight="1">
      <c r="A35" s="89"/>
      <c r="B35" s="103"/>
      <c r="C35" s="91"/>
      <c r="D35" s="92"/>
      <c r="E35" s="93"/>
      <c r="F35" s="104"/>
      <c r="G35" s="151"/>
    </row>
    <row r="36" spans="1:7" ht="17.100000000000001" customHeight="1">
      <c r="A36" s="89"/>
      <c r="B36" s="103"/>
      <c r="C36" s="91"/>
      <c r="D36" s="92"/>
      <c r="E36" s="93"/>
      <c r="F36" s="104"/>
      <c r="G36" s="151"/>
    </row>
    <row r="37" spans="1:7" ht="17.100000000000001" customHeight="1">
      <c r="A37" s="89"/>
      <c r="B37" s="103"/>
      <c r="C37" s="91"/>
      <c r="D37" s="92"/>
      <c r="E37" s="93"/>
      <c r="F37" s="104"/>
      <c r="G37" s="151"/>
    </row>
    <row r="38" spans="1:7" ht="17.100000000000001" customHeight="1">
      <c r="A38" s="89"/>
      <c r="B38" s="103"/>
      <c r="C38" s="91"/>
      <c r="D38" s="92"/>
      <c r="E38" s="93"/>
      <c r="F38" s="104"/>
      <c r="G38" s="151"/>
    </row>
    <row r="39" spans="1:7" ht="17.100000000000001" customHeight="1">
      <c r="A39" s="89"/>
      <c r="B39" s="103"/>
      <c r="C39" s="91"/>
      <c r="D39" s="92"/>
      <c r="E39" s="93"/>
      <c r="F39" s="104"/>
      <c r="G39" s="151"/>
    </row>
    <row r="40" spans="1:7" ht="17.100000000000001" customHeight="1">
      <c r="A40" s="89"/>
      <c r="B40" s="103"/>
      <c r="C40" s="91"/>
      <c r="D40" s="92"/>
      <c r="E40" s="93"/>
      <c r="F40" s="104"/>
      <c r="G40" s="151"/>
    </row>
    <row r="41" spans="1:7" ht="17.100000000000001" customHeight="1">
      <c r="A41" s="89"/>
      <c r="B41" s="103"/>
      <c r="C41" s="91"/>
      <c r="D41" s="92"/>
      <c r="E41" s="93"/>
      <c r="F41" s="104"/>
      <c r="G41" s="151"/>
    </row>
    <row r="42" spans="1:7" ht="17.100000000000001" customHeight="1">
      <c r="A42" s="89"/>
      <c r="B42" s="103"/>
      <c r="C42" s="91"/>
      <c r="D42" s="92"/>
      <c r="E42" s="93"/>
      <c r="F42" s="104"/>
      <c r="G42" s="151"/>
    </row>
    <row r="43" spans="1:7" ht="17.100000000000001" customHeight="1">
      <c r="A43" s="89"/>
      <c r="B43" s="103"/>
      <c r="C43" s="91"/>
      <c r="D43" s="92"/>
      <c r="E43" s="93"/>
      <c r="F43" s="104"/>
      <c r="G43" s="151"/>
    </row>
    <row r="44" spans="1:7" ht="17.100000000000001" customHeight="1">
      <c r="A44" s="89"/>
      <c r="B44" s="103"/>
      <c r="C44" s="91"/>
      <c r="D44" s="92"/>
      <c r="E44" s="93"/>
      <c r="F44" s="104"/>
      <c r="G44" s="151"/>
    </row>
    <row r="45" spans="1:7" ht="17.100000000000001" customHeight="1">
      <c r="A45" s="89"/>
      <c r="B45" s="103"/>
      <c r="C45" s="91"/>
      <c r="D45" s="92"/>
      <c r="E45" s="93"/>
      <c r="F45" s="104"/>
      <c r="G45" s="151"/>
    </row>
    <row r="46" spans="1:7" ht="17.100000000000001" customHeight="1">
      <c r="A46" s="89"/>
      <c r="B46" s="103"/>
      <c r="C46" s="91"/>
      <c r="D46" s="92"/>
      <c r="E46" s="93"/>
      <c r="F46" s="104"/>
      <c r="G46" s="151"/>
    </row>
    <row r="47" spans="1:7" ht="17.100000000000001" customHeight="1">
      <c r="A47" s="89"/>
      <c r="B47" s="103"/>
      <c r="C47" s="91"/>
      <c r="D47" s="92"/>
      <c r="E47" s="93"/>
      <c r="F47" s="104"/>
      <c r="G47" s="151"/>
    </row>
    <row r="48" spans="1:7" ht="17.100000000000001" customHeight="1">
      <c r="A48" s="89"/>
      <c r="B48" s="103"/>
      <c r="C48" s="91"/>
      <c r="D48" s="92"/>
      <c r="E48" s="93"/>
      <c r="F48" s="104"/>
      <c r="G48" s="151"/>
    </row>
    <row r="49" spans="1:10" ht="17.100000000000001" customHeight="1">
      <c r="A49" s="89"/>
      <c r="B49" s="103"/>
      <c r="C49" s="91"/>
      <c r="D49" s="92"/>
      <c r="E49" s="93"/>
      <c r="F49" s="104"/>
      <c r="G49" s="151"/>
    </row>
    <row r="50" spans="1:10" ht="17.100000000000001" customHeight="1">
      <c r="A50" s="89"/>
      <c r="B50" s="103"/>
      <c r="C50" s="91"/>
      <c r="D50" s="92"/>
      <c r="E50" s="93"/>
      <c r="F50" s="104"/>
      <c r="G50" s="151"/>
    </row>
    <row r="51" spans="1:10" ht="17.100000000000001" customHeight="1">
      <c r="A51" s="89"/>
      <c r="B51" s="103"/>
      <c r="C51" s="91"/>
      <c r="D51" s="92"/>
      <c r="E51" s="93"/>
      <c r="F51" s="104"/>
      <c r="G51" s="151"/>
    </row>
    <row r="52" spans="1:10" ht="17.100000000000001" customHeight="1">
      <c r="A52" s="89"/>
      <c r="B52" s="103"/>
      <c r="C52" s="91"/>
      <c r="D52" s="92"/>
      <c r="E52" s="93"/>
      <c r="F52" s="104"/>
      <c r="G52" s="151"/>
    </row>
    <row r="53" spans="1:10" ht="17.100000000000001" customHeight="1">
      <c r="A53" s="89"/>
      <c r="B53" s="103"/>
      <c r="C53" s="91"/>
      <c r="D53" s="92"/>
      <c r="E53" s="93"/>
      <c r="F53" s="104"/>
      <c r="G53" s="151"/>
    </row>
    <row r="54" spans="1:10" ht="17.100000000000001" customHeight="1">
      <c r="A54" s="89"/>
      <c r="B54" s="103"/>
      <c r="C54" s="91"/>
      <c r="D54" s="92"/>
      <c r="E54" s="93"/>
      <c r="F54" s="104"/>
      <c r="G54" s="95"/>
    </row>
    <row r="55" spans="1:10" ht="17.100000000000001" customHeight="1">
      <c r="A55" s="89"/>
      <c r="B55" s="103"/>
      <c r="C55" s="91"/>
      <c r="D55" s="92"/>
      <c r="E55" s="93"/>
      <c r="F55" s="104"/>
      <c r="G55" s="151"/>
    </row>
    <row r="56" spans="1:10" ht="17.100000000000001" customHeight="1">
      <c r="A56" s="89"/>
      <c r="B56" s="103"/>
      <c r="C56" s="91"/>
      <c r="D56" s="92"/>
      <c r="E56" s="93"/>
      <c r="F56" s="104"/>
      <c r="G56" s="95"/>
    </row>
    <row r="57" spans="1:10" ht="17.100000000000001" customHeight="1">
      <c r="A57" s="89"/>
      <c r="B57" s="103"/>
      <c r="C57" s="91"/>
      <c r="D57" s="92"/>
      <c r="E57" s="93"/>
      <c r="F57" s="104"/>
      <c r="G57" s="95"/>
    </row>
    <row r="58" spans="1:10" ht="17.100000000000001" customHeight="1" thickBot="1">
      <c r="A58" s="89"/>
      <c r="B58" s="103"/>
      <c r="C58" s="148"/>
      <c r="D58" s="92"/>
      <c r="E58" s="93"/>
      <c r="F58" s="94"/>
      <c r="G58" s="95"/>
    </row>
    <row r="59" spans="1:10" ht="24.95" customHeight="1" thickBot="1">
      <c r="A59" s="319" t="str">
        <f>'st1'!C7&amp;" total carried to summary page"</f>
        <v>Schedule 5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+'st1'!A61:G61+1</f>
        <v>14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</row>
    <row r="67" spans="1:10">
      <c r="A67" s="7"/>
      <c r="B67" s="7"/>
      <c r="C67" s="7"/>
      <c r="D67" s="7"/>
      <c r="E67" s="7"/>
      <c r="F67" s="7"/>
      <c r="G67" s="7"/>
    </row>
    <row r="68" spans="1:10">
      <c r="A68" s="4"/>
      <c r="B68" s="4"/>
      <c r="C68" s="4"/>
      <c r="D68" s="4"/>
      <c r="E68" s="4"/>
      <c r="F68" s="4"/>
      <c r="G68" s="4"/>
    </row>
    <row r="69" spans="1:10">
      <c r="A69" s="4"/>
      <c r="B69" s="4"/>
      <c r="C69" s="4"/>
      <c r="D69" s="4"/>
      <c r="E69" s="4"/>
      <c r="F69" s="4"/>
      <c r="G69" s="4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D6C96-E730-45BD-AA50-C12447B5D9D1}">
  <sheetPr>
    <tabColor rgb="FFC00000"/>
  </sheetPr>
  <dimension ref="A1:J470"/>
  <sheetViews>
    <sheetView showGridLines="0" view="pageLayout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243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">
        <v>529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tr">
        <f>+'st1'!C9</f>
        <v>Refer to drawings : 2312/11/C/2-4 REv0</v>
      </c>
      <c r="D9" s="80"/>
      <c r="E9" s="80"/>
      <c r="F9" s="80"/>
      <c r="G9" s="81"/>
    </row>
    <row r="10" spans="1:10" ht="17.100000000000001" customHeight="1">
      <c r="A10" s="84"/>
      <c r="B10" s="85"/>
      <c r="C10" s="86" t="s">
        <v>215</v>
      </c>
      <c r="D10" s="85"/>
      <c r="E10" s="85"/>
      <c r="F10" s="87"/>
      <c r="G10" s="177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6.1</v>
      </c>
      <c r="B12" s="147"/>
      <c r="C12" s="136" t="s">
        <v>216</v>
      </c>
      <c r="D12" s="99"/>
      <c r="E12" s="100"/>
      <c r="F12" s="101"/>
      <c r="G12" s="102"/>
    </row>
    <row r="13" spans="1:10" ht="17.100000000000001" customHeight="1">
      <c r="A13" s="89"/>
      <c r="B13" s="120"/>
      <c r="C13" s="148"/>
      <c r="D13" s="92"/>
      <c r="E13" s="93"/>
      <c r="F13" s="94"/>
      <c r="G13" s="95"/>
    </row>
    <row r="14" spans="1:10" ht="17.100000000000001" customHeight="1">
      <c r="A14" s="89"/>
      <c r="B14" s="103"/>
      <c r="C14" s="105" t="s">
        <v>426</v>
      </c>
      <c r="D14" s="92"/>
      <c r="E14" s="93"/>
      <c r="F14" s="94"/>
      <c r="G14" s="95"/>
    </row>
    <row r="15" spans="1:10" ht="17.100000000000001" customHeight="1">
      <c r="A15" s="89"/>
      <c r="B15" s="103"/>
      <c r="C15" s="105" t="s">
        <v>387</v>
      </c>
      <c r="D15" s="92"/>
      <c r="E15" s="93"/>
      <c r="F15" s="94"/>
      <c r="G15" s="95"/>
    </row>
    <row r="16" spans="1:10" ht="17.100000000000001" customHeight="1">
      <c r="A16" s="89"/>
      <c r="B16" s="103"/>
      <c r="C16" s="105" t="s">
        <v>427</v>
      </c>
      <c r="D16" s="92"/>
      <c r="E16" s="93"/>
      <c r="F16" s="94"/>
      <c r="G16" s="95"/>
    </row>
    <row r="17" spans="1:7" ht="17.100000000000001" customHeight="1">
      <c r="A17" s="89" t="s">
        <v>244</v>
      </c>
      <c r="B17" s="103" t="s">
        <v>217</v>
      </c>
      <c r="C17" s="91" t="s">
        <v>1490</v>
      </c>
      <c r="D17" s="92" t="s">
        <v>16</v>
      </c>
      <c r="E17" s="93">
        <f>+'st1'!E28</f>
        <v>100</v>
      </c>
      <c r="F17" s="104"/>
      <c r="G17" s="95"/>
    </row>
    <row r="18" spans="1:7" ht="17.100000000000001" customHeight="1">
      <c r="A18" s="89"/>
      <c r="B18" s="103"/>
      <c r="C18" s="39" t="s">
        <v>1491</v>
      </c>
      <c r="D18" s="92"/>
      <c r="E18" s="93"/>
      <c r="F18" s="104"/>
      <c r="G18" s="95"/>
    </row>
    <row r="19" spans="1:7" ht="17.100000000000001" customHeight="1">
      <c r="A19" s="89"/>
      <c r="B19" s="103"/>
      <c r="C19" s="91"/>
      <c r="D19" s="92"/>
      <c r="E19" s="93"/>
      <c r="F19" s="104"/>
      <c r="G19" s="95"/>
    </row>
    <row r="20" spans="1:7" ht="17.100000000000001" customHeight="1">
      <c r="A20" s="96">
        <v>6.2</v>
      </c>
      <c r="B20" s="166"/>
      <c r="C20" s="136" t="s">
        <v>218</v>
      </c>
      <c r="D20" s="99"/>
      <c r="E20" s="100"/>
      <c r="F20" s="101"/>
      <c r="G20" s="102"/>
    </row>
    <row r="21" spans="1:7" ht="17.100000000000001" customHeight="1">
      <c r="A21" s="89"/>
      <c r="B21" s="103"/>
      <c r="C21" s="148"/>
      <c r="D21" s="92"/>
      <c r="E21" s="93"/>
      <c r="F21" s="104"/>
      <c r="G21" s="95"/>
    </row>
    <row r="22" spans="1:7" ht="17.100000000000001" customHeight="1">
      <c r="A22" s="89"/>
      <c r="B22" s="103"/>
      <c r="C22" s="105" t="s">
        <v>321</v>
      </c>
      <c r="D22" s="92"/>
      <c r="E22" s="93"/>
      <c r="F22" s="104"/>
      <c r="G22" s="95"/>
    </row>
    <row r="23" spans="1:7" ht="17.100000000000001" customHeight="1">
      <c r="A23" s="89"/>
      <c r="B23" s="103"/>
      <c r="C23" s="105" t="s">
        <v>1492</v>
      </c>
      <c r="D23" s="92"/>
      <c r="E23" s="93"/>
      <c r="F23" s="104"/>
      <c r="G23" s="95"/>
    </row>
    <row r="24" spans="1:7" ht="17.100000000000001" customHeight="1">
      <c r="A24" s="89"/>
      <c r="B24" s="103"/>
      <c r="C24" s="105" t="s">
        <v>1493</v>
      </c>
      <c r="D24" s="92"/>
      <c r="E24" s="93"/>
      <c r="F24" s="104"/>
      <c r="G24" s="95"/>
    </row>
    <row r="25" spans="1:7" ht="17.100000000000001" customHeight="1">
      <c r="A25" s="89"/>
      <c r="B25" s="103"/>
      <c r="C25" s="105" t="s">
        <v>1494</v>
      </c>
      <c r="D25" s="92"/>
      <c r="E25" s="93"/>
      <c r="F25" s="104"/>
      <c r="G25" s="95"/>
    </row>
    <row r="26" spans="1:7" ht="17.100000000000001" customHeight="1">
      <c r="A26" s="89"/>
      <c r="B26" s="103"/>
      <c r="C26" s="105" t="s">
        <v>1495</v>
      </c>
      <c r="D26" s="92"/>
      <c r="E26" s="93"/>
      <c r="F26" s="104"/>
      <c r="G26" s="95"/>
    </row>
    <row r="27" spans="1:7" ht="17.100000000000001" customHeight="1">
      <c r="A27" s="89" t="s">
        <v>245</v>
      </c>
      <c r="B27" s="103" t="s">
        <v>219</v>
      </c>
      <c r="C27" s="91" t="s">
        <v>220</v>
      </c>
      <c r="D27" s="92" t="s">
        <v>34</v>
      </c>
      <c r="E27" s="93">
        <v>2</v>
      </c>
      <c r="F27" s="104"/>
      <c r="G27" s="95"/>
    </row>
    <row r="28" spans="1:7" ht="17.100000000000001" customHeight="1">
      <c r="A28" s="89" t="s">
        <v>246</v>
      </c>
      <c r="B28" s="103" t="s">
        <v>219</v>
      </c>
      <c r="C28" s="91" t="s">
        <v>221</v>
      </c>
      <c r="D28" s="92" t="s">
        <v>34</v>
      </c>
      <c r="E28" s="93">
        <v>2</v>
      </c>
      <c r="F28" s="104"/>
      <c r="G28" s="95"/>
    </row>
    <row r="29" spans="1:7" ht="17.100000000000001" customHeight="1">
      <c r="A29" s="89"/>
      <c r="B29" s="103"/>
      <c r="C29" s="91"/>
      <c r="D29" s="92"/>
      <c r="E29" s="93"/>
      <c r="F29" s="104"/>
      <c r="G29" s="95"/>
    </row>
    <row r="30" spans="1:7" ht="17.100000000000001" customHeight="1">
      <c r="A30" s="96">
        <v>6.3</v>
      </c>
      <c r="B30" s="147"/>
      <c r="C30" s="136" t="s">
        <v>222</v>
      </c>
      <c r="D30" s="99"/>
      <c r="E30" s="100"/>
      <c r="F30" s="101"/>
      <c r="G30" s="102"/>
    </row>
    <row r="31" spans="1:7" ht="17.100000000000001" customHeight="1">
      <c r="A31" s="89"/>
      <c r="B31" s="120"/>
      <c r="C31" s="148"/>
      <c r="D31" s="92"/>
      <c r="E31" s="93"/>
      <c r="F31" s="104"/>
      <c r="G31" s="95"/>
    </row>
    <row r="32" spans="1:7" ht="17.100000000000001" customHeight="1">
      <c r="A32" s="89"/>
      <c r="B32" s="103"/>
      <c r="C32" s="105" t="s">
        <v>493</v>
      </c>
      <c r="D32" s="92"/>
      <c r="E32" s="93"/>
      <c r="F32" s="104"/>
      <c r="G32" s="95"/>
    </row>
    <row r="33" spans="1:7" ht="17.100000000000001" customHeight="1">
      <c r="A33" s="89"/>
      <c r="B33" s="103"/>
      <c r="C33" s="105" t="s">
        <v>494</v>
      </c>
      <c r="D33" s="92"/>
      <c r="E33" s="93"/>
      <c r="F33" s="104"/>
      <c r="G33" s="95"/>
    </row>
    <row r="34" spans="1:7" ht="17.100000000000001" customHeight="1">
      <c r="A34" s="89" t="s">
        <v>247</v>
      </c>
      <c r="B34" s="103" t="s">
        <v>223</v>
      </c>
      <c r="C34" s="91" t="s">
        <v>542</v>
      </c>
      <c r="D34" s="92" t="s">
        <v>34</v>
      </c>
      <c r="E34" s="93">
        <v>1</v>
      </c>
      <c r="F34" s="104"/>
      <c r="G34" s="95"/>
    </row>
    <row r="35" spans="1:7" ht="17.100000000000001" customHeight="1">
      <c r="A35" s="89"/>
      <c r="B35" s="103"/>
      <c r="C35" s="39" t="s">
        <v>543</v>
      </c>
      <c r="D35" s="92"/>
      <c r="E35" s="93"/>
      <c r="F35" s="104"/>
      <c r="G35" s="95"/>
    </row>
    <row r="36" spans="1:7" ht="17.100000000000001" customHeight="1">
      <c r="A36" s="89" t="s">
        <v>1481</v>
      </c>
      <c r="B36" s="103" t="s">
        <v>223</v>
      </c>
      <c r="C36" s="91" t="s">
        <v>312</v>
      </c>
      <c r="D36" s="92" t="s">
        <v>34</v>
      </c>
      <c r="E36" s="93">
        <f>+E$34</f>
        <v>1</v>
      </c>
      <c r="F36" s="104"/>
      <c r="G36" s="95"/>
    </row>
    <row r="37" spans="1:7" ht="17.100000000000001" customHeight="1">
      <c r="A37" s="89" t="s">
        <v>1482</v>
      </c>
      <c r="B37" s="103" t="s">
        <v>223</v>
      </c>
      <c r="C37" s="167" t="s">
        <v>313</v>
      </c>
      <c r="D37" s="168" t="s">
        <v>34</v>
      </c>
      <c r="E37" s="93">
        <f>E$34*2</f>
        <v>2</v>
      </c>
      <c r="F37" s="104"/>
      <c r="G37" s="95"/>
    </row>
    <row r="38" spans="1:7" ht="17.100000000000001" customHeight="1">
      <c r="A38" s="89" t="s">
        <v>248</v>
      </c>
      <c r="B38" s="103" t="s">
        <v>223</v>
      </c>
      <c r="C38" s="91" t="s">
        <v>1496</v>
      </c>
      <c r="D38" s="92" t="s">
        <v>16</v>
      </c>
      <c r="E38" s="93">
        <v>30</v>
      </c>
      <c r="F38" s="104"/>
      <c r="G38" s="95"/>
    </row>
    <row r="39" spans="1:7" ht="17.100000000000001" customHeight="1">
      <c r="A39" s="89" t="s">
        <v>249</v>
      </c>
      <c r="B39" s="103" t="s">
        <v>28</v>
      </c>
      <c r="C39" s="91" t="s">
        <v>1497</v>
      </c>
      <c r="D39" s="92" t="s">
        <v>16</v>
      </c>
      <c r="E39" s="93">
        <f>+E38</f>
        <v>30</v>
      </c>
      <c r="F39" s="104"/>
      <c r="G39" s="95"/>
    </row>
    <row r="40" spans="1:7" ht="17.100000000000001" customHeight="1">
      <c r="A40" s="89"/>
      <c r="B40" s="103"/>
      <c r="C40" s="39" t="s">
        <v>1498</v>
      </c>
      <c r="D40" s="92"/>
      <c r="E40" s="93"/>
      <c r="F40" s="104"/>
      <c r="G40" s="95"/>
    </row>
    <row r="41" spans="1:7" ht="17.100000000000001" customHeight="1">
      <c r="A41" s="89" t="s">
        <v>250</v>
      </c>
      <c r="B41" s="103" t="s">
        <v>223</v>
      </c>
      <c r="C41" s="91" t="s">
        <v>683</v>
      </c>
      <c r="D41" s="92" t="s">
        <v>34</v>
      </c>
      <c r="E41" s="93">
        <f>+E$34</f>
        <v>1</v>
      </c>
      <c r="F41" s="104"/>
      <c r="G41" s="95"/>
    </row>
    <row r="42" spans="1:7" ht="17.100000000000001" customHeight="1">
      <c r="A42" s="89" t="s">
        <v>251</v>
      </c>
      <c r="B42" s="103" t="s">
        <v>223</v>
      </c>
      <c r="C42" s="91" t="s">
        <v>1499</v>
      </c>
      <c r="D42" s="92" t="s">
        <v>34</v>
      </c>
      <c r="E42" s="93">
        <f>+E$34</f>
        <v>1</v>
      </c>
      <c r="F42" s="104"/>
      <c r="G42" s="95"/>
    </row>
    <row r="43" spans="1:7" ht="17.100000000000001" customHeight="1">
      <c r="A43" s="89"/>
      <c r="B43" s="90"/>
      <c r="C43" s="91" t="s">
        <v>1500</v>
      </c>
      <c r="D43" s="92"/>
      <c r="E43" s="93"/>
      <c r="F43" s="104"/>
      <c r="G43" s="95"/>
    </row>
    <row r="44" spans="1:7" ht="17.100000000000001" customHeight="1">
      <c r="A44" s="89"/>
      <c r="B44" s="103"/>
      <c r="C44" s="91" t="s">
        <v>349</v>
      </c>
      <c r="D44" s="92"/>
      <c r="E44" s="93"/>
      <c r="F44" s="104"/>
      <c r="G44" s="95"/>
    </row>
    <row r="45" spans="1:7" ht="17.100000000000001" customHeight="1">
      <c r="A45" s="89" t="s">
        <v>294</v>
      </c>
      <c r="B45" s="103" t="s">
        <v>223</v>
      </c>
      <c r="C45" s="91" t="s">
        <v>684</v>
      </c>
      <c r="D45" s="92" t="s">
        <v>34</v>
      </c>
      <c r="E45" s="93">
        <f>+E$34</f>
        <v>1</v>
      </c>
      <c r="F45" s="104"/>
      <c r="G45" s="95"/>
    </row>
    <row r="46" spans="1:7" ht="17.100000000000001" customHeight="1">
      <c r="A46" s="89"/>
      <c r="B46" s="103"/>
      <c r="C46" s="133" t="s">
        <v>685</v>
      </c>
      <c r="D46" s="92"/>
      <c r="E46" s="93"/>
      <c r="F46" s="104"/>
      <c r="G46" s="95"/>
    </row>
    <row r="47" spans="1:7" ht="17.100000000000001" customHeight="1">
      <c r="A47" s="89" t="s">
        <v>478</v>
      </c>
      <c r="B47" s="103" t="s">
        <v>36</v>
      </c>
      <c r="C47" s="109" t="s">
        <v>502</v>
      </c>
      <c r="D47" s="141" t="s">
        <v>34</v>
      </c>
      <c r="E47" s="142">
        <v>3</v>
      </c>
      <c r="F47" s="143"/>
      <c r="G47" s="95"/>
    </row>
    <row r="48" spans="1:7" ht="17.100000000000001" customHeight="1">
      <c r="A48" s="138" t="s">
        <v>479</v>
      </c>
      <c r="B48" s="178"/>
      <c r="C48" s="91" t="s">
        <v>503</v>
      </c>
      <c r="D48" s="92" t="s">
        <v>20</v>
      </c>
      <c r="E48" s="93">
        <f>ROUNDUP(((1.13*2+0.69*2)*0.17*3),0)</f>
        <v>2</v>
      </c>
      <c r="F48" s="104"/>
      <c r="G48" s="95"/>
    </row>
    <row r="49" spans="1:10" ht="17.100000000000001" customHeight="1">
      <c r="A49" s="138" t="s">
        <v>501</v>
      </c>
      <c r="B49" s="178"/>
      <c r="C49" s="109" t="s">
        <v>504</v>
      </c>
      <c r="D49" s="141" t="s">
        <v>34</v>
      </c>
      <c r="E49" s="142">
        <v>3</v>
      </c>
      <c r="F49" s="143"/>
      <c r="G49" s="95"/>
    </row>
    <row r="50" spans="1:10" ht="17.100000000000001" customHeight="1">
      <c r="A50" s="89" t="s">
        <v>506</v>
      </c>
      <c r="B50" s="178"/>
      <c r="C50" s="91" t="s">
        <v>505</v>
      </c>
      <c r="D50" s="92" t="s">
        <v>20</v>
      </c>
      <c r="E50" s="93">
        <f>ROUNDUP(((0.22*0.6*2+0.22*0.2*2)*E47),0)</f>
        <v>2</v>
      </c>
      <c r="F50" s="104"/>
      <c r="G50" s="95"/>
    </row>
    <row r="51" spans="1:10" ht="17.100000000000001" customHeight="1">
      <c r="A51" s="89"/>
      <c r="B51" s="178"/>
      <c r="C51" s="91"/>
      <c r="D51" s="92"/>
      <c r="E51" s="93"/>
      <c r="F51" s="104"/>
      <c r="G51" s="95"/>
    </row>
    <row r="52" spans="1:10" ht="17.100000000000001" customHeight="1">
      <c r="A52" s="89"/>
      <c r="B52" s="178"/>
      <c r="C52" s="91"/>
      <c r="D52" s="92"/>
      <c r="E52" s="93"/>
      <c r="F52" s="104"/>
      <c r="G52" s="95"/>
    </row>
    <row r="53" spans="1:10" ht="17.100000000000001" customHeight="1">
      <c r="A53" s="89"/>
      <c r="B53" s="178"/>
      <c r="C53" s="91"/>
      <c r="D53" s="92"/>
      <c r="E53" s="93"/>
      <c r="F53" s="104"/>
      <c r="G53" s="95"/>
    </row>
    <row r="54" spans="1:10" ht="17.100000000000001" customHeight="1">
      <c r="A54" s="89"/>
      <c r="B54" s="178"/>
      <c r="C54" s="91"/>
      <c r="D54" s="92"/>
      <c r="E54" s="93"/>
      <c r="F54" s="104"/>
      <c r="G54" s="95"/>
    </row>
    <row r="55" spans="1:10" ht="17.100000000000001" customHeight="1">
      <c r="A55" s="89"/>
      <c r="B55" s="178"/>
      <c r="C55" s="91"/>
      <c r="D55" s="92"/>
      <c r="E55" s="93"/>
      <c r="F55" s="104"/>
      <c r="G55" s="95"/>
    </row>
    <row r="56" spans="1:10" ht="17.100000000000001" customHeight="1">
      <c r="A56" s="89"/>
      <c r="B56" s="178"/>
      <c r="C56" s="91"/>
      <c r="D56" s="92"/>
      <c r="E56" s="93"/>
      <c r="F56" s="104"/>
      <c r="G56" s="95"/>
    </row>
    <row r="57" spans="1:10" ht="17.100000000000001" customHeight="1">
      <c r="A57" s="89"/>
      <c r="B57" s="178"/>
      <c r="C57" s="91"/>
      <c r="D57" s="92"/>
      <c r="E57" s="93"/>
      <c r="F57" s="104"/>
      <c r="G57" s="95"/>
    </row>
    <row r="58" spans="1:10" ht="17.100000000000001" customHeight="1" thickBot="1">
      <c r="A58" s="89"/>
      <c r="B58" s="178"/>
      <c r="C58" s="91"/>
      <c r="D58" s="92"/>
      <c r="E58" s="93"/>
      <c r="F58" s="104"/>
      <c r="G58" s="95"/>
    </row>
    <row r="59" spans="1:10" ht="24.95" customHeight="1" thickBot="1">
      <c r="A59" s="319" t="str">
        <f>C7&amp;" total carried to summary page"</f>
        <v>Schedule 6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+'st2'!A61:G61+1</f>
        <v>15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</row>
    <row r="68" spans="1:10">
      <c r="A68" s="4"/>
      <c r="B68" s="4"/>
      <c r="C68" s="4"/>
      <c r="D68" s="4"/>
      <c r="E68" s="4"/>
      <c r="F68" s="4"/>
      <c r="G68" s="4"/>
    </row>
    <row r="69" spans="1:10">
      <c r="A69" s="4"/>
      <c r="B69" s="4"/>
      <c r="C69" s="4"/>
      <c r="D69" s="4"/>
      <c r="E69" s="4"/>
      <c r="F69" s="4"/>
      <c r="G69" s="4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C2759-A9C0-4B5B-9EDD-A77D74B75764}">
  <sheetPr>
    <tabColor rgb="FFC00000"/>
  </sheetPr>
  <dimension ref="A1:J469"/>
  <sheetViews>
    <sheetView showGridLines="0" view="pageLayout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72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75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78" t="s">
        <v>3</v>
      </c>
      <c r="C7" s="79" t="s">
        <v>477</v>
      </c>
      <c r="D7" s="80"/>
      <c r="E7" s="80"/>
      <c r="F7" s="80"/>
      <c r="G7" s="81"/>
    </row>
    <row r="8" spans="1:10" ht="21.95" customHeight="1">
      <c r="A8" s="77"/>
      <c r="B8" s="78" t="s">
        <v>10</v>
      </c>
      <c r="C8" s="82" t="str">
        <f>+'sm1'!C8</f>
        <v>Sewer pipes and accessories</v>
      </c>
      <c r="D8" s="80"/>
      <c r="E8" s="80"/>
      <c r="F8" s="80"/>
      <c r="G8" s="81"/>
      <c r="J8" s="27"/>
    </row>
    <row r="9" spans="1:10" ht="15" customHeight="1" thickBot="1">
      <c r="A9" s="77"/>
      <c r="B9" s="78"/>
      <c r="C9" s="113" t="str">
        <f>+'sm1'!C9</f>
        <v>Refer to drawings : 2312/11/C/2-4 REv0</v>
      </c>
      <c r="D9" s="80"/>
      <c r="E9" s="80"/>
      <c r="F9" s="80"/>
      <c r="G9" s="81"/>
    </row>
    <row r="10" spans="1:10" ht="17.100000000000001" customHeight="1">
      <c r="A10" s="126">
        <f>+'sm1'!A61:G61</f>
        <v>15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6.4</v>
      </c>
      <c r="B12" s="166"/>
      <c r="C12" s="136" t="s">
        <v>171</v>
      </c>
      <c r="D12" s="99"/>
      <c r="E12" s="100"/>
      <c r="F12" s="101"/>
      <c r="G12" s="102"/>
    </row>
    <row r="13" spans="1:10" ht="17.100000000000001" customHeight="1">
      <c r="A13" s="89"/>
      <c r="B13" s="103"/>
      <c r="C13" s="148"/>
      <c r="D13" s="92"/>
      <c r="E13" s="93"/>
      <c r="F13" s="104"/>
      <c r="G13" s="95"/>
    </row>
    <row r="14" spans="1:10" ht="17.100000000000001" customHeight="1">
      <c r="A14" s="89"/>
      <c r="B14" s="103"/>
      <c r="C14" s="133" t="s">
        <v>499</v>
      </c>
      <c r="D14" s="92"/>
      <c r="E14" s="93"/>
      <c r="F14" s="104"/>
      <c r="G14" s="95"/>
    </row>
    <row r="15" spans="1:10" ht="17.100000000000001" customHeight="1">
      <c r="A15" s="89" t="s">
        <v>428</v>
      </c>
      <c r="B15" s="103" t="s">
        <v>224</v>
      </c>
      <c r="C15" s="91" t="s">
        <v>1501</v>
      </c>
      <c r="D15" s="92" t="s">
        <v>34</v>
      </c>
      <c r="E15" s="93">
        <v>1</v>
      </c>
      <c r="F15" s="104"/>
      <c r="G15" s="95"/>
    </row>
    <row r="16" spans="1:10" ht="17.100000000000001" customHeight="1">
      <c r="A16" s="89"/>
      <c r="B16" s="103"/>
      <c r="C16" s="39" t="s">
        <v>1502</v>
      </c>
      <c r="D16" s="92"/>
      <c r="E16" s="93"/>
      <c r="F16" s="104"/>
      <c r="G16" s="95"/>
    </row>
    <row r="17" spans="1:7" ht="17.100000000000001" customHeight="1">
      <c r="A17" s="89"/>
      <c r="B17" s="103"/>
      <c r="C17" s="39" t="s">
        <v>1503</v>
      </c>
      <c r="D17" s="92"/>
      <c r="E17" s="93"/>
      <c r="F17" s="104"/>
      <c r="G17" s="95"/>
    </row>
    <row r="18" spans="1:7" ht="17.100000000000001" customHeight="1">
      <c r="A18" s="138"/>
      <c r="B18" s="178"/>
      <c r="C18" s="170" t="s">
        <v>1504</v>
      </c>
      <c r="D18" s="141"/>
      <c r="E18" s="142"/>
      <c r="F18" s="143"/>
      <c r="G18" s="144"/>
    </row>
    <row r="19" spans="1:7" ht="17.100000000000001" customHeight="1">
      <c r="A19" s="138"/>
      <c r="B19" s="178"/>
      <c r="C19" s="109"/>
      <c r="D19" s="141"/>
      <c r="E19" s="142"/>
      <c r="F19" s="143"/>
      <c r="G19" s="144"/>
    </row>
    <row r="20" spans="1:7" ht="17.100000000000001" customHeight="1">
      <c r="A20" s="138"/>
      <c r="B20" s="178"/>
      <c r="C20" s="109"/>
      <c r="D20" s="141"/>
      <c r="E20" s="142"/>
      <c r="F20" s="143"/>
      <c r="G20" s="144"/>
    </row>
    <row r="21" spans="1:7" ht="17.100000000000001" customHeight="1">
      <c r="A21" s="138"/>
      <c r="B21" s="178"/>
      <c r="C21" s="109"/>
      <c r="D21" s="141"/>
      <c r="E21" s="142"/>
      <c r="F21" s="143"/>
      <c r="G21" s="144"/>
    </row>
    <row r="22" spans="1:7" ht="17.100000000000001" customHeight="1">
      <c r="A22" s="138"/>
      <c r="B22" s="178"/>
      <c r="C22" s="109"/>
      <c r="D22" s="141"/>
      <c r="E22" s="142"/>
      <c r="F22" s="143"/>
      <c r="G22" s="144"/>
    </row>
    <row r="23" spans="1:7" ht="17.100000000000001" customHeight="1">
      <c r="A23" s="138"/>
      <c r="B23" s="178"/>
      <c r="C23" s="109"/>
      <c r="D23" s="141"/>
      <c r="E23" s="142"/>
      <c r="F23" s="143"/>
      <c r="G23" s="144"/>
    </row>
    <row r="24" spans="1:7" ht="17.100000000000001" customHeight="1">
      <c r="A24" s="138"/>
      <c r="B24" s="178"/>
      <c r="C24" s="109"/>
      <c r="D24" s="141"/>
      <c r="E24" s="142"/>
      <c r="F24" s="143"/>
      <c r="G24" s="144"/>
    </row>
    <row r="25" spans="1:7" ht="17.100000000000001" customHeight="1">
      <c r="A25" s="138"/>
      <c r="B25" s="178"/>
      <c r="C25" s="109"/>
      <c r="D25" s="141"/>
      <c r="E25" s="142"/>
      <c r="F25" s="143"/>
      <c r="G25" s="144"/>
    </row>
    <row r="26" spans="1:7" ht="17.100000000000001" customHeight="1">
      <c r="A26" s="138"/>
      <c r="B26" s="178"/>
      <c r="C26" s="109"/>
      <c r="D26" s="141"/>
      <c r="E26" s="142"/>
      <c r="F26" s="143"/>
      <c r="G26" s="144"/>
    </row>
    <row r="27" spans="1:7" ht="17.100000000000001" customHeight="1">
      <c r="A27" s="138"/>
      <c r="B27" s="178"/>
      <c r="C27" s="109"/>
      <c r="D27" s="141"/>
      <c r="E27" s="142"/>
      <c r="F27" s="143"/>
      <c r="G27" s="144"/>
    </row>
    <row r="28" spans="1:7" ht="17.100000000000001" customHeight="1">
      <c r="A28" s="138"/>
      <c r="B28" s="178"/>
      <c r="C28" s="109"/>
      <c r="D28" s="141"/>
      <c r="E28" s="142"/>
      <c r="F28" s="143"/>
      <c r="G28" s="144"/>
    </row>
    <row r="29" spans="1:7" ht="17.100000000000001" customHeight="1">
      <c r="A29" s="138"/>
      <c r="B29" s="178"/>
      <c r="C29" s="109"/>
      <c r="D29" s="141"/>
      <c r="E29" s="142"/>
      <c r="F29" s="143"/>
      <c r="G29" s="144"/>
    </row>
    <row r="30" spans="1:7" ht="17.100000000000001" customHeight="1">
      <c r="A30" s="138"/>
      <c r="B30" s="178"/>
      <c r="C30" s="109"/>
      <c r="D30" s="141"/>
      <c r="E30" s="142"/>
      <c r="F30" s="143"/>
      <c r="G30" s="144"/>
    </row>
    <row r="31" spans="1:7" ht="17.100000000000001" customHeight="1">
      <c r="A31" s="138"/>
      <c r="B31" s="178"/>
      <c r="C31" s="109"/>
      <c r="D31" s="141"/>
      <c r="E31" s="142"/>
      <c r="F31" s="143"/>
      <c r="G31" s="144"/>
    </row>
    <row r="32" spans="1:7" ht="17.100000000000001" customHeight="1">
      <c r="A32" s="138"/>
      <c r="B32" s="178"/>
      <c r="C32" s="109"/>
      <c r="D32" s="141"/>
      <c r="E32" s="142"/>
      <c r="F32" s="143"/>
      <c r="G32" s="144"/>
    </row>
    <row r="33" spans="1:7" ht="17.100000000000001" customHeight="1">
      <c r="A33" s="138"/>
      <c r="B33" s="178"/>
      <c r="C33" s="109"/>
      <c r="D33" s="141"/>
      <c r="E33" s="142"/>
      <c r="F33" s="143"/>
      <c r="G33" s="144"/>
    </row>
    <row r="34" spans="1:7" ht="17.100000000000001" customHeight="1">
      <c r="A34" s="138"/>
      <c r="B34" s="178"/>
      <c r="C34" s="109"/>
      <c r="D34" s="141"/>
      <c r="E34" s="142"/>
      <c r="F34" s="143"/>
      <c r="G34" s="144"/>
    </row>
    <row r="35" spans="1:7" ht="17.100000000000001" customHeight="1">
      <c r="A35" s="138"/>
      <c r="B35" s="178"/>
      <c r="C35" s="109"/>
      <c r="D35" s="141"/>
      <c r="E35" s="142"/>
      <c r="F35" s="143"/>
      <c r="G35" s="144"/>
    </row>
    <row r="36" spans="1:7" ht="17.100000000000001" customHeight="1">
      <c r="A36" s="138"/>
      <c r="B36" s="178"/>
      <c r="C36" s="109"/>
      <c r="D36" s="141"/>
      <c r="E36" s="142"/>
      <c r="F36" s="143"/>
      <c r="G36" s="144"/>
    </row>
    <row r="37" spans="1:7" ht="17.100000000000001" customHeight="1">
      <c r="A37" s="138"/>
      <c r="B37" s="178"/>
      <c r="C37" s="109"/>
      <c r="D37" s="141"/>
      <c r="E37" s="142"/>
      <c r="F37" s="143"/>
      <c r="G37" s="144"/>
    </row>
    <row r="38" spans="1:7" ht="17.100000000000001" customHeight="1">
      <c r="A38" s="138"/>
      <c r="B38" s="178"/>
      <c r="C38" s="109"/>
      <c r="D38" s="141"/>
      <c r="E38" s="142"/>
      <c r="F38" s="143"/>
      <c r="G38" s="144"/>
    </row>
    <row r="39" spans="1:7" ht="17.100000000000001" customHeight="1">
      <c r="A39" s="138"/>
      <c r="B39" s="178"/>
      <c r="C39" s="109"/>
      <c r="D39" s="141"/>
      <c r="E39" s="142"/>
      <c r="F39" s="143"/>
      <c r="G39" s="144"/>
    </row>
    <row r="40" spans="1:7" ht="17.100000000000001" customHeight="1">
      <c r="A40" s="138"/>
      <c r="B40" s="178"/>
      <c r="C40" s="109"/>
      <c r="D40" s="141"/>
      <c r="E40" s="142"/>
      <c r="F40" s="143"/>
      <c r="G40" s="144"/>
    </row>
    <row r="41" spans="1:7" ht="17.100000000000001" customHeight="1">
      <c r="A41" s="138"/>
      <c r="B41" s="178"/>
      <c r="C41" s="109"/>
      <c r="D41" s="141"/>
      <c r="E41" s="142"/>
      <c r="F41" s="143"/>
      <c r="G41" s="144"/>
    </row>
    <row r="42" spans="1:7" ht="17.100000000000001" customHeight="1">
      <c r="A42" s="138"/>
      <c r="B42" s="178"/>
      <c r="C42" s="109"/>
      <c r="D42" s="141"/>
      <c r="E42" s="142"/>
      <c r="F42" s="143"/>
      <c r="G42" s="144"/>
    </row>
    <row r="43" spans="1:7" ht="17.100000000000001" customHeight="1">
      <c r="A43" s="138"/>
      <c r="B43" s="178"/>
      <c r="C43" s="109"/>
      <c r="D43" s="141"/>
      <c r="E43" s="142"/>
      <c r="F43" s="143"/>
      <c r="G43" s="144"/>
    </row>
    <row r="44" spans="1:7" ht="17.100000000000001" customHeight="1">
      <c r="A44" s="138"/>
      <c r="B44" s="178"/>
      <c r="C44" s="109"/>
      <c r="D44" s="141"/>
      <c r="E44" s="142"/>
      <c r="F44" s="143"/>
      <c r="G44" s="144"/>
    </row>
    <row r="45" spans="1:7" ht="17.100000000000001" customHeight="1">
      <c r="A45" s="138"/>
      <c r="B45" s="178"/>
      <c r="C45" s="109"/>
      <c r="D45" s="141"/>
      <c r="E45" s="142"/>
      <c r="F45" s="143"/>
      <c r="G45" s="144"/>
    </row>
    <row r="46" spans="1:7" ht="17.100000000000001" customHeight="1">
      <c r="A46" s="138"/>
      <c r="B46" s="178"/>
      <c r="C46" s="109"/>
      <c r="D46" s="141"/>
      <c r="E46" s="142"/>
      <c r="F46" s="143"/>
      <c r="G46" s="144"/>
    </row>
    <row r="47" spans="1:7" ht="17.100000000000001" customHeight="1">
      <c r="A47" s="138"/>
      <c r="B47" s="178"/>
      <c r="C47" s="109"/>
      <c r="D47" s="141"/>
      <c r="E47" s="142"/>
      <c r="F47" s="143"/>
      <c r="G47" s="144"/>
    </row>
    <row r="48" spans="1:7" ht="17.100000000000001" customHeight="1">
      <c r="A48" s="138"/>
      <c r="B48" s="178"/>
      <c r="C48" s="109"/>
      <c r="D48" s="141"/>
      <c r="E48" s="142"/>
      <c r="F48" s="143"/>
      <c r="G48" s="144"/>
    </row>
    <row r="49" spans="1:10" ht="17.100000000000001" customHeight="1">
      <c r="A49" s="138"/>
      <c r="B49" s="178"/>
      <c r="C49" s="109"/>
      <c r="D49" s="141"/>
      <c r="E49" s="142"/>
      <c r="F49" s="143"/>
      <c r="G49" s="144"/>
    </row>
    <row r="50" spans="1:10" ht="17.100000000000001" customHeight="1">
      <c r="A50" s="138"/>
      <c r="B50" s="178"/>
      <c r="C50" s="109"/>
      <c r="D50" s="141"/>
      <c r="E50" s="142"/>
      <c r="F50" s="143"/>
      <c r="G50" s="144"/>
    </row>
    <row r="51" spans="1:10" ht="17.100000000000001" customHeight="1">
      <c r="A51" s="138"/>
      <c r="B51" s="178"/>
      <c r="C51" s="109"/>
      <c r="D51" s="141"/>
      <c r="E51" s="142"/>
      <c r="F51" s="143"/>
      <c r="G51" s="144"/>
    </row>
    <row r="52" spans="1:10" ht="17.100000000000001" customHeight="1">
      <c r="A52" s="138"/>
      <c r="B52" s="178"/>
      <c r="C52" s="109"/>
      <c r="D52" s="141"/>
      <c r="E52" s="142"/>
      <c r="F52" s="143"/>
      <c r="G52" s="144"/>
    </row>
    <row r="53" spans="1:10" ht="17.100000000000001" customHeight="1">
      <c r="A53" s="138"/>
      <c r="B53" s="178"/>
      <c r="C53" s="109"/>
      <c r="D53" s="141"/>
      <c r="E53" s="142"/>
      <c r="F53" s="143"/>
      <c r="G53" s="144"/>
    </row>
    <row r="54" spans="1:10" ht="17.100000000000001" customHeight="1">
      <c r="A54" s="138"/>
      <c r="B54" s="178"/>
      <c r="C54" s="109"/>
      <c r="D54" s="141"/>
      <c r="E54" s="142"/>
      <c r="F54" s="143"/>
      <c r="G54" s="144"/>
    </row>
    <row r="55" spans="1:10" ht="17.100000000000001" customHeight="1">
      <c r="A55" s="138"/>
      <c r="B55" s="178"/>
      <c r="C55" s="109"/>
      <c r="D55" s="141"/>
      <c r="E55" s="142"/>
      <c r="F55" s="143"/>
      <c r="G55" s="144"/>
    </row>
    <row r="56" spans="1:10" ht="17.100000000000001" customHeight="1">
      <c r="A56" s="138"/>
      <c r="B56" s="178"/>
      <c r="C56" s="109"/>
      <c r="D56" s="141"/>
      <c r="E56" s="142"/>
      <c r="F56" s="143"/>
      <c r="G56" s="144"/>
    </row>
    <row r="57" spans="1:10" ht="17.100000000000001" customHeight="1">
      <c r="A57" s="138"/>
      <c r="B57" s="178"/>
      <c r="C57" s="109"/>
      <c r="D57" s="141"/>
      <c r="E57" s="142"/>
      <c r="F57" s="143"/>
      <c r="G57" s="144"/>
    </row>
    <row r="58" spans="1:10" ht="17.100000000000001" customHeight="1" thickBot="1">
      <c r="A58" s="138"/>
      <c r="B58" s="178"/>
      <c r="C58" s="109"/>
      <c r="D58" s="141"/>
      <c r="E58" s="142"/>
      <c r="F58" s="143"/>
      <c r="G58" s="144"/>
    </row>
    <row r="59" spans="1:10" ht="24.95" customHeight="1" thickBot="1">
      <c r="A59" s="319" t="str">
        <f>C7&amp;" total carried to summary page"</f>
        <v>Schedule 6 continued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+'sm1'!A61:G61+1</f>
        <v>16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</row>
    <row r="67" spans="1:10">
      <c r="A67" s="7"/>
      <c r="B67" s="7"/>
      <c r="C67" s="7"/>
      <c r="D67" s="7"/>
      <c r="E67" s="7"/>
      <c r="F67" s="7"/>
      <c r="G67" s="7"/>
    </row>
    <row r="68" spans="1:10">
      <c r="A68" s="4"/>
      <c r="B68" s="4"/>
      <c r="C68" s="4"/>
      <c r="D68" s="4"/>
      <c r="E68" s="4"/>
      <c r="F68" s="4"/>
      <c r="G68" s="4"/>
    </row>
    <row r="69" spans="1:10">
      <c r="A69" s="4"/>
      <c r="B69" s="4"/>
      <c r="C69" s="4"/>
      <c r="D69" s="4"/>
      <c r="E69" s="4"/>
      <c r="F69" s="4"/>
      <c r="G69" s="4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tabColor rgb="FF0099FF"/>
  </sheetPr>
  <dimension ref="A1:J468"/>
  <sheetViews>
    <sheetView showGridLines="0" view="pageLayout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8" width="9.140625" style="43"/>
    <col min="9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5"/>
      <c r="B4" s="5"/>
      <c r="C4" s="5"/>
      <c r="D4" s="5"/>
      <c r="E4" s="5"/>
      <c r="F4" s="5"/>
      <c r="G4" s="5"/>
    </row>
    <row r="5" spans="1:10" ht="18" customHeight="1">
      <c r="A5" s="179" t="s">
        <v>5</v>
      </c>
      <c r="B5" s="180" t="s">
        <v>4</v>
      </c>
      <c r="C5" s="330" t="s">
        <v>6</v>
      </c>
      <c r="D5" s="326" t="s">
        <v>7</v>
      </c>
      <c r="E5" s="315" t="s">
        <v>25</v>
      </c>
      <c r="F5" s="328" t="s">
        <v>8</v>
      </c>
      <c r="G5" s="181" t="s">
        <v>9</v>
      </c>
    </row>
    <row r="6" spans="1:10" ht="18" customHeight="1" thickBot="1">
      <c r="A6" s="182" t="s">
        <v>22</v>
      </c>
      <c r="B6" s="183" t="s">
        <v>23</v>
      </c>
      <c r="C6" s="331"/>
      <c r="D6" s="327"/>
      <c r="E6" s="316"/>
      <c r="F6" s="329"/>
      <c r="G6" s="184" t="s">
        <v>24</v>
      </c>
    </row>
    <row r="7" spans="1:10" ht="21.95" customHeight="1">
      <c r="A7" s="185"/>
      <c r="B7" s="186" t="s">
        <v>3</v>
      </c>
      <c r="C7" s="187" t="s">
        <v>256</v>
      </c>
      <c r="D7" s="188"/>
      <c r="E7" s="188"/>
      <c r="F7" s="188"/>
      <c r="G7" s="189"/>
    </row>
    <row r="8" spans="1:10" ht="21.95" customHeight="1">
      <c r="A8" s="185"/>
      <c r="B8" s="186" t="s">
        <v>10</v>
      </c>
      <c r="C8" s="190" t="s">
        <v>731</v>
      </c>
      <c r="D8" s="188"/>
      <c r="E8" s="188"/>
      <c r="F8" s="188"/>
      <c r="G8" s="189"/>
      <c r="J8" s="27"/>
    </row>
    <row r="9" spans="1:10" ht="15" customHeight="1" thickBot="1">
      <c r="A9" s="185"/>
      <c r="B9" s="186"/>
      <c r="C9" s="191" t="s">
        <v>687</v>
      </c>
      <c r="D9" s="188"/>
      <c r="E9" s="188"/>
      <c r="F9" s="188"/>
      <c r="G9" s="189"/>
    </row>
    <row r="10" spans="1:10" ht="17.100000000000001" customHeight="1">
      <c r="A10" s="192"/>
      <c r="B10" s="193"/>
      <c r="C10" s="194"/>
      <c r="D10" s="193"/>
      <c r="E10" s="193"/>
      <c r="F10" s="195"/>
      <c r="G10" s="196"/>
    </row>
    <row r="11" spans="1:10" ht="17.100000000000001" customHeight="1">
      <c r="A11" s="197"/>
      <c r="B11" s="198"/>
      <c r="C11" s="173"/>
      <c r="D11" s="174"/>
      <c r="E11" s="49"/>
      <c r="F11" s="199"/>
      <c r="G11" s="176"/>
    </row>
    <row r="12" spans="1:10" ht="17.100000000000001" customHeight="1">
      <c r="A12" s="96">
        <v>7.1</v>
      </c>
      <c r="B12" s="147"/>
      <c r="C12" s="136" t="s">
        <v>574</v>
      </c>
      <c r="D12" s="99"/>
      <c r="E12" s="100"/>
      <c r="F12" s="101"/>
      <c r="G12" s="102"/>
    </row>
    <row r="13" spans="1:10" ht="17.100000000000001" customHeight="1">
      <c r="A13" s="197"/>
      <c r="B13" s="200"/>
      <c r="C13" s="201"/>
      <c r="D13" s="174"/>
      <c r="E13" s="49"/>
      <c r="F13" s="199"/>
      <c r="G13" s="176"/>
    </row>
    <row r="14" spans="1:10" ht="17.100000000000001" customHeight="1">
      <c r="A14" s="89"/>
      <c r="B14" s="103"/>
      <c r="C14" s="105" t="s">
        <v>573</v>
      </c>
      <c r="D14" s="92"/>
      <c r="E14" s="93"/>
      <c r="F14" s="104"/>
      <c r="G14" s="95"/>
    </row>
    <row r="15" spans="1:10" ht="17.100000000000001" customHeight="1">
      <c r="A15" s="89" t="s">
        <v>257</v>
      </c>
      <c r="B15" s="103" t="s">
        <v>564</v>
      </c>
      <c r="C15" s="91" t="s">
        <v>688</v>
      </c>
      <c r="D15" s="92" t="s">
        <v>21</v>
      </c>
      <c r="E15" s="93">
        <f>ROUNDUP((1.5*1.5*3.5*12+1.75*1.75*3.5*13+2*2*3.5*1),0)</f>
        <v>248</v>
      </c>
      <c r="F15" s="104"/>
      <c r="G15" s="95"/>
    </row>
    <row r="16" spans="1:10" ht="17.100000000000001" customHeight="1">
      <c r="A16" s="89"/>
      <c r="B16" s="103"/>
      <c r="C16" s="91" t="s">
        <v>1398</v>
      </c>
      <c r="D16" s="92"/>
      <c r="E16" s="107"/>
      <c r="F16" s="104"/>
      <c r="G16" s="95"/>
    </row>
    <row r="17" spans="1:7" ht="17.100000000000001" customHeight="1">
      <c r="A17" s="89"/>
      <c r="B17" s="103"/>
      <c r="C17" s="91" t="s">
        <v>1435</v>
      </c>
      <c r="D17" s="92"/>
      <c r="E17" s="107"/>
      <c r="F17" s="104"/>
      <c r="G17" s="95"/>
    </row>
    <row r="18" spans="1:7" ht="17.100000000000001" customHeight="1">
      <c r="A18" s="89"/>
      <c r="B18" s="103"/>
      <c r="C18" s="91" t="s">
        <v>1436</v>
      </c>
      <c r="D18" s="92"/>
      <c r="E18" s="107"/>
      <c r="F18" s="104"/>
      <c r="G18" s="95"/>
    </row>
    <row r="19" spans="1:7" ht="17.100000000000001" customHeight="1">
      <c r="A19" s="89"/>
      <c r="B19" s="103"/>
      <c r="C19" s="91" t="s">
        <v>1437</v>
      </c>
      <c r="D19" s="92"/>
      <c r="E19" s="107"/>
      <c r="F19" s="104"/>
      <c r="G19" s="95"/>
    </row>
    <row r="20" spans="1:7" ht="17.100000000000001" customHeight="1">
      <c r="A20" s="89" t="s">
        <v>258</v>
      </c>
      <c r="B20" s="103" t="s">
        <v>564</v>
      </c>
      <c r="C20" s="91" t="s">
        <v>688</v>
      </c>
      <c r="D20" s="92" t="s">
        <v>21</v>
      </c>
      <c r="E20" s="93">
        <f>ROUNDUP((150.963*0.51*0.3),0)</f>
        <v>24</v>
      </c>
      <c r="F20" s="104"/>
      <c r="G20" s="95"/>
    </row>
    <row r="21" spans="1:7" ht="17.100000000000001" customHeight="1">
      <c r="A21" s="89"/>
      <c r="B21" s="103"/>
      <c r="C21" s="91" t="s">
        <v>692</v>
      </c>
      <c r="D21" s="92"/>
      <c r="E21" s="107"/>
      <c r="F21" s="104"/>
      <c r="G21" s="95"/>
    </row>
    <row r="22" spans="1:7" ht="17.100000000000001" customHeight="1">
      <c r="A22" s="89"/>
      <c r="B22" s="103"/>
      <c r="C22" s="105" t="s">
        <v>287</v>
      </c>
      <c r="D22" s="92"/>
      <c r="E22" s="107"/>
      <c r="F22" s="104"/>
      <c r="G22" s="95"/>
    </row>
    <row r="23" spans="1:7" ht="17.100000000000001" customHeight="1">
      <c r="A23" s="89"/>
      <c r="B23" s="103"/>
      <c r="C23" s="105" t="s">
        <v>665</v>
      </c>
      <c r="D23" s="92"/>
      <c r="E23" s="107"/>
      <c r="F23" s="104"/>
      <c r="G23" s="95"/>
    </row>
    <row r="24" spans="1:7" ht="17.100000000000001" customHeight="1">
      <c r="A24" s="89"/>
      <c r="B24" s="103"/>
      <c r="C24" s="105" t="s">
        <v>575</v>
      </c>
      <c r="D24" s="92"/>
      <c r="E24" s="107"/>
      <c r="F24" s="104"/>
      <c r="G24" s="95"/>
    </row>
    <row r="25" spans="1:7" ht="17.100000000000001" customHeight="1">
      <c r="A25" s="89" t="s">
        <v>259</v>
      </c>
      <c r="B25" s="103" t="s">
        <v>565</v>
      </c>
      <c r="C25" s="91" t="s">
        <v>560</v>
      </c>
      <c r="D25" s="92" t="s">
        <v>21</v>
      </c>
      <c r="E25" s="93">
        <f>ROUND((E$15*35%),0)</f>
        <v>87</v>
      </c>
      <c r="F25" s="104"/>
      <c r="G25" s="95"/>
    </row>
    <row r="26" spans="1:7" ht="17.100000000000001" customHeight="1">
      <c r="A26" s="89"/>
      <c r="B26" s="103"/>
      <c r="C26" s="39" t="s">
        <v>378</v>
      </c>
      <c r="D26" s="92"/>
      <c r="E26" s="93"/>
      <c r="F26" s="104"/>
      <c r="G26" s="95"/>
    </row>
    <row r="27" spans="1:7" ht="17.100000000000001" customHeight="1">
      <c r="A27" s="89"/>
      <c r="B27" s="103"/>
      <c r="C27" s="39" t="s">
        <v>379</v>
      </c>
      <c r="D27" s="92"/>
      <c r="E27" s="93"/>
      <c r="F27" s="104"/>
      <c r="G27" s="95"/>
    </row>
    <row r="28" spans="1:7" ht="17.100000000000001" customHeight="1">
      <c r="A28" s="89" t="s">
        <v>260</v>
      </c>
      <c r="B28" s="103" t="s">
        <v>565</v>
      </c>
      <c r="C28" s="91" t="s">
        <v>566</v>
      </c>
      <c r="D28" s="92" t="s">
        <v>21</v>
      </c>
      <c r="E28" s="93">
        <f>ROUND((E$15*15%),0)</f>
        <v>37</v>
      </c>
      <c r="F28" s="104"/>
      <c r="G28" s="151"/>
    </row>
    <row r="29" spans="1:7" ht="17.100000000000001" customHeight="1">
      <c r="A29" s="89"/>
      <c r="B29" s="103"/>
      <c r="C29" s="39" t="s">
        <v>654</v>
      </c>
      <c r="D29" s="92"/>
      <c r="E29" s="93"/>
      <c r="F29" s="104"/>
      <c r="G29" s="95"/>
    </row>
    <row r="30" spans="1:7" ht="17.100000000000001" customHeight="1">
      <c r="A30" s="89"/>
      <c r="B30" s="103"/>
      <c r="C30" s="39" t="s">
        <v>655</v>
      </c>
      <c r="D30" s="92"/>
      <c r="E30" s="93"/>
      <c r="F30" s="104"/>
      <c r="G30" s="151"/>
    </row>
    <row r="31" spans="1:7" ht="17.100000000000001" customHeight="1">
      <c r="A31" s="89" t="s">
        <v>262</v>
      </c>
      <c r="B31" s="103" t="s">
        <v>619</v>
      </c>
      <c r="C31" s="91" t="s">
        <v>620</v>
      </c>
      <c r="D31" s="92" t="s">
        <v>21</v>
      </c>
      <c r="E31" s="93">
        <f>ROUND((E$15*5%),0)</f>
        <v>12</v>
      </c>
      <c r="F31" s="104"/>
      <c r="G31" s="95"/>
    </row>
    <row r="32" spans="1:7" ht="17.100000000000001" customHeight="1">
      <c r="A32" s="89"/>
      <c r="B32" s="103"/>
      <c r="C32" s="150" t="s">
        <v>1438</v>
      </c>
      <c r="D32" s="92"/>
      <c r="E32" s="93"/>
      <c r="F32" s="104"/>
      <c r="G32" s="95"/>
    </row>
    <row r="33" spans="1:7" ht="17.100000000000001" customHeight="1">
      <c r="A33" s="89"/>
      <c r="B33" s="103"/>
      <c r="C33" s="39" t="s">
        <v>1439</v>
      </c>
      <c r="D33" s="92"/>
      <c r="E33" s="93"/>
      <c r="F33" s="104"/>
      <c r="G33" s="95"/>
    </row>
    <row r="34" spans="1:7" ht="17.100000000000001" customHeight="1">
      <c r="A34" s="89"/>
      <c r="B34" s="103"/>
      <c r="C34" s="39" t="s">
        <v>1440</v>
      </c>
      <c r="D34" s="92"/>
      <c r="E34" s="93"/>
      <c r="F34" s="104"/>
      <c r="G34" s="95"/>
    </row>
    <row r="35" spans="1:7" ht="17.100000000000001" customHeight="1">
      <c r="A35" s="89" t="s">
        <v>263</v>
      </c>
      <c r="B35" s="103" t="s">
        <v>567</v>
      </c>
      <c r="C35" s="91" t="s">
        <v>599</v>
      </c>
      <c r="D35" s="92" t="s">
        <v>20</v>
      </c>
      <c r="E35" s="93">
        <f>ROUNDUP((1.5*4*3.5*12+1.75*4*3.5*13+2*4*3.5*1),0)+ROUNDUP((150.96*0.51*2),0)</f>
        <v>753</v>
      </c>
      <c r="F35" s="104"/>
      <c r="G35" s="151"/>
    </row>
    <row r="36" spans="1:7" ht="17.100000000000001" customHeight="1">
      <c r="A36" s="89"/>
      <c r="B36" s="103"/>
      <c r="C36" s="39" t="s">
        <v>656</v>
      </c>
      <c r="D36" s="92"/>
      <c r="E36" s="93"/>
      <c r="F36" s="104"/>
      <c r="G36" s="151"/>
    </row>
    <row r="37" spans="1:7" ht="17.100000000000001" customHeight="1">
      <c r="A37" s="89" t="s">
        <v>264</v>
      </c>
      <c r="B37" s="103" t="s">
        <v>569</v>
      </c>
      <c r="C37" s="91" t="s">
        <v>657</v>
      </c>
      <c r="D37" s="92" t="s">
        <v>20</v>
      </c>
      <c r="E37" s="93">
        <f>ROUNDUP(((1.5*4*3.5*15+1.75*4*3.5*24+2*4*3.5*4+(1.5*2+3*2)*3.5*2+(1.75*2+3.25*2)*3.5*1)*25%),0)</f>
        <v>279</v>
      </c>
      <c r="F37" s="104"/>
      <c r="G37" s="95"/>
    </row>
    <row r="38" spans="1:7" ht="17.100000000000001" customHeight="1">
      <c r="A38" s="89"/>
      <c r="B38" s="103"/>
      <c r="C38" s="39" t="s">
        <v>1433</v>
      </c>
      <c r="D38" s="92"/>
      <c r="E38" s="93"/>
      <c r="F38" s="104"/>
      <c r="G38" s="95"/>
    </row>
    <row r="39" spans="1:7" ht="17.100000000000001" customHeight="1">
      <c r="A39" s="89"/>
      <c r="B39" s="90"/>
      <c r="C39" s="39" t="s">
        <v>1441</v>
      </c>
      <c r="D39" s="92"/>
      <c r="E39" s="93"/>
      <c r="F39" s="104"/>
      <c r="G39" s="95"/>
    </row>
    <row r="40" spans="1:7" ht="17.100000000000001" customHeight="1">
      <c r="A40" s="89"/>
      <c r="B40" s="90"/>
      <c r="C40" s="39" t="s">
        <v>1442</v>
      </c>
      <c r="D40" s="92"/>
      <c r="E40" s="93"/>
      <c r="F40" s="104"/>
      <c r="G40" s="95"/>
    </row>
    <row r="41" spans="1:7" ht="17.100000000000001" customHeight="1">
      <c r="A41" s="89"/>
      <c r="B41" s="103"/>
      <c r="C41" s="39" t="s">
        <v>1443</v>
      </c>
      <c r="D41" s="92"/>
      <c r="E41" s="107"/>
      <c r="F41" s="104"/>
      <c r="G41" s="95"/>
    </row>
    <row r="42" spans="1:7" ht="17.100000000000001" customHeight="1">
      <c r="A42" s="89" t="s">
        <v>265</v>
      </c>
      <c r="B42" s="103" t="s">
        <v>261</v>
      </c>
      <c r="C42" s="91" t="s">
        <v>1444</v>
      </c>
      <c r="D42" s="202" t="s">
        <v>20</v>
      </c>
      <c r="E42" s="93">
        <f>ROUNDUP((1.5*1.5*12+1.75*1.75*13+2*2*1),0)</f>
        <v>71</v>
      </c>
      <c r="F42" s="203"/>
      <c r="G42" s="95"/>
    </row>
    <row r="43" spans="1:7" ht="17.100000000000001" customHeight="1">
      <c r="A43" s="89" t="s">
        <v>561</v>
      </c>
      <c r="B43" s="103" t="s">
        <v>568</v>
      </c>
      <c r="C43" s="91" t="s">
        <v>659</v>
      </c>
      <c r="D43" s="92" t="s">
        <v>21</v>
      </c>
      <c r="E43" s="93">
        <f>ROUNDUP((E35*0.6),0)</f>
        <v>452</v>
      </c>
      <c r="F43" s="104"/>
      <c r="G43" s="95"/>
    </row>
    <row r="44" spans="1:7" ht="17.100000000000001" customHeight="1">
      <c r="A44" s="89"/>
      <c r="B44" s="103"/>
      <c r="C44" s="91" t="s">
        <v>627</v>
      </c>
      <c r="D44" s="92"/>
      <c r="E44" s="93"/>
      <c r="F44" s="104"/>
      <c r="G44" s="95"/>
    </row>
    <row r="45" spans="1:7" ht="17.100000000000001" customHeight="1">
      <c r="A45" s="89" t="s">
        <v>562</v>
      </c>
      <c r="B45" s="103" t="s">
        <v>568</v>
      </c>
      <c r="C45" s="91" t="s">
        <v>1445</v>
      </c>
      <c r="D45" s="92" t="s">
        <v>21</v>
      </c>
      <c r="E45" s="93">
        <f>ROUNDUP(((3.86*3.895+3.86*2.93+3.86*2.895+1.81*3.786+1.81*3.895+1.81*5.075+3.855*1.93+3.855*1.86+3.855*4.99+3.855*3.03+1.895*1.93+1.13*2.11+3.667*1.81+3.667*1.81+5.097*2.93+5.097*3.03+9.252*1.715)*0.15*2),0)</f>
        <v>52</v>
      </c>
      <c r="F45" s="104"/>
      <c r="G45" s="95"/>
    </row>
    <row r="46" spans="1:7" ht="17.100000000000001" customHeight="1">
      <c r="A46" s="89"/>
      <c r="B46" s="103"/>
      <c r="C46" s="91" t="s">
        <v>1446</v>
      </c>
      <c r="D46" s="92"/>
      <c r="E46" s="93"/>
      <c r="F46" s="104"/>
      <c r="G46" s="95"/>
    </row>
    <row r="47" spans="1:7" ht="17.100000000000001" customHeight="1">
      <c r="A47" s="89" t="s">
        <v>563</v>
      </c>
      <c r="B47" s="103" t="s">
        <v>570</v>
      </c>
      <c r="C47" s="91" t="s">
        <v>571</v>
      </c>
      <c r="D47" s="92" t="s">
        <v>572</v>
      </c>
      <c r="E47" s="93">
        <v>100</v>
      </c>
      <c r="F47" s="104"/>
      <c r="G47" s="151"/>
    </row>
    <row r="48" spans="1:7" ht="17.100000000000001" customHeight="1">
      <c r="A48" s="89"/>
      <c r="B48" s="103"/>
      <c r="C48" s="91"/>
      <c r="D48" s="92"/>
      <c r="E48" s="93"/>
      <c r="F48" s="104"/>
      <c r="G48" s="151"/>
    </row>
    <row r="49" spans="1:10" ht="17.100000000000001" customHeight="1">
      <c r="A49" s="96">
        <v>7.2</v>
      </c>
      <c r="B49" s="147"/>
      <c r="C49" s="136" t="s">
        <v>576</v>
      </c>
      <c r="D49" s="99"/>
      <c r="E49" s="100"/>
      <c r="F49" s="101"/>
      <c r="G49" s="102"/>
    </row>
    <row r="50" spans="1:10" ht="17.100000000000001" customHeight="1">
      <c r="A50" s="197"/>
      <c r="B50" s="200"/>
      <c r="C50" s="201"/>
      <c r="D50" s="174"/>
      <c r="E50" s="49"/>
      <c r="F50" s="199"/>
      <c r="G50" s="176"/>
    </row>
    <row r="51" spans="1:10" ht="17.100000000000001" customHeight="1">
      <c r="A51" s="89"/>
      <c r="B51" s="103"/>
      <c r="C51" s="105" t="s">
        <v>605</v>
      </c>
      <c r="D51" s="92"/>
      <c r="E51" s="93"/>
      <c r="F51" s="104"/>
      <c r="G51" s="95"/>
    </row>
    <row r="52" spans="1:10" ht="17.100000000000001" customHeight="1">
      <c r="A52" s="89"/>
      <c r="B52" s="103"/>
      <c r="C52" s="105" t="s">
        <v>604</v>
      </c>
      <c r="D52" s="92"/>
      <c r="E52" s="93"/>
      <c r="F52" s="104"/>
      <c r="G52" s="95"/>
    </row>
    <row r="53" spans="1:10" ht="17.100000000000001" customHeight="1">
      <c r="A53" s="89"/>
      <c r="B53" s="103"/>
      <c r="C53" s="105" t="s">
        <v>573</v>
      </c>
      <c r="D53" s="92"/>
      <c r="E53" s="93"/>
      <c r="F53" s="104"/>
      <c r="G53" s="95"/>
    </row>
    <row r="54" spans="1:10" ht="17.100000000000001" customHeight="1">
      <c r="A54" s="89" t="s">
        <v>266</v>
      </c>
      <c r="B54" s="103" t="s">
        <v>577</v>
      </c>
      <c r="C54" s="91" t="s">
        <v>1447</v>
      </c>
      <c r="D54" s="92" t="s">
        <v>20</v>
      </c>
      <c r="E54" s="93">
        <f>ROUNDUP((1.5*1.5*12+1.75*1.75*13+2*2*1),0)</f>
        <v>71</v>
      </c>
      <c r="F54" s="204"/>
      <c r="G54" s="95"/>
    </row>
    <row r="55" spans="1:10" ht="17.100000000000001" customHeight="1">
      <c r="A55" s="89"/>
      <c r="B55" s="103"/>
      <c r="C55" s="91" t="s">
        <v>332</v>
      </c>
      <c r="D55" s="92"/>
      <c r="E55" s="93"/>
      <c r="F55" s="204"/>
      <c r="G55" s="95"/>
    </row>
    <row r="56" spans="1:10" ht="17.100000000000001" customHeight="1">
      <c r="A56" s="89" t="s">
        <v>711</v>
      </c>
      <c r="B56" s="103" t="s">
        <v>36</v>
      </c>
      <c r="C56" s="91" t="s">
        <v>689</v>
      </c>
      <c r="D56" s="92" t="s">
        <v>21</v>
      </c>
      <c r="E56" s="93">
        <f>ROUNDUP((1.5*1.5*0.3*12+1.75*1.75*0.3*13+2*2*0.3*1),0)</f>
        <v>22</v>
      </c>
      <c r="F56" s="104"/>
      <c r="G56" s="95"/>
    </row>
    <row r="57" spans="1:10" ht="17.100000000000001" customHeight="1">
      <c r="A57" s="89"/>
      <c r="B57" s="103"/>
      <c r="C57" s="91"/>
      <c r="D57" s="92"/>
      <c r="E57" s="93"/>
      <c r="F57" s="104"/>
      <c r="G57" s="95"/>
    </row>
    <row r="58" spans="1:10" ht="17.100000000000001" customHeight="1" thickBot="1">
      <c r="A58" s="89"/>
      <c r="B58" s="103"/>
      <c r="C58" s="91"/>
      <c r="D58" s="92"/>
      <c r="E58" s="93"/>
      <c r="F58" s="104"/>
      <c r="G58" s="95"/>
    </row>
    <row r="59" spans="1:10" ht="24.95" customHeight="1" thickBot="1">
      <c r="A59" s="321">
        <f>+main2!A61:G61</f>
        <v>18</v>
      </c>
      <c r="B59" s="322"/>
      <c r="C59" s="322"/>
      <c r="D59" s="322"/>
      <c r="E59" s="322"/>
      <c r="F59" s="322"/>
      <c r="G59" s="205"/>
    </row>
    <row r="60" spans="1:10" ht="9.9499999999999993" customHeight="1" thickBot="1">
      <c r="A60" s="6"/>
      <c r="B60" s="6"/>
      <c r="C60" s="6"/>
      <c r="D60" s="6"/>
      <c r="E60" s="6"/>
      <c r="F60" s="6"/>
      <c r="G60" s="6"/>
    </row>
    <row r="61" spans="1:10" ht="24.95" customHeight="1" thickBot="1">
      <c r="A61" s="323">
        <f>+'sm2'!A61:G61+1</f>
        <v>17</v>
      </c>
      <c r="B61" s="324"/>
      <c r="C61" s="324"/>
      <c r="D61" s="324"/>
      <c r="E61" s="324"/>
      <c r="F61" s="324"/>
      <c r="G61" s="325"/>
    </row>
    <row r="62" spans="1:10">
      <c r="A62" s="4"/>
      <c r="B62" s="4"/>
      <c r="C62" s="4"/>
      <c r="D62" s="4"/>
      <c r="E62" s="4"/>
      <c r="F62" s="4"/>
      <c r="G62" s="4"/>
      <c r="H62" s="48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48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48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48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48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48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48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48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A59:F59"/>
    <mergeCell ref="D5:D6"/>
    <mergeCell ref="F5:F6"/>
    <mergeCell ref="C5:C6"/>
    <mergeCell ref="E5:E6"/>
  </mergeCells>
  <phoneticPr fontId="2" type="noConversion"/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>
    <tabColor rgb="FF0099FF"/>
  </sheetPr>
  <dimension ref="A1:J468"/>
  <sheetViews>
    <sheetView showGridLines="0" view="pageLayout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8" width="9.140625" style="43"/>
    <col min="9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5"/>
      <c r="B4" s="5"/>
      <c r="C4" s="5"/>
      <c r="D4" s="5"/>
      <c r="E4" s="5"/>
      <c r="F4" s="5"/>
      <c r="G4" s="5"/>
    </row>
    <row r="5" spans="1:10" ht="18" customHeight="1">
      <c r="A5" s="179" t="s">
        <v>5</v>
      </c>
      <c r="B5" s="180" t="s">
        <v>4</v>
      </c>
      <c r="C5" s="330" t="s">
        <v>6</v>
      </c>
      <c r="D5" s="326" t="s">
        <v>7</v>
      </c>
      <c r="E5" s="315" t="s">
        <v>25</v>
      </c>
      <c r="F5" s="328" t="s">
        <v>8</v>
      </c>
      <c r="G5" s="181" t="s">
        <v>9</v>
      </c>
    </row>
    <row r="6" spans="1:10" ht="18" customHeight="1" thickBot="1">
      <c r="A6" s="182" t="s">
        <v>22</v>
      </c>
      <c r="B6" s="183" t="s">
        <v>23</v>
      </c>
      <c r="C6" s="331"/>
      <c r="D6" s="327"/>
      <c r="E6" s="316"/>
      <c r="F6" s="329"/>
      <c r="G6" s="184" t="s">
        <v>24</v>
      </c>
    </row>
    <row r="7" spans="1:10" ht="21.95" customHeight="1">
      <c r="A7" s="185"/>
      <c r="B7" s="186" t="s">
        <v>3</v>
      </c>
      <c r="C7" s="187" t="s">
        <v>732</v>
      </c>
      <c r="D7" s="188"/>
      <c r="E7" s="188"/>
      <c r="F7" s="188"/>
      <c r="G7" s="189"/>
    </row>
    <row r="8" spans="1:10" ht="21.95" customHeight="1">
      <c r="A8" s="185"/>
      <c r="B8" s="186" t="s">
        <v>10</v>
      </c>
      <c r="C8" s="190" t="str">
        <f>+main1!C8</f>
        <v>Foundations, columns etc. for main building</v>
      </c>
      <c r="D8" s="188"/>
      <c r="E8" s="188"/>
      <c r="F8" s="188"/>
      <c r="G8" s="189"/>
      <c r="J8" s="27"/>
    </row>
    <row r="9" spans="1:10" ht="15" customHeight="1" thickBot="1">
      <c r="A9" s="185"/>
      <c r="B9" s="186"/>
      <c r="C9" s="191" t="str">
        <f>+main1!C9</f>
        <v>Refer to drawings : 3942/S/1 Revision 0</v>
      </c>
      <c r="D9" s="188"/>
      <c r="E9" s="188"/>
      <c r="F9" s="188"/>
      <c r="G9" s="189"/>
    </row>
    <row r="10" spans="1:10" ht="17.100000000000001" customHeight="1">
      <c r="A10" s="126">
        <f>+main1!A61</f>
        <v>17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197"/>
      <c r="B11" s="198"/>
      <c r="C11" s="173"/>
      <c r="D11" s="174"/>
      <c r="E11" s="49"/>
      <c r="F11" s="199"/>
      <c r="G11" s="176"/>
    </row>
    <row r="12" spans="1:10" ht="17.100000000000001" customHeight="1">
      <c r="A12" s="89" t="s">
        <v>712</v>
      </c>
      <c r="B12" s="103" t="s">
        <v>36</v>
      </c>
      <c r="C12" s="91" t="s">
        <v>690</v>
      </c>
      <c r="D12" s="92" t="s">
        <v>21</v>
      </c>
      <c r="E12" s="93">
        <f>ROUNDUP((0.3*0.3*2.86*26),0)</f>
        <v>7</v>
      </c>
      <c r="F12" s="104"/>
      <c r="G12" s="95"/>
    </row>
    <row r="13" spans="1:10" ht="17.100000000000001" customHeight="1">
      <c r="A13" s="89" t="s">
        <v>713</v>
      </c>
      <c r="B13" s="103" t="s">
        <v>36</v>
      </c>
      <c r="C13" s="91" t="s">
        <v>691</v>
      </c>
      <c r="D13" s="92" t="s">
        <v>21</v>
      </c>
      <c r="E13" s="93">
        <f>ROUNDUP((150.963*0.51*0.3),0)</f>
        <v>24</v>
      </c>
      <c r="F13" s="104"/>
      <c r="G13" s="95"/>
    </row>
    <row r="14" spans="1:10" ht="17.100000000000001" customHeight="1">
      <c r="A14" s="89" t="s">
        <v>714</v>
      </c>
      <c r="B14" s="103" t="s">
        <v>36</v>
      </c>
      <c r="C14" s="91" t="s">
        <v>715</v>
      </c>
      <c r="D14" s="92" t="s">
        <v>21</v>
      </c>
      <c r="E14" s="93">
        <f>ROUNDUP(((3.86*3.895+3.86*2.93+3.86*2.895+1.81*3.786+1.81*3.895+1.81*5.075+3.855*1.93+3.855*1.86+3.855*4.99+3.855*3.03+1.895*1.93+1.13*2.11+3.667*1.81+3.667*1.81+5.097*2.93+5.097*3.03+9.252*1.715)*0.1),0)+ROUNDUP((0.45*0.2*2.03*2+0.2*0.2/2*2*2.03*2),0)</f>
        <v>19</v>
      </c>
      <c r="F14" s="104"/>
      <c r="G14" s="95"/>
    </row>
    <row r="15" spans="1:10" ht="17.100000000000001" customHeight="1">
      <c r="A15" s="89" t="s">
        <v>716</v>
      </c>
      <c r="B15" s="103" t="s">
        <v>578</v>
      </c>
      <c r="C15" s="91" t="s">
        <v>693</v>
      </c>
      <c r="D15" s="92" t="s">
        <v>20</v>
      </c>
      <c r="E15" s="93">
        <f>ROUNDUP((1.5*0.3*4*12+1.75*0.3*4*13+2*0.3*4*1+0.3*4*2.86*26),0)+ROUNDUP((150.963*0.34*2),0)</f>
        <v>244</v>
      </c>
      <c r="F15" s="104"/>
      <c r="G15" s="95"/>
    </row>
    <row r="16" spans="1:10" ht="17.100000000000001" customHeight="1">
      <c r="A16" s="89" t="s">
        <v>717</v>
      </c>
      <c r="B16" s="103" t="s">
        <v>623</v>
      </c>
      <c r="C16" s="91" t="s">
        <v>694</v>
      </c>
      <c r="D16" s="92" t="s">
        <v>20</v>
      </c>
      <c r="E16" s="93">
        <f>ROUNDUP((150.963*0.17*2),0)</f>
        <v>52</v>
      </c>
      <c r="F16" s="104"/>
      <c r="G16" s="95"/>
    </row>
    <row r="17" spans="1:7" ht="17.100000000000001" customHeight="1">
      <c r="A17" s="89" t="s">
        <v>718</v>
      </c>
      <c r="B17" s="103" t="s">
        <v>580</v>
      </c>
      <c r="C17" s="91" t="s">
        <v>660</v>
      </c>
      <c r="D17" s="92" t="s">
        <v>20</v>
      </c>
      <c r="E17" s="93">
        <f>ROUNDUP((4.16*10.92+2.11*15.006+4.155*15.025+9.852*13.095+2.495*2.23),0)</f>
        <v>275</v>
      </c>
      <c r="F17" s="104"/>
      <c r="G17" s="95"/>
    </row>
    <row r="18" spans="1:7" ht="17.100000000000001" customHeight="1">
      <c r="A18" s="89" t="s">
        <v>719</v>
      </c>
      <c r="B18" s="103" t="s">
        <v>624</v>
      </c>
      <c r="C18" s="91" t="s">
        <v>728</v>
      </c>
      <c r="D18" s="92" t="s">
        <v>1511</v>
      </c>
      <c r="E18" s="117">
        <f>ROUNDUP(((main1!E56*80+E12*120+E13*120)/1000),2)</f>
        <v>5.48</v>
      </c>
      <c r="F18" s="104"/>
      <c r="G18" s="151"/>
    </row>
    <row r="19" spans="1:7" ht="17.100000000000001" customHeight="1">
      <c r="A19" s="89" t="s">
        <v>720</v>
      </c>
      <c r="B19" s="103" t="s">
        <v>625</v>
      </c>
      <c r="C19" s="91" t="s">
        <v>729</v>
      </c>
      <c r="D19" s="92" t="s">
        <v>1511</v>
      </c>
      <c r="E19" s="117">
        <f>ROUNDUP((E18*25%),2)</f>
        <v>1.37</v>
      </c>
      <c r="F19" s="104"/>
      <c r="G19" s="95"/>
    </row>
    <row r="20" spans="1:7" ht="17.100000000000001" customHeight="1">
      <c r="A20" s="89" t="s">
        <v>721</v>
      </c>
      <c r="B20" s="103" t="s">
        <v>593</v>
      </c>
      <c r="C20" s="91" t="s">
        <v>1505</v>
      </c>
      <c r="D20" s="92" t="s">
        <v>20</v>
      </c>
      <c r="E20" s="93">
        <f>ROUNDUP((E15*1.1),0)</f>
        <v>269</v>
      </c>
      <c r="F20" s="104"/>
      <c r="G20" s="95"/>
    </row>
    <row r="21" spans="1:7" ht="17.100000000000001" customHeight="1">
      <c r="A21" s="89" t="s">
        <v>722</v>
      </c>
      <c r="B21" s="172" t="s">
        <v>594</v>
      </c>
      <c r="C21" s="173" t="s">
        <v>1506</v>
      </c>
      <c r="D21" s="174" t="s">
        <v>16</v>
      </c>
      <c r="E21" s="49">
        <f>ROUNDUP((3.86*2+3.895*2+3.86*2+2.93*2+3.86*2+2.895*2+1.81*2+3.786*2+1.81*2+3.895*2+1.81*2+5.075*2+3.855*2+1.93*2+3.855*2+1.86*2+3.855*2+4.99*2+3.855*2+3.03*2+9.252*2+1.715*2+1.895*2+4.04*2+3.667*2+1.81*2+1.13*2+1.81*2+3.667*2+1.81*2+5.097*2+2.93*2+5.097*2+3.03*2+9.252*2+1.715*2),0)</f>
        <v>250</v>
      </c>
      <c r="F21" s="175"/>
      <c r="G21" s="95"/>
    </row>
    <row r="22" spans="1:7" ht="17.100000000000001" customHeight="1">
      <c r="A22" s="89"/>
      <c r="B22" s="172"/>
      <c r="C22" s="91" t="s">
        <v>1507</v>
      </c>
      <c r="D22" s="174"/>
      <c r="E22" s="49"/>
      <c r="F22" s="175"/>
      <c r="G22" s="176"/>
    </row>
    <row r="23" spans="1:7" ht="17.100000000000001" customHeight="1">
      <c r="A23" s="89" t="s">
        <v>723</v>
      </c>
      <c r="B23" s="172" t="s">
        <v>594</v>
      </c>
      <c r="C23" s="173" t="s">
        <v>1508</v>
      </c>
      <c r="D23" s="174" t="s">
        <v>16</v>
      </c>
      <c r="E23" s="49">
        <v>50</v>
      </c>
      <c r="F23" s="175"/>
      <c r="G23" s="95"/>
    </row>
    <row r="24" spans="1:7" ht="17.100000000000001" customHeight="1">
      <c r="A24" s="197"/>
      <c r="B24" s="172"/>
      <c r="C24" s="173" t="s">
        <v>1509</v>
      </c>
      <c r="D24" s="174"/>
      <c r="E24" s="49"/>
      <c r="F24" s="175"/>
      <c r="G24" s="176"/>
    </row>
    <row r="25" spans="1:7" ht="17.100000000000001" customHeight="1">
      <c r="A25" s="197"/>
      <c r="B25" s="172"/>
      <c r="C25" s="206" t="s">
        <v>1510</v>
      </c>
      <c r="D25" s="174"/>
      <c r="E25" s="49"/>
      <c r="F25" s="175"/>
      <c r="G25" s="207"/>
    </row>
    <row r="26" spans="1:7" ht="17.100000000000001" customHeight="1">
      <c r="A26" s="197" t="s">
        <v>724</v>
      </c>
      <c r="B26" s="172" t="s">
        <v>594</v>
      </c>
      <c r="C26" s="173" t="s">
        <v>725</v>
      </c>
      <c r="D26" s="174" t="s">
        <v>16</v>
      </c>
      <c r="E26" s="49">
        <f>ROUNDUP((92.884),0)</f>
        <v>93</v>
      </c>
      <c r="F26" s="175"/>
      <c r="G26" s="95"/>
    </row>
    <row r="27" spans="1:7" ht="17.100000000000001" customHeight="1">
      <c r="A27" s="197"/>
      <c r="B27" s="103"/>
      <c r="C27" s="173" t="s">
        <v>726</v>
      </c>
      <c r="D27" s="92"/>
      <c r="E27" s="49"/>
      <c r="F27" s="175"/>
      <c r="G27" s="207"/>
    </row>
    <row r="28" spans="1:7" ht="17.100000000000001" customHeight="1">
      <c r="A28" s="197"/>
      <c r="B28" s="103"/>
      <c r="C28" s="206" t="s">
        <v>727</v>
      </c>
      <c r="D28" s="92"/>
      <c r="E28" s="49"/>
      <c r="F28" s="175"/>
      <c r="G28" s="207"/>
    </row>
    <row r="29" spans="1:7" ht="17.100000000000001" customHeight="1">
      <c r="A29" s="197" t="s">
        <v>745</v>
      </c>
      <c r="B29" s="103" t="s">
        <v>626</v>
      </c>
      <c r="C29" s="91" t="s">
        <v>661</v>
      </c>
      <c r="D29" s="92" t="s">
        <v>16</v>
      </c>
      <c r="E29" s="93">
        <f>ROUNDUP(((3.86+3.895)*2+(3.86+2.93)*2+(3.86+2.895)*2+(1.81+3.786)*2+(1.81+3.895)*2+(1.81+5.075)*2+(3.855+1.93)*2+(3.855+1.86)*2+(3.855+4.99)*2+(3.855+3.03)*2+(1.895+1.93)*2+(1.13+2.11)*2+(3.667+1.81)*2+(3.667+1.81)*2+(5.097+2.93)*2+(5.097+3.03)*2+(9.252+1.715)*2),0)</f>
        <v>224</v>
      </c>
      <c r="F29" s="104"/>
      <c r="G29" s="95"/>
    </row>
    <row r="30" spans="1:7" ht="17.100000000000001" customHeight="1">
      <c r="A30" s="197"/>
      <c r="B30" s="172"/>
      <c r="C30" s="91"/>
      <c r="D30" s="174"/>
      <c r="E30" s="49"/>
      <c r="F30" s="175"/>
      <c r="G30" s="176"/>
    </row>
    <row r="31" spans="1:7" ht="17.100000000000001" customHeight="1">
      <c r="A31" s="96">
        <v>7.3</v>
      </c>
      <c r="B31" s="147"/>
      <c r="C31" s="136" t="s">
        <v>1200</v>
      </c>
      <c r="D31" s="99"/>
      <c r="E31" s="100"/>
      <c r="F31" s="101"/>
      <c r="G31" s="102"/>
    </row>
    <row r="32" spans="1:7" ht="17.100000000000001" customHeight="1">
      <c r="A32" s="197"/>
      <c r="B32" s="172"/>
      <c r="C32" s="173"/>
      <c r="D32" s="174"/>
      <c r="E32" s="49"/>
      <c r="F32" s="175"/>
      <c r="G32" s="176"/>
    </row>
    <row r="33" spans="1:7" ht="17.100000000000001" customHeight="1">
      <c r="A33" s="197"/>
      <c r="B33" s="172"/>
      <c r="C33" s="105" t="s">
        <v>573</v>
      </c>
      <c r="D33" s="174"/>
      <c r="E33" s="49"/>
      <c r="F33" s="175"/>
      <c r="G33" s="176"/>
    </row>
    <row r="34" spans="1:7" ht="17.100000000000001" customHeight="1">
      <c r="A34" s="197" t="s">
        <v>267</v>
      </c>
      <c r="B34" s="103" t="s">
        <v>36</v>
      </c>
      <c r="C34" s="91" t="s">
        <v>1201</v>
      </c>
      <c r="D34" s="92" t="s">
        <v>21</v>
      </c>
      <c r="E34" s="93">
        <f>ROUNDUP((3.855*2.6*0.23*2+2*2.46*2.6*0.23*2),0)</f>
        <v>11</v>
      </c>
      <c r="F34" s="104"/>
      <c r="G34" s="95"/>
    </row>
    <row r="35" spans="1:7" ht="17.100000000000001" customHeight="1">
      <c r="A35" s="197" t="s">
        <v>268</v>
      </c>
      <c r="B35" s="103" t="s">
        <v>36</v>
      </c>
      <c r="C35" s="91" t="s">
        <v>1448</v>
      </c>
      <c r="D35" s="92" t="s">
        <v>21</v>
      </c>
      <c r="E35" s="93">
        <f>ROUNDUP((3.855*2.46*0.17),0)</f>
        <v>2</v>
      </c>
      <c r="F35" s="104"/>
      <c r="G35" s="95"/>
    </row>
    <row r="36" spans="1:7" ht="17.100000000000001" customHeight="1">
      <c r="A36" s="197" t="s">
        <v>269</v>
      </c>
      <c r="B36" s="103" t="s">
        <v>623</v>
      </c>
      <c r="C36" s="91" t="s">
        <v>694</v>
      </c>
      <c r="D36" s="92" t="s">
        <v>20</v>
      </c>
      <c r="E36" s="93">
        <f>ROUNDUP(((4.455+2.46+3.855+1.86)*2*2.6),0)</f>
        <v>66</v>
      </c>
      <c r="F36" s="104"/>
      <c r="G36" s="95"/>
    </row>
    <row r="37" spans="1:7" ht="17.100000000000001" customHeight="1">
      <c r="A37" s="197" t="s">
        <v>1202</v>
      </c>
      <c r="B37" s="103" t="s">
        <v>623</v>
      </c>
      <c r="C37" s="91" t="s">
        <v>1395</v>
      </c>
      <c r="D37" s="92" t="s">
        <v>20</v>
      </c>
      <c r="E37" s="93">
        <f>ROUNDUP((3.96*2),0)</f>
        <v>8</v>
      </c>
      <c r="F37" s="104"/>
      <c r="G37" s="95"/>
    </row>
    <row r="38" spans="1:7" ht="17.100000000000001" customHeight="1">
      <c r="A38" s="197" t="s">
        <v>1205</v>
      </c>
      <c r="B38" s="103" t="s">
        <v>580</v>
      </c>
      <c r="C38" s="91" t="s">
        <v>660</v>
      </c>
      <c r="D38" s="92" t="s">
        <v>20</v>
      </c>
      <c r="E38" s="93">
        <f>ROUNDUP((4.455*2.46),0)</f>
        <v>11</v>
      </c>
      <c r="F38" s="104"/>
      <c r="G38" s="95"/>
    </row>
    <row r="39" spans="1:7" ht="17.100000000000001" customHeight="1">
      <c r="A39" s="197" t="s">
        <v>1203</v>
      </c>
      <c r="B39" s="103" t="s">
        <v>624</v>
      </c>
      <c r="C39" s="91" t="s">
        <v>1396</v>
      </c>
      <c r="D39" s="92" t="s">
        <v>1511</v>
      </c>
      <c r="E39" s="117">
        <f>ROUNDUP(((E35+E35)*100/1000),2)</f>
        <v>0.4</v>
      </c>
      <c r="F39" s="104"/>
      <c r="G39" s="95"/>
    </row>
    <row r="40" spans="1:7" ht="17.100000000000001" customHeight="1">
      <c r="A40" s="197" t="s">
        <v>1204</v>
      </c>
      <c r="B40" s="103" t="s">
        <v>625</v>
      </c>
      <c r="C40" s="91" t="s">
        <v>1397</v>
      </c>
      <c r="D40" s="92" t="s">
        <v>1511</v>
      </c>
      <c r="E40" s="117">
        <f>ROUNDUP((E39*25%),2)</f>
        <v>0.1</v>
      </c>
      <c r="F40" s="104"/>
      <c r="G40" s="95"/>
    </row>
    <row r="41" spans="1:7" ht="17.100000000000001" customHeight="1">
      <c r="A41" s="197" t="s">
        <v>1206</v>
      </c>
      <c r="B41" s="103" t="s">
        <v>593</v>
      </c>
      <c r="C41" s="91" t="s">
        <v>1623</v>
      </c>
      <c r="D41" s="92" t="s">
        <v>20</v>
      </c>
      <c r="E41" s="93">
        <f>ROUNDUP((((4.455+3.855)/2+(2.46+1.86)/2)*2*2.6*2*1.1),0)</f>
        <v>73</v>
      </c>
      <c r="F41" s="104"/>
      <c r="G41" s="95"/>
    </row>
    <row r="42" spans="1:7" ht="17.100000000000001" customHeight="1">
      <c r="A42" s="197" t="s">
        <v>1209</v>
      </c>
      <c r="B42" s="103" t="s">
        <v>626</v>
      </c>
      <c r="C42" s="91" t="s">
        <v>661</v>
      </c>
      <c r="D42" s="92" t="s">
        <v>16</v>
      </c>
      <c r="E42" s="93">
        <f>ROUNDUP((3.96*2+2.46*2),0)</f>
        <v>13</v>
      </c>
      <c r="F42" s="104"/>
      <c r="G42" s="95"/>
    </row>
    <row r="43" spans="1:7" ht="17.100000000000001" customHeight="1">
      <c r="A43" s="197" t="s">
        <v>1449</v>
      </c>
      <c r="B43" s="172"/>
      <c r="C43" s="91" t="s">
        <v>1207</v>
      </c>
      <c r="D43" s="174" t="s">
        <v>34</v>
      </c>
      <c r="E43" s="49">
        <v>1</v>
      </c>
      <c r="F43" s="175"/>
      <c r="G43" s="95"/>
    </row>
    <row r="44" spans="1:7" ht="17.100000000000001" customHeight="1">
      <c r="A44" s="197"/>
      <c r="B44" s="172"/>
      <c r="C44" s="206" t="s">
        <v>1208</v>
      </c>
      <c r="D44" s="174"/>
      <c r="E44" s="49"/>
      <c r="F44" s="175"/>
      <c r="G44" s="207"/>
    </row>
    <row r="45" spans="1:7" ht="17.100000000000001" customHeight="1">
      <c r="A45" s="197"/>
      <c r="B45" s="172"/>
      <c r="C45" s="206"/>
      <c r="D45" s="174"/>
      <c r="E45" s="49"/>
      <c r="F45" s="175"/>
      <c r="G45" s="176"/>
    </row>
    <row r="46" spans="1:7" ht="17.100000000000001" customHeight="1">
      <c r="A46" s="197"/>
      <c r="B46" s="172"/>
      <c r="C46" s="173"/>
      <c r="D46" s="174"/>
      <c r="E46" s="49"/>
      <c r="F46" s="175"/>
      <c r="G46" s="207"/>
    </row>
    <row r="47" spans="1:7" ht="17.100000000000001" customHeight="1">
      <c r="A47" s="197"/>
      <c r="B47" s="172"/>
      <c r="C47" s="173"/>
      <c r="D47" s="174"/>
      <c r="E47" s="49"/>
      <c r="F47" s="175"/>
      <c r="G47" s="176"/>
    </row>
    <row r="48" spans="1:7" ht="17.100000000000001" customHeight="1">
      <c r="A48" s="197"/>
      <c r="B48" s="172"/>
      <c r="C48" s="206"/>
      <c r="D48" s="174"/>
      <c r="E48" s="49"/>
      <c r="F48" s="175"/>
      <c r="G48" s="176"/>
    </row>
    <row r="49" spans="1:10" ht="17.100000000000001" customHeight="1">
      <c r="A49" s="197"/>
      <c r="B49" s="172"/>
      <c r="C49" s="208"/>
      <c r="D49" s="174"/>
      <c r="E49" s="49"/>
      <c r="F49" s="175"/>
      <c r="G49" s="176"/>
    </row>
    <row r="50" spans="1:10" ht="17.100000000000001" customHeight="1">
      <c r="A50" s="197"/>
      <c r="B50" s="172"/>
      <c r="C50" s="173"/>
      <c r="D50" s="174"/>
      <c r="E50" s="49"/>
      <c r="F50" s="175"/>
      <c r="G50" s="176"/>
    </row>
    <row r="51" spans="1:10" ht="17.100000000000001" customHeight="1">
      <c r="A51" s="197"/>
      <c r="B51" s="172"/>
      <c r="C51" s="173"/>
      <c r="D51" s="174"/>
      <c r="E51" s="49"/>
      <c r="F51" s="175"/>
      <c r="G51" s="176"/>
    </row>
    <row r="52" spans="1:10" ht="17.100000000000001" customHeight="1">
      <c r="A52" s="197"/>
      <c r="B52" s="172"/>
      <c r="C52" s="173"/>
      <c r="D52" s="174"/>
      <c r="E52" s="49"/>
      <c r="F52" s="175"/>
      <c r="G52" s="176"/>
    </row>
    <row r="53" spans="1:10" ht="17.100000000000001" customHeight="1">
      <c r="A53" s="197"/>
      <c r="B53" s="172"/>
      <c r="C53" s="173"/>
      <c r="D53" s="174"/>
      <c r="E53" s="49"/>
      <c r="F53" s="175"/>
      <c r="G53" s="176"/>
    </row>
    <row r="54" spans="1:10" ht="17.100000000000001" customHeight="1">
      <c r="A54" s="197"/>
      <c r="B54" s="172"/>
      <c r="C54" s="173"/>
      <c r="D54" s="174"/>
      <c r="E54" s="49"/>
      <c r="F54" s="175"/>
      <c r="G54" s="176"/>
    </row>
    <row r="55" spans="1:10" ht="17.100000000000001" customHeight="1">
      <c r="A55" s="197"/>
      <c r="B55" s="172"/>
      <c r="C55" s="173"/>
      <c r="D55" s="174"/>
      <c r="E55" s="49"/>
      <c r="F55" s="175"/>
      <c r="G55" s="176"/>
    </row>
    <row r="56" spans="1:10" ht="17.100000000000001" customHeight="1">
      <c r="A56" s="197"/>
      <c r="B56" s="172"/>
      <c r="C56" s="173"/>
      <c r="D56" s="174"/>
      <c r="E56" s="49"/>
      <c r="F56" s="175"/>
      <c r="G56" s="176"/>
    </row>
    <row r="57" spans="1:10" ht="17.100000000000001" customHeight="1">
      <c r="A57" s="197"/>
      <c r="B57" s="172"/>
      <c r="C57" s="173"/>
      <c r="D57" s="174"/>
      <c r="E57" s="49"/>
      <c r="F57" s="175"/>
      <c r="G57" s="176"/>
    </row>
    <row r="58" spans="1:10" ht="17.100000000000001" customHeight="1" thickBot="1">
      <c r="A58" s="197"/>
      <c r="B58" s="172"/>
      <c r="C58" s="173"/>
      <c r="D58" s="174"/>
      <c r="E58" s="49"/>
      <c r="F58" s="175"/>
      <c r="G58" s="176"/>
    </row>
    <row r="59" spans="1:10" ht="24.95" customHeight="1" thickBot="1">
      <c r="A59" s="332" t="str">
        <f>main1!C7&amp;" total carried to summary page"</f>
        <v>Schedule 7 total carried to summary page</v>
      </c>
      <c r="B59" s="333"/>
      <c r="C59" s="333"/>
      <c r="D59" s="333"/>
      <c r="E59" s="333"/>
      <c r="F59" s="333"/>
      <c r="G59" s="205"/>
    </row>
    <row r="60" spans="1:10" ht="9.9499999999999993" customHeight="1" thickBot="1">
      <c r="A60" s="6"/>
      <c r="B60" s="6"/>
      <c r="C60" s="6"/>
      <c r="D60" s="6"/>
      <c r="E60" s="6"/>
      <c r="F60" s="6"/>
      <c r="G60" s="6"/>
    </row>
    <row r="61" spans="1:10" ht="24.95" customHeight="1" thickBot="1">
      <c r="A61" s="323">
        <f>+main1!A61:G61+1</f>
        <v>18</v>
      </c>
      <c r="B61" s="324"/>
      <c r="C61" s="324"/>
      <c r="D61" s="324"/>
      <c r="E61" s="324"/>
      <c r="F61" s="324"/>
      <c r="G61" s="325"/>
    </row>
    <row r="62" spans="1:10">
      <c r="A62" s="4"/>
      <c r="B62" s="4"/>
      <c r="C62" s="4"/>
      <c r="D62" s="4"/>
      <c r="E62" s="4"/>
      <c r="F62" s="4"/>
      <c r="G62" s="4"/>
      <c r="H62" s="48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48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48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48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48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48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48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48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honeticPr fontId="73" type="noConversion"/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4D64A-63AC-466B-9FB3-88D95BDC544A}">
  <sheetPr>
    <tabColor rgb="FFD0A172"/>
  </sheetPr>
  <dimension ref="A1:J468"/>
  <sheetViews>
    <sheetView showGridLines="0" view="pageLayout" zoomScaleNormal="100" zoomScaleSheetLayoutView="100" workbookViewId="0">
      <selection sqref="A1:G66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8" width="9.140625" style="43"/>
    <col min="9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5"/>
      <c r="B4" s="5"/>
      <c r="C4" s="5"/>
      <c r="D4" s="5"/>
      <c r="E4" s="5"/>
      <c r="F4" s="5"/>
      <c r="G4" s="5"/>
    </row>
    <row r="5" spans="1:10" ht="18" customHeight="1">
      <c r="A5" s="179" t="s">
        <v>5</v>
      </c>
      <c r="B5" s="180" t="s">
        <v>4</v>
      </c>
      <c r="C5" s="330" t="s">
        <v>6</v>
      </c>
      <c r="D5" s="326" t="s">
        <v>7</v>
      </c>
      <c r="E5" s="315" t="s">
        <v>25</v>
      </c>
      <c r="F5" s="328" t="s">
        <v>8</v>
      </c>
      <c r="G5" s="181" t="s">
        <v>9</v>
      </c>
    </row>
    <row r="6" spans="1:10" ht="18" customHeight="1" thickBot="1">
      <c r="A6" s="182" t="s">
        <v>22</v>
      </c>
      <c r="B6" s="183" t="s">
        <v>23</v>
      </c>
      <c r="C6" s="331"/>
      <c r="D6" s="327"/>
      <c r="E6" s="316"/>
      <c r="F6" s="329"/>
      <c r="G6" s="184" t="s">
        <v>24</v>
      </c>
    </row>
    <row r="7" spans="1:10" ht="21.95" customHeight="1">
      <c r="A7" s="185"/>
      <c r="B7" s="186" t="s">
        <v>3</v>
      </c>
      <c r="C7" s="187" t="s">
        <v>481</v>
      </c>
      <c r="D7" s="188"/>
      <c r="E7" s="188"/>
      <c r="F7" s="188"/>
      <c r="G7" s="189"/>
    </row>
    <row r="8" spans="1:10" ht="21.95" customHeight="1">
      <c r="A8" s="185"/>
      <c r="B8" s="186" t="s">
        <v>10</v>
      </c>
      <c r="C8" s="190" t="s">
        <v>733</v>
      </c>
      <c r="D8" s="188"/>
      <c r="E8" s="188"/>
      <c r="F8" s="188"/>
      <c r="G8" s="189"/>
      <c r="J8" s="27"/>
    </row>
    <row r="9" spans="1:10" ht="15" customHeight="1" thickBot="1">
      <c r="A9" s="185"/>
      <c r="B9" s="186"/>
      <c r="C9" s="191" t="s">
        <v>687</v>
      </c>
      <c r="D9" s="188"/>
      <c r="E9" s="188"/>
      <c r="F9" s="188"/>
      <c r="G9" s="189"/>
    </row>
    <row r="10" spans="1:10" ht="17.100000000000001" customHeight="1">
      <c r="A10" s="192"/>
      <c r="B10" s="193"/>
      <c r="C10" s="194"/>
      <c r="D10" s="193"/>
      <c r="E10" s="193"/>
      <c r="F10" s="195"/>
      <c r="G10" s="196"/>
    </row>
    <row r="11" spans="1:10" ht="17.100000000000001" customHeight="1">
      <c r="A11" s="197"/>
      <c r="B11" s="198"/>
      <c r="C11" s="173"/>
      <c r="D11" s="174"/>
      <c r="E11" s="49"/>
      <c r="F11" s="199"/>
      <c r="G11" s="176"/>
    </row>
    <row r="12" spans="1:10" ht="17.100000000000001" customHeight="1">
      <c r="A12" s="96">
        <v>8.1</v>
      </c>
      <c r="B12" s="147"/>
      <c r="C12" s="136" t="s">
        <v>574</v>
      </c>
      <c r="D12" s="99"/>
      <c r="E12" s="100"/>
      <c r="F12" s="101"/>
      <c r="G12" s="102"/>
    </row>
    <row r="13" spans="1:10" ht="17.100000000000001" customHeight="1">
      <c r="A13" s="197"/>
      <c r="B13" s="200"/>
      <c r="C13" s="201"/>
      <c r="D13" s="174"/>
      <c r="E13" s="49"/>
      <c r="F13" s="199"/>
      <c r="G13" s="176"/>
    </row>
    <row r="14" spans="1:10" ht="17.100000000000001" customHeight="1">
      <c r="A14" s="89"/>
      <c r="B14" s="103"/>
      <c r="C14" s="105" t="s">
        <v>573</v>
      </c>
      <c r="D14" s="92"/>
      <c r="E14" s="93"/>
      <c r="F14" s="104"/>
      <c r="G14" s="95"/>
    </row>
    <row r="15" spans="1:10" ht="17.100000000000001" customHeight="1">
      <c r="A15" s="89"/>
      <c r="B15" s="103"/>
      <c r="C15" s="133" t="s">
        <v>734</v>
      </c>
      <c r="D15" s="92"/>
      <c r="E15" s="93"/>
      <c r="F15" s="104"/>
      <c r="G15" s="95"/>
    </row>
    <row r="16" spans="1:10" ht="17.100000000000001" customHeight="1">
      <c r="A16" s="89" t="s">
        <v>482</v>
      </c>
      <c r="B16" s="103" t="s">
        <v>564</v>
      </c>
      <c r="C16" s="91" t="s">
        <v>736</v>
      </c>
      <c r="D16" s="92" t="s">
        <v>21</v>
      </c>
      <c r="E16" s="93">
        <f>ROUNDUP((6.5*7.25*1),0)</f>
        <v>48</v>
      </c>
      <c r="F16" s="104"/>
      <c r="G16" s="95"/>
    </row>
    <row r="17" spans="1:7" ht="17.100000000000001" customHeight="1">
      <c r="A17" s="89"/>
      <c r="B17" s="103"/>
      <c r="C17" s="91" t="s">
        <v>737</v>
      </c>
      <c r="D17" s="92"/>
      <c r="E17" s="107"/>
      <c r="F17" s="104"/>
      <c r="G17" s="95"/>
    </row>
    <row r="18" spans="1:7" ht="17.100000000000001" customHeight="1">
      <c r="A18" s="89" t="s">
        <v>483</v>
      </c>
      <c r="B18" s="103" t="s">
        <v>565</v>
      </c>
      <c r="C18" s="91" t="s">
        <v>560</v>
      </c>
      <c r="D18" s="92" t="s">
        <v>21</v>
      </c>
      <c r="E18" s="93">
        <f>ROUND((E$16*15%),0)</f>
        <v>7</v>
      </c>
      <c r="F18" s="104"/>
      <c r="G18" s="95"/>
    </row>
    <row r="19" spans="1:7" ht="17.100000000000001" customHeight="1">
      <c r="A19" s="89" t="s">
        <v>484</v>
      </c>
      <c r="B19" s="103" t="s">
        <v>565</v>
      </c>
      <c r="C19" s="91" t="s">
        <v>566</v>
      </c>
      <c r="D19" s="92" t="s">
        <v>21</v>
      </c>
      <c r="E19" s="93">
        <f>ROUND((E$16*10%),0)</f>
        <v>5</v>
      </c>
      <c r="F19" s="104"/>
      <c r="G19" s="151"/>
    </row>
    <row r="20" spans="1:7" ht="17.100000000000001" customHeight="1">
      <c r="A20" s="89" t="s">
        <v>485</v>
      </c>
      <c r="B20" s="103" t="s">
        <v>619</v>
      </c>
      <c r="C20" s="91" t="s">
        <v>620</v>
      </c>
      <c r="D20" s="92" t="s">
        <v>21</v>
      </c>
      <c r="E20" s="93">
        <f>ROUND((E$16*5%),0)</f>
        <v>2</v>
      </c>
      <c r="F20" s="104"/>
      <c r="G20" s="95"/>
    </row>
    <row r="21" spans="1:7" ht="17.100000000000001" customHeight="1">
      <c r="A21" s="89" t="s">
        <v>486</v>
      </c>
      <c r="B21" s="103" t="s">
        <v>567</v>
      </c>
      <c r="C21" s="91" t="s">
        <v>599</v>
      </c>
      <c r="D21" s="92" t="s">
        <v>20</v>
      </c>
      <c r="E21" s="93">
        <f>ROUNDUP(((6.5+7.2)*2*1),0)</f>
        <v>28</v>
      </c>
      <c r="F21" s="104"/>
      <c r="G21" s="151"/>
    </row>
    <row r="22" spans="1:7" ht="17.100000000000001" customHeight="1">
      <c r="A22" s="89" t="s">
        <v>487</v>
      </c>
      <c r="B22" s="103" t="s">
        <v>261</v>
      </c>
      <c r="C22" s="91" t="s">
        <v>658</v>
      </c>
      <c r="D22" s="202" t="s">
        <v>20</v>
      </c>
      <c r="E22" s="93">
        <f>ROUNDUP((6.5*7.2),0)</f>
        <v>47</v>
      </c>
      <c r="F22" s="203"/>
      <c r="G22" s="95"/>
    </row>
    <row r="23" spans="1:7" ht="17.100000000000001" customHeight="1">
      <c r="A23" s="89" t="s">
        <v>488</v>
      </c>
      <c r="B23" s="103" t="s">
        <v>568</v>
      </c>
      <c r="C23" s="91" t="s">
        <v>659</v>
      </c>
      <c r="D23" s="92" t="s">
        <v>21</v>
      </c>
      <c r="E23" s="93">
        <f>ROUNDUP((E21*0.6),0)</f>
        <v>17</v>
      </c>
      <c r="F23" s="104"/>
      <c r="G23" s="95"/>
    </row>
    <row r="24" spans="1:7" ht="17.100000000000001" customHeight="1">
      <c r="A24" s="89"/>
      <c r="B24" s="103"/>
      <c r="C24" s="91" t="s">
        <v>627</v>
      </c>
      <c r="D24" s="92"/>
      <c r="E24" s="93"/>
      <c r="F24" s="104"/>
      <c r="G24" s="95"/>
    </row>
    <row r="25" spans="1:7" ht="17.100000000000001" customHeight="1">
      <c r="A25" s="89" t="s">
        <v>489</v>
      </c>
      <c r="B25" s="103" t="s">
        <v>568</v>
      </c>
      <c r="C25" s="91" t="s">
        <v>738</v>
      </c>
      <c r="D25" s="92" t="s">
        <v>21</v>
      </c>
      <c r="E25" s="93">
        <f>ROUNDUP((5.085*5.595*1-(3.085*3.595*0.1+3.085*0.5*0.3*2+2.995*0.5*0.3*3)),0)</f>
        <v>26</v>
      </c>
      <c r="F25" s="104"/>
      <c r="G25" s="95"/>
    </row>
    <row r="26" spans="1:7" ht="17.100000000000001" customHeight="1">
      <c r="A26" s="89"/>
      <c r="B26" s="103"/>
      <c r="C26" s="91" t="s">
        <v>739</v>
      </c>
      <c r="D26" s="92"/>
      <c r="E26" s="93"/>
      <c r="F26" s="104"/>
      <c r="G26" s="95"/>
    </row>
    <row r="27" spans="1:7" ht="17.100000000000001" customHeight="1">
      <c r="A27" s="89" t="s">
        <v>579</v>
      </c>
      <c r="B27" s="103" t="s">
        <v>570</v>
      </c>
      <c r="C27" s="91" t="s">
        <v>571</v>
      </c>
      <c r="D27" s="92" t="s">
        <v>572</v>
      </c>
      <c r="E27" s="93">
        <v>50</v>
      </c>
      <c r="F27" s="104"/>
      <c r="G27" s="151"/>
    </row>
    <row r="28" spans="1:7" ht="17.100000000000001" customHeight="1">
      <c r="A28" s="89"/>
      <c r="B28" s="103"/>
      <c r="C28" s="91"/>
      <c r="D28" s="92"/>
      <c r="E28" s="93"/>
      <c r="F28" s="104"/>
      <c r="G28" s="151"/>
    </row>
    <row r="29" spans="1:7" ht="17.100000000000001" customHeight="1">
      <c r="A29" s="96">
        <v>8.1999999999999993</v>
      </c>
      <c r="B29" s="147"/>
      <c r="C29" s="136" t="s">
        <v>576</v>
      </c>
      <c r="D29" s="99"/>
      <c r="E29" s="100"/>
      <c r="F29" s="101"/>
      <c r="G29" s="102"/>
    </row>
    <row r="30" spans="1:7" ht="17.100000000000001" customHeight="1">
      <c r="A30" s="197"/>
      <c r="B30" s="200"/>
      <c r="C30" s="201"/>
      <c r="D30" s="174"/>
      <c r="E30" s="49"/>
      <c r="F30" s="199"/>
      <c r="G30" s="176"/>
    </row>
    <row r="31" spans="1:7" ht="17.100000000000001" customHeight="1">
      <c r="A31" s="89"/>
      <c r="B31" s="103"/>
      <c r="C31" s="105" t="s">
        <v>605</v>
      </c>
      <c r="D31" s="92"/>
      <c r="E31" s="93"/>
      <c r="F31" s="104"/>
      <c r="G31" s="95"/>
    </row>
    <row r="32" spans="1:7" ht="17.100000000000001" customHeight="1">
      <c r="A32" s="89"/>
      <c r="B32" s="103"/>
      <c r="C32" s="105" t="s">
        <v>604</v>
      </c>
      <c r="D32" s="92"/>
      <c r="E32" s="93"/>
      <c r="F32" s="104"/>
      <c r="G32" s="95"/>
    </row>
    <row r="33" spans="1:7" ht="17.100000000000001" customHeight="1">
      <c r="A33" s="89" t="s">
        <v>490</v>
      </c>
      <c r="B33" s="103" t="s">
        <v>577</v>
      </c>
      <c r="C33" s="91" t="s">
        <v>741</v>
      </c>
      <c r="D33" s="92" t="s">
        <v>20</v>
      </c>
      <c r="E33" s="93">
        <f>ROUNDUP((4.55*0.3*2+5*0.3*2+2.8*0.3),0)</f>
        <v>7</v>
      </c>
      <c r="F33" s="204"/>
      <c r="G33" s="95"/>
    </row>
    <row r="34" spans="1:7" ht="17.100000000000001" customHeight="1">
      <c r="A34" s="89" t="s">
        <v>596</v>
      </c>
      <c r="B34" s="103" t="s">
        <v>36</v>
      </c>
      <c r="C34" s="91" t="s">
        <v>735</v>
      </c>
      <c r="D34" s="92" t="s">
        <v>21</v>
      </c>
      <c r="E34" s="93">
        <f>ROUNDUP((4.5*5.05*0.1+4.5*0.5*0.3*3+5*0.5*0.3*3+2.8*0.5*0.3),0)</f>
        <v>7</v>
      </c>
      <c r="F34" s="104"/>
      <c r="G34" s="95"/>
    </row>
    <row r="35" spans="1:7" ht="17.100000000000001" customHeight="1">
      <c r="A35" s="89"/>
      <c r="B35" s="103"/>
      <c r="C35" s="91" t="s">
        <v>332</v>
      </c>
      <c r="D35" s="92"/>
      <c r="E35" s="93"/>
      <c r="F35" s="104"/>
      <c r="G35" s="95"/>
    </row>
    <row r="36" spans="1:7" ht="17.100000000000001" customHeight="1">
      <c r="A36" s="89" t="s">
        <v>597</v>
      </c>
      <c r="B36" s="103" t="s">
        <v>578</v>
      </c>
      <c r="C36" s="91" t="s">
        <v>740</v>
      </c>
      <c r="D36" s="92" t="s">
        <v>20</v>
      </c>
      <c r="E36" s="93">
        <f>ROUNDUP((4.5*0.5*6+5*0.5*6+2.8*0.5*2),0)</f>
        <v>32</v>
      </c>
      <c r="F36" s="104"/>
      <c r="G36" s="95"/>
    </row>
    <row r="37" spans="1:7" ht="17.100000000000001" customHeight="1">
      <c r="A37" s="89" t="s">
        <v>598</v>
      </c>
      <c r="B37" s="103" t="s">
        <v>623</v>
      </c>
      <c r="C37" s="91" t="s">
        <v>694</v>
      </c>
      <c r="D37" s="92" t="s">
        <v>20</v>
      </c>
      <c r="E37" s="93">
        <f>ROUNDUP((4.5*0.17*2+5*0.17*2),0)</f>
        <v>4</v>
      </c>
      <c r="F37" s="104"/>
      <c r="G37" s="95"/>
    </row>
    <row r="38" spans="1:7" ht="17.100000000000001" customHeight="1">
      <c r="A38" s="89" t="s">
        <v>742</v>
      </c>
      <c r="B38" s="103" t="s">
        <v>580</v>
      </c>
      <c r="C38" s="91" t="s">
        <v>660</v>
      </c>
      <c r="D38" s="92" t="s">
        <v>20</v>
      </c>
      <c r="E38" s="93">
        <f>ROUNDUP((5*4.55),0)</f>
        <v>23</v>
      </c>
      <c r="F38" s="104"/>
      <c r="G38" s="95"/>
    </row>
    <row r="39" spans="1:7" ht="17.100000000000001" customHeight="1">
      <c r="A39" s="89" t="s">
        <v>743</v>
      </c>
      <c r="B39" s="103" t="s">
        <v>624</v>
      </c>
      <c r="C39" s="91" t="s">
        <v>728</v>
      </c>
      <c r="D39" s="92" t="s">
        <v>1511</v>
      </c>
      <c r="E39" s="117">
        <f>ROUNDUP((E34*120/1000),2)</f>
        <v>0.84</v>
      </c>
      <c r="F39" s="104"/>
      <c r="G39" s="151"/>
    </row>
    <row r="40" spans="1:7" ht="17.100000000000001" customHeight="1">
      <c r="A40" s="89" t="s">
        <v>744</v>
      </c>
      <c r="B40" s="103" t="s">
        <v>625</v>
      </c>
      <c r="C40" s="91" t="s">
        <v>729</v>
      </c>
      <c r="D40" s="92" t="s">
        <v>1511</v>
      </c>
      <c r="E40" s="117">
        <f>ROUNDUP((E39*15%),2)</f>
        <v>0.13</v>
      </c>
      <c r="F40" s="104"/>
      <c r="G40" s="95"/>
    </row>
    <row r="41" spans="1:7" ht="17.100000000000001" customHeight="1">
      <c r="A41" s="89" t="s">
        <v>746</v>
      </c>
      <c r="B41" s="103" t="s">
        <v>593</v>
      </c>
      <c r="C41" s="91" t="s">
        <v>730</v>
      </c>
      <c r="D41" s="92" t="s">
        <v>20</v>
      </c>
      <c r="E41" s="93">
        <f>ROUNDUP((5*4.5*1.05),0)</f>
        <v>24</v>
      </c>
      <c r="F41" s="104"/>
      <c r="G41" s="95"/>
    </row>
    <row r="42" spans="1:7" ht="17.100000000000001" customHeight="1">
      <c r="A42" s="89" t="s">
        <v>1512</v>
      </c>
      <c r="B42" s="103" t="s">
        <v>626</v>
      </c>
      <c r="C42" s="91" t="s">
        <v>661</v>
      </c>
      <c r="D42" s="92" t="s">
        <v>16</v>
      </c>
      <c r="E42" s="93">
        <f>ROUNDUP((5*2+4.5*2),0)</f>
        <v>19</v>
      </c>
      <c r="F42" s="104"/>
      <c r="G42" s="95"/>
    </row>
    <row r="43" spans="1:7" ht="17.100000000000001" customHeight="1">
      <c r="A43" s="89"/>
      <c r="B43" s="103"/>
      <c r="C43" s="91"/>
      <c r="D43" s="92"/>
      <c r="E43" s="93"/>
      <c r="F43" s="104"/>
      <c r="G43" s="95"/>
    </row>
    <row r="44" spans="1:7" ht="17.100000000000001" customHeight="1">
      <c r="A44" s="89"/>
      <c r="B44" s="103"/>
      <c r="C44" s="91"/>
      <c r="D44" s="92"/>
      <c r="E44" s="93"/>
      <c r="F44" s="104"/>
      <c r="G44" s="95"/>
    </row>
    <row r="45" spans="1:7" ht="17.100000000000001" customHeight="1">
      <c r="A45" s="89"/>
      <c r="B45" s="103"/>
      <c r="C45" s="91"/>
      <c r="D45" s="92"/>
      <c r="E45" s="93"/>
      <c r="F45" s="104"/>
      <c r="G45" s="95"/>
    </row>
    <row r="46" spans="1:7" ht="17.100000000000001" customHeight="1">
      <c r="A46" s="89"/>
      <c r="B46" s="103"/>
      <c r="C46" s="91"/>
      <c r="D46" s="92"/>
      <c r="E46" s="93"/>
      <c r="F46" s="104"/>
      <c r="G46" s="95"/>
    </row>
    <row r="47" spans="1:7" ht="17.100000000000001" customHeight="1">
      <c r="A47" s="89"/>
      <c r="B47" s="103"/>
      <c r="C47" s="91"/>
      <c r="D47" s="92"/>
      <c r="E47" s="93"/>
      <c r="F47" s="104"/>
      <c r="G47" s="95"/>
    </row>
    <row r="48" spans="1:7" ht="17.100000000000001" customHeight="1">
      <c r="A48" s="89"/>
      <c r="B48" s="103"/>
      <c r="C48" s="91"/>
      <c r="D48" s="92"/>
      <c r="E48" s="93"/>
      <c r="F48" s="104"/>
      <c r="G48" s="95"/>
    </row>
    <row r="49" spans="1:10" ht="17.100000000000001" customHeight="1">
      <c r="A49" s="89"/>
      <c r="B49" s="103"/>
      <c r="C49" s="91"/>
      <c r="D49" s="92"/>
      <c r="E49" s="93"/>
      <c r="F49" s="104"/>
      <c r="G49" s="95"/>
    </row>
    <row r="50" spans="1:10" ht="17.100000000000001" customHeight="1">
      <c r="A50" s="89"/>
      <c r="B50" s="103"/>
      <c r="C50" s="91"/>
      <c r="D50" s="92"/>
      <c r="E50" s="93"/>
      <c r="F50" s="104"/>
      <c r="G50" s="95"/>
    </row>
    <row r="51" spans="1:10" ht="17.100000000000001" customHeight="1">
      <c r="A51" s="89"/>
      <c r="B51" s="103"/>
      <c r="C51" s="91"/>
      <c r="D51" s="92"/>
      <c r="E51" s="93"/>
      <c r="F51" s="104"/>
      <c r="G51" s="95"/>
    </row>
    <row r="52" spans="1:10" ht="17.100000000000001" customHeight="1">
      <c r="A52" s="89"/>
      <c r="B52" s="103"/>
      <c r="C52" s="91"/>
      <c r="D52" s="92"/>
      <c r="E52" s="93"/>
      <c r="F52" s="104"/>
      <c r="G52" s="95"/>
    </row>
    <row r="53" spans="1:10" ht="17.100000000000001" customHeight="1">
      <c r="A53" s="89"/>
      <c r="B53" s="103"/>
      <c r="C53" s="91"/>
      <c r="D53" s="92"/>
      <c r="E53" s="93"/>
      <c r="F53" s="104"/>
      <c r="G53" s="95"/>
    </row>
    <row r="54" spans="1:10" ht="17.100000000000001" customHeight="1">
      <c r="A54" s="89"/>
      <c r="B54" s="103"/>
      <c r="C54" s="91"/>
      <c r="D54" s="92"/>
      <c r="E54" s="93"/>
      <c r="F54" s="104"/>
      <c r="G54" s="95"/>
    </row>
    <row r="55" spans="1:10" ht="17.100000000000001" customHeight="1">
      <c r="A55" s="89"/>
      <c r="B55" s="103"/>
      <c r="C55" s="91"/>
      <c r="D55" s="92"/>
      <c r="E55" s="93"/>
      <c r="F55" s="104"/>
      <c r="G55" s="95"/>
    </row>
    <row r="56" spans="1:10" ht="17.100000000000001" customHeight="1">
      <c r="A56" s="89"/>
      <c r="B56" s="103"/>
      <c r="C56" s="91"/>
      <c r="D56" s="92"/>
      <c r="E56" s="93"/>
      <c r="F56" s="104"/>
      <c r="G56" s="95"/>
    </row>
    <row r="57" spans="1:10" ht="17.100000000000001" customHeight="1">
      <c r="A57" s="89"/>
      <c r="B57" s="103"/>
      <c r="C57" s="91"/>
      <c r="D57" s="92"/>
      <c r="E57" s="93"/>
      <c r="F57" s="104"/>
      <c r="G57" s="95"/>
    </row>
    <row r="58" spans="1:10" ht="17.100000000000001" customHeight="1" thickBot="1">
      <c r="A58" s="89"/>
      <c r="B58" s="103"/>
      <c r="C58" s="91"/>
      <c r="D58" s="92"/>
      <c r="E58" s="93"/>
      <c r="F58" s="104"/>
      <c r="G58" s="95"/>
    </row>
    <row r="59" spans="1:10" ht="24.95" customHeight="1" thickBot="1">
      <c r="A59" s="332" t="str">
        <f>guard1!C7&amp;" total carried to summary page"</f>
        <v>Schedule 8 total carried to summary page</v>
      </c>
      <c r="B59" s="333"/>
      <c r="C59" s="333"/>
      <c r="D59" s="333"/>
      <c r="E59" s="333"/>
      <c r="F59" s="333"/>
      <c r="G59" s="205"/>
    </row>
    <row r="60" spans="1:10" ht="9.9499999999999993" customHeight="1" thickBot="1">
      <c r="A60" s="6"/>
      <c r="B60" s="6"/>
      <c r="C60" s="6"/>
      <c r="D60" s="6"/>
      <c r="E60" s="6"/>
      <c r="F60" s="6"/>
      <c r="G60" s="6"/>
    </row>
    <row r="61" spans="1:10" ht="24.95" customHeight="1" thickBot="1">
      <c r="A61" s="323">
        <f>+main2!A61+1</f>
        <v>19</v>
      </c>
      <c r="B61" s="324"/>
      <c r="C61" s="324"/>
      <c r="D61" s="324"/>
      <c r="E61" s="324"/>
      <c r="F61" s="324"/>
      <c r="G61" s="325"/>
    </row>
    <row r="62" spans="1:10">
      <c r="A62" s="4"/>
      <c r="B62" s="4"/>
      <c r="C62" s="4"/>
      <c r="D62" s="4"/>
      <c r="E62" s="4"/>
      <c r="F62" s="4"/>
      <c r="G62" s="4"/>
      <c r="H62" s="48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48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48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48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48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48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48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48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 s="43" customFormat="1">
      <c r="A80" s="4"/>
      <c r="B80" s="4"/>
      <c r="C80" s="4"/>
      <c r="D80" s="4"/>
      <c r="E80" s="4"/>
      <c r="F80" s="4"/>
      <c r="G80" s="4"/>
      <c r="I80" s="3"/>
      <c r="J80" s="3"/>
    </row>
    <row r="81" spans="1:10" s="43" customFormat="1">
      <c r="A81" s="4"/>
      <c r="B81" s="4"/>
      <c r="C81" s="4"/>
      <c r="D81" s="4"/>
      <c r="E81" s="4"/>
      <c r="F81" s="4"/>
      <c r="G81" s="4"/>
      <c r="I81" s="3"/>
      <c r="J81" s="3"/>
    </row>
    <row r="82" spans="1:10" s="43" customFormat="1">
      <c r="A82" s="4"/>
      <c r="B82" s="4"/>
      <c r="C82" s="4"/>
      <c r="D82" s="4"/>
      <c r="E82" s="4"/>
      <c r="F82" s="4"/>
      <c r="G82" s="4"/>
      <c r="I82" s="3"/>
      <c r="J82" s="3"/>
    </row>
    <row r="83" spans="1:10" s="43" customFormat="1">
      <c r="A83" s="4"/>
      <c r="B83" s="4"/>
      <c r="C83" s="4"/>
      <c r="D83" s="4"/>
      <c r="E83" s="4"/>
      <c r="F83" s="4"/>
      <c r="G83" s="4"/>
      <c r="I83" s="3"/>
      <c r="J83" s="3"/>
    </row>
    <row r="84" spans="1:10" s="43" customFormat="1">
      <c r="A84" s="4"/>
      <c r="B84" s="4"/>
      <c r="C84" s="4"/>
      <c r="D84" s="4"/>
      <c r="E84" s="4"/>
      <c r="F84" s="4"/>
      <c r="G84" s="4"/>
      <c r="I84" s="3"/>
      <c r="J84" s="3"/>
    </row>
    <row r="85" spans="1:10" s="43" customFormat="1">
      <c r="A85" s="4"/>
      <c r="B85" s="4"/>
      <c r="C85" s="4"/>
      <c r="D85" s="4"/>
      <c r="E85" s="4"/>
      <c r="F85" s="4"/>
      <c r="G85" s="4"/>
      <c r="I85" s="3"/>
      <c r="J85" s="3"/>
    </row>
    <row r="86" spans="1:10" s="43" customFormat="1">
      <c r="A86" s="4"/>
      <c r="B86" s="4"/>
      <c r="C86" s="4"/>
      <c r="D86" s="4"/>
      <c r="E86" s="4"/>
      <c r="F86" s="4"/>
      <c r="G86" s="4"/>
      <c r="I86" s="3"/>
      <c r="J86" s="3"/>
    </row>
    <row r="87" spans="1:10" s="43" customFormat="1">
      <c r="A87" s="4"/>
      <c r="B87" s="4"/>
      <c r="C87" s="4"/>
      <c r="D87" s="4"/>
      <c r="E87" s="4"/>
      <c r="F87" s="4"/>
      <c r="G87" s="4"/>
      <c r="I87" s="3"/>
      <c r="J87" s="3"/>
    </row>
    <row r="88" spans="1:10" s="43" customFormat="1">
      <c r="A88" s="4"/>
      <c r="B88" s="4"/>
      <c r="C88" s="4"/>
      <c r="D88" s="4"/>
      <c r="E88" s="4"/>
      <c r="F88" s="4"/>
      <c r="G88" s="4"/>
      <c r="I88" s="3"/>
      <c r="J88" s="3"/>
    </row>
    <row r="89" spans="1:10" s="43" customFormat="1">
      <c r="A89" s="4"/>
      <c r="B89" s="4"/>
      <c r="C89" s="4"/>
      <c r="D89" s="4"/>
      <c r="E89" s="4"/>
      <c r="F89" s="4"/>
      <c r="G89" s="4"/>
      <c r="I89" s="3"/>
      <c r="J89" s="3"/>
    </row>
    <row r="90" spans="1:10" s="43" customFormat="1">
      <c r="A90" s="4"/>
      <c r="B90" s="4"/>
      <c r="C90" s="4"/>
      <c r="D90" s="4"/>
      <c r="E90" s="4"/>
      <c r="F90" s="4"/>
      <c r="G90" s="4"/>
      <c r="I90" s="3"/>
      <c r="J90" s="3"/>
    </row>
    <row r="91" spans="1:10" s="43" customFormat="1">
      <c r="A91" s="4"/>
      <c r="B91" s="4"/>
      <c r="C91" s="4"/>
      <c r="D91" s="4"/>
      <c r="E91" s="4"/>
      <c r="F91" s="4"/>
      <c r="G91" s="4"/>
      <c r="I91" s="3"/>
      <c r="J91" s="3"/>
    </row>
    <row r="92" spans="1:10" s="43" customFormat="1">
      <c r="A92" s="4"/>
      <c r="B92" s="4"/>
      <c r="C92" s="4"/>
      <c r="D92" s="4"/>
      <c r="E92" s="4"/>
      <c r="F92" s="4"/>
      <c r="G92" s="4"/>
      <c r="I92" s="3"/>
      <c r="J92" s="3"/>
    </row>
    <row r="93" spans="1:10" s="43" customFormat="1">
      <c r="A93" s="4"/>
      <c r="B93" s="4"/>
      <c r="C93" s="4"/>
      <c r="D93" s="4"/>
      <c r="E93" s="4"/>
      <c r="F93" s="4"/>
      <c r="G93" s="4"/>
      <c r="I93" s="3"/>
      <c r="J93" s="3"/>
    </row>
    <row r="94" spans="1:10" s="43" customFormat="1">
      <c r="A94" s="4"/>
      <c r="B94" s="4"/>
      <c r="C94" s="4"/>
      <c r="D94" s="4"/>
      <c r="E94" s="4"/>
      <c r="F94" s="4"/>
      <c r="G94" s="4"/>
      <c r="I94" s="3"/>
      <c r="J94" s="3"/>
    </row>
    <row r="95" spans="1:10" s="43" customFormat="1">
      <c r="A95" s="4"/>
      <c r="B95" s="4"/>
      <c r="C95" s="4"/>
      <c r="D95" s="4"/>
      <c r="E95" s="4"/>
      <c r="F95" s="4"/>
      <c r="G95" s="4"/>
      <c r="I95" s="3"/>
      <c r="J95" s="3"/>
    </row>
    <row r="96" spans="1:10" s="43" customFormat="1">
      <c r="A96" s="4"/>
      <c r="B96" s="4"/>
      <c r="C96" s="4"/>
      <c r="D96" s="4"/>
      <c r="E96" s="4"/>
      <c r="F96" s="4"/>
      <c r="G96" s="4"/>
      <c r="I96" s="3"/>
      <c r="J96" s="3"/>
    </row>
    <row r="97" spans="1:10" s="43" customFormat="1">
      <c r="A97" s="4"/>
      <c r="B97" s="4"/>
      <c r="C97" s="4"/>
      <c r="D97" s="4"/>
      <c r="E97" s="4"/>
      <c r="F97" s="4"/>
      <c r="G97" s="4"/>
      <c r="I97" s="3"/>
      <c r="J97" s="3"/>
    </row>
    <row r="98" spans="1:10" s="43" customFormat="1">
      <c r="A98" s="4"/>
      <c r="B98" s="4"/>
      <c r="C98" s="4"/>
      <c r="D98" s="4"/>
      <c r="E98" s="4"/>
      <c r="F98" s="4"/>
      <c r="G98" s="4"/>
      <c r="I98" s="3"/>
      <c r="J98" s="3"/>
    </row>
    <row r="99" spans="1:10" s="43" customFormat="1">
      <c r="A99" s="4"/>
      <c r="B99" s="4"/>
      <c r="C99" s="4"/>
      <c r="D99" s="4"/>
      <c r="E99" s="4"/>
      <c r="F99" s="4"/>
      <c r="G99" s="4"/>
      <c r="I99" s="3"/>
      <c r="J99" s="3"/>
    </row>
    <row r="100" spans="1:10" s="43" customFormat="1">
      <c r="A100" s="4"/>
      <c r="B100" s="4"/>
      <c r="C100" s="4"/>
      <c r="D100" s="4"/>
      <c r="E100" s="4"/>
      <c r="F100" s="4"/>
      <c r="G100" s="4"/>
      <c r="I100" s="3"/>
      <c r="J100" s="3"/>
    </row>
    <row r="101" spans="1:10" s="43" customFormat="1">
      <c r="A101" s="4"/>
      <c r="B101" s="4"/>
      <c r="C101" s="4"/>
      <c r="D101" s="4"/>
      <c r="E101" s="4"/>
      <c r="F101" s="4"/>
      <c r="G101" s="4"/>
      <c r="I101" s="3"/>
      <c r="J101" s="3"/>
    </row>
    <row r="102" spans="1:10" s="43" customFormat="1">
      <c r="A102" s="4"/>
      <c r="B102" s="4"/>
      <c r="C102" s="4"/>
      <c r="D102" s="4"/>
      <c r="E102" s="4"/>
      <c r="F102" s="4"/>
      <c r="G102" s="4"/>
      <c r="I102" s="3"/>
      <c r="J102" s="3"/>
    </row>
    <row r="103" spans="1:10" s="43" customFormat="1">
      <c r="A103" s="4"/>
      <c r="B103" s="4"/>
      <c r="C103" s="4"/>
      <c r="D103" s="4"/>
      <c r="E103" s="4"/>
      <c r="F103" s="4"/>
      <c r="G103" s="4"/>
      <c r="I103" s="3"/>
      <c r="J103" s="3"/>
    </row>
    <row r="104" spans="1:10" s="43" customFormat="1">
      <c r="A104" s="4"/>
      <c r="B104" s="4"/>
      <c r="C104" s="4"/>
      <c r="D104" s="4"/>
      <c r="E104" s="4"/>
      <c r="F104" s="4"/>
      <c r="G104" s="4"/>
      <c r="I104" s="3"/>
      <c r="J104" s="3"/>
    </row>
    <row r="105" spans="1:10" s="43" customFormat="1">
      <c r="A105" s="4"/>
      <c r="B105" s="4"/>
      <c r="C105" s="4"/>
      <c r="D105" s="4"/>
      <c r="E105" s="4"/>
      <c r="F105" s="4"/>
      <c r="G105" s="4"/>
      <c r="I105" s="3"/>
      <c r="J105" s="3"/>
    </row>
    <row r="106" spans="1:10" s="43" customFormat="1">
      <c r="A106" s="4"/>
      <c r="B106" s="4"/>
      <c r="C106" s="4"/>
      <c r="D106" s="4"/>
      <c r="E106" s="4"/>
      <c r="F106" s="4"/>
      <c r="G106" s="4"/>
      <c r="I106" s="3"/>
      <c r="J106" s="3"/>
    </row>
    <row r="107" spans="1:10" s="43" customFormat="1">
      <c r="A107" s="4"/>
      <c r="B107" s="4"/>
      <c r="C107" s="4"/>
      <c r="D107" s="4"/>
      <c r="E107" s="4"/>
      <c r="F107" s="4"/>
      <c r="G107" s="4"/>
      <c r="I107" s="3"/>
      <c r="J107" s="3"/>
    </row>
    <row r="108" spans="1:10" s="43" customFormat="1">
      <c r="A108" s="4"/>
      <c r="B108" s="4"/>
      <c r="C108" s="4"/>
      <c r="D108" s="4"/>
      <c r="E108" s="4"/>
      <c r="F108" s="4"/>
      <c r="G108" s="4"/>
      <c r="I108" s="3"/>
      <c r="J108" s="3"/>
    </row>
    <row r="109" spans="1:10" s="43" customFormat="1">
      <c r="A109" s="4"/>
      <c r="B109" s="4"/>
      <c r="C109" s="4"/>
      <c r="D109" s="4"/>
      <c r="E109" s="4"/>
      <c r="F109" s="4"/>
      <c r="G109" s="4"/>
      <c r="I109" s="3"/>
      <c r="J109" s="3"/>
    </row>
    <row r="110" spans="1:10" s="43" customFormat="1">
      <c r="A110" s="4"/>
      <c r="B110" s="4"/>
      <c r="C110" s="4"/>
      <c r="D110" s="4"/>
      <c r="E110" s="4"/>
      <c r="F110" s="4"/>
      <c r="G110" s="4"/>
      <c r="I110" s="3"/>
      <c r="J110" s="3"/>
    </row>
    <row r="111" spans="1:10" s="43" customFormat="1">
      <c r="A111" s="4"/>
      <c r="B111" s="4"/>
      <c r="C111" s="4"/>
      <c r="D111" s="4"/>
      <c r="E111" s="4"/>
      <c r="F111" s="4"/>
      <c r="G111" s="4"/>
      <c r="I111" s="3"/>
      <c r="J111" s="3"/>
    </row>
    <row r="112" spans="1:10" s="43" customFormat="1">
      <c r="A112" s="4"/>
      <c r="B112" s="4"/>
      <c r="C112" s="4"/>
      <c r="D112" s="4"/>
      <c r="E112" s="4"/>
      <c r="F112" s="4"/>
      <c r="G112" s="4"/>
      <c r="I112" s="3"/>
      <c r="J112" s="3"/>
    </row>
    <row r="113" spans="1:10" s="43" customFormat="1">
      <c r="A113" s="4"/>
      <c r="B113" s="4"/>
      <c r="C113" s="4"/>
      <c r="D113" s="4"/>
      <c r="E113" s="4"/>
      <c r="F113" s="4"/>
      <c r="G113" s="4"/>
      <c r="I113" s="3"/>
      <c r="J113" s="3"/>
    </row>
    <row r="114" spans="1:10" s="43" customFormat="1">
      <c r="A114" s="4"/>
      <c r="B114" s="4"/>
      <c r="C114" s="4"/>
      <c r="D114" s="4"/>
      <c r="E114" s="4"/>
      <c r="F114" s="4"/>
      <c r="G114" s="4"/>
      <c r="I114" s="3"/>
      <c r="J114" s="3"/>
    </row>
    <row r="115" spans="1:10" s="43" customFormat="1">
      <c r="A115" s="4"/>
      <c r="B115" s="4"/>
      <c r="C115" s="4"/>
      <c r="D115" s="4"/>
      <c r="E115" s="4"/>
      <c r="F115" s="4"/>
      <c r="G115" s="4"/>
      <c r="I115" s="3"/>
      <c r="J115" s="3"/>
    </row>
    <row r="116" spans="1:10" s="43" customFormat="1">
      <c r="A116" s="4"/>
      <c r="B116" s="4"/>
      <c r="C116" s="4"/>
      <c r="D116" s="4"/>
      <c r="E116" s="4"/>
      <c r="F116" s="4"/>
      <c r="G116" s="4"/>
      <c r="I116" s="3"/>
      <c r="J116" s="3"/>
    </row>
    <row r="117" spans="1:10" s="43" customFormat="1">
      <c r="A117" s="4"/>
      <c r="B117" s="4"/>
      <c r="C117" s="4"/>
      <c r="D117" s="4"/>
      <c r="E117" s="4"/>
      <c r="F117" s="4"/>
      <c r="G117" s="4"/>
      <c r="I117" s="3"/>
      <c r="J117" s="3"/>
    </row>
    <row r="118" spans="1:10" s="43" customFormat="1">
      <c r="A118" s="4"/>
      <c r="B118" s="4"/>
      <c r="C118" s="4"/>
      <c r="D118" s="4"/>
      <c r="E118" s="4"/>
      <c r="F118" s="4"/>
      <c r="G118" s="4"/>
      <c r="I118" s="3"/>
      <c r="J118" s="3"/>
    </row>
    <row r="119" spans="1:10" s="43" customFormat="1">
      <c r="A119" s="4"/>
      <c r="B119" s="4"/>
      <c r="C119" s="4"/>
      <c r="D119" s="4"/>
      <c r="E119" s="4"/>
      <c r="F119" s="4"/>
      <c r="G119" s="4"/>
      <c r="I119" s="3"/>
      <c r="J119" s="3"/>
    </row>
    <row r="120" spans="1:10" s="43" customFormat="1">
      <c r="A120" s="4"/>
      <c r="B120" s="4"/>
      <c r="C120" s="4"/>
      <c r="D120" s="4"/>
      <c r="E120" s="4"/>
      <c r="F120" s="4"/>
      <c r="G120" s="4"/>
      <c r="I120" s="3"/>
      <c r="J120" s="3"/>
    </row>
    <row r="121" spans="1:10" s="43" customFormat="1">
      <c r="A121" s="4"/>
      <c r="B121" s="4"/>
      <c r="C121" s="4"/>
      <c r="D121" s="4"/>
      <c r="E121" s="4"/>
      <c r="F121" s="4"/>
      <c r="G121" s="4"/>
      <c r="I121" s="3"/>
      <c r="J121" s="3"/>
    </row>
    <row r="122" spans="1:10" s="43" customFormat="1">
      <c r="A122" s="4"/>
      <c r="B122" s="4"/>
      <c r="C122" s="4"/>
      <c r="D122" s="4"/>
      <c r="E122" s="4"/>
      <c r="F122" s="4"/>
      <c r="G122" s="4"/>
      <c r="I122" s="3"/>
      <c r="J122" s="3"/>
    </row>
    <row r="123" spans="1:10" s="43" customFormat="1">
      <c r="A123" s="4"/>
      <c r="B123" s="4"/>
      <c r="C123" s="4"/>
      <c r="D123" s="4"/>
      <c r="E123" s="4"/>
      <c r="F123" s="4"/>
      <c r="G123" s="4"/>
      <c r="I123" s="3"/>
      <c r="J123" s="3"/>
    </row>
    <row r="124" spans="1:10" s="43" customFormat="1">
      <c r="A124" s="4"/>
      <c r="B124" s="4"/>
      <c r="C124" s="4"/>
      <c r="D124" s="4"/>
      <c r="E124" s="4"/>
      <c r="F124" s="4"/>
      <c r="G124" s="4"/>
      <c r="I124" s="3"/>
      <c r="J124" s="3"/>
    </row>
    <row r="125" spans="1:10" s="43" customFormat="1">
      <c r="A125" s="4"/>
      <c r="B125" s="4"/>
      <c r="C125" s="4"/>
      <c r="D125" s="4"/>
      <c r="E125" s="4"/>
      <c r="F125" s="4"/>
      <c r="G125" s="4"/>
      <c r="I125" s="3"/>
      <c r="J125" s="3"/>
    </row>
    <row r="126" spans="1:10" s="43" customFormat="1">
      <c r="A126" s="4"/>
      <c r="B126" s="4"/>
      <c r="C126" s="4"/>
      <c r="D126" s="4"/>
      <c r="E126" s="4"/>
      <c r="F126" s="4"/>
      <c r="G126" s="4"/>
      <c r="I126" s="3"/>
      <c r="J126" s="3"/>
    </row>
    <row r="127" spans="1:10" s="43" customFormat="1">
      <c r="A127" s="4"/>
      <c r="B127" s="4"/>
      <c r="C127" s="4"/>
      <c r="D127" s="4"/>
      <c r="E127" s="4"/>
      <c r="F127" s="4"/>
      <c r="G127" s="4"/>
      <c r="I127" s="3"/>
      <c r="J127" s="3"/>
    </row>
    <row r="128" spans="1:10" s="43" customFormat="1">
      <c r="A128" s="4"/>
      <c r="B128" s="4"/>
      <c r="C128" s="4"/>
      <c r="D128" s="4"/>
      <c r="E128" s="4"/>
      <c r="F128" s="4"/>
      <c r="G128" s="4"/>
      <c r="I128" s="3"/>
      <c r="J128" s="3"/>
    </row>
    <row r="129" spans="1:10" s="43" customFormat="1">
      <c r="A129" s="4"/>
      <c r="B129" s="4"/>
      <c r="C129" s="4"/>
      <c r="D129" s="4"/>
      <c r="E129" s="4"/>
      <c r="F129" s="4"/>
      <c r="G129" s="4"/>
      <c r="I129" s="3"/>
      <c r="J129" s="3"/>
    </row>
    <row r="130" spans="1:10" s="43" customFormat="1">
      <c r="A130" s="4"/>
      <c r="B130" s="4"/>
      <c r="C130" s="4"/>
      <c r="D130" s="4"/>
      <c r="E130" s="4"/>
      <c r="F130" s="4"/>
      <c r="G130" s="4"/>
      <c r="I130" s="3"/>
      <c r="J130" s="3"/>
    </row>
    <row r="131" spans="1:10" s="43" customFormat="1">
      <c r="A131" s="4"/>
      <c r="B131" s="4"/>
      <c r="C131" s="4"/>
      <c r="D131" s="4"/>
      <c r="E131" s="4"/>
      <c r="F131" s="4"/>
      <c r="G131" s="4"/>
      <c r="I131" s="3"/>
      <c r="J131" s="3"/>
    </row>
    <row r="132" spans="1:10" s="43" customFormat="1">
      <c r="A132" s="4"/>
      <c r="B132" s="4"/>
      <c r="C132" s="4"/>
      <c r="D132" s="4"/>
      <c r="E132" s="4"/>
      <c r="F132" s="4"/>
      <c r="G132" s="4"/>
      <c r="I132" s="3"/>
      <c r="J132" s="3"/>
    </row>
    <row r="133" spans="1:10" s="43" customFormat="1">
      <c r="A133" s="4"/>
      <c r="B133" s="4"/>
      <c r="C133" s="4"/>
      <c r="D133" s="4"/>
      <c r="E133" s="4"/>
      <c r="F133" s="4"/>
      <c r="G133" s="4"/>
      <c r="I133" s="3"/>
      <c r="J133" s="3"/>
    </row>
    <row r="134" spans="1:10" s="43" customFormat="1">
      <c r="A134" s="4"/>
      <c r="B134" s="4"/>
      <c r="C134" s="4"/>
      <c r="D134" s="4"/>
      <c r="E134" s="4"/>
      <c r="F134" s="4"/>
      <c r="G134" s="4"/>
      <c r="I134" s="3"/>
      <c r="J134" s="3"/>
    </row>
    <row r="135" spans="1:10" s="43" customFormat="1">
      <c r="A135" s="4"/>
      <c r="B135" s="4"/>
      <c r="C135" s="4"/>
      <c r="D135" s="4"/>
      <c r="E135" s="4"/>
      <c r="F135" s="4"/>
      <c r="G135" s="4"/>
      <c r="I135" s="3"/>
      <c r="J135" s="3"/>
    </row>
    <row r="136" spans="1:10" s="43" customFormat="1">
      <c r="A136" s="4"/>
      <c r="B136" s="4"/>
      <c r="C136" s="4"/>
      <c r="D136" s="4"/>
      <c r="E136" s="4"/>
      <c r="F136" s="4"/>
      <c r="G136" s="4"/>
      <c r="I136" s="3"/>
      <c r="J136" s="3"/>
    </row>
    <row r="137" spans="1:10" s="43" customFormat="1">
      <c r="A137" s="4"/>
      <c r="B137" s="4"/>
      <c r="C137" s="4"/>
      <c r="D137" s="4"/>
      <c r="E137" s="4"/>
      <c r="F137" s="4"/>
      <c r="G137" s="4"/>
      <c r="I137" s="3"/>
      <c r="J137" s="3"/>
    </row>
    <row r="138" spans="1:10" s="43" customFormat="1">
      <c r="A138" s="4"/>
      <c r="B138" s="4"/>
      <c r="C138" s="4"/>
      <c r="D138" s="4"/>
      <c r="E138" s="4"/>
      <c r="F138" s="4"/>
      <c r="G138" s="4"/>
      <c r="I138" s="3"/>
      <c r="J138" s="3"/>
    </row>
    <row r="139" spans="1:10" s="43" customFormat="1">
      <c r="A139" s="4"/>
      <c r="B139" s="4"/>
      <c r="C139" s="4"/>
      <c r="D139" s="4"/>
      <c r="E139" s="4"/>
      <c r="F139" s="4"/>
      <c r="G139" s="4"/>
      <c r="I139" s="3"/>
      <c r="J139" s="3"/>
    </row>
    <row r="140" spans="1:10" s="43" customFormat="1">
      <c r="A140" s="4"/>
      <c r="B140" s="4"/>
      <c r="C140" s="4"/>
      <c r="D140" s="4"/>
      <c r="E140" s="4"/>
      <c r="F140" s="4"/>
      <c r="G140" s="4"/>
      <c r="I140" s="3"/>
      <c r="J140" s="3"/>
    </row>
    <row r="141" spans="1:10" s="43" customFormat="1">
      <c r="A141" s="4"/>
      <c r="B141" s="4"/>
      <c r="C141" s="4"/>
      <c r="D141" s="4"/>
      <c r="E141" s="4"/>
      <c r="F141" s="4"/>
      <c r="G141" s="4"/>
      <c r="I141" s="3"/>
      <c r="J141" s="3"/>
    </row>
    <row r="142" spans="1:10" s="43" customFormat="1">
      <c r="A142" s="4"/>
      <c r="B142" s="4"/>
      <c r="C142" s="4"/>
      <c r="D142" s="4"/>
      <c r="E142" s="4"/>
      <c r="F142" s="4"/>
      <c r="G142" s="4"/>
      <c r="I142" s="3"/>
      <c r="J142" s="3"/>
    </row>
    <row r="143" spans="1:10" s="43" customFormat="1">
      <c r="A143" s="4"/>
      <c r="B143" s="4"/>
      <c r="C143" s="4"/>
      <c r="D143" s="4"/>
      <c r="E143" s="4"/>
      <c r="F143" s="4"/>
      <c r="G143" s="4"/>
      <c r="I143" s="3"/>
      <c r="J143" s="3"/>
    </row>
    <row r="144" spans="1:10" s="43" customFormat="1">
      <c r="A144" s="4"/>
      <c r="B144" s="4"/>
      <c r="C144" s="4"/>
      <c r="D144" s="4"/>
      <c r="E144" s="4"/>
      <c r="F144" s="4"/>
      <c r="G144" s="4"/>
      <c r="I144" s="3"/>
      <c r="J144" s="3"/>
    </row>
    <row r="145" spans="1:10" s="43" customFormat="1">
      <c r="A145" s="4"/>
      <c r="B145" s="4"/>
      <c r="C145" s="4"/>
      <c r="D145" s="4"/>
      <c r="E145" s="4"/>
      <c r="F145" s="4"/>
      <c r="G145" s="4"/>
      <c r="I145" s="3"/>
      <c r="J145" s="3"/>
    </row>
    <row r="146" spans="1:10" s="43" customFormat="1">
      <c r="A146" s="4"/>
      <c r="B146" s="4"/>
      <c r="C146" s="4"/>
      <c r="D146" s="4"/>
      <c r="E146" s="4"/>
      <c r="F146" s="4"/>
      <c r="G146" s="4"/>
      <c r="I146" s="3"/>
      <c r="J146" s="3"/>
    </row>
    <row r="147" spans="1:10" s="43" customFormat="1">
      <c r="A147" s="4"/>
      <c r="B147" s="4"/>
      <c r="C147" s="4"/>
      <c r="D147" s="4"/>
      <c r="E147" s="4"/>
      <c r="F147" s="4"/>
      <c r="G147" s="4"/>
      <c r="I147" s="3"/>
      <c r="J147" s="3"/>
    </row>
    <row r="148" spans="1:10" s="43" customFormat="1">
      <c r="A148" s="4"/>
      <c r="B148" s="4"/>
      <c r="C148" s="4"/>
      <c r="D148" s="4"/>
      <c r="E148" s="4"/>
      <c r="F148" s="4"/>
      <c r="G148" s="4"/>
      <c r="I148" s="3"/>
      <c r="J148" s="3"/>
    </row>
    <row r="149" spans="1:10" s="43" customFormat="1">
      <c r="A149" s="4"/>
      <c r="B149" s="4"/>
      <c r="C149" s="4"/>
      <c r="D149" s="4"/>
      <c r="E149" s="4"/>
      <c r="F149" s="4"/>
      <c r="G149" s="4"/>
      <c r="I149" s="3"/>
      <c r="J149" s="3"/>
    </row>
    <row r="150" spans="1:10" s="43" customFormat="1">
      <c r="A150" s="4"/>
      <c r="B150" s="4"/>
      <c r="C150" s="4"/>
      <c r="D150" s="4"/>
      <c r="E150" s="4"/>
      <c r="F150" s="4"/>
      <c r="G150" s="4"/>
      <c r="I150" s="3"/>
      <c r="J150" s="3"/>
    </row>
    <row r="151" spans="1:10" s="43" customFormat="1">
      <c r="A151" s="4"/>
      <c r="B151" s="4"/>
      <c r="C151" s="4"/>
      <c r="D151" s="4"/>
      <c r="E151" s="4"/>
      <c r="F151" s="4"/>
      <c r="G151" s="4"/>
      <c r="I151" s="3"/>
      <c r="J151" s="3"/>
    </row>
    <row r="152" spans="1:10" s="43" customFormat="1">
      <c r="A152" s="4"/>
      <c r="B152" s="4"/>
      <c r="C152" s="4"/>
      <c r="D152" s="4"/>
      <c r="E152" s="4"/>
      <c r="F152" s="4"/>
      <c r="G152" s="4"/>
      <c r="I152" s="3"/>
      <c r="J152" s="3"/>
    </row>
    <row r="153" spans="1:10" s="43" customFormat="1">
      <c r="A153" s="4"/>
      <c r="B153" s="4"/>
      <c r="C153" s="4"/>
      <c r="D153" s="4"/>
      <c r="E153" s="4"/>
      <c r="F153" s="4"/>
      <c r="G153" s="4"/>
      <c r="I153" s="3"/>
      <c r="J153" s="3"/>
    </row>
    <row r="154" spans="1:10" s="43" customFormat="1">
      <c r="A154" s="4"/>
      <c r="B154" s="4"/>
      <c r="C154" s="4"/>
      <c r="D154" s="4"/>
      <c r="E154" s="4"/>
      <c r="F154" s="4"/>
      <c r="G154" s="4"/>
      <c r="I154" s="3"/>
      <c r="J154" s="3"/>
    </row>
    <row r="155" spans="1:10" s="43" customFormat="1">
      <c r="A155" s="4"/>
      <c r="B155" s="4"/>
      <c r="C155" s="4"/>
      <c r="D155" s="4"/>
      <c r="E155" s="4"/>
      <c r="F155" s="4"/>
      <c r="G155" s="4"/>
      <c r="I155" s="3"/>
      <c r="J155" s="3"/>
    </row>
    <row r="156" spans="1:10" s="43" customFormat="1">
      <c r="A156" s="4"/>
      <c r="B156" s="4"/>
      <c r="C156" s="4"/>
      <c r="D156" s="4"/>
      <c r="E156" s="4"/>
      <c r="F156" s="4"/>
      <c r="G156" s="4"/>
      <c r="I156" s="3"/>
      <c r="J156" s="3"/>
    </row>
    <row r="157" spans="1:10" s="43" customFormat="1">
      <c r="A157" s="4"/>
      <c r="B157" s="4"/>
      <c r="C157" s="4"/>
      <c r="D157" s="4"/>
      <c r="E157" s="4"/>
      <c r="F157" s="4"/>
      <c r="G157" s="4"/>
      <c r="I157" s="3"/>
      <c r="J157" s="3"/>
    </row>
    <row r="158" spans="1:10" s="43" customFormat="1">
      <c r="A158" s="4"/>
      <c r="B158" s="4"/>
      <c r="C158" s="4"/>
      <c r="D158" s="4"/>
      <c r="E158" s="4"/>
      <c r="F158" s="4"/>
      <c r="G158" s="4"/>
      <c r="I158" s="3"/>
      <c r="J158" s="3"/>
    </row>
    <row r="159" spans="1:10" s="43" customFormat="1">
      <c r="A159" s="4"/>
      <c r="B159" s="4"/>
      <c r="C159" s="4"/>
      <c r="D159" s="4"/>
      <c r="E159" s="4"/>
      <c r="F159" s="4"/>
      <c r="G159" s="4"/>
      <c r="I159" s="3"/>
      <c r="J159" s="3"/>
    </row>
    <row r="160" spans="1:10" s="43" customFormat="1">
      <c r="A160" s="4"/>
      <c r="B160" s="4"/>
      <c r="C160" s="4"/>
      <c r="D160" s="4"/>
      <c r="E160" s="4"/>
      <c r="F160" s="4"/>
      <c r="G160" s="4"/>
      <c r="I160" s="3"/>
      <c r="J160" s="3"/>
    </row>
    <row r="161" spans="1:10" s="43" customFormat="1">
      <c r="A161" s="4"/>
      <c r="B161" s="4"/>
      <c r="C161" s="4"/>
      <c r="D161" s="4"/>
      <c r="E161" s="4"/>
      <c r="F161" s="4"/>
      <c r="G161" s="4"/>
      <c r="I161" s="3"/>
      <c r="J161" s="3"/>
    </row>
    <row r="162" spans="1:10" s="43" customFormat="1">
      <c r="A162" s="4"/>
      <c r="B162" s="4"/>
      <c r="C162" s="4"/>
      <c r="D162" s="4"/>
      <c r="E162" s="4"/>
      <c r="F162" s="4"/>
      <c r="G162" s="4"/>
      <c r="I162" s="3"/>
      <c r="J162" s="3"/>
    </row>
    <row r="163" spans="1:10" s="43" customFormat="1">
      <c r="A163" s="4"/>
      <c r="B163" s="4"/>
      <c r="C163" s="4"/>
      <c r="D163" s="4"/>
      <c r="E163" s="4"/>
      <c r="F163" s="4"/>
      <c r="G163" s="4"/>
      <c r="I163" s="3"/>
      <c r="J163" s="3"/>
    </row>
    <row r="164" spans="1:10" s="43" customFormat="1">
      <c r="A164" s="4"/>
      <c r="B164" s="4"/>
      <c r="C164" s="4"/>
      <c r="D164" s="4"/>
      <c r="E164" s="4"/>
      <c r="F164" s="4"/>
      <c r="G164" s="4"/>
      <c r="I164" s="3"/>
      <c r="J164" s="3"/>
    </row>
    <row r="165" spans="1:10" s="43" customFormat="1">
      <c r="A165" s="4"/>
      <c r="B165" s="4"/>
      <c r="C165" s="4"/>
      <c r="D165" s="4"/>
      <c r="E165" s="4"/>
      <c r="F165" s="4"/>
      <c r="G165" s="4"/>
      <c r="I165" s="3"/>
      <c r="J165" s="3"/>
    </row>
    <row r="166" spans="1:10" s="43" customFormat="1">
      <c r="A166" s="4"/>
      <c r="B166" s="4"/>
      <c r="C166" s="4"/>
      <c r="D166" s="4"/>
      <c r="E166" s="4"/>
      <c r="F166" s="4"/>
      <c r="G166" s="4"/>
      <c r="I166" s="3"/>
      <c r="J166" s="3"/>
    </row>
    <row r="167" spans="1:10" s="43" customFormat="1">
      <c r="A167" s="4"/>
      <c r="B167" s="4"/>
      <c r="C167" s="4"/>
      <c r="D167" s="4"/>
      <c r="E167" s="4"/>
      <c r="F167" s="4"/>
      <c r="G167" s="4"/>
      <c r="I167" s="3"/>
      <c r="J167" s="3"/>
    </row>
    <row r="168" spans="1:10" s="43" customFormat="1">
      <c r="A168" s="4"/>
      <c r="B168" s="4"/>
      <c r="C168" s="4"/>
      <c r="D168" s="4"/>
      <c r="E168" s="4"/>
      <c r="F168" s="4"/>
      <c r="G168" s="4"/>
      <c r="I168" s="3"/>
      <c r="J168" s="3"/>
    </row>
    <row r="169" spans="1:10" s="43" customFormat="1">
      <c r="A169" s="4"/>
      <c r="B169" s="4"/>
      <c r="C169" s="4"/>
      <c r="D169" s="4"/>
      <c r="E169" s="4"/>
      <c r="F169" s="4"/>
      <c r="G169" s="4"/>
      <c r="I169" s="3"/>
      <c r="J169" s="3"/>
    </row>
    <row r="170" spans="1:10" s="43" customFormat="1">
      <c r="A170" s="4"/>
      <c r="B170" s="4"/>
      <c r="C170" s="4"/>
      <c r="D170" s="4"/>
      <c r="E170" s="4"/>
      <c r="F170" s="4"/>
      <c r="G170" s="4"/>
      <c r="I170" s="3"/>
      <c r="J170" s="3"/>
    </row>
    <row r="171" spans="1:10" s="43" customFormat="1">
      <c r="A171" s="4"/>
      <c r="B171" s="4"/>
      <c r="C171" s="4"/>
      <c r="D171" s="4"/>
      <c r="E171" s="4"/>
      <c r="F171" s="4"/>
      <c r="G171" s="4"/>
      <c r="I171" s="3"/>
      <c r="J171" s="3"/>
    </row>
    <row r="172" spans="1:10" s="43" customFormat="1">
      <c r="A172" s="4"/>
      <c r="B172" s="4"/>
      <c r="C172" s="4"/>
      <c r="D172" s="4"/>
      <c r="E172" s="4"/>
      <c r="F172" s="4"/>
      <c r="G172" s="4"/>
      <c r="I172" s="3"/>
      <c r="J172" s="3"/>
    </row>
    <row r="173" spans="1:10" s="43" customFormat="1">
      <c r="A173" s="4"/>
      <c r="B173" s="4"/>
      <c r="C173" s="4"/>
      <c r="D173" s="4"/>
      <c r="E173" s="4"/>
      <c r="F173" s="4"/>
      <c r="G173" s="4"/>
      <c r="I173" s="3"/>
      <c r="J173" s="3"/>
    </row>
    <row r="174" spans="1:10" s="43" customFormat="1">
      <c r="A174" s="4"/>
      <c r="B174" s="4"/>
      <c r="C174" s="4"/>
      <c r="D174" s="4"/>
      <c r="E174" s="4"/>
      <c r="F174" s="4"/>
      <c r="G174" s="4"/>
      <c r="I174" s="3"/>
      <c r="J174" s="3"/>
    </row>
    <row r="175" spans="1:10" s="43" customFormat="1">
      <c r="A175" s="4"/>
      <c r="B175" s="4"/>
      <c r="C175" s="4"/>
      <c r="D175" s="4"/>
      <c r="E175" s="4"/>
      <c r="F175" s="4"/>
      <c r="G175" s="4"/>
      <c r="I175" s="3"/>
      <c r="J175" s="3"/>
    </row>
    <row r="176" spans="1:10" s="43" customFormat="1">
      <c r="A176" s="4"/>
      <c r="B176" s="4"/>
      <c r="C176" s="4"/>
      <c r="D176" s="4"/>
      <c r="E176" s="4"/>
      <c r="F176" s="4"/>
      <c r="G176" s="4"/>
      <c r="I176" s="3"/>
      <c r="J176" s="3"/>
    </row>
    <row r="177" spans="1:10" s="43" customFormat="1">
      <c r="A177" s="4"/>
      <c r="B177" s="4"/>
      <c r="C177" s="4"/>
      <c r="D177" s="4"/>
      <c r="E177" s="4"/>
      <c r="F177" s="4"/>
      <c r="G177" s="4"/>
      <c r="I177" s="3"/>
      <c r="J177" s="3"/>
    </row>
    <row r="178" spans="1:10" s="43" customFormat="1">
      <c r="A178" s="4"/>
      <c r="B178" s="4"/>
      <c r="C178" s="4"/>
      <c r="D178" s="4"/>
      <c r="E178" s="4"/>
      <c r="F178" s="4"/>
      <c r="G178" s="4"/>
      <c r="I178" s="3"/>
      <c r="J178" s="3"/>
    </row>
    <row r="179" spans="1:10" s="43" customFormat="1">
      <c r="A179" s="4"/>
      <c r="B179" s="4"/>
      <c r="C179" s="4"/>
      <c r="D179" s="4"/>
      <c r="E179" s="4"/>
      <c r="F179" s="4"/>
      <c r="G179" s="4"/>
      <c r="I179" s="3"/>
      <c r="J179" s="3"/>
    </row>
    <row r="180" spans="1:10" s="43" customFormat="1">
      <c r="A180" s="4"/>
      <c r="B180" s="4"/>
      <c r="C180" s="4"/>
      <c r="D180" s="4"/>
      <c r="E180" s="4"/>
      <c r="F180" s="4"/>
      <c r="G180" s="4"/>
      <c r="I180" s="3"/>
      <c r="J180" s="3"/>
    </row>
    <row r="181" spans="1:10" s="43" customFormat="1">
      <c r="A181" s="4"/>
      <c r="B181" s="4"/>
      <c r="C181" s="4"/>
      <c r="D181" s="4"/>
      <c r="E181" s="4"/>
      <c r="F181" s="4"/>
      <c r="G181" s="4"/>
      <c r="I181" s="3"/>
      <c r="J181" s="3"/>
    </row>
    <row r="182" spans="1:10" s="43" customFormat="1">
      <c r="A182" s="4"/>
      <c r="B182" s="4"/>
      <c r="C182" s="4"/>
      <c r="D182" s="4"/>
      <c r="E182" s="4"/>
      <c r="F182" s="4"/>
      <c r="G182" s="4"/>
      <c r="I182" s="3"/>
      <c r="J182" s="3"/>
    </row>
    <row r="183" spans="1:10" s="43" customFormat="1">
      <c r="A183" s="4"/>
      <c r="B183" s="4"/>
      <c r="C183" s="4"/>
      <c r="D183" s="4"/>
      <c r="E183" s="4"/>
      <c r="F183" s="4"/>
      <c r="G183" s="4"/>
      <c r="I183" s="3"/>
      <c r="J183" s="3"/>
    </row>
    <row r="184" spans="1:10" s="43" customFormat="1">
      <c r="A184" s="4"/>
      <c r="B184" s="4"/>
      <c r="C184" s="4"/>
      <c r="D184" s="4"/>
      <c r="E184" s="4"/>
      <c r="F184" s="4"/>
      <c r="G184" s="4"/>
      <c r="I184" s="3"/>
      <c r="J184" s="3"/>
    </row>
    <row r="185" spans="1:10" s="43" customFormat="1">
      <c r="A185" s="4"/>
      <c r="B185" s="4"/>
      <c r="C185" s="4"/>
      <c r="D185" s="4"/>
      <c r="E185" s="4"/>
      <c r="F185" s="4"/>
      <c r="G185" s="4"/>
      <c r="I185" s="3"/>
      <c r="J185" s="3"/>
    </row>
    <row r="186" spans="1:10" s="43" customFormat="1">
      <c r="A186" s="4"/>
      <c r="B186" s="4"/>
      <c r="C186" s="4"/>
      <c r="D186" s="4"/>
      <c r="E186" s="4"/>
      <c r="F186" s="4"/>
      <c r="G186" s="4"/>
      <c r="I186" s="3"/>
      <c r="J186" s="3"/>
    </row>
    <row r="187" spans="1:10" s="43" customFormat="1">
      <c r="A187" s="4"/>
      <c r="B187" s="4"/>
      <c r="C187" s="4"/>
      <c r="D187" s="4"/>
      <c r="E187" s="4"/>
      <c r="F187" s="4"/>
      <c r="G187" s="4"/>
      <c r="I187" s="3"/>
      <c r="J187" s="3"/>
    </row>
    <row r="188" spans="1:10" s="43" customFormat="1">
      <c r="A188" s="4"/>
      <c r="B188" s="4"/>
      <c r="C188" s="4"/>
      <c r="D188" s="4"/>
      <c r="E188" s="4"/>
      <c r="F188" s="4"/>
      <c r="G188" s="4"/>
      <c r="I188" s="3"/>
      <c r="J188" s="3"/>
    </row>
    <row r="189" spans="1:10" s="43" customFormat="1">
      <c r="A189" s="4"/>
      <c r="B189" s="4"/>
      <c r="C189" s="4"/>
      <c r="D189" s="4"/>
      <c r="E189" s="4"/>
      <c r="F189" s="4"/>
      <c r="G189" s="4"/>
      <c r="I189" s="3"/>
      <c r="J189" s="3"/>
    </row>
    <row r="190" spans="1:10" s="43" customFormat="1">
      <c r="A190" s="4"/>
      <c r="B190" s="4"/>
      <c r="C190" s="4"/>
      <c r="D190" s="4"/>
      <c r="E190" s="4"/>
      <c r="F190" s="4"/>
      <c r="G190" s="4"/>
      <c r="I190" s="3"/>
      <c r="J190" s="3"/>
    </row>
    <row r="191" spans="1:10" s="43" customFormat="1">
      <c r="A191" s="4"/>
      <c r="B191" s="4"/>
      <c r="C191" s="4"/>
      <c r="D191" s="4"/>
      <c r="E191" s="4"/>
      <c r="F191" s="4"/>
      <c r="G191" s="4"/>
      <c r="I191" s="3"/>
      <c r="J191" s="3"/>
    </row>
    <row r="192" spans="1:10" s="43" customFormat="1">
      <c r="A192" s="4"/>
      <c r="B192" s="4"/>
      <c r="C192" s="4"/>
      <c r="D192" s="4"/>
      <c r="E192" s="4"/>
      <c r="F192" s="4"/>
      <c r="G192" s="4"/>
      <c r="I192" s="3"/>
      <c r="J192" s="3"/>
    </row>
    <row r="193" spans="1:10" s="43" customFormat="1">
      <c r="A193" s="4"/>
      <c r="B193" s="4"/>
      <c r="C193" s="4"/>
      <c r="D193" s="4"/>
      <c r="E193" s="4"/>
      <c r="F193" s="4"/>
      <c r="G193" s="4"/>
      <c r="I193" s="3"/>
      <c r="J193" s="3"/>
    </row>
    <row r="194" spans="1:10" s="43" customFormat="1">
      <c r="A194" s="4"/>
      <c r="B194" s="4"/>
      <c r="C194" s="4"/>
      <c r="D194" s="4"/>
      <c r="E194" s="4"/>
      <c r="F194" s="4"/>
      <c r="G194" s="4"/>
      <c r="I194" s="3"/>
      <c r="J194" s="3"/>
    </row>
    <row r="195" spans="1:10" s="43" customFormat="1">
      <c r="A195" s="4"/>
      <c r="B195" s="4"/>
      <c r="C195" s="4"/>
      <c r="D195" s="4"/>
      <c r="E195" s="4"/>
      <c r="F195" s="4"/>
      <c r="G195" s="4"/>
      <c r="I195" s="3"/>
      <c r="J195" s="3"/>
    </row>
    <row r="196" spans="1:10" s="43" customFormat="1">
      <c r="A196" s="4"/>
      <c r="B196" s="4"/>
      <c r="C196" s="4"/>
      <c r="D196" s="4"/>
      <c r="E196" s="4"/>
      <c r="F196" s="4"/>
      <c r="G196" s="4"/>
      <c r="I196" s="3"/>
      <c r="J196" s="3"/>
    </row>
    <row r="197" spans="1:10" s="43" customFormat="1">
      <c r="A197" s="4"/>
      <c r="B197" s="4"/>
      <c r="C197" s="4"/>
      <c r="D197" s="4"/>
      <c r="E197" s="4"/>
      <c r="F197" s="4"/>
      <c r="G197" s="4"/>
      <c r="I197" s="3"/>
      <c r="J197" s="3"/>
    </row>
    <row r="198" spans="1:10" s="43" customFormat="1">
      <c r="A198" s="4"/>
      <c r="B198" s="4"/>
      <c r="C198" s="4"/>
      <c r="D198" s="4"/>
      <c r="E198" s="4"/>
      <c r="F198" s="4"/>
      <c r="G198" s="4"/>
      <c r="I198" s="3"/>
      <c r="J198" s="3"/>
    </row>
    <row r="199" spans="1:10" s="43" customFormat="1">
      <c r="A199" s="4"/>
      <c r="B199" s="4"/>
      <c r="C199" s="4"/>
      <c r="D199" s="4"/>
      <c r="E199" s="4"/>
      <c r="F199" s="4"/>
      <c r="G199" s="4"/>
      <c r="I199" s="3"/>
      <c r="J199" s="3"/>
    </row>
    <row r="200" spans="1:10" s="43" customFormat="1">
      <c r="A200" s="4"/>
      <c r="B200" s="4"/>
      <c r="C200" s="4"/>
      <c r="D200" s="4"/>
      <c r="E200" s="4"/>
      <c r="F200" s="4"/>
      <c r="G200" s="4"/>
      <c r="I200" s="3"/>
      <c r="J200" s="3"/>
    </row>
    <row r="201" spans="1:10" s="43" customFormat="1">
      <c r="A201" s="4"/>
      <c r="B201" s="4"/>
      <c r="C201" s="4"/>
      <c r="D201" s="4"/>
      <c r="E201" s="4"/>
      <c r="F201" s="4"/>
      <c r="G201" s="4"/>
      <c r="I201" s="3"/>
      <c r="J201" s="3"/>
    </row>
    <row r="202" spans="1:10" s="43" customFormat="1">
      <c r="A202" s="4"/>
      <c r="B202" s="4"/>
      <c r="C202" s="4"/>
      <c r="D202" s="4"/>
      <c r="E202" s="4"/>
      <c r="F202" s="4"/>
      <c r="G202" s="4"/>
      <c r="I202" s="3"/>
      <c r="J202" s="3"/>
    </row>
    <row r="203" spans="1:10" s="43" customFormat="1">
      <c r="A203" s="4"/>
      <c r="B203" s="4"/>
      <c r="C203" s="4"/>
      <c r="D203" s="4"/>
      <c r="E203" s="4"/>
      <c r="F203" s="4"/>
      <c r="G203" s="4"/>
      <c r="I203" s="3"/>
      <c r="J203" s="3"/>
    </row>
    <row r="204" spans="1:10" s="43" customFormat="1">
      <c r="A204" s="4"/>
      <c r="B204" s="4"/>
      <c r="C204" s="4"/>
      <c r="D204" s="4"/>
      <c r="E204" s="4"/>
      <c r="F204" s="4"/>
      <c r="G204" s="4"/>
      <c r="I204" s="3"/>
      <c r="J204" s="3"/>
    </row>
    <row r="205" spans="1:10" s="43" customFormat="1">
      <c r="A205" s="4"/>
      <c r="B205" s="4"/>
      <c r="C205" s="4"/>
      <c r="D205" s="4"/>
      <c r="E205" s="4"/>
      <c r="F205" s="4"/>
      <c r="G205" s="4"/>
      <c r="I205" s="3"/>
      <c r="J205" s="3"/>
    </row>
    <row r="206" spans="1:10" s="43" customFormat="1">
      <c r="A206" s="4"/>
      <c r="B206" s="4"/>
      <c r="C206" s="4"/>
      <c r="D206" s="4"/>
      <c r="E206" s="4"/>
      <c r="F206" s="4"/>
      <c r="G206" s="4"/>
      <c r="I206" s="3"/>
      <c r="J206" s="3"/>
    </row>
    <row r="207" spans="1:10" s="43" customFormat="1">
      <c r="A207" s="4"/>
      <c r="B207" s="4"/>
      <c r="C207" s="4"/>
      <c r="D207" s="4"/>
      <c r="E207" s="4"/>
      <c r="F207" s="4"/>
      <c r="G207" s="4"/>
      <c r="I207" s="3"/>
      <c r="J207" s="3"/>
    </row>
    <row r="208" spans="1:10" s="43" customFormat="1">
      <c r="A208" s="4"/>
      <c r="B208" s="4"/>
      <c r="C208" s="4"/>
      <c r="D208" s="4"/>
      <c r="E208" s="4"/>
      <c r="F208" s="4"/>
      <c r="G208" s="4"/>
      <c r="I208" s="3"/>
      <c r="J208" s="3"/>
    </row>
    <row r="209" spans="1:10" s="43" customFormat="1">
      <c r="A209" s="4"/>
      <c r="B209" s="4"/>
      <c r="C209" s="4"/>
      <c r="D209" s="4"/>
      <c r="E209" s="4"/>
      <c r="F209" s="4"/>
      <c r="G209" s="4"/>
      <c r="I209" s="3"/>
      <c r="J209" s="3"/>
    </row>
    <row r="210" spans="1:10" s="43" customFormat="1">
      <c r="A210" s="4"/>
      <c r="B210" s="4"/>
      <c r="C210" s="4"/>
      <c r="D210" s="4"/>
      <c r="E210" s="4"/>
      <c r="F210" s="4"/>
      <c r="G210" s="4"/>
      <c r="I210" s="3"/>
      <c r="J210" s="3"/>
    </row>
    <row r="211" spans="1:10" s="43" customFormat="1">
      <c r="A211" s="4"/>
      <c r="B211" s="4"/>
      <c r="C211" s="4"/>
      <c r="D211" s="4"/>
      <c r="E211" s="4"/>
      <c r="F211" s="4"/>
      <c r="G211" s="4"/>
      <c r="I211" s="3"/>
      <c r="J211" s="3"/>
    </row>
    <row r="212" spans="1:10" s="43" customFormat="1">
      <c r="A212" s="4"/>
      <c r="B212" s="4"/>
      <c r="C212" s="4"/>
      <c r="D212" s="4"/>
      <c r="E212" s="4"/>
      <c r="F212" s="4"/>
      <c r="G212" s="4"/>
      <c r="I212" s="3"/>
      <c r="J212" s="3"/>
    </row>
    <row r="213" spans="1:10" s="43" customFormat="1">
      <c r="A213" s="4"/>
      <c r="B213" s="4"/>
      <c r="C213" s="4"/>
      <c r="D213" s="4"/>
      <c r="E213" s="4"/>
      <c r="F213" s="4"/>
      <c r="G213" s="4"/>
      <c r="I213" s="3"/>
      <c r="J213" s="3"/>
    </row>
    <row r="214" spans="1:10" s="43" customFormat="1">
      <c r="A214" s="4"/>
      <c r="B214" s="4"/>
      <c r="C214" s="4"/>
      <c r="D214" s="4"/>
      <c r="E214" s="4"/>
      <c r="F214" s="4"/>
      <c r="G214" s="4"/>
      <c r="I214" s="3"/>
      <c r="J214" s="3"/>
    </row>
    <row r="215" spans="1:10" s="43" customFormat="1">
      <c r="A215" s="4"/>
      <c r="B215" s="4"/>
      <c r="C215" s="4"/>
      <c r="D215" s="4"/>
      <c r="E215" s="4"/>
      <c r="F215" s="4"/>
      <c r="G215" s="4"/>
      <c r="I215" s="3"/>
      <c r="J215" s="3"/>
    </row>
    <row r="216" spans="1:10" s="43" customFormat="1">
      <c r="A216" s="4"/>
      <c r="B216" s="4"/>
      <c r="C216" s="4"/>
      <c r="D216" s="4"/>
      <c r="E216" s="4"/>
      <c r="F216" s="4"/>
      <c r="G216" s="4"/>
      <c r="I216" s="3"/>
      <c r="J216" s="3"/>
    </row>
    <row r="217" spans="1:10" s="43" customFormat="1">
      <c r="A217" s="4"/>
      <c r="B217" s="4"/>
      <c r="C217" s="4"/>
      <c r="D217" s="4"/>
      <c r="E217" s="4"/>
      <c r="F217" s="4"/>
      <c r="G217" s="4"/>
      <c r="I217" s="3"/>
      <c r="J217" s="3"/>
    </row>
    <row r="218" spans="1:10" s="43" customFormat="1">
      <c r="A218" s="4"/>
      <c r="B218" s="4"/>
      <c r="C218" s="4"/>
      <c r="D218" s="4"/>
      <c r="E218" s="4"/>
      <c r="F218" s="4"/>
      <c r="G218" s="4"/>
      <c r="I218" s="3"/>
      <c r="J218" s="3"/>
    </row>
    <row r="219" spans="1:10" s="43" customFormat="1">
      <c r="A219" s="4"/>
      <c r="B219" s="4"/>
      <c r="C219" s="4"/>
      <c r="D219" s="4"/>
      <c r="E219" s="4"/>
      <c r="F219" s="4"/>
      <c r="G219" s="4"/>
      <c r="I219" s="3"/>
      <c r="J219" s="3"/>
    </row>
    <row r="220" spans="1:10" s="43" customFormat="1">
      <c r="A220" s="4"/>
      <c r="B220" s="4"/>
      <c r="C220" s="4"/>
      <c r="D220" s="4"/>
      <c r="E220" s="4"/>
      <c r="F220" s="4"/>
      <c r="G220" s="4"/>
      <c r="I220" s="3"/>
      <c r="J220" s="3"/>
    </row>
    <row r="221" spans="1:10" s="43" customFormat="1">
      <c r="A221" s="4"/>
      <c r="B221" s="4"/>
      <c r="C221" s="4"/>
      <c r="D221" s="4"/>
      <c r="E221" s="4"/>
      <c r="F221" s="4"/>
      <c r="G221" s="4"/>
      <c r="I221" s="3"/>
      <c r="J221" s="3"/>
    </row>
    <row r="222" spans="1:10" s="43" customFormat="1">
      <c r="A222" s="4"/>
      <c r="B222" s="4"/>
      <c r="C222" s="4"/>
      <c r="D222" s="4"/>
      <c r="E222" s="4"/>
      <c r="F222" s="4"/>
      <c r="G222" s="4"/>
      <c r="I222" s="3"/>
      <c r="J222" s="3"/>
    </row>
    <row r="223" spans="1:10" s="43" customFormat="1">
      <c r="A223" s="4"/>
      <c r="B223" s="4"/>
      <c r="C223" s="4"/>
      <c r="D223" s="4"/>
      <c r="E223" s="4"/>
      <c r="F223" s="4"/>
      <c r="G223" s="4"/>
      <c r="I223" s="3"/>
      <c r="J223" s="3"/>
    </row>
    <row r="224" spans="1:10" s="43" customFormat="1">
      <c r="A224" s="4"/>
      <c r="B224" s="4"/>
      <c r="C224" s="4"/>
      <c r="D224" s="4"/>
      <c r="E224" s="4"/>
      <c r="F224" s="4"/>
      <c r="G224" s="4"/>
      <c r="I224" s="3"/>
      <c r="J224" s="3"/>
    </row>
    <row r="225" spans="1:10" s="43" customFormat="1">
      <c r="A225" s="4"/>
      <c r="B225" s="4"/>
      <c r="C225" s="4"/>
      <c r="D225" s="4"/>
      <c r="E225" s="4"/>
      <c r="F225" s="4"/>
      <c r="G225" s="4"/>
      <c r="I225" s="3"/>
      <c r="J225" s="3"/>
    </row>
    <row r="226" spans="1:10" s="43" customFormat="1">
      <c r="A226" s="4"/>
      <c r="B226" s="4"/>
      <c r="C226" s="4"/>
      <c r="D226" s="4"/>
      <c r="E226" s="4"/>
      <c r="F226" s="4"/>
      <c r="G226" s="4"/>
      <c r="I226" s="3"/>
      <c r="J226" s="3"/>
    </row>
    <row r="227" spans="1:10" s="43" customFormat="1">
      <c r="A227" s="4"/>
      <c r="B227" s="4"/>
      <c r="C227" s="4"/>
      <c r="D227" s="4"/>
      <c r="E227" s="4"/>
      <c r="F227" s="4"/>
      <c r="G227" s="4"/>
      <c r="I227" s="3"/>
      <c r="J227" s="3"/>
    </row>
    <row r="228" spans="1:10" s="43" customFormat="1">
      <c r="A228" s="4"/>
      <c r="B228" s="4"/>
      <c r="C228" s="4"/>
      <c r="D228" s="4"/>
      <c r="E228" s="4"/>
      <c r="F228" s="4"/>
      <c r="G228" s="4"/>
      <c r="I228" s="3"/>
      <c r="J228" s="3"/>
    </row>
    <row r="229" spans="1:10" s="43" customFormat="1">
      <c r="A229" s="4"/>
      <c r="B229" s="4"/>
      <c r="C229" s="4"/>
      <c r="D229" s="4"/>
      <c r="E229" s="4"/>
      <c r="F229" s="4"/>
      <c r="G229" s="4"/>
      <c r="I229" s="3"/>
      <c r="J229" s="3"/>
    </row>
    <row r="230" spans="1:10" s="43" customFormat="1">
      <c r="A230" s="4"/>
      <c r="B230" s="4"/>
      <c r="C230" s="4"/>
      <c r="D230" s="4"/>
      <c r="E230" s="4"/>
      <c r="F230" s="4"/>
      <c r="G230" s="4"/>
      <c r="I230" s="3"/>
      <c r="J230" s="3"/>
    </row>
    <row r="231" spans="1:10" s="43" customFormat="1">
      <c r="A231" s="4"/>
      <c r="B231" s="4"/>
      <c r="C231" s="4"/>
      <c r="D231" s="4"/>
      <c r="E231" s="4"/>
      <c r="F231" s="4"/>
      <c r="G231" s="4"/>
      <c r="I231" s="3"/>
      <c r="J231" s="3"/>
    </row>
    <row r="232" spans="1:10" s="43" customFormat="1">
      <c r="A232" s="4"/>
      <c r="B232" s="4"/>
      <c r="C232" s="4"/>
      <c r="D232" s="4"/>
      <c r="E232" s="4"/>
      <c r="F232" s="4"/>
      <c r="G232" s="4"/>
      <c r="I232" s="3"/>
      <c r="J232" s="3"/>
    </row>
    <row r="233" spans="1:10" s="43" customFormat="1">
      <c r="A233" s="4"/>
      <c r="B233" s="4"/>
      <c r="C233" s="4"/>
      <c r="D233" s="4"/>
      <c r="E233" s="4"/>
      <c r="F233" s="4"/>
      <c r="G233" s="4"/>
      <c r="I233" s="3"/>
      <c r="J233" s="3"/>
    </row>
    <row r="234" spans="1:10" s="43" customFormat="1">
      <c r="A234" s="4"/>
      <c r="B234" s="4"/>
      <c r="C234" s="4"/>
      <c r="D234" s="4"/>
      <c r="E234" s="4"/>
      <c r="F234" s="4"/>
      <c r="G234" s="4"/>
      <c r="I234" s="3"/>
      <c r="J234" s="3"/>
    </row>
    <row r="235" spans="1:10" s="43" customFormat="1">
      <c r="A235" s="4"/>
      <c r="B235" s="4"/>
      <c r="C235" s="4"/>
      <c r="D235" s="4"/>
      <c r="E235" s="4"/>
      <c r="F235" s="4"/>
      <c r="G235" s="4"/>
      <c r="I235" s="3"/>
      <c r="J235" s="3"/>
    </row>
    <row r="236" spans="1:10" s="43" customFormat="1">
      <c r="A236" s="4"/>
      <c r="B236" s="4"/>
      <c r="C236" s="4"/>
      <c r="D236" s="4"/>
      <c r="E236" s="4"/>
      <c r="F236" s="4"/>
      <c r="G236" s="4"/>
      <c r="I236" s="3"/>
      <c r="J236" s="3"/>
    </row>
    <row r="237" spans="1:10" s="43" customFormat="1">
      <c r="A237" s="4"/>
      <c r="B237" s="4"/>
      <c r="C237" s="4"/>
      <c r="D237" s="4"/>
      <c r="E237" s="4"/>
      <c r="F237" s="4"/>
      <c r="G237" s="4"/>
      <c r="I237" s="3"/>
      <c r="J237" s="3"/>
    </row>
    <row r="238" spans="1:10" s="43" customFormat="1">
      <c r="A238" s="4"/>
      <c r="B238" s="4"/>
      <c r="C238" s="4"/>
      <c r="D238" s="4"/>
      <c r="E238" s="4"/>
      <c r="F238" s="4"/>
      <c r="G238" s="4"/>
      <c r="I238" s="3"/>
      <c r="J238" s="3"/>
    </row>
    <row r="239" spans="1:10" s="43" customFormat="1">
      <c r="A239" s="4"/>
      <c r="B239" s="4"/>
      <c r="C239" s="4"/>
      <c r="D239" s="4"/>
      <c r="E239" s="4"/>
      <c r="F239" s="4"/>
      <c r="G239" s="4"/>
      <c r="I239" s="3"/>
      <c r="J239" s="3"/>
    </row>
    <row r="240" spans="1:10" s="43" customFormat="1">
      <c r="A240" s="4"/>
      <c r="B240" s="4"/>
      <c r="C240" s="4"/>
      <c r="D240" s="4"/>
      <c r="E240" s="4"/>
      <c r="F240" s="4"/>
      <c r="G240" s="4"/>
      <c r="I240" s="3"/>
      <c r="J240" s="3"/>
    </row>
    <row r="241" spans="1:10" s="43" customFormat="1">
      <c r="A241" s="4"/>
      <c r="B241" s="4"/>
      <c r="C241" s="4"/>
      <c r="D241" s="4"/>
      <c r="E241" s="4"/>
      <c r="F241" s="4"/>
      <c r="G241" s="4"/>
      <c r="I241" s="3"/>
      <c r="J241" s="3"/>
    </row>
    <row r="242" spans="1:10" s="43" customFormat="1">
      <c r="A242" s="4"/>
      <c r="B242" s="4"/>
      <c r="C242" s="4"/>
      <c r="D242" s="4"/>
      <c r="E242" s="4"/>
      <c r="F242" s="4"/>
      <c r="G242" s="4"/>
      <c r="I242" s="3"/>
      <c r="J242" s="3"/>
    </row>
    <row r="243" spans="1:10" s="43" customFormat="1">
      <c r="A243" s="4"/>
      <c r="B243" s="4"/>
      <c r="C243" s="4"/>
      <c r="D243" s="4"/>
      <c r="E243" s="4"/>
      <c r="F243" s="4"/>
      <c r="G243" s="4"/>
      <c r="I243" s="3"/>
      <c r="J243" s="3"/>
    </row>
    <row r="244" spans="1:10" s="43" customFormat="1">
      <c r="A244" s="4"/>
      <c r="B244" s="4"/>
      <c r="C244" s="4"/>
      <c r="D244" s="4"/>
      <c r="E244" s="4"/>
      <c r="F244" s="4"/>
      <c r="G244" s="4"/>
      <c r="I244" s="3"/>
      <c r="J244" s="3"/>
    </row>
    <row r="245" spans="1:10" s="43" customFormat="1">
      <c r="A245" s="4"/>
      <c r="B245" s="4"/>
      <c r="C245" s="4"/>
      <c r="D245" s="4"/>
      <c r="E245" s="4"/>
      <c r="F245" s="4"/>
      <c r="G245" s="4"/>
      <c r="I245" s="3"/>
      <c r="J245" s="3"/>
    </row>
    <row r="246" spans="1:10" s="43" customFormat="1">
      <c r="A246" s="4"/>
      <c r="B246" s="4"/>
      <c r="C246" s="4"/>
      <c r="D246" s="4"/>
      <c r="E246" s="4"/>
      <c r="F246" s="4"/>
      <c r="G246" s="4"/>
      <c r="I246" s="3"/>
      <c r="J246" s="3"/>
    </row>
    <row r="247" spans="1:10" s="43" customFormat="1">
      <c r="A247" s="4"/>
      <c r="B247" s="4"/>
      <c r="C247" s="4"/>
      <c r="D247" s="4"/>
      <c r="E247" s="4"/>
      <c r="F247" s="4"/>
      <c r="G247" s="4"/>
      <c r="I247" s="3"/>
      <c r="J247" s="3"/>
    </row>
    <row r="248" spans="1:10" s="43" customFormat="1">
      <c r="A248" s="4"/>
      <c r="B248" s="4"/>
      <c r="C248" s="4"/>
      <c r="D248" s="4"/>
      <c r="E248" s="4"/>
      <c r="F248" s="4"/>
      <c r="G248" s="4"/>
      <c r="I248" s="3"/>
      <c r="J248" s="3"/>
    </row>
    <row r="249" spans="1:10" s="43" customFormat="1">
      <c r="A249" s="4"/>
      <c r="B249" s="4"/>
      <c r="C249" s="4"/>
      <c r="D249" s="4"/>
      <c r="E249" s="4"/>
      <c r="F249" s="4"/>
      <c r="G249" s="4"/>
      <c r="I249" s="3"/>
      <c r="J249" s="3"/>
    </row>
    <row r="250" spans="1:10" s="43" customFormat="1">
      <c r="A250" s="4"/>
      <c r="B250" s="4"/>
      <c r="C250" s="4"/>
      <c r="D250" s="4"/>
      <c r="E250" s="4"/>
      <c r="F250" s="4"/>
      <c r="G250" s="4"/>
      <c r="I250" s="3"/>
      <c r="J250" s="3"/>
    </row>
    <row r="251" spans="1:10" s="43" customFormat="1">
      <c r="A251" s="4"/>
      <c r="B251" s="4"/>
      <c r="C251" s="4"/>
      <c r="D251" s="4"/>
      <c r="E251" s="4"/>
      <c r="F251" s="4"/>
      <c r="G251" s="4"/>
      <c r="I251" s="3"/>
      <c r="J251" s="3"/>
    </row>
    <row r="252" spans="1:10" s="43" customFormat="1">
      <c r="A252" s="4"/>
      <c r="B252" s="4"/>
      <c r="C252" s="4"/>
      <c r="D252" s="4"/>
      <c r="E252" s="4"/>
      <c r="F252" s="4"/>
      <c r="G252" s="4"/>
      <c r="I252" s="3"/>
      <c r="J252" s="3"/>
    </row>
    <row r="253" spans="1:10" s="43" customFormat="1">
      <c r="A253" s="4"/>
      <c r="B253" s="4"/>
      <c r="C253" s="4"/>
      <c r="D253" s="4"/>
      <c r="E253" s="4"/>
      <c r="F253" s="4"/>
      <c r="G253" s="4"/>
      <c r="I253" s="3"/>
      <c r="J253" s="3"/>
    </row>
    <row r="254" spans="1:10" s="43" customFormat="1">
      <c r="A254" s="4"/>
      <c r="B254" s="4"/>
      <c r="C254" s="4"/>
      <c r="D254" s="4"/>
      <c r="E254" s="4"/>
      <c r="F254" s="4"/>
      <c r="G254" s="4"/>
      <c r="I254" s="3"/>
      <c r="J254" s="3"/>
    </row>
    <row r="255" spans="1:10" s="43" customFormat="1">
      <c r="A255" s="4"/>
      <c r="B255" s="4"/>
      <c r="C255" s="4"/>
      <c r="D255" s="4"/>
      <c r="E255" s="4"/>
      <c r="F255" s="4"/>
      <c r="G255" s="4"/>
      <c r="I255" s="3"/>
      <c r="J255" s="3"/>
    </row>
    <row r="256" spans="1:10" s="43" customFormat="1">
      <c r="A256" s="4"/>
      <c r="B256" s="4"/>
      <c r="C256" s="4"/>
      <c r="D256" s="4"/>
      <c r="E256" s="4"/>
      <c r="F256" s="4"/>
      <c r="G256" s="4"/>
      <c r="I256" s="3"/>
      <c r="J256" s="3"/>
    </row>
    <row r="257" spans="1:10" s="43" customFormat="1">
      <c r="A257" s="4"/>
      <c r="B257" s="4"/>
      <c r="C257" s="4"/>
      <c r="D257" s="4"/>
      <c r="E257" s="4"/>
      <c r="F257" s="4"/>
      <c r="G257" s="4"/>
      <c r="I257" s="3"/>
      <c r="J257" s="3"/>
    </row>
    <row r="258" spans="1:10" s="43" customFormat="1">
      <c r="A258" s="4"/>
      <c r="B258" s="4"/>
      <c r="C258" s="4"/>
      <c r="D258" s="4"/>
      <c r="E258" s="4"/>
      <c r="F258" s="4"/>
      <c r="G258" s="4"/>
      <c r="I258" s="3"/>
      <c r="J258" s="3"/>
    </row>
    <row r="259" spans="1:10" s="43" customFormat="1">
      <c r="A259" s="4"/>
      <c r="B259" s="4"/>
      <c r="C259" s="4"/>
      <c r="D259" s="4"/>
      <c r="E259" s="4"/>
      <c r="F259" s="4"/>
      <c r="G259" s="4"/>
      <c r="I259" s="3"/>
      <c r="J259" s="3"/>
    </row>
    <row r="260" spans="1:10" s="43" customFormat="1">
      <c r="A260" s="4"/>
      <c r="B260" s="4"/>
      <c r="C260" s="4"/>
      <c r="D260" s="4"/>
      <c r="E260" s="4"/>
      <c r="F260" s="4"/>
      <c r="G260" s="4"/>
      <c r="I260" s="3"/>
      <c r="J260" s="3"/>
    </row>
    <row r="261" spans="1:10" s="43" customFormat="1">
      <c r="A261" s="4"/>
      <c r="B261" s="4"/>
      <c r="C261" s="4"/>
      <c r="D261" s="4"/>
      <c r="E261" s="4"/>
      <c r="F261" s="4"/>
      <c r="G261" s="4"/>
      <c r="I261" s="3"/>
      <c r="J261" s="3"/>
    </row>
    <row r="262" spans="1:10" s="43" customFormat="1">
      <c r="A262" s="4"/>
      <c r="B262" s="4"/>
      <c r="C262" s="4"/>
      <c r="D262" s="4"/>
      <c r="E262" s="4"/>
      <c r="F262" s="4"/>
      <c r="G262" s="4"/>
      <c r="I262" s="3"/>
      <c r="J262" s="3"/>
    </row>
    <row r="263" spans="1:10" s="43" customFormat="1">
      <c r="A263" s="4"/>
      <c r="B263" s="4"/>
      <c r="C263" s="4"/>
      <c r="D263" s="4"/>
      <c r="E263" s="4"/>
      <c r="F263" s="4"/>
      <c r="G263" s="4"/>
      <c r="I263" s="3"/>
      <c r="J263" s="3"/>
    </row>
    <row r="264" spans="1:10" s="43" customFormat="1">
      <c r="A264" s="4"/>
      <c r="B264" s="4"/>
      <c r="C264" s="4"/>
      <c r="D264" s="4"/>
      <c r="E264" s="4"/>
      <c r="F264" s="4"/>
      <c r="G264" s="4"/>
      <c r="I264" s="3"/>
      <c r="J264" s="3"/>
    </row>
    <row r="265" spans="1:10" s="43" customFormat="1">
      <c r="A265" s="4"/>
      <c r="B265" s="4"/>
      <c r="C265" s="4"/>
      <c r="D265" s="4"/>
      <c r="E265" s="4"/>
      <c r="F265" s="4"/>
      <c r="G265" s="4"/>
      <c r="I265" s="3"/>
      <c r="J265" s="3"/>
    </row>
    <row r="266" spans="1:10" s="43" customFormat="1">
      <c r="A266" s="4"/>
      <c r="B266" s="4"/>
      <c r="C266" s="4"/>
      <c r="D266" s="4"/>
      <c r="E266" s="4"/>
      <c r="F266" s="4"/>
      <c r="G266" s="4"/>
      <c r="I266" s="3"/>
      <c r="J266" s="3"/>
    </row>
    <row r="267" spans="1:10" s="43" customFormat="1">
      <c r="A267" s="4"/>
      <c r="B267" s="4"/>
      <c r="C267" s="4"/>
      <c r="D267" s="4"/>
      <c r="E267" s="4"/>
      <c r="F267" s="4"/>
      <c r="G267" s="4"/>
      <c r="I267" s="3"/>
      <c r="J267" s="3"/>
    </row>
    <row r="268" spans="1:10" s="43" customFormat="1">
      <c r="A268" s="4"/>
      <c r="B268" s="4"/>
      <c r="C268" s="4"/>
      <c r="D268" s="4"/>
      <c r="E268" s="4"/>
      <c r="F268" s="4"/>
      <c r="G268" s="4"/>
      <c r="I268" s="3"/>
      <c r="J268" s="3"/>
    </row>
    <row r="269" spans="1:10" s="43" customFormat="1">
      <c r="A269" s="4"/>
      <c r="B269" s="4"/>
      <c r="C269" s="4"/>
      <c r="D269" s="4"/>
      <c r="E269" s="4"/>
      <c r="F269" s="4"/>
      <c r="G269" s="4"/>
      <c r="I269" s="3"/>
      <c r="J269" s="3"/>
    </row>
    <row r="270" spans="1:10" s="43" customFormat="1">
      <c r="A270" s="4"/>
      <c r="B270" s="4"/>
      <c r="C270" s="4"/>
      <c r="D270" s="4"/>
      <c r="E270" s="4"/>
      <c r="F270" s="4"/>
      <c r="G270" s="4"/>
      <c r="I270" s="3"/>
      <c r="J270" s="3"/>
    </row>
    <row r="271" spans="1:10" s="43" customFormat="1">
      <c r="A271" s="4"/>
      <c r="B271" s="4"/>
      <c r="C271" s="4"/>
      <c r="D271" s="4"/>
      <c r="E271" s="4"/>
      <c r="F271" s="4"/>
      <c r="G271" s="4"/>
      <c r="I271" s="3"/>
      <c r="J271" s="3"/>
    </row>
    <row r="272" spans="1:10" s="43" customFormat="1">
      <c r="A272" s="4"/>
      <c r="B272" s="4"/>
      <c r="C272" s="4"/>
      <c r="D272" s="4"/>
      <c r="E272" s="4"/>
      <c r="F272" s="4"/>
      <c r="G272" s="4"/>
      <c r="I272" s="3"/>
      <c r="J272" s="3"/>
    </row>
    <row r="273" spans="1:10" s="43" customFormat="1">
      <c r="A273" s="4"/>
      <c r="B273" s="4"/>
      <c r="C273" s="4"/>
      <c r="D273" s="4"/>
      <c r="E273" s="4"/>
      <c r="F273" s="4"/>
      <c r="G273" s="4"/>
      <c r="I273" s="3"/>
      <c r="J273" s="3"/>
    </row>
    <row r="274" spans="1:10" s="43" customFormat="1">
      <c r="A274" s="4"/>
      <c r="B274" s="4"/>
      <c r="C274" s="4"/>
      <c r="D274" s="4"/>
      <c r="E274" s="4"/>
      <c r="F274" s="4"/>
      <c r="G274" s="4"/>
      <c r="I274" s="3"/>
      <c r="J274" s="3"/>
    </row>
    <row r="275" spans="1:10" s="43" customFormat="1">
      <c r="A275" s="4"/>
      <c r="B275" s="4"/>
      <c r="C275" s="4"/>
      <c r="D275" s="4"/>
      <c r="E275" s="4"/>
      <c r="F275" s="4"/>
      <c r="G275" s="4"/>
      <c r="I275" s="3"/>
      <c r="J275" s="3"/>
    </row>
    <row r="276" spans="1:10" s="43" customFormat="1">
      <c r="A276" s="4"/>
      <c r="B276" s="4"/>
      <c r="C276" s="4"/>
      <c r="D276" s="4"/>
      <c r="E276" s="4"/>
      <c r="F276" s="4"/>
      <c r="G276" s="4"/>
      <c r="I276" s="3"/>
      <c r="J276" s="3"/>
    </row>
    <row r="277" spans="1:10" s="43" customFormat="1">
      <c r="A277" s="4"/>
      <c r="B277" s="4"/>
      <c r="C277" s="4"/>
      <c r="D277" s="4"/>
      <c r="E277" s="4"/>
      <c r="F277" s="4"/>
      <c r="G277" s="4"/>
      <c r="I277" s="3"/>
      <c r="J277" s="3"/>
    </row>
    <row r="278" spans="1:10" s="43" customFormat="1">
      <c r="A278" s="4"/>
      <c r="B278" s="4"/>
      <c r="C278" s="4"/>
      <c r="D278" s="4"/>
      <c r="E278" s="4"/>
      <c r="F278" s="4"/>
      <c r="G278" s="4"/>
      <c r="I278" s="3"/>
      <c r="J278" s="3"/>
    </row>
    <row r="279" spans="1:10" s="43" customFormat="1">
      <c r="A279" s="4"/>
      <c r="B279" s="4"/>
      <c r="C279" s="4"/>
      <c r="D279" s="4"/>
      <c r="E279" s="4"/>
      <c r="F279" s="4"/>
      <c r="G279" s="4"/>
      <c r="I279" s="3"/>
      <c r="J279" s="3"/>
    </row>
    <row r="280" spans="1:10" s="43" customFormat="1">
      <c r="A280" s="4"/>
      <c r="B280" s="4"/>
      <c r="C280" s="4"/>
      <c r="D280" s="4"/>
      <c r="E280" s="4"/>
      <c r="F280" s="4"/>
      <c r="G280" s="4"/>
      <c r="I280" s="3"/>
      <c r="J280" s="3"/>
    </row>
    <row r="281" spans="1:10" s="43" customFormat="1">
      <c r="A281" s="4"/>
      <c r="B281" s="4"/>
      <c r="C281" s="4"/>
      <c r="D281" s="4"/>
      <c r="E281" s="4"/>
      <c r="F281" s="4"/>
      <c r="G281" s="4"/>
      <c r="I281" s="3"/>
      <c r="J281" s="3"/>
    </row>
    <row r="282" spans="1:10" s="43" customFormat="1">
      <c r="A282" s="4"/>
      <c r="B282" s="4"/>
      <c r="C282" s="4"/>
      <c r="D282" s="4"/>
      <c r="E282" s="4"/>
      <c r="F282" s="4"/>
      <c r="G282" s="4"/>
      <c r="I282" s="3"/>
      <c r="J282" s="3"/>
    </row>
    <row r="283" spans="1:10" s="43" customFormat="1">
      <c r="A283" s="4"/>
      <c r="B283" s="4"/>
      <c r="C283" s="4"/>
      <c r="D283" s="4"/>
      <c r="E283" s="4"/>
      <c r="F283" s="4"/>
      <c r="G283" s="4"/>
      <c r="I283" s="3"/>
      <c r="J283" s="3"/>
    </row>
    <row r="284" spans="1:10" s="43" customFormat="1">
      <c r="A284" s="4"/>
      <c r="B284" s="4"/>
      <c r="C284" s="4"/>
      <c r="D284" s="4"/>
      <c r="E284" s="4"/>
      <c r="F284" s="4"/>
      <c r="G284" s="4"/>
      <c r="I284" s="3"/>
      <c r="J284" s="3"/>
    </row>
    <row r="285" spans="1:10" s="43" customFormat="1">
      <c r="A285" s="4"/>
      <c r="B285" s="4"/>
      <c r="C285" s="4"/>
      <c r="D285" s="4"/>
      <c r="E285" s="4"/>
      <c r="F285" s="4"/>
      <c r="G285" s="4"/>
      <c r="I285" s="3"/>
      <c r="J285" s="3"/>
    </row>
    <row r="286" spans="1:10" s="43" customFormat="1">
      <c r="A286" s="4"/>
      <c r="B286" s="4"/>
      <c r="C286" s="4"/>
      <c r="D286" s="4"/>
      <c r="E286" s="4"/>
      <c r="F286" s="4"/>
      <c r="G286" s="4"/>
      <c r="I286" s="3"/>
      <c r="J286" s="3"/>
    </row>
    <row r="287" spans="1:10" s="43" customFormat="1">
      <c r="A287" s="4"/>
      <c r="B287" s="4"/>
      <c r="C287" s="4"/>
      <c r="D287" s="4"/>
      <c r="E287" s="4"/>
      <c r="F287" s="4"/>
      <c r="G287" s="4"/>
      <c r="I287" s="3"/>
      <c r="J287" s="3"/>
    </row>
    <row r="288" spans="1:10" s="43" customFormat="1">
      <c r="A288" s="4"/>
      <c r="B288" s="4"/>
      <c r="C288" s="4"/>
      <c r="D288" s="4"/>
      <c r="E288" s="4"/>
      <c r="F288" s="4"/>
      <c r="G288" s="4"/>
      <c r="I288" s="3"/>
      <c r="J288" s="3"/>
    </row>
    <row r="289" spans="1:10" s="43" customFormat="1">
      <c r="A289" s="4"/>
      <c r="B289" s="4"/>
      <c r="C289" s="4"/>
      <c r="D289" s="4"/>
      <c r="E289" s="4"/>
      <c r="F289" s="4"/>
      <c r="G289" s="4"/>
      <c r="I289" s="3"/>
      <c r="J289" s="3"/>
    </row>
    <row r="290" spans="1:10" s="43" customFormat="1">
      <c r="A290" s="4"/>
      <c r="B290" s="4"/>
      <c r="C290" s="4"/>
      <c r="D290" s="4"/>
      <c r="E290" s="4"/>
      <c r="F290" s="4"/>
      <c r="G290" s="4"/>
      <c r="I290" s="3"/>
      <c r="J290" s="3"/>
    </row>
    <row r="291" spans="1:10" s="43" customFormat="1">
      <c r="A291" s="4"/>
      <c r="B291" s="4"/>
      <c r="C291" s="4"/>
      <c r="D291" s="4"/>
      <c r="E291" s="4"/>
      <c r="F291" s="4"/>
      <c r="G291" s="4"/>
      <c r="I291" s="3"/>
      <c r="J291" s="3"/>
    </row>
    <row r="292" spans="1:10" s="43" customFormat="1">
      <c r="A292" s="4"/>
      <c r="B292" s="4"/>
      <c r="C292" s="4"/>
      <c r="D292" s="4"/>
      <c r="E292" s="4"/>
      <c r="F292" s="4"/>
      <c r="G292" s="4"/>
      <c r="I292" s="3"/>
      <c r="J292" s="3"/>
    </row>
    <row r="293" spans="1:10" s="43" customFormat="1">
      <c r="A293" s="4"/>
      <c r="B293" s="4"/>
      <c r="C293" s="4"/>
      <c r="D293" s="4"/>
      <c r="E293" s="4"/>
      <c r="F293" s="4"/>
      <c r="G293" s="4"/>
      <c r="I293" s="3"/>
      <c r="J293" s="3"/>
    </row>
    <row r="294" spans="1:10" s="43" customFormat="1">
      <c r="A294" s="4"/>
      <c r="B294" s="4"/>
      <c r="C294" s="4"/>
      <c r="D294" s="4"/>
      <c r="E294" s="4"/>
      <c r="F294" s="4"/>
      <c r="G294" s="4"/>
      <c r="I294" s="3"/>
      <c r="J294" s="3"/>
    </row>
    <row r="295" spans="1:10" s="43" customFormat="1">
      <c r="A295" s="4"/>
      <c r="B295" s="4"/>
      <c r="C295" s="4"/>
      <c r="D295" s="4"/>
      <c r="E295" s="4"/>
      <c r="F295" s="4"/>
      <c r="G295" s="4"/>
      <c r="I295" s="3"/>
      <c r="J295" s="3"/>
    </row>
    <row r="296" spans="1:10" s="43" customFormat="1">
      <c r="A296" s="4"/>
      <c r="B296" s="4"/>
      <c r="C296" s="4"/>
      <c r="D296" s="4"/>
      <c r="E296" s="4"/>
      <c r="F296" s="4"/>
      <c r="G296" s="4"/>
      <c r="I296" s="3"/>
      <c r="J296" s="3"/>
    </row>
    <row r="297" spans="1:10" s="43" customFormat="1">
      <c r="A297" s="4"/>
      <c r="B297" s="4"/>
      <c r="C297" s="4"/>
      <c r="D297" s="4"/>
      <c r="E297" s="4"/>
      <c r="F297" s="4"/>
      <c r="G297" s="4"/>
      <c r="I297" s="3"/>
      <c r="J297" s="3"/>
    </row>
    <row r="298" spans="1:10" s="43" customFormat="1">
      <c r="A298" s="4"/>
      <c r="B298" s="4"/>
      <c r="C298" s="4"/>
      <c r="D298" s="4"/>
      <c r="E298" s="4"/>
      <c r="F298" s="4"/>
      <c r="G298" s="4"/>
      <c r="I298" s="3"/>
      <c r="J298" s="3"/>
    </row>
    <row r="299" spans="1:10" s="43" customFormat="1">
      <c r="A299" s="4"/>
      <c r="B299" s="4"/>
      <c r="C299" s="4"/>
      <c r="D299" s="4"/>
      <c r="E299" s="4"/>
      <c r="F299" s="4"/>
      <c r="G299" s="4"/>
      <c r="I299" s="3"/>
      <c r="J299" s="3"/>
    </row>
    <row r="300" spans="1:10" s="43" customFormat="1">
      <c r="A300" s="4"/>
      <c r="B300" s="4"/>
      <c r="C300" s="4"/>
      <c r="D300" s="4"/>
      <c r="E300" s="4"/>
      <c r="F300" s="4"/>
      <c r="G300" s="4"/>
      <c r="I300" s="3"/>
      <c r="J300" s="3"/>
    </row>
    <row r="301" spans="1:10" s="43" customFormat="1">
      <c r="A301" s="4"/>
      <c r="B301" s="4"/>
      <c r="C301" s="4"/>
      <c r="D301" s="4"/>
      <c r="E301" s="4"/>
      <c r="F301" s="4"/>
      <c r="G301" s="4"/>
      <c r="I301" s="3"/>
      <c r="J301" s="3"/>
    </row>
    <row r="302" spans="1:10" s="43" customFormat="1">
      <c r="A302" s="4"/>
      <c r="B302" s="4"/>
      <c r="C302" s="4"/>
      <c r="D302" s="4"/>
      <c r="E302" s="4"/>
      <c r="F302" s="4"/>
      <c r="G302" s="4"/>
      <c r="I302" s="3"/>
      <c r="J302" s="3"/>
    </row>
    <row r="303" spans="1:10" s="43" customFormat="1">
      <c r="A303" s="4"/>
      <c r="B303" s="4"/>
      <c r="C303" s="4"/>
      <c r="D303" s="4"/>
      <c r="E303" s="4"/>
      <c r="F303" s="4"/>
      <c r="G303" s="4"/>
      <c r="I303" s="3"/>
      <c r="J303" s="3"/>
    </row>
    <row r="304" spans="1:10" s="43" customFormat="1">
      <c r="A304" s="4"/>
      <c r="B304" s="4"/>
      <c r="C304" s="4"/>
      <c r="D304" s="4"/>
      <c r="E304" s="4"/>
      <c r="F304" s="4"/>
      <c r="G304" s="4"/>
      <c r="I304" s="3"/>
      <c r="J304" s="3"/>
    </row>
    <row r="305" spans="1:10" s="43" customFormat="1">
      <c r="A305" s="4"/>
      <c r="B305" s="4"/>
      <c r="C305" s="4"/>
      <c r="D305" s="4"/>
      <c r="E305" s="4"/>
      <c r="F305" s="4"/>
      <c r="G305" s="4"/>
      <c r="I305" s="3"/>
      <c r="J305" s="3"/>
    </row>
    <row r="306" spans="1:10" s="43" customFormat="1">
      <c r="A306" s="4"/>
      <c r="B306" s="4"/>
      <c r="C306" s="4"/>
      <c r="D306" s="4"/>
      <c r="E306" s="4"/>
      <c r="F306" s="4"/>
      <c r="G306" s="4"/>
      <c r="I306" s="3"/>
      <c r="J306" s="3"/>
    </row>
    <row r="307" spans="1:10" s="43" customFormat="1">
      <c r="A307" s="4"/>
      <c r="B307" s="4"/>
      <c r="C307" s="4"/>
      <c r="D307" s="4"/>
      <c r="E307" s="4"/>
      <c r="F307" s="4"/>
      <c r="G307" s="4"/>
      <c r="I307" s="3"/>
      <c r="J307" s="3"/>
    </row>
    <row r="308" spans="1:10" s="43" customFormat="1">
      <c r="A308" s="4"/>
      <c r="B308" s="4"/>
      <c r="C308" s="4"/>
      <c r="D308" s="4"/>
      <c r="E308" s="4"/>
      <c r="F308" s="4"/>
      <c r="G308" s="4"/>
      <c r="I308" s="3"/>
      <c r="J308" s="3"/>
    </row>
    <row r="309" spans="1:10" s="43" customFormat="1">
      <c r="A309" s="4"/>
      <c r="B309" s="4"/>
      <c r="C309" s="4"/>
      <c r="D309" s="4"/>
      <c r="E309" s="4"/>
      <c r="F309" s="4"/>
      <c r="G309" s="4"/>
      <c r="I309" s="3"/>
      <c r="J309" s="3"/>
    </row>
    <row r="310" spans="1:10" s="43" customFormat="1">
      <c r="A310" s="4"/>
      <c r="B310" s="4"/>
      <c r="C310" s="4"/>
      <c r="D310" s="4"/>
      <c r="E310" s="4"/>
      <c r="F310" s="4"/>
      <c r="G310" s="4"/>
      <c r="I310" s="3"/>
      <c r="J310" s="3"/>
    </row>
    <row r="311" spans="1:10" s="43" customFormat="1">
      <c r="A311" s="4"/>
      <c r="B311" s="4"/>
      <c r="C311" s="4"/>
      <c r="D311" s="4"/>
      <c r="E311" s="4"/>
      <c r="F311" s="4"/>
      <c r="G311" s="4"/>
      <c r="I311" s="3"/>
      <c r="J311" s="3"/>
    </row>
    <row r="312" spans="1:10" s="43" customFormat="1">
      <c r="A312" s="4"/>
      <c r="B312" s="4"/>
      <c r="C312" s="4"/>
      <c r="D312" s="4"/>
      <c r="E312" s="4"/>
      <c r="F312" s="4"/>
      <c r="G312" s="4"/>
      <c r="I312" s="3"/>
      <c r="J312" s="3"/>
    </row>
    <row r="313" spans="1:10" s="43" customFormat="1">
      <c r="A313" s="4"/>
      <c r="B313" s="4"/>
      <c r="C313" s="4"/>
      <c r="D313" s="4"/>
      <c r="E313" s="4"/>
      <c r="F313" s="4"/>
      <c r="G313" s="4"/>
      <c r="I313" s="3"/>
      <c r="J313" s="3"/>
    </row>
    <row r="314" spans="1:10" s="43" customFormat="1">
      <c r="A314" s="4"/>
      <c r="B314" s="4"/>
      <c r="C314" s="4"/>
      <c r="D314" s="4"/>
      <c r="E314" s="4"/>
      <c r="F314" s="4"/>
      <c r="G314" s="4"/>
      <c r="I314" s="3"/>
      <c r="J314" s="3"/>
    </row>
    <row r="315" spans="1:10" s="43" customFormat="1">
      <c r="A315" s="4"/>
      <c r="B315" s="4"/>
      <c r="C315" s="4"/>
      <c r="D315" s="4"/>
      <c r="E315" s="4"/>
      <c r="F315" s="4"/>
      <c r="G315" s="4"/>
      <c r="I315" s="3"/>
      <c r="J315" s="3"/>
    </row>
    <row r="316" spans="1:10" s="43" customFormat="1">
      <c r="A316" s="4"/>
      <c r="B316" s="4"/>
      <c r="C316" s="4"/>
      <c r="D316" s="4"/>
      <c r="E316" s="4"/>
      <c r="F316" s="4"/>
      <c r="G316" s="4"/>
      <c r="I316" s="3"/>
      <c r="J316" s="3"/>
    </row>
    <row r="317" spans="1:10" s="43" customFormat="1">
      <c r="A317" s="4"/>
      <c r="B317" s="4"/>
      <c r="C317" s="4"/>
      <c r="D317" s="4"/>
      <c r="E317" s="4"/>
      <c r="F317" s="4"/>
      <c r="G317" s="4"/>
      <c r="I317" s="3"/>
      <c r="J317" s="3"/>
    </row>
    <row r="318" spans="1:10" s="43" customFormat="1">
      <c r="A318" s="4"/>
      <c r="B318" s="4"/>
      <c r="C318" s="4"/>
      <c r="D318" s="4"/>
      <c r="E318" s="4"/>
      <c r="F318" s="4"/>
      <c r="G318" s="4"/>
      <c r="I318" s="3"/>
      <c r="J318" s="3"/>
    </row>
    <row r="319" spans="1:10" s="43" customFormat="1">
      <c r="A319" s="4"/>
      <c r="B319" s="4"/>
      <c r="C319" s="4"/>
      <c r="D319" s="4"/>
      <c r="E319" s="4"/>
      <c r="F319" s="4"/>
      <c r="G319" s="4"/>
      <c r="I319" s="3"/>
      <c r="J319" s="3"/>
    </row>
    <row r="320" spans="1:10" s="43" customFormat="1">
      <c r="A320" s="4"/>
      <c r="B320" s="4"/>
      <c r="C320" s="4"/>
      <c r="D320" s="4"/>
      <c r="E320" s="4"/>
      <c r="F320" s="4"/>
      <c r="G320" s="4"/>
      <c r="I320" s="3"/>
      <c r="J320" s="3"/>
    </row>
    <row r="321" spans="1:10" s="43" customFormat="1">
      <c r="A321" s="4"/>
      <c r="B321" s="4"/>
      <c r="C321" s="4"/>
      <c r="D321" s="4"/>
      <c r="E321" s="4"/>
      <c r="F321" s="4"/>
      <c r="G321" s="4"/>
      <c r="I321" s="3"/>
      <c r="J321" s="3"/>
    </row>
    <row r="322" spans="1:10" s="43" customFormat="1">
      <c r="A322" s="4"/>
      <c r="B322" s="4"/>
      <c r="C322" s="4"/>
      <c r="D322" s="4"/>
      <c r="E322" s="4"/>
      <c r="F322" s="4"/>
      <c r="G322" s="4"/>
      <c r="I322" s="3"/>
      <c r="J322" s="3"/>
    </row>
    <row r="323" spans="1:10" s="43" customFormat="1">
      <c r="A323" s="4"/>
      <c r="B323" s="4"/>
      <c r="C323" s="4"/>
      <c r="D323" s="4"/>
      <c r="E323" s="4"/>
      <c r="F323" s="4"/>
      <c r="G323" s="4"/>
      <c r="I323" s="3"/>
      <c r="J323" s="3"/>
    </row>
    <row r="324" spans="1:10" s="43" customFormat="1">
      <c r="A324" s="4"/>
      <c r="B324" s="4"/>
      <c r="C324" s="4"/>
      <c r="D324" s="4"/>
      <c r="E324" s="4"/>
      <c r="F324" s="4"/>
      <c r="G324" s="4"/>
      <c r="I324" s="3"/>
      <c r="J324" s="3"/>
    </row>
    <row r="325" spans="1:10" s="43" customFormat="1">
      <c r="A325" s="4"/>
      <c r="B325" s="4"/>
      <c r="C325" s="4"/>
      <c r="D325" s="4"/>
      <c r="E325" s="4"/>
      <c r="F325" s="4"/>
      <c r="G325" s="4"/>
      <c r="I325" s="3"/>
      <c r="J325" s="3"/>
    </row>
    <row r="326" spans="1:10" s="43" customFormat="1">
      <c r="A326" s="4"/>
      <c r="B326" s="4"/>
      <c r="C326" s="4"/>
      <c r="D326" s="4"/>
      <c r="E326" s="4"/>
      <c r="F326" s="4"/>
      <c r="G326" s="4"/>
      <c r="I326" s="3"/>
      <c r="J326" s="3"/>
    </row>
    <row r="327" spans="1:10" s="43" customFormat="1">
      <c r="A327" s="4"/>
      <c r="B327" s="4"/>
      <c r="C327" s="4"/>
      <c r="D327" s="4"/>
      <c r="E327" s="4"/>
      <c r="F327" s="4"/>
      <c r="G327" s="4"/>
      <c r="I327" s="3"/>
      <c r="J327" s="3"/>
    </row>
    <row r="328" spans="1:10" s="43" customFormat="1">
      <c r="A328" s="4"/>
      <c r="B328" s="4"/>
      <c r="C328" s="4"/>
      <c r="D328" s="4"/>
      <c r="E328" s="4"/>
      <c r="F328" s="4"/>
      <c r="G328" s="4"/>
      <c r="I328" s="3"/>
      <c r="J328" s="3"/>
    </row>
    <row r="329" spans="1:10" s="43" customFormat="1">
      <c r="A329" s="4"/>
      <c r="B329" s="4"/>
      <c r="C329" s="4"/>
      <c r="D329" s="4"/>
      <c r="E329" s="4"/>
      <c r="F329" s="4"/>
      <c r="G329" s="4"/>
      <c r="I329" s="3"/>
      <c r="J329" s="3"/>
    </row>
    <row r="330" spans="1:10" s="43" customFormat="1">
      <c r="A330" s="4"/>
      <c r="B330" s="4"/>
      <c r="C330" s="4"/>
      <c r="D330" s="4"/>
      <c r="E330" s="4"/>
      <c r="F330" s="4"/>
      <c r="G330" s="4"/>
      <c r="I330" s="3"/>
      <c r="J330" s="3"/>
    </row>
    <row r="331" spans="1:10" s="43" customFormat="1">
      <c r="A331" s="4"/>
      <c r="B331" s="4"/>
      <c r="C331" s="4"/>
      <c r="D331" s="4"/>
      <c r="E331" s="4"/>
      <c r="F331" s="4"/>
      <c r="G331" s="4"/>
      <c r="I331" s="3"/>
      <c r="J331" s="3"/>
    </row>
    <row r="332" spans="1:10" s="43" customFormat="1">
      <c r="A332" s="4"/>
      <c r="B332" s="4"/>
      <c r="C332" s="4"/>
      <c r="D332" s="4"/>
      <c r="E332" s="4"/>
      <c r="F332" s="4"/>
      <c r="G332" s="4"/>
      <c r="I332" s="3"/>
      <c r="J332" s="3"/>
    </row>
    <row r="333" spans="1:10" s="43" customFormat="1">
      <c r="A333" s="4"/>
      <c r="B333" s="4"/>
      <c r="C333" s="4"/>
      <c r="D333" s="4"/>
      <c r="E333" s="4"/>
      <c r="F333" s="4"/>
      <c r="G333" s="4"/>
      <c r="I333" s="3"/>
      <c r="J333" s="3"/>
    </row>
    <row r="334" spans="1:10" s="43" customFormat="1">
      <c r="A334" s="4"/>
      <c r="B334" s="4"/>
      <c r="C334" s="4"/>
      <c r="D334" s="4"/>
      <c r="E334" s="4"/>
      <c r="F334" s="4"/>
      <c r="G334" s="4"/>
      <c r="I334" s="3"/>
      <c r="J334" s="3"/>
    </row>
    <row r="335" spans="1:10" s="43" customFormat="1">
      <c r="A335" s="4"/>
      <c r="B335" s="4"/>
      <c r="C335" s="4"/>
      <c r="D335" s="4"/>
      <c r="E335" s="4"/>
      <c r="F335" s="4"/>
      <c r="G335" s="4"/>
      <c r="I335" s="3"/>
      <c r="J335" s="3"/>
    </row>
    <row r="336" spans="1:10" s="43" customFormat="1">
      <c r="A336" s="4"/>
      <c r="B336" s="4"/>
      <c r="C336" s="4"/>
      <c r="D336" s="4"/>
      <c r="E336" s="4"/>
      <c r="F336" s="4"/>
      <c r="G336" s="4"/>
      <c r="I336" s="3"/>
      <c r="J336" s="3"/>
    </row>
    <row r="337" spans="1:10" s="43" customFormat="1">
      <c r="A337" s="4"/>
      <c r="B337" s="4"/>
      <c r="C337" s="4"/>
      <c r="D337" s="4"/>
      <c r="E337" s="4"/>
      <c r="F337" s="4"/>
      <c r="G337" s="4"/>
      <c r="I337" s="3"/>
      <c r="J337" s="3"/>
    </row>
    <row r="338" spans="1:10" s="43" customFormat="1">
      <c r="A338" s="4"/>
      <c r="B338" s="4"/>
      <c r="C338" s="4"/>
      <c r="D338" s="4"/>
      <c r="E338" s="4"/>
      <c r="F338" s="4"/>
      <c r="G338" s="4"/>
      <c r="I338" s="3"/>
      <c r="J338" s="3"/>
    </row>
    <row r="339" spans="1:10" s="43" customFormat="1">
      <c r="A339" s="4"/>
      <c r="B339" s="4"/>
      <c r="C339" s="4"/>
      <c r="D339" s="4"/>
      <c r="E339" s="4"/>
      <c r="F339" s="4"/>
      <c r="G339" s="4"/>
      <c r="I339" s="3"/>
      <c r="J339" s="3"/>
    </row>
    <row r="340" spans="1:10" s="43" customFormat="1">
      <c r="A340" s="4"/>
      <c r="B340" s="4"/>
      <c r="C340" s="4"/>
      <c r="D340" s="4"/>
      <c r="E340" s="4"/>
      <c r="F340" s="4"/>
      <c r="G340" s="4"/>
      <c r="I340" s="3"/>
      <c r="J340" s="3"/>
    </row>
    <row r="341" spans="1:10" s="43" customFormat="1">
      <c r="A341" s="4"/>
      <c r="B341" s="4"/>
      <c r="C341" s="4"/>
      <c r="D341" s="4"/>
      <c r="E341" s="4"/>
      <c r="F341" s="4"/>
      <c r="G341" s="4"/>
      <c r="I341" s="3"/>
      <c r="J341" s="3"/>
    </row>
    <row r="342" spans="1:10" s="43" customFormat="1">
      <c r="A342" s="4"/>
      <c r="B342" s="4"/>
      <c r="C342" s="4"/>
      <c r="D342" s="4"/>
      <c r="E342" s="4"/>
      <c r="F342" s="4"/>
      <c r="G342" s="4"/>
      <c r="I342" s="3"/>
      <c r="J342" s="3"/>
    </row>
    <row r="343" spans="1:10" s="43" customFormat="1">
      <c r="A343" s="4"/>
      <c r="B343" s="4"/>
      <c r="C343" s="4"/>
      <c r="D343" s="4"/>
      <c r="E343" s="4"/>
      <c r="F343" s="4"/>
      <c r="G343" s="4"/>
      <c r="I343" s="3"/>
      <c r="J343" s="3"/>
    </row>
    <row r="344" spans="1:10" s="43" customFormat="1">
      <c r="A344" s="4"/>
      <c r="B344" s="4"/>
      <c r="C344" s="4"/>
      <c r="D344" s="4"/>
      <c r="E344" s="4"/>
      <c r="F344" s="4"/>
      <c r="G344" s="4"/>
      <c r="I344" s="3"/>
      <c r="J344" s="3"/>
    </row>
    <row r="345" spans="1:10" s="43" customFormat="1">
      <c r="A345" s="4"/>
      <c r="B345" s="4"/>
      <c r="C345" s="4"/>
      <c r="D345" s="4"/>
      <c r="E345" s="4"/>
      <c r="F345" s="4"/>
      <c r="G345" s="4"/>
      <c r="I345" s="3"/>
      <c r="J345" s="3"/>
    </row>
    <row r="346" spans="1:10" s="43" customFormat="1">
      <c r="A346" s="4"/>
      <c r="B346" s="4"/>
      <c r="C346" s="4"/>
      <c r="D346" s="4"/>
      <c r="E346" s="4"/>
      <c r="F346" s="4"/>
      <c r="G346" s="4"/>
      <c r="I346" s="3"/>
      <c r="J346" s="3"/>
    </row>
    <row r="347" spans="1:10" s="43" customFormat="1">
      <c r="A347" s="4"/>
      <c r="B347" s="4"/>
      <c r="C347" s="4"/>
      <c r="D347" s="4"/>
      <c r="E347" s="4"/>
      <c r="F347" s="4"/>
      <c r="G347" s="4"/>
      <c r="I347" s="3"/>
      <c r="J347" s="3"/>
    </row>
    <row r="348" spans="1:10" s="43" customFormat="1">
      <c r="A348" s="4"/>
      <c r="B348" s="4"/>
      <c r="C348" s="4"/>
      <c r="D348" s="4"/>
      <c r="E348" s="4"/>
      <c r="F348" s="4"/>
      <c r="G348" s="4"/>
      <c r="I348" s="3"/>
      <c r="J348" s="3"/>
    </row>
    <row r="349" spans="1:10" s="43" customFormat="1">
      <c r="A349" s="4"/>
      <c r="B349" s="4"/>
      <c r="C349" s="4"/>
      <c r="D349" s="4"/>
      <c r="E349" s="4"/>
      <c r="F349" s="4"/>
      <c r="G349" s="4"/>
      <c r="I349" s="3"/>
      <c r="J349" s="3"/>
    </row>
    <row r="350" spans="1:10" s="43" customFormat="1">
      <c r="A350" s="4"/>
      <c r="B350" s="4"/>
      <c r="C350" s="4"/>
      <c r="D350" s="4"/>
      <c r="E350" s="4"/>
      <c r="F350" s="4"/>
      <c r="G350" s="4"/>
      <c r="I350" s="3"/>
      <c r="J350" s="3"/>
    </row>
    <row r="351" spans="1:10" s="43" customFormat="1">
      <c r="A351" s="4"/>
      <c r="B351" s="4"/>
      <c r="C351" s="4"/>
      <c r="D351" s="4"/>
      <c r="E351" s="4"/>
      <c r="F351" s="4"/>
      <c r="G351" s="4"/>
      <c r="I351" s="3"/>
      <c r="J351" s="3"/>
    </row>
    <row r="352" spans="1:10" s="43" customFormat="1">
      <c r="A352" s="4"/>
      <c r="B352" s="4"/>
      <c r="C352" s="4"/>
      <c r="D352" s="4"/>
      <c r="E352" s="4"/>
      <c r="F352" s="4"/>
      <c r="G352" s="4"/>
      <c r="I352" s="3"/>
      <c r="J352" s="3"/>
    </row>
    <row r="353" spans="1:10" s="43" customFormat="1">
      <c r="A353" s="4"/>
      <c r="B353" s="4"/>
      <c r="C353" s="4"/>
      <c r="D353" s="4"/>
      <c r="E353" s="4"/>
      <c r="F353" s="4"/>
      <c r="G353" s="4"/>
      <c r="I353" s="3"/>
      <c r="J353" s="3"/>
    </row>
    <row r="354" spans="1:10" s="43" customFormat="1">
      <c r="A354" s="4"/>
      <c r="B354" s="4"/>
      <c r="C354" s="4"/>
      <c r="D354" s="4"/>
      <c r="E354" s="4"/>
      <c r="F354" s="4"/>
      <c r="G354" s="4"/>
      <c r="I354" s="3"/>
      <c r="J354" s="3"/>
    </row>
    <row r="355" spans="1:10" s="43" customFormat="1">
      <c r="A355" s="4"/>
      <c r="B355" s="4"/>
      <c r="C355" s="4"/>
      <c r="D355" s="4"/>
      <c r="E355" s="4"/>
      <c r="F355" s="4"/>
      <c r="G355" s="4"/>
      <c r="I355" s="3"/>
      <c r="J355" s="3"/>
    </row>
    <row r="356" spans="1:10" s="43" customFormat="1">
      <c r="A356" s="4"/>
      <c r="B356" s="4"/>
      <c r="C356" s="4"/>
      <c r="D356" s="4"/>
      <c r="E356" s="4"/>
      <c r="F356" s="4"/>
      <c r="G356" s="4"/>
      <c r="I356" s="3"/>
      <c r="J356" s="3"/>
    </row>
    <row r="357" spans="1:10" s="43" customFormat="1">
      <c r="A357" s="4"/>
      <c r="B357" s="4"/>
      <c r="C357" s="4"/>
      <c r="D357" s="4"/>
      <c r="E357" s="4"/>
      <c r="F357" s="4"/>
      <c r="G357" s="4"/>
      <c r="I357" s="3"/>
      <c r="J357" s="3"/>
    </row>
    <row r="358" spans="1:10" s="43" customFormat="1">
      <c r="A358" s="4"/>
      <c r="B358" s="4"/>
      <c r="C358" s="4"/>
      <c r="D358" s="4"/>
      <c r="E358" s="4"/>
      <c r="F358" s="4"/>
      <c r="G358" s="4"/>
      <c r="I358" s="3"/>
      <c r="J358" s="3"/>
    </row>
    <row r="359" spans="1:10" s="43" customFormat="1">
      <c r="A359" s="4"/>
      <c r="B359" s="4"/>
      <c r="C359" s="4"/>
      <c r="D359" s="4"/>
      <c r="E359" s="4"/>
      <c r="F359" s="4"/>
      <c r="G359" s="4"/>
      <c r="I359" s="3"/>
      <c r="J359" s="3"/>
    </row>
    <row r="360" spans="1:10" s="43" customFormat="1">
      <c r="A360" s="4"/>
      <c r="B360" s="4"/>
      <c r="C360" s="4"/>
      <c r="D360" s="4"/>
      <c r="E360" s="4"/>
      <c r="F360" s="4"/>
      <c r="G360" s="4"/>
      <c r="I360" s="3"/>
      <c r="J360" s="3"/>
    </row>
    <row r="361" spans="1:10" s="43" customFormat="1">
      <c r="A361" s="4"/>
      <c r="B361" s="4"/>
      <c r="C361" s="4"/>
      <c r="D361" s="4"/>
      <c r="E361" s="4"/>
      <c r="F361" s="4"/>
      <c r="G361" s="4"/>
      <c r="I361" s="3"/>
      <c r="J361" s="3"/>
    </row>
    <row r="362" spans="1:10" s="43" customFormat="1">
      <c r="A362" s="4"/>
      <c r="B362" s="4"/>
      <c r="C362" s="4"/>
      <c r="D362" s="4"/>
      <c r="E362" s="4"/>
      <c r="F362" s="4"/>
      <c r="G362" s="4"/>
      <c r="I362" s="3"/>
      <c r="J362" s="3"/>
    </row>
    <row r="363" spans="1:10" s="43" customFormat="1">
      <c r="A363" s="4"/>
      <c r="B363" s="4"/>
      <c r="C363" s="4"/>
      <c r="D363" s="4"/>
      <c r="E363" s="4"/>
      <c r="F363" s="4"/>
      <c r="G363" s="4"/>
      <c r="I363" s="3"/>
      <c r="J363" s="3"/>
    </row>
    <row r="364" spans="1:10" s="43" customFormat="1">
      <c r="A364" s="4"/>
      <c r="B364" s="4"/>
      <c r="C364" s="4"/>
      <c r="D364" s="4"/>
      <c r="E364" s="4"/>
      <c r="F364" s="4"/>
      <c r="G364" s="4"/>
      <c r="I364" s="3"/>
      <c r="J364" s="3"/>
    </row>
    <row r="365" spans="1:10" s="43" customFormat="1">
      <c r="A365" s="4"/>
      <c r="B365" s="4"/>
      <c r="C365" s="4"/>
      <c r="D365" s="4"/>
      <c r="E365" s="4"/>
      <c r="F365" s="4"/>
      <c r="G365" s="4"/>
      <c r="I365" s="3"/>
      <c r="J365" s="3"/>
    </row>
    <row r="366" spans="1:10" s="43" customFormat="1">
      <c r="A366" s="4"/>
      <c r="B366" s="4"/>
      <c r="C366" s="4"/>
      <c r="D366" s="4"/>
      <c r="E366" s="4"/>
      <c r="F366" s="4"/>
      <c r="G366" s="4"/>
      <c r="I366" s="3"/>
      <c r="J366" s="3"/>
    </row>
    <row r="367" spans="1:10" s="43" customFormat="1">
      <c r="A367" s="4"/>
      <c r="B367" s="4"/>
      <c r="C367" s="4"/>
      <c r="D367" s="4"/>
      <c r="E367" s="4"/>
      <c r="F367" s="4"/>
      <c r="G367" s="4"/>
      <c r="I367" s="3"/>
      <c r="J367" s="3"/>
    </row>
    <row r="368" spans="1:10" s="43" customFormat="1">
      <c r="A368" s="4"/>
      <c r="B368" s="4"/>
      <c r="C368" s="4"/>
      <c r="D368" s="4"/>
      <c r="E368" s="4"/>
      <c r="F368" s="4"/>
      <c r="G368" s="4"/>
      <c r="I368" s="3"/>
      <c r="J368" s="3"/>
    </row>
    <row r="369" spans="1:10" s="43" customFormat="1">
      <c r="A369" s="4"/>
      <c r="B369" s="4"/>
      <c r="C369" s="4"/>
      <c r="D369" s="4"/>
      <c r="E369" s="4"/>
      <c r="F369" s="4"/>
      <c r="G369" s="4"/>
      <c r="I369" s="3"/>
      <c r="J369" s="3"/>
    </row>
    <row r="370" spans="1:10" s="43" customFormat="1">
      <c r="A370" s="4"/>
      <c r="B370" s="4"/>
      <c r="C370" s="4"/>
      <c r="D370" s="4"/>
      <c r="E370" s="4"/>
      <c r="F370" s="4"/>
      <c r="G370" s="4"/>
      <c r="I370" s="3"/>
      <c r="J370" s="3"/>
    </row>
    <row r="371" spans="1:10" s="43" customFormat="1">
      <c r="A371" s="4"/>
      <c r="B371" s="4"/>
      <c r="C371" s="4"/>
      <c r="D371" s="4"/>
      <c r="E371" s="4"/>
      <c r="F371" s="4"/>
      <c r="G371" s="4"/>
      <c r="I371" s="3"/>
      <c r="J371" s="3"/>
    </row>
    <row r="372" spans="1:10" s="43" customFormat="1">
      <c r="A372" s="4"/>
      <c r="B372" s="4"/>
      <c r="C372" s="4"/>
      <c r="D372" s="4"/>
      <c r="E372" s="4"/>
      <c r="F372" s="4"/>
      <c r="G372" s="4"/>
      <c r="I372" s="3"/>
      <c r="J372" s="3"/>
    </row>
    <row r="373" spans="1:10" s="43" customFormat="1">
      <c r="A373" s="4"/>
      <c r="B373" s="4"/>
      <c r="C373" s="4"/>
      <c r="D373" s="4"/>
      <c r="E373" s="4"/>
      <c r="F373" s="4"/>
      <c r="G373" s="4"/>
      <c r="I373" s="3"/>
      <c r="J373" s="3"/>
    </row>
    <row r="374" spans="1:10" s="43" customFormat="1">
      <c r="A374" s="4"/>
      <c r="B374" s="4"/>
      <c r="C374" s="4"/>
      <c r="D374" s="4"/>
      <c r="E374" s="4"/>
      <c r="F374" s="4"/>
      <c r="G374" s="4"/>
      <c r="I374" s="3"/>
      <c r="J374" s="3"/>
    </row>
    <row r="375" spans="1:10" s="43" customFormat="1">
      <c r="A375" s="4"/>
      <c r="B375" s="4"/>
      <c r="C375" s="4"/>
      <c r="D375" s="4"/>
      <c r="E375" s="4"/>
      <c r="F375" s="4"/>
      <c r="G375" s="4"/>
      <c r="I375" s="3"/>
      <c r="J375" s="3"/>
    </row>
    <row r="376" spans="1:10" s="43" customFormat="1">
      <c r="A376" s="4"/>
      <c r="B376" s="4"/>
      <c r="C376" s="4"/>
      <c r="D376" s="4"/>
      <c r="E376" s="4"/>
      <c r="F376" s="4"/>
      <c r="G376" s="4"/>
      <c r="I376" s="3"/>
      <c r="J376" s="3"/>
    </row>
    <row r="377" spans="1:10" s="43" customFormat="1">
      <c r="A377" s="4"/>
      <c r="B377" s="4"/>
      <c r="C377" s="4"/>
      <c r="D377" s="4"/>
      <c r="E377" s="4"/>
      <c r="F377" s="4"/>
      <c r="G377" s="4"/>
      <c r="I377" s="3"/>
      <c r="J377" s="3"/>
    </row>
    <row r="378" spans="1:10" s="43" customFormat="1">
      <c r="A378" s="4"/>
      <c r="B378" s="4"/>
      <c r="C378" s="4"/>
      <c r="D378" s="4"/>
      <c r="E378" s="4"/>
      <c r="F378" s="4"/>
      <c r="G378" s="4"/>
      <c r="I378" s="3"/>
      <c r="J378" s="3"/>
    </row>
    <row r="379" spans="1:10" s="43" customFormat="1">
      <c r="A379" s="4"/>
      <c r="B379" s="4"/>
      <c r="C379" s="4"/>
      <c r="D379" s="4"/>
      <c r="E379" s="4"/>
      <c r="F379" s="4"/>
      <c r="G379" s="4"/>
      <c r="I379" s="3"/>
      <c r="J379" s="3"/>
    </row>
    <row r="380" spans="1:10" s="43" customFormat="1">
      <c r="A380" s="4"/>
      <c r="B380" s="4"/>
      <c r="C380" s="4"/>
      <c r="D380" s="4"/>
      <c r="E380" s="4"/>
      <c r="F380" s="4"/>
      <c r="G380" s="4"/>
      <c r="I380" s="3"/>
      <c r="J380" s="3"/>
    </row>
    <row r="381" spans="1:10" s="43" customFormat="1">
      <c r="A381" s="4"/>
      <c r="B381" s="4"/>
      <c r="C381" s="4"/>
      <c r="D381" s="4"/>
      <c r="E381" s="4"/>
      <c r="F381" s="4"/>
      <c r="G381" s="4"/>
      <c r="I381" s="3"/>
      <c r="J381" s="3"/>
    </row>
    <row r="382" spans="1:10" s="43" customFormat="1">
      <c r="A382" s="4"/>
      <c r="B382" s="4"/>
      <c r="C382" s="4"/>
      <c r="D382" s="4"/>
      <c r="E382" s="4"/>
      <c r="F382" s="4"/>
      <c r="G382" s="4"/>
      <c r="I382" s="3"/>
      <c r="J382" s="3"/>
    </row>
    <row r="383" spans="1:10" s="43" customFormat="1">
      <c r="A383" s="4"/>
      <c r="B383" s="4"/>
      <c r="C383" s="4"/>
      <c r="D383" s="4"/>
      <c r="E383" s="4"/>
      <c r="F383" s="4"/>
      <c r="G383" s="4"/>
      <c r="I383" s="3"/>
      <c r="J383" s="3"/>
    </row>
    <row r="384" spans="1:10" s="43" customFormat="1">
      <c r="A384" s="4"/>
      <c r="B384" s="4"/>
      <c r="C384" s="4"/>
      <c r="D384" s="4"/>
      <c r="E384" s="4"/>
      <c r="F384" s="4"/>
      <c r="G384" s="4"/>
      <c r="I384" s="3"/>
      <c r="J384" s="3"/>
    </row>
    <row r="385" spans="1:10" s="43" customFormat="1">
      <c r="A385" s="4"/>
      <c r="B385" s="4"/>
      <c r="C385" s="4"/>
      <c r="D385" s="4"/>
      <c r="E385" s="4"/>
      <c r="F385" s="4"/>
      <c r="G385" s="4"/>
      <c r="I385" s="3"/>
      <c r="J385" s="3"/>
    </row>
    <row r="386" spans="1:10" s="43" customFormat="1">
      <c r="A386" s="4"/>
      <c r="B386" s="4"/>
      <c r="C386" s="4"/>
      <c r="D386" s="4"/>
      <c r="E386" s="4"/>
      <c r="F386" s="4"/>
      <c r="G386" s="4"/>
      <c r="I386" s="3"/>
      <c r="J386" s="3"/>
    </row>
    <row r="387" spans="1:10" s="43" customFormat="1">
      <c r="A387" s="4"/>
      <c r="B387" s="4"/>
      <c r="C387" s="4"/>
      <c r="D387" s="4"/>
      <c r="E387" s="4"/>
      <c r="F387" s="4"/>
      <c r="G387" s="4"/>
      <c r="I387" s="3"/>
      <c r="J387" s="3"/>
    </row>
    <row r="388" spans="1:10" s="43" customFormat="1">
      <c r="A388" s="4"/>
      <c r="B388" s="4"/>
      <c r="C388" s="4"/>
      <c r="D388" s="4"/>
      <c r="E388" s="4"/>
      <c r="F388" s="4"/>
      <c r="G388" s="4"/>
      <c r="I388" s="3"/>
      <c r="J388" s="3"/>
    </row>
    <row r="389" spans="1:10" s="43" customFormat="1">
      <c r="A389" s="4"/>
      <c r="B389" s="4"/>
      <c r="C389" s="4"/>
      <c r="D389" s="4"/>
      <c r="E389" s="4"/>
      <c r="F389" s="4"/>
      <c r="G389" s="4"/>
      <c r="I389" s="3"/>
      <c r="J389" s="3"/>
    </row>
    <row r="390" spans="1:10" s="43" customFormat="1">
      <c r="A390" s="4"/>
      <c r="B390" s="4"/>
      <c r="C390" s="4"/>
      <c r="D390" s="4"/>
      <c r="E390" s="4"/>
      <c r="F390" s="4"/>
      <c r="G390" s="4"/>
      <c r="I390" s="3"/>
      <c r="J390" s="3"/>
    </row>
    <row r="391" spans="1:10" s="43" customFormat="1">
      <c r="A391" s="4"/>
      <c r="B391" s="4"/>
      <c r="C391" s="4"/>
      <c r="D391" s="4"/>
      <c r="E391" s="4"/>
      <c r="F391" s="4"/>
      <c r="G391" s="4"/>
      <c r="I391" s="3"/>
      <c r="J391" s="3"/>
    </row>
    <row r="392" spans="1:10" s="43" customFormat="1">
      <c r="A392" s="4"/>
      <c r="B392" s="4"/>
      <c r="C392" s="4"/>
      <c r="D392" s="4"/>
      <c r="E392" s="4"/>
      <c r="F392" s="4"/>
      <c r="G392" s="4"/>
      <c r="I392" s="3"/>
      <c r="J392" s="3"/>
    </row>
    <row r="393" spans="1:10" s="43" customFormat="1">
      <c r="A393" s="4"/>
      <c r="B393" s="4"/>
      <c r="C393" s="4"/>
      <c r="D393" s="4"/>
      <c r="E393" s="4"/>
      <c r="F393" s="4"/>
      <c r="G393" s="4"/>
      <c r="I393" s="3"/>
      <c r="J393" s="3"/>
    </row>
    <row r="394" spans="1:10" s="43" customFormat="1">
      <c r="A394" s="4"/>
      <c r="B394" s="4"/>
      <c r="C394" s="4"/>
      <c r="D394" s="4"/>
      <c r="E394" s="4"/>
      <c r="F394" s="4"/>
      <c r="G394" s="4"/>
      <c r="I394" s="3"/>
      <c r="J394" s="3"/>
    </row>
    <row r="395" spans="1:10" s="43" customFormat="1">
      <c r="A395" s="4"/>
      <c r="B395" s="4"/>
      <c r="C395" s="4"/>
      <c r="D395" s="4"/>
      <c r="E395" s="4"/>
      <c r="F395" s="4"/>
      <c r="G395" s="4"/>
      <c r="I395" s="3"/>
      <c r="J395" s="3"/>
    </row>
    <row r="396" spans="1:10" s="43" customFormat="1">
      <c r="A396" s="4"/>
      <c r="B396" s="4"/>
      <c r="C396" s="4"/>
      <c r="D396" s="4"/>
      <c r="E396" s="4"/>
      <c r="F396" s="4"/>
      <c r="G396" s="4"/>
      <c r="I396" s="3"/>
      <c r="J396" s="3"/>
    </row>
    <row r="397" spans="1:10" s="43" customFormat="1">
      <c r="A397" s="4"/>
      <c r="B397" s="4"/>
      <c r="C397" s="4"/>
      <c r="D397" s="4"/>
      <c r="E397" s="4"/>
      <c r="F397" s="4"/>
      <c r="G397" s="4"/>
      <c r="I397" s="3"/>
      <c r="J397" s="3"/>
    </row>
    <row r="398" spans="1:10" s="43" customFormat="1">
      <c r="A398" s="4"/>
      <c r="B398" s="4"/>
      <c r="C398" s="4"/>
      <c r="D398" s="4"/>
      <c r="E398" s="4"/>
      <c r="F398" s="4"/>
      <c r="G398" s="4"/>
      <c r="I398" s="3"/>
      <c r="J398" s="3"/>
    </row>
    <row r="399" spans="1:10" s="43" customFormat="1">
      <c r="A399" s="4"/>
      <c r="B399" s="4"/>
      <c r="C399" s="4"/>
      <c r="D399" s="4"/>
      <c r="E399" s="4"/>
      <c r="F399" s="4"/>
      <c r="G399" s="4"/>
      <c r="I399" s="3"/>
      <c r="J399" s="3"/>
    </row>
    <row r="400" spans="1:10" s="43" customFormat="1">
      <c r="A400" s="4"/>
      <c r="B400" s="4"/>
      <c r="C400" s="4"/>
      <c r="D400" s="4"/>
      <c r="E400" s="4"/>
      <c r="F400" s="4"/>
      <c r="G400" s="4"/>
      <c r="I400" s="3"/>
      <c r="J400" s="3"/>
    </row>
    <row r="401" spans="1:10" s="43" customFormat="1">
      <c r="A401" s="4"/>
      <c r="B401" s="4"/>
      <c r="C401" s="4"/>
      <c r="D401" s="4"/>
      <c r="E401" s="4"/>
      <c r="F401" s="4"/>
      <c r="G401" s="4"/>
      <c r="I401" s="3"/>
      <c r="J401" s="3"/>
    </row>
    <row r="402" spans="1:10" s="43" customFormat="1">
      <c r="A402" s="4"/>
      <c r="B402" s="4"/>
      <c r="C402" s="4"/>
      <c r="D402" s="4"/>
      <c r="E402" s="4"/>
      <c r="F402" s="4"/>
      <c r="G402" s="4"/>
      <c r="I402" s="3"/>
      <c r="J402" s="3"/>
    </row>
    <row r="403" spans="1:10" s="43" customFormat="1">
      <c r="A403" s="4"/>
      <c r="B403" s="4"/>
      <c r="C403" s="4"/>
      <c r="D403" s="4"/>
      <c r="E403" s="4"/>
      <c r="F403" s="4"/>
      <c r="G403" s="4"/>
      <c r="I403" s="3"/>
      <c r="J403" s="3"/>
    </row>
    <row r="404" spans="1:10" s="43" customFormat="1">
      <c r="A404" s="4"/>
      <c r="B404" s="4"/>
      <c r="C404" s="4"/>
      <c r="D404" s="4"/>
      <c r="E404" s="4"/>
      <c r="F404" s="4"/>
      <c r="G404" s="4"/>
      <c r="I404" s="3"/>
      <c r="J404" s="3"/>
    </row>
    <row r="405" spans="1:10" s="43" customFormat="1">
      <c r="A405" s="4"/>
      <c r="B405" s="4"/>
      <c r="C405" s="4"/>
      <c r="D405" s="4"/>
      <c r="E405" s="4"/>
      <c r="F405" s="4"/>
      <c r="G405" s="4"/>
      <c r="I405" s="3"/>
      <c r="J405" s="3"/>
    </row>
    <row r="406" spans="1:10" s="43" customFormat="1">
      <c r="A406" s="4"/>
      <c r="B406" s="4"/>
      <c r="C406" s="4"/>
      <c r="D406" s="4"/>
      <c r="E406" s="4"/>
      <c r="F406" s="4"/>
      <c r="G406" s="4"/>
      <c r="I406" s="3"/>
      <c r="J406" s="3"/>
    </row>
    <row r="407" spans="1:10" s="43" customFormat="1">
      <c r="A407" s="4"/>
      <c r="B407" s="4"/>
      <c r="C407" s="4"/>
      <c r="D407" s="4"/>
      <c r="E407" s="4"/>
      <c r="F407" s="4"/>
      <c r="G407" s="4"/>
      <c r="I407" s="3"/>
      <c r="J407" s="3"/>
    </row>
    <row r="408" spans="1:10" s="43" customFormat="1">
      <c r="A408" s="4"/>
      <c r="B408" s="4"/>
      <c r="C408" s="4"/>
      <c r="D408" s="4"/>
      <c r="E408" s="4"/>
      <c r="F408" s="4"/>
      <c r="G408" s="4"/>
      <c r="I408" s="3"/>
      <c r="J408" s="3"/>
    </row>
    <row r="409" spans="1:10" s="43" customFormat="1">
      <c r="A409" s="4"/>
      <c r="B409" s="4"/>
      <c r="C409" s="4"/>
      <c r="D409" s="4"/>
      <c r="E409" s="4"/>
      <c r="F409" s="4"/>
      <c r="G409" s="4"/>
      <c r="I409" s="3"/>
      <c r="J409" s="3"/>
    </row>
    <row r="410" spans="1:10" s="43" customFormat="1">
      <c r="A410" s="4"/>
      <c r="B410" s="4"/>
      <c r="C410" s="4"/>
      <c r="D410" s="4"/>
      <c r="E410" s="4"/>
      <c r="F410" s="4"/>
      <c r="G410" s="4"/>
      <c r="I410" s="3"/>
      <c r="J410" s="3"/>
    </row>
    <row r="411" spans="1:10" s="43" customFormat="1">
      <c r="A411" s="4"/>
      <c r="B411" s="4"/>
      <c r="C411" s="4"/>
      <c r="D411" s="4"/>
      <c r="E411" s="4"/>
      <c r="F411" s="4"/>
      <c r="G411" s="4"/>
      <c r="I411" s="3"/>
      <c r="J411" s="3"/>
    </row>
    <row r="412" spans="1:10" s="43" customFormat="1">
      <c r="A412" s="4"/>
      <c r="B412" s="4"/>
      <c r="C412" s="4"/>
      <c r="D412" s="4"/>
      <c r="E412" s="4"/>
      <c r="F412" s="4"/>
      <c r="G412" s="4"/>
      <c r="I412" s="3"/>
      <c r="J412" s="3"/>
    </row>
    <row r="413" spans="1:10" s="43" customFormat="1">
      <c r="A413" s="4"/>
      <c r="B413" s="4"/>
      <c r="C413" s="4"/>
      <c r="D413" s="4"/>
      <c r="E413" s="4"/>
      <c r="F413" s="4"/>
      <c r="G413" s="4"/>
      <c r="I413" s="3"/>
      <c r="J413" s="3"/>
    </row>
    <row r="414" spans="1:10" s="43" customFormat="1">
      <c r="A414" s="4"/>
      <c r="B414" s="4"/>
      <c r="C414" s="4"/>
      <c r="D414" s="4"/>
      <c r="E414" s="4"/>
      <c r="F414" s="4"/>
      <c r="G414" s="4"/>
      <c r="I414" s="3"/>
      <c r="J414" s="3"/>
    </row>
    <row r="415" spans="1:10" s="43" customFormat="1">
      <c r="A415" s="4"/>
      <c r="B415" s="4"/>
      <c r="C415" s="4"/>
      <c r="D415" s="4"/>
      <c r="E415" s="4"/>
      <c r="F415" s="4"/>
      <c r="G415" s="4"/>
      <c r="I415" s="3"/>
      <c r="J415" s="3"/>
    </row>
    <row r="416" spans="1:10" s="43" customFormat="1">
      <c r="A416" s="4"/>
      <c r="B416" s="4"/>
      <c r="C416" s="4"/>
      <c r="D416" s="4"/>
      <c r="E416" s="4"/>
      <c r="F416" s="4"/>
      <c r="G416" s="4"/>
      <c r="I416" s="3"/>
      <c r="J416" s="3"/>
    </row>
    <row r="417" spans="1:10" s="43" customFormat="1">
      <c r="A417" s="4"/>
      <c r="B417" s="4"/>
      <c r="C417" s="4"/>
      <c r="D417" s="4"/>
      <c r="E417" s="4"/>
      <c r="F417" s="4"/>
      <c r="G417" s="4"/>
      <c r="I417" s="3"/>
      <c r="J417" s="3"/>
    </row>
    <row r="418" spans="1:10" s="43" customFormat="1">
      <c r="A418" s="4"/>
      <c r="B418" s="4"/>
      <c r="C418" s="4"/>
      <c r="D418" s="4"/>
      <c r="E418" s="4"/>
      <c r="F418" s="4"/>
      <c r="G418" s="4"/>
      <c r="I418" s="3"/>
      <c r="J418" s="3"/>
    </row>
    <row r="419" spans="1:10" s="43" customFormat="1">
      <c r="A419" s="4"/>
      <c r="B419" s="4"/>
      <c r="C419" s="4"/>
      <c r="D419" s="4"/>
      <c r="E419" s="4"/>
      <c r="F419" s="4"/>
      <c r="G419" s="4"/>
      <c r="I419" s="3"/>
      <c r="J419" s="3"/>
    </row>
    <row r="420" spans="1:10" s="43" customFormat="1">
      <c r="A420" s="4"/>
      <c r="B420" s="4"/>
      <c r="C420" s="4"/>
      <c r="D420" s="4"/>
      <c r="E420" s="4"/>
      <c r="F420" s="4"/>
      <c r="G420" s="4"/>
      <c r="I420" s="3"/>
      <c r="J420" s="3"/>
    </row>
    <row r="421" spans="1:10" s="43" customFormat="1">
      <c r="A421" s="4"/>
      <c r="B421" s="4"/>
      <c r="C421" s="4"/>
      <c r="D421" s="4"/>
      <c r="E421" s="4"/>
      <c r="F421" s="4"/>
      <c r="G421" s="4"/>
      <c r="I421" s="3"/>
      <c r="J421" s="3"/>
    </row>
    <row r="422" spans="1:10" s="43" customFormat="1">
      <c r="A422" s="4"/>
      <c r="B422" s="4"/>
      <c r="C422" s="4"/>
      <c r="D422" s="4"/>
      <c r="E422" s="4"/>
      <c r="F422" s="4"/>
      <c r="G422" s="4"/>
      <c r="I422" s="3"/>
      <c r="J422" s="3"/>
    </row>
    <row r="423" spans="1:10" s="43" customFormat="1">
      <c r="A423" s="4"/>
      <c r="B423" s="4"/>
      <c r="C423" s="4"/>
      <c r="D423" s="4"/>
      <c r="E423" s="4"/>
      <c r="F423" s="4"/>
      <c r="G423" s="4"/>
      <c r="I423" s="3"/>
      <c r="J423" s="3"/>
    </row>
    <row r="424" spans="1:10" s="43" customFormat="1">
      <c r="A424" s="4"/>
      <c r="B424" s="4"/>
      <c r="C424" s="4"/>
      <c r="D424" s="4"/>
      <c r="E424" s="4"/>
      <c r="F424" s="4"/>
      <c r="G424" s="4"/>
      <c r="I424" s="3"/>
      <c r="J424" s="3"/>
    </row>
    <row r="425" spans="1:10" s="43" customFormat="1">
      <c r="A425" s="4"/>
      <c r="B425" s="4"/>
      <c r="C425" s="4"/>
      <c r="D425" s="4"/>
      <c r="E425" s="4"/>
      <c r="F425" s="4"/>
      <c r="G425" s="4"/>
      <c r="I425" s="3"/>
      <c r="J425" s="3"/>
    </row>
    <row r="426" spans="1:10" s="43" customFormat="1">
      <c r="A426" s="4"/>
      <c r="B426" s="4"/>
      <c r="C426" s="4"/>
      <c r="D426" s="4"/>
      <c r="E426" s="4"/>
      <c r="F426" s="4"/>
      <c r="G426" s="4"/>
      <c r="I426" s="3"/>
      <c r="J426" s="3"/>
    </row>
    <row r="427" spans="1:10" s="43" customFormat="1">
      <c r="A427" s="4"/>
      <c r="B427" s="4"/>
      <c r="C427" s="4"/>
      <c r="D427" s="4"/>
      <c r="E427" s="4"/>
      <c r="F427" s="4"/>
      <c r="G427" s="4"/>
      <c r="I427" s="3"/>
      <c r="J427" s="3"/>
    </row>
    <row r="428" spans="1:10" s="43" customFormat="1">
      <c r="A428" s="4"/>
      <c r="B428" s="4"/>
      <c r="C428" s="4"/>
      <c r="D428" s="4"/>
      <c r="E428" s="4"/>
      <c r="F428" s="4"/>
      <c r="G428" s="4"/>
      <c r="I428" s="3"/>
      <c r="J428" s="3"/>
    </row>
    <row r="429" spans="1:10" s="43" customFormat="1">
      <c r="A429" s="4"/>
      <c r="B429" s="4"/>
      <c r="C429" s="4"/>
      <c r="D429" s="4"/>
      <c r="E429" s="4"/>
      <c r="F429" s="4"/>
      <c r="G429" s="4"/>
      <c r="I429" s="3"/>
      <c r="J429" s="3"/>
    </row>
    <row r="430" spans="1:10" s="43" customFormat="1">
      <c r="A430" s="4"/>
      <c r="B430" s="4"/>
      <c r="C430" s="4"/>
      <c r="D430" s="4"/>
      <c r="E430" s="4"/>
      <c r="F430" s="4"/>
      <c r="G430" s="4"/>
      <c r="I430" s="3"/>
      <c r="J430" s="3"/>
    </row>
    <row r="431" spans="1:10" s="43" customFormat="1">
      <c r="A431" s="4"/>
      <c r="B431" s="4"/>
      <c r="C431" s="4"/>
      <c r="D431" s="4"/>
      <c r="E431" s="4"/>
      <c r="F431" s="4"/>
      <c r="G431" s="4"/>
      <c r="I431" s="3"/>
      <c r="J431" s="3"/>
    </row>
    <row r="432" spans="1:10" s="43" customFormat="1">
      <c r="A432" s="4"/>
      <c r="B432" s="4"/>
      <c r="C432" s="4"/>
      <c r="D432" s="4"/>
      <c r="E432" s="4"/>
      <c r="F432" s="4"/>
      <c r="G432" s="4"/>
      <c r="I432" s="3"/>
      <c r="J432" s="3"/>
    </row>
    <row r="433" spans="1:10" s="43" customFormat="1">
      <c r="A433" s="4"/>
      <c r="B433" s="4"/>
      <c r="C433" s="4"/>
      <c r="D433" s="4"/>
      <c r="E433" s="4"/>
      <c r="F433" s="4"/>
      <c r="G433" s="4"/>
      <c r="I433" s="3"/>
      <c r="J433" s="3"/>
    </row>
    <row r="434" spans="1:10" s="43" customFormat="1">
      <c r="A434" s="4"/>
      <c r="B434" s="4"/>
      <c r="C434" s="4"/>
      <c r="D434" s="4"/>
      <c r="E434" s="4"/>
      <c r="F434" s="4"/>
      <c r="G434" s="4"/>
      <c r="I434" s="3"/>
      <c r="J434" s="3"/>
    </row>
    <row r="435" spans="1:10" s="43" customFormat="1">
      <c r="A435" s="4"/>
      <c r="B435" s="4"/>
      <c r="C435" s="4"/>
      <c r="D435" s="4"/>
      <c r="E435" s="4"/>
      <c r="F435" s="4"/>
      <c r="G435" s="4"/>
      <c r="I435" s="3"/>
      <c r="J435" s="3"/>
    </row>
    <row r="436" spans="1:10" s="43" customFormat="1">
      <c r="A436" s="4"/>
      <c r="B436" s="4"/>
      <c r="C436" s="4"/>
      <c r="D436" s="4"/>
      <c r="E436" s="4"/>
      <c r="F436" s="4"/>
      <c r="G436" s="4"/>
      <c r="I436" s="3"/>
      <c r="J436" s="3"/>
    </row>
    <row r="437" spans="1:10" s="43" customFormat="1">
      <c r="A437" s="4"/>
      <c r="B437" s="4"/>
      <c r="C437" s="4"/>
      <c r="D437" s="4"/>
      <c r="E437" s="4"/>
      <c r="F437" s="4"/>
      <c r="G437" s="4"/>
      <c r="I437" s="3"/>
      <c r="J437" s="3"/>
    </row>
    <row r="438" spans="1:10" s="43" customFormat="1">
      <c r="A438" s="4"/>
      <c r="B438" s="4"/>
      <c r="C438" s="4"/>
      <c r="D438" s="4"/>
      <c r="E438" s="4"/>
      <c r="F438" s="4"/>
      <c r="G438" s="4"/>
      <c r="I438" s="3"/>
      <c r="J438" s="3"/>
    </row>
    <row r="439" spans="1:10" s="43" customFormat="1">
      <c r="A439" s="4"/>
      <c r="B439" s="4"/>
      <c r="C439" s="4"/>
      <c r="D439" s="4"/>
      <c r="E439" s="4"/>
      <c r="F439" s="4"/>
      <c r="G439" s="4"/>
      <c r="I439" s="3"/>
      <c r="J439" s="3"/>
    </row>
    <row r="440" spans="1:10" s="43" customFormat="1">
      <c r="A440" s="4"/>
      <c r="B440" s="4"/>
      <c r="C440" s="4"/>
      <c r="D440" s="4"/>
      <c r="E440" s="4"/>
      <c r="F440" s="4"/>
      <c r="G440" s="4"/>
      <c r="I440" s="3"/>
      <c r="J440" s="3"/>
    </row>
    <row r="441" spans="1:10" s="43" customFormat="1">
      <c r="A441" s="4"/>
      <c r="B441" s="4"/>
      <c r="C441" s="4"/>
      <c r="D441" s="4"/>
      <c r="E441" s="4"/>
      <c r="F441" s="4"/>
      <c r="G441" s="4"/>
      <c r="I441" s="3"/>
      <c r="J441" s="3"/>
    </row>
    <row r="442" spans="1:10" s="43" customFormat="1">
      <c r="A442" s="4"/>
      <c r="B442" s="4"/>
      <c r="C442" s="4"/>
      <c r="D442" s="4"/>
      <c r="E442" s="4"/>
      <c r="F442" s="4"/>
      <c r="G442" s="4"/>
      <c r="I442" s="3"/>
      <c r="J442" s="3"/>
    </row>
    <row r="443" spans="1:10" s="43" customFormat="1">
      <c r="A443" s="4"/>
      <c r="B443" s="4"/>
      <c r="C443" s="4"/>
      <c r="D443" s="4"/>
      <c r="E443" s="4"/>
      <c r="F443" s="4"/>
      <c r="G443" s="4"/>
      <c r="I443" s="3"/>
      <c r="J443" s="3"/>
    </row>
    <row r="444" spans="1:10" s="43" customFormat="1">
      <c r="A444" s="4"/>
      <c r="B444" s="4"/>
      <c r="C444" s="4"/>
      <c r="D444" s="4"/>
      <c r="E444" s="4"/>
      <c r="F444" s="4"/>
      <c r="G444" s="4"/>
      <c r="I444" s="3"/>
      <c r="J444" s="3"/>
    </row>
    <row r="445" spans="1:10" s="43" customFormat="1">
      <c r="A445" s="4"/>
      <c r="B445" s="4"/>
      <c r="C445" s="4"/>
      <c r="D445" s="4"/>
      <c r="E445" s="4"/>
      <c r="F445" s="4"/>
      <c r="G445" s="4"/>
      <c r="I445" s="3"/>
      <c r="J445" s="3"/>
    </row>
    <row r="446" spans="1:10" s="43" customFormat="1">
      <c r="A446" s="4"/>
      <c r="B446" s="4"/>
      <c r="C446" s="4"/>
      <c r="D446" s="4"/>
      <c r="E446" s="4"/>
      <c r="F446" s="4"/>
      <c r="G446" s="4"/>
      <c r="I446" s="3"/>
      <c r="J446" s="3"/>
    </row>
    <row r="447" spans="1:10" s="43" customFormat="1">
      <c r="A447" s="4"/>
      <c r="B447" s="4"/>
      <c r="C447" s="4"/>
      <c r="D447" s="4"/>
      <c r="E447" s="4"/>
      <c r="F447" s="4"/>
      <c r="G447" s="4"/>
      <c r="I447" s="3"/>
      <c r="J447" s="3"/>
    </row>
    <row r="448" spans="1:10" s="43" customFormat="1">
      <c r="A448" s="4"/>
      <c r="B448" s="4"/>
      <c r="C448" s="4"/>
      <c r="D448" s="4"/>
      <c r="E448" s="4"/>
      <c r="F448" s="4"/>
      <c r="G448" s="4"/>
      <c r="I448" s="3"/>
      <c r="J448" s="3"/>
    </row>
    <row r="449" spans="1:10" s="43" customFormat="1">
      <c r="A449" s="4"/>
      <c r="B449" s="4"/>
      <c r="C449" s="4"/>
      <c r="D449" s="4"/>
      <c r="E449" s="4"/>
      <c r="F449" s="4"/>
      <c r="G449" s="4"/>
      <c r="I449" s="3"/>
      <c r="J449" s="3"/>
    </row>
    <row r="450" spans="1:10" s="43" customFormat="1">
      <c r="A450" s="4"/>
      <c r="B450" s="4"/>
      <c r="C450" s="4"/>
      <c r="D450" s="4"/>
      <c r="E450" s="4"/>
      <c r="F450" s="4"/>
      <c r="G450" s="4"/>
      <c r="I450" s="3"/>
      <c r="J450" s="3"/>
    </row>
    <row r="451" spans="1:10" s="43" customFormat="1">
      <c r="A451" s="4"/>
      <c r="B451" s="4"/>
      <c r="C451" s="4"/>
      <c r="D451" s="4"/>
      <c r="E451" s="4"/>
      <c r="F451" s="4"/>
      <c r="G451" s="4"/>
      <c r="I451" s="3"/>
      <c r="J451" s="3"/>
    </row>
    <row r="452" spans="1:10" s="43" customFormat="1">
      <c r="A452" s="4"/>
      <c r="B452" s="4"/>
      <c r="C452" s="4"/>
      <c r="D452" s="4"/>
      <c r="E452" s="4"/>
      <c r="F452" s="4"/>
      <c r="G452" s="4"/>
      <c r="I452" s="3"/>
      <c r="J452" s="3"/>
    </row>
    <row r="453" spans="1:10" s="43" customFormat="1">
      <c r="A453" s="4"/>
      <c r="B453" s="4"/>
      <c r="C453" s="4"/>
      <c r="D453" s="4"/>
      <c r="E453" s="4"/>
      <c r="F453" s="4"/>
      <c r="G453" s="4"/>
      <c r="I453" s="3"/>
      <c r="J453" s="3"/>
    </row>
    <row r="454" spans="1:10" s="43" customFormat="1">
      <c r="A454" s="4"/>
      <c r="B454" s="4"/>
      <c r="C454" s="4"/>
      <c r="D454" s="4"/>
      <c r="E454" s="4"/>
      <c r="F454" s="4"/>
      <c r="G454" s="4"/>
      <c r="I454" s="3"/>
      <c r="J454" s="3"/>
    </row>
    <row r="455" spans="1:10" s="43" customFormat="1">
      <c r="A455" s="4"/>
      <c r="B455" s="4"/>
      <c r="C455" s="4"/>
      <c r="D455" s="4"/>
      <c r="E455" s="4"/>
      <c r="F455" s="4"/>
      <c r="G455" s="4"/>
      <c r="I455" s="3"/>
      <c r="J455" s="3"/>
    </row>
    <row r="456" spans="1:10" s="43" customFormat="1">
      <c r="A456" s="4"/>
      <c r="B456" s="4"/>
      <c r="C456" s="4"/>
      <c r="D456" s="4"/>
      <c r="E456" s="4"/>
      <c r="F456" s="4"/>
      <c r="G456" s="4"/>
      <c r="I456" s="3"/>
      <c r="J456" s="3"/>
    </row>
    <row r="457" spans="1:10" s="43" customFormat="1">
      <c r="A457" s="4"/>
      <c r="B457" s="4"/>
      <c r="C457" s="4"/>
      <c r="D457" s="4"/>
      <c r="E457" s="4"/>
      <c r="F457" s="4"/>
      <c r="G457" s="4"/>
      <c r="I457" s="3"/>
      <c r="J457" s="3"/>
    </row>
    <row r="458" spans="1:10" s="43" customFormat="1">
      <c r="A458" s="4"/>
      <c r="B458" s="4"/>
      <c r="C458" s="4"/>
      <c r="D458" s="4"/>
      <c r="E458" s="4"/>
      <c r="F458" s="4"/>
      <c r="G458" s="4"/>
      <c r="I458" s="3"/>
      <c r="J458" s="3"/>
    </row>
    <row r="459" spans="1:10" s="43" customFormat="1">
      <c r="A459" s="4"/>
      <c r="B459" s="4"/>
      <c r="C459" s="4"/>
      <c r="D459" s="4"/>
      <c r="E459" s="4"/>
      <c r="F459" s="4"/>
      <c r="G459" s="4"/>
      <c r="I459" s="3"/>
      <c r="J459" s="3"/>
    </row>
    <row r="460" spans="1:10" s="43" customFormat="1">
      <c r="A460" s="4"/>
      <c r="B460" s="4"/>
      <c r="C460" s="4"/>
      <c r="D460" s="4"/>
      <c r="E460" s="4"/>
      <c r="F460" s="4"/>
      <c r="G460" s="4"/>
      <c r="I460" s="3"/>
      <c r="J460" s="3"/>
    </row>
    <row r="461" spans="1:10" s="43" customFormat="1">
      <c r="A461" s="4"/>
      <c r="B461" s="4"/>
      <c r="C461" s="4"/>
      <c r="D461" s="4"/>
      <c r="E461" s="4"/>
      <c r="F461" s="4"/>
      <c r="G461" s="4"/>
      <c r="I461" s="3"/>
      <c r="J461" s="3"/>
    </row>
    <row r="462" spans="1:10" s="43" customFormat="1">
      <c r="A462" s="4"/>
      <c r="B462" s="4"/>
      <c r="C462" s="4"/>
      <c r="D462" s="4"/>
      <c r="E462" s="4"/>
      <c r="F462" s="4"/>
      <c r="G462" s="4"/>
      <c r="I462" s="3"/>
      <c r="J462" s="3"/>
    </row>
    <row r="463" spans="1:10" s="43" customFormat="1">
      <c r="A463" s="4"/>
      <c r="B463" s="4"/>
      <c r="C463" s="4"/>
      <c r="D463" s="4"/>
      <c r="E463" s="4"/>
      <c r="F463" s="4"/>
      <c r="G463" s="4"/>
      <c r="I463" s="3"/>
      <c r="J463" s="3"/>
    </row>
    <row r="464" spans="1:10" s="43" customFormat="1">
      <c r="A464" s="4"/>
      <c r="B464" s="4"/>
      <c r="C464" s="4"/>
      <c r="D464" s="4"/>
      <c r="E464" s="4"/>
      <c r="F464" s="4"/>
      <c r="G464" s="4"/>
      <c r="I464" s="3"/>
      <c r="J464" s="3"/>
    </row>
    <row r="465" spans="1:10" s="43" customFormat="1">
      <c r="A465" s="4"/>
      <c r="B465" s="4"/>
      <c r="C465" s="4"/>
      <c r="D465" s="4"/>
      <c r="E465" s="4"/>
      <c r="F465" s="4"/>
      <c r="G465" s="4"/>
      <c r="I465" s="3"/>
      <c r="J465" s="3"/>
    </row>
    <row r="466" spans="1:10" s="43" customFormat="1">
      <c r="A466" s="4"/>
      <c r="B466" s="4"/>
      <c r="C466" s="4"/>
      <c r="D466" s="4"/>
      <c r="E466" s="4"/>
      <c r="F466" s="4"/>
      <c r="G466" s="4"/>
      <c r="I466" s="3"/>
      <c r="J466" s="3"/>
    </row>
    <row r="467" spans="1:10" s="43" customFormat="1">
      <c r="A467" s="4"/>
      <c r="B467" s="4"/>
      <c r="C467" s="4"/>
      <c r="D467" s="4"/>
      <c r="E467" s="4"/>
      <c r="F467" s="4"/>
      <c r="G467" s="4"/>
      <c r="I467" s="3"/>
      <c r="J467" s="3"/>
    </row>
    <row r="468" spans="1:10" s="43" customFormat="1">
      <c r="A468" s="4"/>
      <c r="B468" s="4"/>
      <c r="C468" s="4"/>
      <c r="D468" s="4"/>
      <c r="E468" s="4"/>
      <c r="F468" s="4"/>
      <c r="G468" s="4"/>
      <c r="I468" s="3"/>
      <c r="J468" s="3"/>
    </row>
  </sheetData>
  <mergeCells count="6">
    <mergeCell ref="A61:G61"/>
    <mergeCell ref="C5:C6"/>
    <mergeCell ref="D5:D6"/>
    <mergeCell ref="E5:E6"/>
    <mergeCell ref="F5:F6"/>
    <mergeCell ref="A59:F59"/>
  </mergeCells>
  <phoneticPr fontId="73" type="noConversion"/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540C0-25A5-4D6C-9BA6-74EB99407BC4}">
  <sheetPr>
    <tabColor indexed="12"/>
  </sheetPr>
  <dimension ref="A1:J468"/>
  <sheetViews>
    <sheetView showGridLines="0" view="pageLayout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8" width="9.140625" style="43"/>
    <col min="9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581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1199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748</v>
      </c>
      <c r="D12" s="92"/>
      <c r="E12" s="93"/>
      <c r="F12" s="104"/>
      <c r="G12" s="95"/>
    </row>
    <row r="13" spans="1:10" ht="17.100000000000001" customHeight="1">
      <c r="A13" s="89"/>
      <c r="B13" s="90"/>
      <c r="C13" s="105" t="s">
        <v>749</v>
      </c>
      <c r="D13" s="92"/>
      <c r="E13" s="93"/>
      <c r="F13" s="104"/>
      <c r="G13" s="95"/>
    </row>
    <row r="14" spans="1:10" ht="17.100000000000001" customHeight="1">
      <c r="A14" s="89"/>
      <c r="B14" s="90"/>
      <c r="C14" s="105" t="s">
        <v>750</v>
      </c>
      <c r="D14" s="92"/>
      <c r="E14" s="93"/>
      <c r="F14" s="104"/>
      <c r="G14" s="95"/>
    </row>
    <row r="15" spans="1:10" ht="17.100000000000001" customHeight="1">
      <c r="A15" s="89"/>
      <c r="B15" s="90"/>
      <c r="C15" s="213" t="s">
        <v>751</v>
      </c>
      <c r="D15" s="92"/>
      <c r="E15" s="93"/>
      <c r="F15" s="104"/>
      <c r="G15" s="95"/>
    </row>
    <row r="16" spans="1:10" ht="17.100000000000001" customHeight="1">
      <c r="A16" s="89"/>
      <c r="B16" s="90"/>
      <c r="C16" s="105" t="s">
        <v>752</v>
      </c>
      <c r="D16" s="92"/>
      <c r="E16" s="93"/>
      <c r="F16" s="104"/>
      <c r="G16" s="95"/>
    </row>
    <row r="17" spans="1:7" ht="17.100000000000001" customHeight="1">
      <c r="A17" s="89"/>
      <c r="B17" s="90"/>
      <c r="C17" s="105" t="s">
        <v>753</v>
      </c>
      <c r="D17" s="92"/>
      <c r="E17" s="93"/>
      <c r="F17" s="104"/>
      <c r="G17" s="95"/>
    </row>
    <row r="18" spans="1:7" ht="17.100000000000001" customHeight="1">
      <c r="A18" s="89"/>
      <c r="B18" s="90"/>
      <c r="C18" s="213" t="s">
        <v>754</v>
      </c>
      <c r="D18" s="92"/>
      <c r="E18" s="93"/>
      <c r="F18" s="104"/>
      <c r="G18" s="95"/>
    </row>
    <row r="19" spans="1:7" ht="17.100000000000001" customHeight="1">
      <c r="A19" s="89"/>
      <c r="B19" s="90"/>
      <c r="C19" s="105" t="s">
        <v>755</v>
      </c>
      <c r="D19" s="92"/>
      <c r="E19" s="93"/>
      <c r="F19" s="104"/>
      <c r="G19" s="95"/>
    </row>
    <row r="20" spans="1:7" ht="17.100000000000001" customHeight="1">
      <c r="A20" s="89"/>
      <c r="B20" s="90"/>
      <c r="C20" s="213" t="s">
        <v>756</v>
      </c>
      <c r="D20" s="92"/>
      <c r="E20" s="93"/>
      <c r="F20" s="104"/>
      <c r="G20" s="95"/>
    </row>
    <row r="21" spans="1:7" ht="17.100000000000001" customHeight="1">
      <c r="A21" s="89"/>
      <c r="B21" s="90"/>
      <c r="C21" s="105" t="s">
        <v>757</v>
      </c>
      <c r="D21" s="92"/>
      <c r="E21" s="93"/>
      <c r="F21" s="104"/>
      <c r="G21" s="95"/>
    </row>
    <row r="22" spans="1:7" ht="17.100000000000001" customHeight="1">
      <c r="A22" s="89"/>
      <c r="B22" s="90"/>
      <c r="C22" s="105" t="s">
        <v>758</v>
      </c>
      <c r="D22" s="92"/>
      <c r="E22" s="93"/>
      <c r="F22" s="104"/>
      <c r="G22" s="95"/>
    </row>
    <row r="23" spans="1:7" ht="17.100000000000001" customHeight="1">
      <c r="A23" s="89"/>
      <c r="B23" s="90"/>
      <c r="C23" s="105" t="s">
        <v>759</v>
      </c>
      <c r="D23" s="92"/>
      <c r="E23" s="93"/>
      <c r="F23" s="104"/>
      <c r="G23" s="95"/>
    </row>
    <row r="24" spans="1:7" ht="17.100000000000001" customHeight="1">
      <c r="A24" s="89"/>
      <c r="B24" s="90"/>
      <c r="C24" s="91"/>
      <c r="D24" s="92"/>
      <c r="E24" s="93"/>
      <c r="F24" s="104"/>
      <c r="G24" s="95"/>
    </row>
    <row r="25" spans="1:7" ht="17.100000000000001" customHeight="1">
      <c r="A25" s="96">
        <v>9.1</v>
      </c>
      <c r="B25" s="118"/>
      <c r="C25" s="98" t="s">
        <v>761</v>
      </c>
      <c r="D25" s="99"/>
      <c r="E25" s="119"/>
      <c r="F25" s="101"/>
      <c r="G25" s="102"/>
    </row>
    <row r="26" spans="1:7" ht="17.100000000000001" customHeight="1">
      <c r="A26" s="89"/>
      <c r="B26" s="90"/>
      <c r="C26" s="91"/>
      <c r="D26" s="92"/>
      <c r="E26" s="93"/>
      <c r="F26" s="104"/>
      <c r="G26" s="95"/>
    </row>
    <row r="27" spans="1:7" ht="17.100000000000001" customHeight="1">
      <c r="A27" s="89"/>
      <c r="B27" s="116"/>
      <c r="C27" s="105" t="s">
        <v>629</v>
      </c>
      <c r="D27" s="92"/>
      <c r="E27" s="93"/>
      <c r="F27" s="104"/>
      <c r="G27" s="95"/>
    </row>
    <row r="28" spans="1:7" ht="17.100000000000001" customHeight="1">
      <c r="A28" s="89"/>
      <c r="B28" s="116"/>
      <c r="C28" s="105" t="s">
        <v>760</v>
      </c>
      <c r="D28" s="92"/>
      <c r="E28" s="93"/>
      <c r="F28" s="104"/>
      <c r="G28" s="95"/>
    </row>
    <row r="29" spans="1:7" ht="17.100000000000001" customHeight="1">
      <c r="A29" s="89" t="s">
        <v>582</v>
      </c>
      <c r="B29" s="116"/>
      <c r="C29" s="91" t="s">
        <v>1210</v>
      </c>
      <c r="D29" s="92" t="s">
        <v>20</v>
      </c>
      <c r="E29" s="93">
        <f>ROUNDUP(((10.92+3.86*4+15.06+15.025+8.35+13.095+8.16+3.855*3+1.81+9.252+5.097*2+3.667+2.73+4.22)*2.8),0)-ROUNDUP((1.8*0.9*3+0.9*2.1*17+1.5*2.7+2.4*2.7*2+4.455*2.7*2+1.5*0.9+0.6*0.9*4+2.7*1.2*2+1.1*0.9+3.855+5.097),0)+50</f>
        <v>315</v>
      </c>
      <c r="F29" s="104"/>
      <c r="G29" s="95"/>
    </row>
    <row r="30" spans="1:7" ht="17.100000000000001" customHeight="1">
      <c r="A30" s="89" t="s">
        <v>583</v>
      </c>
      <c r="B30" s="90"/>
      <c r="C30" s="91" t="s">
        <v>1211</v>
      </c>
      <c r="D30" s="92" t="s">
        <v>20</v>
      </c>
      <c r="E30" s="93">
        <f>ROUNDUP((2*2.8*1.5),0)</f>
        <v>9</v>
      </c>
      <c r="F30" s="104"/>
      <c r="G30" s="95"/>
    </row>
    <row r="31" spans="1:7" ht="17.100000000000001" customHeight="1">
      <c r="A31" s="89" t="s">
        <v>584</v>
      </c>
      <c r="B31" s="90"/>
      <c r="C31" s="91" t="s">
        <v>1212</v>
      </c>
      <c r="D31" s="92" t="s">
        <v>20</v>
      </c>
      <c r="E31" s="93">
        <f>ROUNDUP(((10.92+3.86*4+15.06+15.025+8.35+13.095+8.16+3.855*3+1.81+9.252+5.097*2+3.667+2.73+4.22)*0.35),0)</f>
        <v>46</v>
      </c>
      <c r="F31" s="104"/>
      <c r="G31" s="95"/>
    </row>
    <row r="32" spans="1:7" ht="17.100000000000001" customHeight="1">
      <c r="A32" s="89"/>
      <c r="B32" s="90"/>
      <c r="C32" s="91"/>
      <c r="D32" s="92"/>
      <c r="E32" s="93"/>
      <c r="F32" s="104"/>
      <c r="G32" s="95"/>
    </row>
    <row r="33" spans="1:7" ht="17.100000000000001" customHeight="1">
      <c r="A33" s="96">
        <v>9.1999999999999993</v>
      </c>
      <c r="B33" s="118"/>
      <c r="C33" s="98" t="s">
        <v>762</v>
      </c>
      <c r="D33" s="99"/>
      <c r="E33" s="119"/>
      <c r="F33" s="101"/>
      <c r="G33" s="102"/>
    </row>
    <row r="34" spans="1:7" ht="17.100000000000001" customHeight="1">
      <c r="A34" s="89"/>
      <c r="B34" s="90"/>
      <c r="C34" s="91"/>
      <c r="D34" s="92"/>
      <c r="E34" s="93"/>
      <c r="F34" s="104"/>
      <c r="G34" s="95"/>
    </row>
    <row r="35" spans="1:7" ht="17.100000000000001" customHeight="1">
      <c r="A35" s="89"/>
      <c r="B35" s="90"/>
      <c r="C35" s="105" t="s">
        <v>763</v>
      </c>
      <c r="D35" s="92"/>
      <c r="E35" s="93"/>
      <c r="F35" s="104"/>
      <c r="G35" s="95"/>
    </row>
    <row r="36" spans="1:7" ht="17.100000000000001" customHeight="1">
      <c r="A36" s="89" t="s">
        <v>826</v>
      </c>
      <c r="B36" s="90"/>
      <c r="C36" s="91" t="s">
        <v>764</v>
      </c>
      <c r="D36" s="92" t="s">
        <v>16</v>
      </c>
      <c r="E36" s="93">
        <f>ROUNDUP((2*1.5*2.7/0.085),0)</f>
        <v>96</v>
      </c>
      <c r="F36" s="104"/>
      <c r="G36" s="95"/>
    </row>
    <row r="37" spans="1:7" ht="17.100000000000001" customHeight="1">
      <c r="A37" s="89" t="s">
        <v>829</v>
      </c>
      <c r="B37" s="90"/>
      <c r="C37" s="91" t="s">
        <v>765</v>
      </c>
      <c r="D37" s="92" t="s">
        <v>16</v>
      </c>
      <c r="E37" s="93">
        <f>ROUNDUP(((10.92+3.86*4+15.06+15.025+8.35+13.095+8.16+3.855*3+1.81+9.252+5.097*2+3.667+2.73+4.22)*2.65/0.085),0)</f>
        <v>4037</v>
      </c>
      <c r="F37" s="104"/>
      <c r="G37" s="95"/>
    </row>
    <row r="38" spans="1:7" ht="17.100000000000001" customHeight="1">
      <c r="A38" s="89"/>
      <c r="B38" s="90"/>
      <c r="C38" s="91"/>
      <c r="D38" s="92"/>
      <c r="E38" s="93"/>
      <c r="F38" s="104"/>
      <c r="G38" s="95"/>
    </row>
    <row r="39" spans="1:7" ht="17.100000000000001" customHeight="1">
      <c r="A39" s="96">
        <v>9.3000000000000007</v>
      </c>
      <c r="B39" s="118"/>
      <c r="C39" s="98" t="s">
        <v>766</v>
      </c>
      <c r="D39" s="99"/>
      <c r="E39" s="119"/>
      <c r="F39" s="101"/>
      <c r="G39" s="102"/>
    </row>
    <row r="40" spans="1:7" ht="17.100000000000001" customHeight="1">
      <c r="A40" s="89"/>
      <c r="B40" s="90"/>
      <c r="C40" s="91"/>
      <c r="D40" s="92"/>
      <c r="E40" s="93"/>
      <c r="F40" s="104"/>
      <c r="G40" s="95"/>
    </row>
    <row r="41" spans="1:7" ht="17.100000000000001" customHeight="1">
      <c r="A41" s="89" t="s">
        <v>1213</v>
      </c>
      <c r="B41" s="90"/>
      <c r="C41" s="91" t="s">
        <v>767</v>
      </c>
      <c r="D41" s="92" t="s">
        <v>34</v>
      </c>
      <c r="E41" s="93">
        <v>3</v>
      </c>
      <c r="F41" s="104"/>
      <c r="G41" s="95"/>
    </row>
    <row r="42" spans="1:7" ht="17.100000000000001" customHeight="1">
      <c r="A42" s="89" t="s">
        <v>1217</v>
      </c>
      <c r="B42" s="90"/>
      <c r="C42" s="91" t="s">
        <v>768</v>
      </c>
      <c r="D42" s="92" t="s">
        <v>34</v>
      </c>
      <c r="E42" s="93">
        <v>10</v>
      </c>
      <c r="F42" s="104"/>
      <c r="G42" s="95"/>
    </row>
    <row r="43" spans="1:7" ht="17.100000000000001" customHeight="1">
      <c r="A43" s="89" t="s">
        <v>1218</v>
      </c>
      <c r="B43" s="90"/>
      <c r="C43" s="91" t="s">
        <v>1214</v>
      </c>
      <c r="D43" s="92" t="s">
        <v>34</v>
      </c>
      <c r="E43" s="93">
        <v>7</v>
      </c>
      <c r="F43" s="104"/>
      <c r="G43" s="95"/>
    </row>
    <row r="44" spans="1:7" ht="17.100000000000001" customHeight="1">
      <c r="A44" s="89" t="s">
        <v>1219</v>
      </c>
      <c r="B44" s="90"/>
      <c r="C44" s="91" t="s">
        <v>1215</v>
      </c>
      <c r="D44" s="92" t="s">
        <v>34</v>
      </c>
      <c r="E44" s="93">
        <v>3</v>
      </c>
      <c r="F44" s="104"/>
      <c r="G44" s="95"/>
    </row>
    <row r="45" spans="1:7" ht="17.100000000000001" customHeight="1">
      <c r="A45" s="89" t="s">
        <v>1220</v>
      </c>
      <c r="B45" s="90"/>
      <c r="C45" s="91" t="s">
        <v>1216</v>
      </c>
      <c r="D45" s="92" t="s">
        <v>34</v>
      </c>
      <c r="E45" s="93">
        <v>1</v>
      </c>
      <c r="F45" s="104"/>
      <c r="G45" s="95"/>
    </row>
    <row r="46" spans="1:7" ht="17.100000000000001" customHeight="1">
      <c r="A46" s="214"/>
      <c r="B46" s="215"/>
      <c r="C46" s="216"/>
      <c r="D46" s="217"/>
      <c r="E46" s="218"/>
      <c r="F46" s="219"/>
      <c r="G46" s="220"/>
    </row>
    <row r="47" spans="1:7" ht="17.100000000000001" customHeight="1">
      <c r="A47" s="96">
        <v>9.4</v>
      </c>
      <c r="B47" s="118"/>
      <c r="C47" s="98" t="s">
        <v>769</v>
      </c>
      <c r="D47" s="99"/>
      <c r="E47" s="119"/>
      <c r="F47" s="101"/>
      <c r="G47" s="102"/>
    </row>
    <row r="48" spans="1:7" ht="17.100000000000001" customHeight="1">
      <c r="A48" s="89"/>
      <c r="B48" s="90"/>
      <c r="C48" s="91"/>
      <c r="D48" s="92"/>
      <c r="E48" s="93"/>
      <c r="F48" s="104"/>
      <c r="G48" s="95"/>
    </row>
    <row r="49" spans="1:10" ht="17.100000000000001" customHeight="1">
      <c r="A49" s="89"/>
      <c r="B49" s="90"/>
      <c r="C49" s="105" t="s">
        <v>770</v>
      </c>
      <c r="D49" s="92"/>
      <c r="E49" s="93"/>
      <c r="F49" s="104"/>
      <c r="G49" s="95"/>
    </row>
    <row r="50" spans="1:10" ht="17.100000000000001" customHeight="1">
      <c r="A50" s="89"/>
      <c r="B50" s="90"/>
      <c r="C50" s="105" t="s">
        <v>771</v>
      </c>
      <c r="D50" s="92"/>
      <c r="E50" s="93"/>
      <c r="F50" s="104"/>
      <c r="G50" s="95"/>
    </row>
    <row r="51" spans="1:10" ht="17.100000000000001" customHeight="1">
      <c r="A51" s="89" t="s">
        <v>1483</v>
      </c>
      <c r="B51" s="90"/>
      <c r="C51" s="91" t="s">
        <v>772</v>
      </c>
      <c r="D51" s="92" t="s">
        <v>16</v>
      </c>
      <c r="E51" s="93">
        <f>ROUNDUP((1.022*1+2*1+1.022*1+1.022*1+1.511*2+1.022*1+1.022*1+2.4*1+2.4*1+1.511*1+0.533*1+0.433*1),0)</f>
        <v>18</v>
      </c>
      <c r="F51" s="104"/>
      <c r="G51" s="95"/>
    </row>
    <row r="52" spans="1:10" ht="17.100000000000001" customHeight="1">
      <c r="A52" s="153"/>
      <c r="B52" s="154"/>
      <c r="C52" s="159"/>
      <c r="D52" s="160"/>
      <c r="E52" s="161"/>
      <c r="F52" s="162"/>
      <c r="G52" s="163"/>
    </row>
    <row r="53" spans="1:10" ht="17.100000000000001" customHeight="1">
      <c r="A53" s="96">
        <v>9.5</v>
      </c>
      <c r="B53" s="118"/>
      <c r="C53" s="98" t="s">
        <v>1484</v>
      </c>
      <c r="D53" s="99"/>
      <c r="E53" s="119"/>
      <c r="F53" s="101"/>
      <c r="G53" s="102"/>
    </row>
    <row r="54" spans="1:10" ht="17.100000000000001" customHeight="1">
      <c r="A54" s="153"/>
      <c r="B54" s="154"/>
      <c r="C54" s="159"/>
      <c r="D54" s="160"/>
      <c r="E54" s="161"/>
      <c r="F54" s="162"/>
      <c r="G54" s="163"/>
    </row>
    <row r="55" spans="1:10" ht="17.100000000000001" customHeight="1">
      <c r="A55" s="138" t="s">
        <v>1485</v>
      </c>
      <c r="B55" s="154"/>
      <c r="C55" s="109" t="s">
        <v>1486</v>
      </c>
      <c r="D55" s="160" t="s">
        <v>16</v>
      </c>
      <c r="E55" s="161">
        <v>3</v>
      </c>
      <c r="F55" s="162"/>
      <c r="G55" s="95"/>
    </row>
    <row r="56" spans="1:10" ht="17.100000000000001" customHeight="1">
      <c r="A56" s="153"/>
      <c r="B56" s="154"/>
      <c r="C56" s="109" t="s">
        <v>1487</v>
      </c>
      <c r="D56" s="160"/>
      <c r="E56" s="161"/>
      <c r="F56" s="162"/>
      <c r="G56" s="163"/>
    </row>
    <row r="57" spans="1:10" ht="17.100000000000001" customHeight="1">
      <c r="A57" s="153"/>
      <c r="B57" s="154"/>
      <c r="C57" s="109" t="s">
        <v>1488</v>
      </c>
      <c r="D57" s="160"/>
      <c r="E57" s="161"/>
      <c r="F57" s="162"/>
      <c r="G57" s="163"/>
    </row>
    <row r="58" spans="1:10" ht="17.100000000000001" customHeight="1" thickBot="1">
      <c r="A58" s="153"/>
      <c r="B58" s="154"/>
      <c r="C58" s="109" t="s">
        <v>1489</v>
      </c>
      <c r="D58" s="160"/>
      <c r="E58" s="161"/>
      <c r="F58" s="162"/>
      <c r="G58" s="163"/>
    </row>
    <row r="59" spans="1:10" ht="24.95" customHeight="1" thickBot="1">
      <c r="A59" s="319" t="str">
        <f>archi1!C7&amp;" total carried to summary page"</f>
        <v>Schedule 9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+guard1!A61+1</f>
        <v>20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48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48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48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48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48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48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48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48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honeticPr fontId="73" type="noConversion"/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07E19-3A9D-44B0-BC43-7D3BD7EC17F8}">
  <sheetPr>
    <tabColor rgb="FFCC99FF"/>
  </sheetPr>
  <dimension ref="A1:J468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585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773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773</v>
      </c>
      <c r="D12" s="92"/>
      <c r="E12" s="93"/>
      <c r="F12" s="104"/>
      <c r="G12" s="95"/>
    </row>
    <row r="13" spans="1:10" ht="17.100000000000001" customHeight="1">
      <c r="A13" s="89"/>
      <c r="B13" s="90"/>
      <c r="C13" s="105" t="s">
        <v>774</v>
      </c>
      <c r="D13" s="92"/>
      <c r="E13" s="93"/>
      <c r="F13" s="104"/>
      <c r="G13" s="95"/>
    </row>
    <row r="14" spans="1:10" ht="17.100000000000001" customHeight="1">
      <c r="A14" s="89"/>
      <c r="B14" s="90"/>
      <c r="C14" s="105" t="s">
        <v>775</v>
      </c>
      <c r="D14" s="92"/>
      <c r="E14" s="93"/>
      <c r="F14" s="104"/>
      <c r="G14" s="95"/>
    </row>
    <row r="15" spans="1:10" ht="17.100000000000001" customHeight="1">
      <c r="A15" s="89"/>
      <c r="B15" s="90"/>
      <c r="C15" s="105" t="s">
        <v>1515</v>
      </c>
      <c r="D15" s="92"/>
      <c r="E15" s="93"/>
      <c r="F15" s="104"/>
      <c r="G15" s="95"/>
    </row>
    <row r="16" spans="1:10" ht="17.100000000000001" customHeight="1">
      <c r="A16" s="89"/>
      <c r="B16" s="90"/>
      <c r="C16" s="105" t="s">
        <v>1516</v>
      </c>
      <c r="D16" s="92"/>
      <c r="E16" s="93"/>
      <c r="F16" s="104"/>
      <c r="G16" s="95"/>
    </row>
    <row r="17" spans="1:8" ht="17.100000000000001" customHeight="1">
      <c r="A17" s="89"/>
      <c r="B17" s="90"/>
      <c r="C17" s="148"/>
      <c r="D17" s="92"/>
      <c r="E17" s="93"/>
      <c r="F17" s="104"/>
      <c r="G17" s="95"/>
    </row>
    <row r="18" spans="1:8" ht="17.100000000000001" customHeight="1">
      <c r="A18" s="96">
        <v>10.1</v>
      </c>
      <c r="B18" s="118"/>
      <c r="C18" s="98" t="s">
        <v>1394</v>
      </c>
      <c r="D18" s="99"/>
      <c r="E18" s="119"/>
      <c r="F18" s="101"/>
      <c r="G18" s="102"/>
    </row>
    <row r="19" spans="1:8" ht="17.100000000000001" customHeight="1">
      <c r="A19" s="89"/>
      <c r="B19" s="90"/>
      <c r="C19" s="148"/>
      <c r="D19" s="92"/>
      <c r="E19" s="93"/>
      <c r="F19" s="104"/>
      <c r="G19" s="95"/>
    </row>
    <row r="20" spans="1:8" ht="17.100000000000001" customHeight="1">
      <c r="A20" s="89"/>
      <c r="B20" s="90"/>
      <c r="C20" s="105" t="s">
        <v>1513</v>
      </c>
      <c r="D20" s="92"/>
      <c r="E20" s="93"/>
      <c r="F20" s="104"/>
      <c r="G20" s="95"/>
    </row>
    <row r="21" spans="1:8" ht="17.100000000000001" customHeight="1">
      <c r="A21" s="89"/>
      <c r="B21" s="90"/>
      <c r="C21" s="105" t="s">
        <v>1514</v>
      </c>
      <c r="D21" s="92"/>
      <c r="E21" s="93"/>
      <c r="F21" s="104"/>
      <c r="G21" s="95"/>
    </row>
    <row r="22" spans="1:8" ht="17.100000000000001" customHeight="1">
      <c r="A22" s="89" t="s">
        <v>586</v>
      </c>
      <c r="B22" s="90"/>
      <c r="C22" s="91" t="s">
        <v>776</v>
      </c>
      <c r="D22" s="92" t="s">
        <v>20</v>
      </c>
      <c r="E22" s="93">
        <f>ROUNDUP(((0.6+5.99+6.44+2.53+9.39+7.2+9.39+6.77+5.65+6.77+5.65)*0.22),0)+ROUNDUP(((3.505*2+1.2+3.5+4.8+1.8+1.8+4.8+1+1+2.4+2.2+2+1.5*2+1.5+6.4+4)*0.11),0)+20*0.23</f>
        <v>25.6</v>
      </c>
      <c r="F22" s="104"/>
      <c r="G22" s="95"/>
      <c r="H22" s="43"/>
    </row>
    <row r="23" spans="1:8" ht="17.100000000000001" customHeight="1">
      <c r="A23" s="89"/>
      <c r="B23" s="90"/>
      <c r="C23" s="105" t="s">
        <v>628</v>
      </c>
      <c r="D23" s="92"/>
      <c r="E23" s="93"/>
      <c r="F23" s="104"/>
      <c r="G23" s="95"/>
    </row>
    <row r="24" spans="1:8" ht="17.100000000000001" customHeight="1">
      <c r="A24" s="89"/>
      <c r="B24" s="90"/>
      <c r="C24" s="105" t="s">
        <v>777</v>
      </c>
      <c r="D24" s="92"/>
      <c r="E24" s="93"/>
      <c r="F24" s="104"/>
      <c r="G24" s="95"/>
    </row>
    <row r="25" spans="1:8" ht="17.100000000000001" customHeight="1">
      <c r="A25" s="89"/>
      <c r="B25" s="90"/>
      <c r="C25" s="105" t="s">
        <v>778</v>
      </c>
      <c r="D25" s="92"/>
      <c r="E25" s="93"/>
      <c r="F25" s="104"/>
      <c r="G25" s="95"/>
    </row>
    <row r="26" spans="1:8" ht="17.100000000000001" customHeight="1">
      <c r="A26" s="89" t="s">
        <v>587</v>
      </c>
      <c r="B26" s="90"/>
      <c r="C26" s="91" t="s">
        <v>779</v>
      </c>
      <c r="D26" s="92" t="s">
        <v>20</v>
      </c>
      <c r="E26" s="93">
        <f>ROUNDUP(((3.86*3.895+3.86*2.93+3.86*2.895+1.81*3.786+1.81*3.895+1.81*5.075+3.855*1.93+3.855*1.86+3.855*4.99+3.855*3.03+1.895*1.93+1.13*2.11+3.667*1.81+3.667*1.81+5.097*2.93+5.097*3.03+9.252*1.715)*1.1),0)+13</f>
        <v>202</v>
      </c>
      <c r="F26" s="104"/>
      <c r="G26" s="95"/>
    </row>
    <row r="27" spans="1:8" ht="17.100000000000001" customHeight="1">
      <c r="A27" s="89"/>
      <c r="B27" s="90"/>
      <c r="C27" s="91"/>
      <c r="D27" s="92"/>
      <c r="E27" s="93"/>
      <c r="F27" s="104"/>
      <c r="G27" s="95"/>
    </row>
    <row r="28" spans="1:8" ht="17.100000000000001" customHeight="1">
      <c r="A28" s="89"/>
      <c r="B28" s="90"/>
      <c r="C28" s="91"/>
      <c r="D28" s="92"/>
      <c r="E28" s="93"/>
      <c r="F28" s="104"/>
      <c r="G28" s="95"/>
    </row>
    <row r="29" spans="1:8" ht="17.100000000000001" customHeight="1">
      <c r="A29" s="89"/>
      <c r="B29" s="90"/>
      <c r="C29" s="91"/>
      <c r="D29" s="92"/>
      <c r="E29" s="93"/>
      <c r="F29" s="104"/>
      <c r="G29" s="95"/>
    </row>
    <row r="30" spans="1:8" ht="17.100000000000001" customHeight="1">
      <c r="A30" s="89"/>
      <c r="B30" s="90"/>
      <c r="C30" s="91"/>
      <c r="D30" s="92"/>
      <c r="E30" s="93"/>
      <c r="F30" s="104"/>
      <c r="G30" s="95"/>
    </row>
    <row r="31" spans="1:8" ht="17.100000000000001" customHeight="1">
      <c r="A31" s="89"/>
      <c r="B31" s="90"/>
      <c r="C31" s="91"/>
      <c r="D31" s="92"/>
      <c r="E31" s="93"/>
      <c r="F31" s="104"/>
      <c r="G31" s="95"/>
    </row>
    <row r="32" spans="1:8" ht="17.100000000000001" customHeight="1">
      <c r="A32" s="89"/>
      <c r="B32" s="90"/>
      <c r="C32" s="91"/>
      <c r="D32" s="92"/>
      <c r="E32" s="93"/>
      <c r="F32" s="104"/>
      <c r="G32" s="95"/>
    </row>
    <row r="33" spans="1:7" ht="17.100000000000001" customHeight="1">
      <c r="A33" s="89"/>
      <c r="B33" s="90"/>
      <c r="C33" s="91"/>
      <c r="D33" s="92"/>
      <c r="E33" s="93"/>
      <c r="F33" s="104"/>
      <c r="G33" s="95"/>
    </row>
    <row r="34" spans="1:7" ht="17.100000000000001" customHeight="1">
      <c r="A34" s="89"/>
      <c r="B34" s="90"/>
      <c r="C34" s="91"/>
      <c r="D34" s="92"/>
      <c r="E34" s="93"/>
      <c r="F34" s="104"/>
      <c r="G34" s="95"/>
    </row>
    <row r="35" spans="1:7" ht="17.100000000000001" customHeight="1">
      <c r="A35" s="89"/>
      <c r="B35" s="90"/>
      <c r="C35" s="91"/>
      <c r="D35" s="92"/>
      <c r="E35" s="93"/>
      <c r="F35" s="104"/>
      <c r="G35" s="95"/>
    </row>
    <row r="36" spans="1:7" ht="17.100000000000001" customHeight="1">
      <c r="A36" s="89"/>
      <c r="B36" s="90"/>
      <c r="C36" s="91"/>
      <c r="D36" s="92"/>
      <c r="E36" s="93"/>
      <c r="F36" s="104"/>
      <c r="G36" s="95"/>
    </row>
    <row r="37" spans="1:7" ht="17.100000000000001" customHeight="1">
      <c r="A37" s="89"/>
      <c r="B37" s="90"/>
      <c r="C37" s="91"/>
      <c r="D37" s="92"/>
      <c r="E37" s="93"/>
      <c r="F37" s="104"/>
      <c r="G37" s="95"/>
    </row>
    <row r="38" spans="1:7" ht="17.100000000000001" customHeight="1">
      <c r="A38" s="89"/>
      <c r="B38" s="90"/>
      <c r="C38" s="91"/>
      <c r="D38" s="92"/>
      <c r="E38" s="93"/>
      <c r="F38" s="104"/>
      <c r="G38" s="95"/>
    </row>
    <row r="39" spans="1:7" ht="17.100000000000001" customHeight="1">
      <c r="A39" s="89"/>
      <c r="B39" s="90"/>
      <c r="C39" s="91"/>
      <c r="D39" s="92"/>
      <c r="E39" s="93"/>
      <c r="F39" s="104"/>
      <c r="G39" s="95"/>
    </row>
    <row r="40" spans="1:7" ht="17.100000000000001" customHeight="1">
      <c r="A40" s="89"/>
      <c r="B40" s="90"/>
      <c r="C40" s="91"/>
      <c r="D40" s="92"/>
      <c r="E40" s="93"/>
      <c r="F40" s="104"/>
      <c r="G40" s="95"/>
    </row>
    <row r="41" spans="1:7" ht="17.100000000000001" customHeight="1">
      <c r="A41" s="89"/>
      <c r="B41" s="90"/>
      <c r="C41" s="91"/>
      <c r="D41" s="92"/>
      <c r="E41" s="93"/>
      <c r="F41" s="104"/>
      <c r="G41" s="95"/>
    </row>
    <row r="42" spans="1:7" ht="17.100000000000001" customHeight="1">
      <c r="A42" s="89"/>
      <c r="B42" s="90"/>
      <c r="C42" s="91"/>
      <c r="D42" s="92"/>
      <c r="E42" s="93"/>
      <c r="F42" s="104"/>
      <c r="G42" s="95"/>
    </row>
    <row r="43" spans="1:7" ht="17.100000000000001" customHeight="1">
      <c r="A43" s="89"/>
      <c r="B43" s="90"/>
      <c r="C43" s="91"/>
      <c r="D43" s="92"/>
      <c r="E43" s="93"/>
      <c r="F43" s="104"/>
      <c r="G43" s="95"/>
    </row>
    <row r="44" spans="1:7" ht="17.100000000000001" customHeight="1">
      <c r="A44" s="89"/>
      <c r="B44" s="90"/>
      <c r="C44" s="91"/>
      <c r="D44" s="92"/>
      <c r="E44" s="93"/>
      <c r="F44" s="104"/>
      <c r="G44" s="95"/>
    </row>
    <row r="45" spans="1:7" ht="17.100000000000001" customHeight="1">
      <c r="A45" s="89"/>
      <c r="B45" s="90"/>
      <c r="C45" s="91"/>
      <c r="D45" s="92"/>
      <c r="E45" s="93"/>
      <c r="F45" s="104"/>
      <c r="G45" s="95"/>
    </row>
    <row r="46" spans="1:7" ht="17.100000000000001" customHeight="1">
      <c r="A46" s="89"/>
      <c r="B46" s="90"/>
      <c r="C46" s="91"/>
      <c r="D46" s="92"/>
      <c r="E46" s="93"/>
      <c r="F46" s="104"/>
      <c r="G46" s="95"/>
    </row>
    <row r="47" spans="1:7" ht="17.100000000000001" customHeight="1">
      <c r="A47" s="89"/>
      <c r="B47" s="90"/>
      <c r="C47" s="91"/>
      <c r="D47" s="92"/>
      <c r="E47" s="93"/>
      <c r="F47" s="104"/>
      <c r="G47" s="95"/>
    </row>
    <row r="48" spans="1:7" ht="17.100000000000001" customHeight="1">
      <c r="A48" s="89"/>
      <c r="B48" s="90"/>
      <c r="C48" s="91"/>
      <c r="D48" s="92"/>
      <c r="E48" s="93"/>
      <c r="F48" s="104"/>
      <c r="G48" s="95"/>
    </row>
    <row r="49" spans="1:10" ht="17.100000000000001" customHeight="1">
      <c r="A49" s="89"/>
      <c r="B49" s="90"/>
      <c r="C49" s="91"/>
      <c r="D49" s="92"/>
      <c r="E49" s="93"/>
      <c r="F49" s="104"/>
      <c r="G49" s="95"/>
    </row>
    <row r="50" spans="1:10" ht="17.100000000000001" customHeight="1">
      <c r="A50" s="89"/>
      <c r="B50" s="90"/>
      <c r="C50" s="91"/>
      <c r="D50" s="92"/>
      <c r="E50" s="93"/>
      <c r="F50" s="104"/>
      <c r="G50" s="95"/>
    </row>
    <row r="51" spans="1:10" ht="17.100000000000001" customHeight="1">
      <c r="A51" s="89"/>
      <c r="B51" s="90"/>
      <c r="C51" s="91"/>
      <c r="D51" s="92"/>
      <c r="E51" s="93"/>
      <c r="F51" s="104"/>
      <c r="G51" s="95"/>
    </row>
    <row r="52" spans="1:10" ht="17.100000000000001" customHeight="1">
      <c r="A52" s="89"/>
      <c r="B52" s="90"/>
      <c r="C52" s="91"/>
      <c r="D52" s="92"/>
      <c r="E52" s="93"/>
      <c r="F52" s="104"/>
      <c r="G52" s="95"/>
    </row>
    <row r="53" spans="1:10" ht="17.100000000000001" customHeight="1">
      <c r="A53" s="89"/>
      <c r="B53" s="90"/>
      <c r="C53" s="91"/>
      <c r="D53" s="92"/>
      <c r="E53" s="93"/>
      <c r="F53" s="104"/>
      <c r="G53" s="95"/>
    </row>
    <row r="54" spans="1:10" ht="17.100000000000001" customHeight="1">
      <c r="A54" s="89"/>
      <c r="B54" s="90"/>
      <c r="C54" s="91"/>
      <c r="D54" s="92"/>
      <c r="E54" s="93"/>
      <c r="F54" s="104"/>
      <c r="G54" s="95"/>
    </row>
    <row r="55" spans="1:10" ht="17.100000000000001" customHeight="1">
      <c r="A55" s="89"/>
      <c r="B55" s="90"/>
      <c r="C55" s="91"/>
      <c r="D55" s="92"/>
      <c r="E55" s="93"/>
      <c r="F55" s="104"/>
      <c r="G55" s="95"/>
    </row>
    <row r="56" spans="1:10" ht="17.100000000000001" customHeight="1">
      <c r="A56" s="89"/>
      <c r="B56" s="90"/>
      <c r="C56" s="91"/>
      <c r="D56" s="92"/>
      <c r="E56" s="93"/>
      <c r="F56" s="104"/>
      <c r="G56" s="95"/>
    </row>
    <row r="57" spans="1:10" ht="17.100000000000001" customHeight="1">
      <c r="A57" s="89"/>
      <c r="B57" s="90"/>
      <c r="C57" s="91"/>
      <c r="D57" s="92"/>
      <c r="E57" s="93"/>
      <c r="F57" s="104"/>
      <c r="G57" s="95"/>
    </row>
    <row r="58" spans="1:10" ht="17.100000000000001" customHeight="1" thickBot="1">
      <c r="A58" s="89"/>
      <c r="B58" s="90"/>
      <c r="C58" s="91"/>
      <c r="D58" s="92"/>
      <c r="E58" s="93"/>
      <c r="F58" s="104"/>
      <c r="G58" s="95"/>
    </row>
    <row r="59" spans="1:10" ht="24.95" customHeight="1" thickBot="1">
      <c r="A59" s="319" t="str">
        <f>archi2!C7&amp;" total carried to summary page"</f>
        <v>Schedule 10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+archi1!A61+1</f>
        <v>21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5F3CF-0724-436A-B391-BB25617F5E10}">
  <sheetPr>
    <tabColor rgb="FF808000"/>
  </sheetPr>
  <dimension ref="A1:J473"/>
  <sheetViews>
    <sheetView showGridLines="0" view="pageLayout" topLeftCell="A5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590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780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780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197"/>
      <c r="B12" s="221"/>
      <c r="C12" s="213" t="s">
        <v>1392</v>
      </c>
      <c r="D12" s="174"/>
      <c r="E12" s="49"/>
      <c r="F12" s="175"/>
      <c r="G12" s="207"/>
    </row>
    <row r="13" spans="1:10" ht="17.100000000000001" customHeight="1">
      <c r="A13" s="197"/>
      <c r="B13" s="221"/>
      <c r="C13" s="105" t="s">
        <v>1517</v>
      </c>
      <c r="D13" s="174"/>
      <c r="E13" s="49"/>
      <c r="F13" s="175"/>
      <c r="G13" s="207"/>
    </row>
    <row r="14" spans="1:10" ht="17.100000000000001" customHeight="1">
      <c r="A14" s="197"/>
      <c r="B14" s="221"/>
      <c r="C14" s="105" t="s">
        <v>1518</v>
      </c>
      <c r="D14" s="174"/>
      <c r="E14" s="49"/>
      <c r="F14" s="175"/>
      <c r="G14" s="207"/>
    </row>
    <row r="15" spans="1:10" ht="17.100000000000001" customHeight="1">
      <c r="A15" s="197"/>
      <c r="B15" s="221"/>
      <c r="C15" s="105" t="s">
        <v>1519</v>
      </c>
      <c r="D15" s="174"/>
      <c r="E15" s="49"/>
      <c r="F15" s="175"/>
      <c r="G15" s="207"/>
    </row>
    <row r="16" spans="1:10" ht="17.100000000000001" customHeight="1">
      <c r="A16" s="197"/>
      <c r="B16" s="221"/>
      <c r="C16" s="105" t="s">
        <v>1520</v>
      </c>
      <c r="D16" s="174"/>
      <c r="E16" s="49"/>
      <c r="F16" s="175"/>
      <c r="G16" s="207"/>
    </row>
    <row r="17" spans="1:7" ht="17.100000000000001" customHeight="1">
      <c r="A17" s="197"/>
      <c r="B17" s="221"/>
      <c r="C17" s="105" t="s">
        <v>1521</v>
      </c>
      <c r="D17" s="174"/>
      <c r="E17" s="49"/>
      <c r="F17" s="175"/>
      <c r="G17" s="207"/>
    </row>
    <row r="18" spans="1:7" ht="17.100000000000001" customHeight="1">
      <c r="A18" s="89"/>
      <c r="B18" s="90"/>
      <c r="C18" s="91"/>
      <c r="D18" s="92"/>
      <c r="E18" s="93"/>
      <c r="F18" s="104"/>
      <c r="G18" s="151"/>
    </row>
    <row r="19" spans="1:7" ht="17.100000000000001" customHeight="1">
      <c r="A19" s="96">
        <v>11.1</v>
      </c>
      <c r="B19" s="118"/>
      <c r="C19" s="98" t="s">
        <v>1393</v>
      </c>
      <c r="D19" s="99"/>
      <c r="E19" s="119"/>
      <c r="F19" s="101"/>
      <c r="G19" s="102"/>
    </row>
    <row r="20" spans="1:7" ht="17.100000000000001" customHeight="1">
      <c r="A20" s="89"/>
      <c r="B20" s="90"/>
      <c r="C20" s="135"/>
      <c r="D20" s="92"/>
      <c r="E20" s="93"/>
      <c r="F20" s="104"/>
      <c r="G20" s="151"/>
    </row>
    <row r="21" spans="1:7" ht="17.100000000000001" customHeight="1">
      <c r="A21" s="89" t="s">
        <v>591</v>
      </c>
      <c r="B21" s="90"/>
      <c r="C21" s="91" t="s">
        <v>781</v>
      </c>
      <c r="D21" s="92" t="s">
        <v>20</v>
      </c>
      <c r="E21" s="93">
        <f>ROUNDUP((4.086*2.71+10.92*7.02+15.025*10.452),0)+30</f>
        <v>275</v>
      </c>
      <c r="F21" s="104"/>
      <c r="G21" s="95"/>
    </row>
    <row r="22" spans="1:7" ht="17.100000000000001" customHeight="1">
      <c r="A22" s="89" t="s">
        <v>1222</v>
      </c>
      <c r="B22" s="90"/>
      <c r="C22" s="91" t="s">
        <v>1221</v>
      </c>
      <c r="D22" s="92" t="s">
        <v>16</v>
      </c>
      <c r="E22" s="93">
        <f>ROUNDUP((15.025*2),0)+4</f>
        <v>35</v>
      </c>
      <c r="F22" s="104"/>
      <c r="G22" s="95"/>
    </row>
    <row r="23" spans="1:7" ht="17.100000000000001" customHeight="1">
      <c r="A23" s="89" t="s">
        <v>592</v>
      </c>
      <c r="B23" s="90"/>
      <c r="C23" s="91" t="s">
        <v>1378</v>
      </c>
      <c r="D23" s="92" t="s">
        <v>16</v>
      </c>
      <c r="E23" s="93">
        <v>1</v>
      </c>
      <c r="F23" s="104"/>
      <c r="G23" s="95"/>
    </row>
    <row r="24" spans="1:7" ht="17.100000000000001" customHeight="1">
      <c r="A24" s="89"/>
      <c r="B24" s="90"/>
      <c r="C24" s="91"/>
      <c r="D24" s="92"/>
      <c r="E24" s="93"/>
      <c r="F24" s="104"/>
      <c r="G24" s="151"/>
    </row>
    <row r="25" spans="1:7" ht="17.100000000000001" customHeight="1">
      <c r="A25" s="89"/>
      <c r="B25" s="90"/>
      <c r="C25" s="91"/>
      <c r="D25" s="92"/>
      <c r="E25" s="93"/>
      <c r="F25" s="104"/>
      <c r="G25" s="151"/>
    </row>
    <row r="26" spans="1:7" ht="17.100000000000001" customHeight="1">
      <c r="A26" s="89"/>
      <c r="B26" s="90"/>
      <c r="C26" s="91"/>
      <c r="D26" s="92"/>
      <c r="E26" s="93"/>
      <c r="F26" s="104"/>
      <c r="G26" s="151"/>
    </row>
    <row r="27" spans="1:7" ht="17.100000000000001" customHeight="1">
      <c r="A27" s="89"/>
      <c r="B27" s="90"/>
      <c r="C27" s="91"/>
      <c r="D27" s="92"/>
      <c r="E27" s="93"/>
      <c r="F27" s="104"/>
      <c r="G27" s="151"/>
    </row>
    <row r="28" spans="1:7" ht="17.100000000000001" customHeight="1">
      <c r="A28" s="89"/>
      <c r="B28" s="90"/>
      <c r="C28" s="91"/>
      <c r="D28" s="92"/>
      <c r="E28" s="93"/>
      <c r="F28" s="104"/>
      <c r="G28" s="151"/>
    </row>
    <row r="29" spans="1:7" ht="17.100000000000001" customHeight="1">
      <c r="A29" s="89"/>
      <c r="B29" s="90"/>
      <c r="C29" s="91"/>
      <c r="D29" s="92"/>
      <c r="E29" s="93"/>
      <c r="F29" s="104"/>
      <c r="G29" s="151"/>
    </row>
    <row r="30" spans="1:7" ht="17.100000000000001" customHeight="1">
      <c r="A30" s="89"/>
      <c r="B30" s="90"/>
      <c r="C30" s="91"/>
      <c r="D30" s="92"/>
      <c r="E30" s="93"/>
      <c r="F30" s="104"/>
      <c r="G30" s="151"/>
    </row>
    <row r="31" spans="1:7" ht="17.100000000000001" customHeight="1">
      <c r="A31" s="89"/>
      <c r="B31" s="90"/>
      <c r="C31" s="91"/>
      <c r="D31" s="92"/>
      <c r="E31" s="93"/>
      <c r="F31" s="104"/>
      <c r="G31" s="151"/>
    </row>
    <row r="32" spans="1:7" ht="17.100000000000001" customHeight="1">
      <c r="A32" s="89"/>
      <c r="B32" s="90"/>
      <c r="C32" s="91"/>
      <c r="D32" s="92"/>
      <c r="E32" s="93"/>
      <c r="F32" s="104"/>
      <c r="G32" s="151"/>
    </row>
    <row r="33" spans="1:7" ht="17.100000000000001" customHeight="1">
      <c r="A33" s="89"/>
      <c r="B33" s="90"/>
      <c r="C33" s="91"/>
      <c r="D33" s="92"/>
      <c r="E33" s="93"/>
      <c r="F33" s="104"/>
      <c r="G33" s="151"/>
    </row>
    <row r="34" spans="1:7" ht="17.100000000000001" customHeight="1">
      <c r="A34" s="89"/>
      <c r="B34" s="90"/>
      <c r="C34" s="91"/>
      <c r="D34" s="92"/>
      <c r="E34" s="93"/>
      <c r="F34" s="104"/>
      <c r="G34" s="151"/>
    </row>
    <row r="35" spans="1:7" ht="17.100000000000001" customHeight="1">
      <c r="A35" s="89"/>
      <c r="B35" s="90"/>
      <c r="C35" s="91"/>
      <c r="D35" s="92"/>
      <c r="E35" s="93"/>
      <c r="F35" s="104"/>
      <c r="G35" s="151"/>
    </row>
    <row r="36" spans="1:7" ht="17.100000000000001" customHeight="1">
      <c r="A36" s="89"/>
      <c r="B36" s="90"/>
      <c r="C36" s="91"/>
      <c r="D36" s="92"/>
      <c r="E36" s="93"/>
      <c r="F36" s="104"/>
      <c r="G36" s="151"/>
    </row>
    <row r="37" spans="1:7" ht="17.100000000000001" customHeight="1">
      <c r="A37" s="89"/>
      <c r="B37" s="90"/>
      <c r="C37" s="91"/>
      <c r="D37" s="92"/>
      <c r="E37" s="93"/>
      <c r="F37" s="104"/>
      <c r="G37" s="151"/>
    </row>
    <row r="38" spans="1:7" ht="17.100000000000001" customHeight="1">
      <c r="A38" s="89"/>
      <c r="B38" s="90"/>
      <c r="C38" s="91"/>
      <c r="D38" s="92"/>
      <c r="E38" s="93"/>
      <c r="F38" s="104"/>
      <c r="G38" s="151"/>
    </row>
    <row r="39" spans="1:7" ht="17.100000000000001" customHeight="1">
      <c r="A39" s="89"/>
      <c r="B39" s="90"/>
      <c r="C39" s="91"/>
      <c r="D39" s="92"/>
      <c r="E39" s="93"/>
      <c r="F39" s="104"/>
      <c r="G39" s="151"/>
    </row>
    <row r="40" spans="1:7" ht="17.100000000000001" customHeight="1">
      <c r="A40" s="89"/>
      <c r="B40" s="90"/>
      <c r="C40" s="91"/>
      <c r="D40" s="92"/>
      <c r="E40" s="93"/>
      <c r="F40" s="104"/>
      <c r="G40" s="151"/>
    </row>
    <row r="41" spans="1:7" ht="17.100000000000001" customHeight="1">
      <c r="A41" s="89"/>
      <c r="B41" s="90"/>
      <c r="C41" s="91"/>
      <c r="D41" s="92"/>
      <c r="E41" s="93"/>
      <c r="F41" s="104"/>
      <c r="G41" s="151"/>
    </row>
    <row r="42" spans="1:7" ht="17.100000000000001" customHeight="1">
      <c r="A42" s="89"/>
      <c r="B42" s="90"/>
      <c r="C42" s="91"/>
      <c r="D42" s="92"/>
      <c r="E42" s="93"/>
      <c r="F42" s="104"/>
      <c r="G42" s="151"/>
    </row>
    <row r="43" spans="1:7" ht="17.100000000000001" customHeight="1">
      <c r="A43" s="89"/>
      <c r="B43" s="90"/>
      <c r="C43" s="91"/>
      <c r="D43" s="92"/>
      <c r="E43" s="93"/>
      <c r="F43" s="104"/>
      <c r="G43" s="151"/>
    </row>
    <row r="44" spans="1:7" ht="17.100000000000001" customHeight="1">
      <c r="A44" s="89"/>
      <c r="B44" s="90"/>
      <c r="C44" s="91"/>
      <c r="D44" s="92"/>
      <c r="E44" s="93"/>
      <c r="F44" s="104"/>
      <c r="G44" s="151"/>
    </row>
    <row r="45" spans="1:7" ht="17.100000000000001" customHeight="1">
      <c r="A45" s="89"/>
      <c r="B45" s="90"/>
      <c r="C45" s="91"/>
      <c r="D45" s="92"/>
      <c r="E45" s="93"/>
      <c r="F45" s="104"/>
      <c r="G45" s="151"/>
    </row>
    <row r="46" spans="1:7" ht="17.100000000000001" customHeight="1">
      <c r="A46" s="89"/>
      <c r="B46" s="90"/>
      <c r="C46" s="91"/>
      <c r="D46" s="92"/>
      <c r="E46" s="93"/>
      <c r="F46" s="104"/>
      <c r="G46" s="151"/>
    </row>
    <row r="47" spans="1:7" ht="17.100000000000001" customHeight="1">
      <c r="A47" s="89"/>
      <c r="B47" s="90"/>
      <c r="C47" s="91"/>
      <c r="D47" s="92"/>
      <c r="E47" s="93"/>
      <c r="F47" s="104"/>
      <c r="G47" s="151"/>
    </row>
    <row r="48" spans="1:7" ht="17.100000000000001" customHeight="1">
      <c r="A48" s="89"/>
      <c r="B48" s="90"/>
      <c r="C48" s="91"/>
      <c r="D48" s="92"/>
      <c r="E48" s="93"/>
      <c r="F48" s="104"/>
      <c r="G48" s="151"/>
    </row>
    <row r="49" spans="1:10" ht="17.100000000000001" customHeight="1">
      <c r="A49" s="89"/>
      <c r="B49" s="90"/>
      <c r="C49" s="91"/>
      <c r="D49" s="92"/>
      <c r="E49" s="93"/>
      <c r="F49" s="104"/>
      <c r="G49" s="151"/>
    </row>
    <row r="50" spans="1:10" ht="17.100000000000001" customHeight="1">
      <c r="A50" s="89"/>
      <c r="B50" s="90"/>
      <c r="C50" s="91"/>
      <c r="D50" s="92"/>
      <c r="E50" s="93"/>
      <c r="F50" s="104"/>
      <c r="G50" s="151"/>
    </row>
    <row r="51" spans="1:10" ht="17.100000000000001" customHeight="1">
      <c r="A51" s="89"/>
      <c r="B51" s="90"/>
      <c r="C51" s="91"/>
      <c r="D51" s="92"/>
      <c r="E51" s="93"/>
      <c r="F51" s="104"/>
      <c r="G51" s="151"/>
    </row>
    <row r="52" spans="1:10" ht="17.100000000000001" customHeight="1">
      <c r="A52" s="89"/>
      <c r="B52" s="90"/>
      <c r="C52" s="91"/>
      <c r="D52" s="92"/>
      <c r="E52" s="93"/>
      <c r="F52" s="104"/>
      <c r="G52" s="151"/>
    </row>
    <row r="53" spans="1:10" ht="17.100000000000001" customHeight="1">
      <c r="A53" s="89"/>
      <c r="B53" s="90"/>
      <c r="C53" s="91"/>
      <c r="D53" s="92"/>
      <c r="E53" s="93"/>
      <c r="F53" s="104"/>
      <c r="G53" s="151"/>
    </row>
    <row r="54" spans="1:10" ht="17.100000000000001" customHeight="1">
      <c r="A54" s="89"/>
      <c r="B54" s="90"/>
      <c r="C54" s="91"/>
      <c r="D54" s="92"/>
      <c r="E54" s="93"/>
      <c r="F54" s="104"/>
      <c r="G54" s="151"/>
    </row>
    <row r="55" spans="1:10" ht="17.100000000000001" customHeight="1">
      <c r="A55" s="89"/>
      <c r="B55" s="90"/>
      <c r="C55" s="91"/>
      <c r="D55" s="92"/>
      <c r="E55" s="93"/>
      <c r="F55" s="104"/>
      <c r="G55" s="151"/>
    </row>
    <row r="56" spans="1:10" ht="17.100000000000001" customHeight="1">
      <c r="A56" s="89"/>
      <c r="B56" s="90"/>
      <c r="C56" s="91"/>
      <c r="D56" s="92"/>
      <c r="E56" s="93"/>
      <c r="F56" s="104"/>
      <c r="G56" s="151"/>
    </row>
    <row r="57" spans="1:10" ht="17.100000000000001" customHeight="1">
      <c r="A57" s="89"/>
      <c r="B57" s="90"/>
      <c r="C57" s="91"/>
      <c r="D57" s="92"/>
      <c r="E57" s="93"/>
      <c r="F57" s="104"/>
      <c r="G57" s="151"/>
    </row>
    <row r="58" spans="1:10" ht="17.100000000000001" customHeight="1" thickBot="1">
      <c r="A58" s="89"/>
      <c r="B58" s="90"/>
      <c r="C58" s="91"/>
      <c r="D58" s="92"/>
      <c r="E58" s="93"/>
      <c r="F58" s="104"/>
      <c r="G58" s="151"/>
    </row>
    <row r="59" spans="1:10" ht="24.95" customHeight="1" thickBot="1">
      <c r="A59" s="319" t="str">
        <f>archi3!C7&amp;" total carried to summary page"</f>
        <v>Schedule 11 total carried to summary page</v>
      </c>
      <c r="B59" s="320"/>
      <c r="C59" s="320"/>
      <c r="D59" s="320"/>
      <c r="E59" s="320"/>
      <c r="F59" s="320"/>
      <c r="G59" s="169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+archi2!A61:G61+1</f>
        <v>22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6C5A6-BD5E-4AFF-8FF7-3417F7556D7D}">
  <sheetPr>
    <tabColor rgb="FFFF3300"/>
  </sheetPr>
  <dimension ref="A1:J473"/>
  <sheetViews>
    <sheetView showGridLines="0" view="pageLayout" topLeftCell="A61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863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782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783</v>
      </c>
      <c r="D12" s="92"/>
      <c r="E12" s="93"/>
      <c r="F12" s="104"/>
      <c r="G12" s="151"/>
    </row>
    <row r="13" spans="1:10" ht="17.100000000000001" customHeight="1">
      <c r="A13" s="89"/>
      <c r="B13" s="90"/>
      <c r="C13" s="105" t="s">
        <v>784</v>
      </c>
      <c r="D13" s="92"/>
      <c r="E13" s="93"/>
      <c r="F13" s="104"/>
      <c r="G13" s="151"/>
    </row>
    <row r="14" spans="1:10" ht="17.100000000000001" customHeight="1">
      <c r="A14" s="89"/>
      <c r="B14" s="90"/>
      <c r="C14" s="105" t="s">
        <v>785</v>
      </c>
      <c r="D14" s="92"/>
      <c r="E14" s="93"/>
      <c r="F14" s="104"/>
      <c r="G14" s="151"/>
    </row>
    <row r="15" spans="1:10" ht="17.100000000000001" customHeight="1">
      <c r="A15" s="89"/>
      <c r="B15" s="90"/>
      <c r="C15" s="105" t="s">
        <v>786</v>
      </c>
      <c r="D15" s="92"/>
      <c r="E15" s="93"/>
      <c r="F15" s="104"/>
      <c r="G15" s="151"/>
    </row>
    <row r="16" spans="1:10" ht="17.100000000000001" customHeight="1">
      <c r="A16" s="89"/>
      <c r="B16" s="90"/>
      <c r="C16" s="105" t="s">
        <v>787</v>
      </c>
      <c r="D16" s="92"/>
      <c r="E16" s="93"/>
      <c r="F16" s="104"/>
      <c r="G16" s="151"/>
    </row>
    <row r="17" spans="1:7" ht="17.100000000000001" customHeight="1">
      <c r="A17" s="89"/>
      <c r="B17" s="90"/>
      <c r="C17" s="105" t="s">
        <v>788</v>
      </c>
      <c r="D17" s="92"/>
      <c r="E17" s="93"/>
      <c r="F17" s="104"/>
      <c r="G17" s="151"/>
    </row>
    <row r="18" spans="1:7" ht="17.100000000000001" customHeight="1">
      <c r="A18" s="89"/>
      <c r="B18" s="90"/>
      <c r="C18" s="213" t="s">
        <v>789</v>
      </c>
      <c r="D18" s="92"/>
      <c r="E18" s="93"/>
      <c r="F18" s="104"/>
      <c r="G18" s="151"/>
    </row>
    <row r="19" spans="1:7" ht="17.100000000000001" customHeight="1">
      <c r="A19" s="89"/>
      <c r="B19" s="90"/>
      <c r="C19" s="105" t="s">
        <v>1391</v>
      </c>
      <c r="D19" s="92"/>
      <c r="E19" s="93"/>
      <c r="F19" s="104"/>
      <c r="G19" s="151"/>
    </row>
    <row r="20" spans="1:7" ht="17.100000000000001" customHeight="1">
      <c r="A20" s="89"/>
      <c r="B20" s="90"/>
      <c r="C20" s="105" t="s">
        <v>790</v>
      </c>
      <c r="D20" s="92"/>
      <c r="E20" s="93"/>
      <c r="F20" s="104"/>
      <c r="G20" s="151"/>
    </row>
    <row r="21" spans="1:7" ht="17.100000000000001" customHeight="1">
      <c r="A21" s="89"/>
      <c r="B21" s="90"/>
      <c r="C21" s="105" t="s">
        <v>791</v>
      </c>
      <c r="D21" s="92"/>
      <c r="E21" s="93"/>
      <c r="F21" s="104"/>
      <c r="G21" s="151"/>
    </row>
    <row r="22" spans="1:7" ht="17.100000000000001" customHeight="1">
      <c r="A22" s="89"/>
      <c r="B22" s="90"/>
      <c r="C22" s="213" t="s">
        <v>792</v>
      </c>
      <c r="D22" s="92"/>
      <c r="E22" s="93"/>
      <c r="F22" s="104"/>
      <c r="G22" s="151"/>
    </row>
    <row r="23" spans="1:7" ht="17.100000000000001" customHeight="1">
      <c r="A23" s="89"/>
      <c r="B23" s="90"/>
      <c r="C23" s="105" t="s">
        <v>793</v>
      </c>
      <c r="D23" s="92"/>
      <c r="E23" s="93"/>
      <c r="F23" s="104"/>
      <c r="G23" s="151"/>
    </row>
    <row r="24" spans="1:7" ht="17.100000000000001" customHeight="1">
      <c r="A24" s="89"/>
      <c r="B24" s="90"/>
      <c r="C24" s="105" t="s">
        <v>794</v>
      </c>
      <c r="D24" s="92"/>
      <c r="E24" s="93"/>
      <c r="F24" s="104"/>
      <c r="G24" s="151"/>
    </row>
    <row r="25" spans="1:7" ht="17.100000000000001" customHeight="1">
      <c r="A25" s="89"/>
      <c r="B25" s="90"/>
      <c r="C25" s="213" t="s">
        <v>795</v>
      </c>
      <c r="D25" s="92"/>
      <c r="E25" s="93"/>
      <c r="F25" s="104"/>
      <c r="G25" s="151"/>
    </row>
    <row r="26" spans="1:7" ht="17.100000000000001" customHeight="1">
      <c r="A26" s="89"/>
      <c r="B26" s="90"/>
      <c r="C26" s="105" t="s">
        <v>796</v>
      </c>
      <c r="D26" s="92"/>
      <c r="E26" s="93"/>
      <c r="F26" s="104"/>
      <c r="G26" s="151"/>
    </row>
    <row r="27" spans="1:7" ht="17.100000000000001" customHeight="1">
      <c r="A27" s="89"/>
      <c r="B27" s="90"/>
      <c r="C27" s="105" t="s">
        <v>797</v>
      </c>
      <c r="D27" s="92"/>
      <c r="E27" s="93"/>
      <c r="F27" s="104"/>
      <c r="G27" s="151"/>
    </row>
    <row r="28" spans="1:7" ht="17.100000000000001" customHeight="1">
      <c r="A28" s="89"/>
      <c r="B28" s="90"/>
      <c r="C28" s="105" t="s">
        <v>798</v>
      </c>
      <c r="D28" s="92"/>
      <c r="E28" s="93"/>
      <c r="F28" s="104"/>
      <c r="G28" s="151"/>
    </row>
    <row r="29" spans="1:7" ht="17.100000000000001" customHeight="1">
      <c r="A29" s="89"/>
      <c r="B29" s="90"/>
      <c r="C29" s="105" t="s">
        <v>799</v>
      </c>
      <c r="D29" s="92"/>
      <c r="E29" s="93"/>
      <c r="F29" s="104"/>
      <c r="G29" s="151"/>
    </row>
    <row r="30" spans="1:7" ht="17.100000000000001" customHeight="1">
      <c r="A30" s="89"/>
      <c r="B30" s="90"/>
      <c r="C30" s="105" t="s">
        <v>800</v>
      </c>
      <c r="D30" s="92"/>
      <c r="E30" s="93"/>
      <c r="F30" s="104"/>
      <c r="G30" s="151"/>
    </row>
    <row r="31" spans="1:7" ht="17.100000000000001" customHeight="1">
      <c r="A31" s="89"/>
      <c r="B31" s="90"/>
      <c r="C31" s="105" t="s">
        <v>801</v>
      </c>
      <c r="D31" s="92"/>
      <c r="E31" s="93"/>
      <c r="F31" s="104"/>
      <c r="G31" s="151"/>
    </row>
    <row r="32" spans="1:7" ht="17.100000000000001" customHeight="1">
      <c r="A32" s="89"/>
      <c r="B32" s="90"/>
      <c r="C32" s="91"/>
      <c r="D32" s="92"/>
      <c r="E32" s="93"/>
      <c r="F32" s="104"/>
      <c r="G32" s="151"/>
    </row>
    <row r="33" spans="1:7" ht="17.100000000000001" customHeight="1">
      <c r="A33" s="96">
        <v>12.1</v>
      </c>
      <c r="B33" s="118"/>
      <c r="C33" s="98" t="s">
        <v>802</v>
      </c>
      <c r="D33" s="99"/>
      <c r="E33" s="119"/>
      <c r="F33" s="101"/>
      <c r="G33" s="102"/>
    </row>
    <row r="34" spans="1:7" ht="17.100000000000001" customHeight="1">
      <c r="A34" s="89"/>
      <c r="B34" s="90"/>
      <c r="C34" s="91"/>
      <c r="D34" s="92"/>
      <c r="E34" s="93"/>
      <c r="F34" s="104"/>
      <c r="G34" s="151"/>
    </row>
    <row r="35" spans="1:7" ht="17.100000000000001" customHeight="1">
      <c r="A35" s="89" t="s">
        <v>870</v>
      </c>
      <c r="B35" s="90"/>
      <c r="C35" s="91" t="s">
        <v>637</v>
      </c>
      <c r="D35" s="92" t="s">
        <v>16</v>
      </c>
      <c r="E35" s="93">
        <f>ROUNDUP((15.325*2+16.122*2),0)+16</f>
        <v>79</v>
      </c>
      <c r="F35" s="104"/>
      <c r="G35" s="151"/>
    </row>
    <row r="36" spans="1:7" ht="17.100000000000001" customHeight="1">
      <c r="A36" s="89" t="s">
        <v>1224</v>
      </c>
      <c r="B36" s="90"/>
      <c r="C36" s="91" t="s">
        <v>1223</v>
      </c>
      <c r="D36" s="92" t="s">
        <v>16</v>
      </c>
      <c r="E36" s="93">
        <f>ROUNDUP((15.325*14),0)</f>
        <v>215</v>
      </c>
      <c r="F36" s="104"/>
      <c r="G36" s="151"/>
    </row>
    <row r="37" spans="1:7" ht="17.100000000000001" customHeight="1">
      <c r="A37" s="89" t="s">
        <v>1225</v>
      </c>
      <c r="B37" s="90"/>
      <c r="C37" s="173" t="s">
        <v>1380</v>
      </c>
      <c r="D37" s="174" t="s">
        <v>16</v>
      </c>
      <c r="E37" s="49">
        <v>24</v>
      </c>
      <c r="F37" s="175"/>
      <c r="G37" s="207"/>
    </row>
    <row r="38" spans="1:7" ht="17.100000000000001" customHeight="1">
      <c r="A38" s="89" t="s">
        <v>1226</v>
      </c>
      <c r="B38" s="90"/>
      <c r="C38" s="91" t="s">
        <v>1450</v>
      </c>
      <c r="D38" s="92" t="s">
        <v>34</v>
      </c>
      <c r="E38" s="93">
        <v>17</v>
      </c>
      <c r="F38" s="104"/>
      <c r="G38" s="151"/>
    </row>
    <row r="39" spans="1:7" ht="17.100000000000001" customHeight="1">
      <c r="A39" s="89"/>
      <c r="B39" s="90"/>
      <c r="C39" s="91" t="s">
        <v>1451</v>
      </c>
      <c r="D39" s="92"/>
      <c r="E39" s="93"/>
      <c r="F39" s="104"/>
      <c r="G39" s="151"/>
    </row>
    <row r="40" spans="1:7" ht="17.100000000000001" customHeight="1">
      <c r="A40" s="89" t="s">
        <v>1227</v>
      </c>
      <c r="B40" s="90"/>
      <c r="C40" s="91" t="s">
        <v>1452</v>
      </c>
      <c r="D40" s="92" t="s">
        <v>34</v>
      </c>
      <c r="E40" s="93">
        <v>13</v>
      </c>
      <c r="F40" s="104"/>
      <c r="G40" s="151"/>
    </row>
    <row r="41" spans="1:7" ht="17.100000000000001" customHeight="1">
      <c r="A41" s="89"/>
      <c r="B41" s="90"/>
      <c r="C41" s="91" t="s">
        <v>1451</v>
      </c>
      <c r="D41" s="92"/>
      <c r="E41" s="93"/>
      <c r="F41" s="104"/>
      <c r="G41" s="151"/>
    </row>
    <row r="42" spans="1:7" ht="17.100000000000001" customHeight="1">
      <c r="A42" s="89" t="s">
        <v>1228</v>
      </c>
      <c r="B42" s="90"/>
      <c r="C42" s="91" t="s">
        <v>1453</v>
      </c>
      <c r="D42" s="92" t="s">
        <v>34</v>
      </c>
      <c r="E42" s="93">
        <v>6</v>
      </c>
      <c r="F42" s="104"/>
      <c r="G42" s="151"/>
    </row>
    <row r="43" spans="1:7" ht="17.100000000000001" customHeight="1">
      <c r="A43" s="89"/>
      <c r="B43" s="90"/>
      <c r="C43" s="91" t="s">
        <v>1451</v>
      </c>
      <c r="D43" s="92"/>
      <c r="E43" s="93"/>
      <c r="F43" s="104"/>
      <c r="G43" s="151"/>
    </row>
    <row r="44" spans="1:7" ht="17.100000000000001" customHeight="1">
      <c r="A44" s="89" t="s">
        <v>1379</v>
      </c>
      <c r="B44" s="90"/>
      <c r="C44" s="91" t="s">
        <v>1454</v>
      </c>
      <c r="D44" s="92" t="s">
        <v>34</v>
      </c>
      <c r="E44" s="93">
        <v>2</v>
      </c>
      <c r="F44" s="104"/>
      <c r="G44" s="151"/>
    </row>
    <row r="45" spans="1:7" ht="17.100000000000001" customHeight="1">
      <c r="A45" s="89"/>
      <c r="B45" s="90"/>
      <c r="C45" s="91" t="s">
        <v>1455</v>
      </c>
      <c r="D45" s="92"/>
      <c r="E45" s="93"/>
      <c r="F45" s="104"/>
      <c r="G45" s="151"/>
    </row>
    <row r="46" spans="1:7" ht="17.100000000000001" customHeight="1">
      <c r="A46" s="89"/>
      <c r="B46" s="90"/>
      <c r="C46" s="91"/>
      <c r="D46" s="92"/>
      <c r="E46" s="93"/>
      <c r="F46" s="104"/>
      <c r="G46" s="151"/>
    </row>
    <row r="47" spans="1:7" ht="17.100000000000001" customHeight="1">
      <c r="A47" s="96">
        <v>12.2</v>
      </c>
      <c r="B47" s="118"/>
      <c r="C47" s="98" t="s">
        <v>803</v>
      </c>
      <c r="D47" s="99"/>
      <c r="E47" s="119"/>
      <c r="F47" s="101"/>
      <c r="G47" s="102"/>
    </row>
    <row r="48" spans="1:7" ht="17.100000000000001" customHeight="1">
      <c r="A48" s="89"/>
      <c r="B48" s="90"/>
      <c r="C48" s="91"/>
      <c r="D48" s="92"/>
      <c r="E48" s="93"/>
      <c r="F48" s="104"/>
      <c r="G48" s="95"/>
    </row>
    <row r="49" spans="1:10" ht="17.100000000000001" customHeight="1">
      <c r="A49" s="89" t="s">
        <v>876</v>
      </c>
      <c r="B49" s="90"/>
      <c r="C49" s="91" t="s">
        <v>638</v>
      </c>
      <c r="D49" s="92" t="s">
        <v>34</v>
      </c>
      <c r="E49" s="93">
        <f>ROUNDUP(((E38+E40+E42+E44)*2),0)</f>
        <v>76</v>
      </c>
      <c r="F49" s="104"/>
      <c r="G49" s="151"/>
    </row>
    <row r="50" spans="1:10" ht="17.100000000000001" customHeight="1">
      <c r="A50" s="89"/>
      <c r="B50" s="90"/>
      <c r="C50" s="91" t="s">
        <v>639</v>
      </c>
      <c r="D50" s="92"/>
      <c r="E50" s="93"/>
      <c r="F50" s="104"/>
      <c r="G50" s="151"/>
    </row>
    <row r="51" spans="1:10" ht="17.100000000000001" customHeight="1">
      <c r="A51" s="89"/>
      <c r="B51" s="90"/>
      <c r="C51" s="91"/>
      <c r="D51" s="92"/>
      <c r="E51" s="93"/>
      <c r="F51" s="104"/>
      <c r="G51" s="151"/>
    </row>
    <row r="52" spans="1:10" ht="17.100000000000001" customHeight="1">
      <c r="A52" s="96">
        <v>12.3</v>
      </c>
      <c r="B52" s="147"/>
      <c r="C52" s="136" t="s">
        <v>804</v>
      </c>
      <c r="D52" s="99"/>
      <c r="E52" s="100"/>
      <c r="F52" s="101"/>
      <c r="G52" s="102"/>
    </row>
    <row r="53" spans="1:10" ht="17.100000000000001" customHeight="1">
      <c r="A53" s="89"/>
      <c r="B53" s="116"/>
      <c r="C53" s="148"/>
      <c r="D53" s="92"/>
      <c r="E53" s="93"/>
      <c r="F53" s="94"/>
      <c r="G53" s="95"/>
    </row>
    <row r="54" spans="1:10" ht="17.100000000000001" customHeight="1">
      <c r="A54" s="89" t="s">
        <v>880</v>
      </c>
      <c r="B54" s="90"/>
      <c r="C54" s="91" t="s">
        <v>640</v>
      </c>
      <c r="D54" s="92" t="s">
        <v>20</v>
      </c>
      <c r="E54" s="93">
        <f>ROUNDUP((E35*(0.038*2+0.114*2)+E36*(0.076*2+0.05*2)),0)</f>
        <v>79</v>
      </c>
      <c r="F54" s="104"/>
      <c r="G54" s="95"/>
    </row>
    <row r="55" spans="1:10" ht="17.100000000000001" customHeight="1">
      <c r="A55" s="89" t="s">
        <v>881</v>
      </c>
      <c r="B55" s="90"/>
      <c r="C55" s="91" t="s">
        <v>1522</v>
      </c>
      <c r="D55" s="92" t="s">
        <v>20</v>
      </c>
      <c r="E55" s="93">
        <f>ROUNDUP(((E38+E40+E42+E44)*3.5),0)</f>
        <v>133</v>
      </c>
      <c r="F55" s="104"/>
      <c r="G55" s="95"/>
    </row>
    <row r="56" spans="1:10" ht="17.100000000000001" customHeight="1">
      <c r="A56" s="89"/>
      <c r="B56" s="90"/>
      <c r="C56" s="91" t="s">
        <v>1523</v>
      </c>
      <c r="D56" s="92"/>
      <c r="E56" s="93"/>
      <c r="F56" s="104"/>
      <c r="G56" s="151"/>
    </row>
    <row r="57" spans="1:10" ht="17.100000000000001" customHeight="1">
      <c r="A57" s="89"/>
      <c r="B57" s="90"/>
      <c r="C57" s="91"/>
      <c r="D57" s="92"/>
      <c r="E57" s="93"/>
      <c r="F57" s="104"/>
      <c r="G57" s="151"/>
    </row>
    <row r="58" spans="1:10" ht="17.100000000000001" customHeight="1" thickBot="1">
      <c r="A58" s="89"/>
      <c r="B58" s="90"/>
      <c r="C58" s="91"/>
      <c r="D58" s="92"/>
      <c r="E58" s="93"/>
      <c r="F58" s="104"/>
      <c r="G58" s="151"/>
    </row>
    <row r="59" spans="1:10" ht="24.95" customHeight="1" thickBot="1">
      <c r="A59" s="321">
        <f>+archi5!A61:G61</f>
        <v>24</v>
      </c>
      <c r="B59" s="322"/>
      <c r="C59" s="322"/>
      <c r="D59" s="322"/>
      <c r="E59" s="322"/>
      <c r="F59" s="322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+archi3!A61:G61+1</f>
        <v>23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69731-3CBC-4CBA-B7D5-B0B1E8DF23DE}">
  <sheetPr>
    <tabColor rgb="FFFF3300"/>
  </sheetPr>
  <dimension ref="A1:J468"/>
  <sheetViews>
    <sheetView showGridLines="0" view="pageLayout" topLeftCell="A5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882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+archi4!C8</f>
        <v>Carpentry and joinery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+archi4!A61:G61</f>
        <v>23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12.4</v>
      </c>
      <c r="B12" s="147"/>
      <c r="C12" s="136" t="s">
        <v>1388</v>
      </c>
      <c r="D12" s="99"/>
      <c r="E12" s="100"/>
      <c r="F12" s="101"/>
      <c r="G12" s="102"/>
    </row>
    <row r="13" spans="1:10" ht="17.100000000000001" customHeight="1">
      <c r="A13" s="89"/>
      <c r="B13" s="90"/>
      <c r="C13" s="91"/>
      <c r="D13" s="92"/>
      <c r="E13" s="93"/>
      <c r="F13" s="104"/>
      <c r="G13" s="95"/>
    </row>
    <row r="14" spans="1:10" ht="17.100000000000001" customHeight="1">
      <c r="A14" s="89"/>
      <c r="B14" s="90"/>
      <c r="C14" s="105" t="s">
        <v>1389</v>
      </c>
      <c r="D14" s="92"/>
      <c r="E14" s="93"/>
      <c r="F14" s="104"/>
      <c r="G14" s="95"/>
    </row>
    <row r="15" spans="1:10" ht="17.100000000000001" customHeight="1">
      <c r="A15" s="89" t="s">
        <v>887</v>
      </c>
      <c r="B15" s="90"/>
      <c r="C15" s="91" t="s">
        <v>1390</v>
      </c>
      <c r="D15" s="92" t="s">
        <v>16</v>
      </c>
      <c r="E15" s="93">
        <f>ROUNDUP((17*2),0)+10</f>
        <v>44</v>
      </c>
      <c r="F15" s="104"/>
      <c r="G15" s="95"/>
    </row>
    <row r="16" spans="1:10" ht="17.100000000000001" customHeight="1">
      <c r="A16" s="89"/>
      <c r="B16" s="90"/>
      <c r="C16" s="91" t="s">
        <v>805</v>
      </c>
      <c r="D16" s="92"/>
      <c r="E16" s="93"/>
      <c r="F16" s="104"/>
      <c r="G16" s="95"/>
    </row>
    <row r="17" spans="1:7" ht="17.100000000000001" customHeight="1">
      <c r="A17" s="89"/>
      <c r="B17" s="90"/>
      <c r="C17" s="91" t="s">
        <v>806</v>
      </c>
      <c r="D17" s="92"/>
      <c r="E17" s="93"/>
      <c r="F17" s="104"/>
      <c r="G17" s="95"/>
    </row>
    <row r="18" spans="1:7" ht="17.100000000000001" customHeight="1">
      <c r="A18" s="89"/>
      <c r="B18" s="90"/>
      <c r="C18" s="91" t="s">
        <v>807</v>
      </c>
      <c r="D18" s="92"/>
      <c r="E18" s="93"/>
      <c r="F18" s="104"/>
      <c r="G18" s="95"/>
    </row>
    <row r="19" spans="1:7" ht="17.100000000000001" customHeight="1">
      <c r="A19" s="89" t="s">
        <v>1229</v>
      </c>
      <c r="B19" s="90"/>
      <c r="C19" s="91" t="s">
        <v>808</v>
      </c>
      <c r="D19" s="92" t="s">
        <v>16</v>
      </c>
      <c r="E19" s="93">
        <f>ROUNDUP((15.325*2),0)+10</f>
        <v>41</v>
      </c>
      <c r="F19" s="104"/>
      <c r="G19" s="95"/>
    </row>
    <row r="20" spans="1:7" ht="17.100000000000001" customHeight="1">
      <c r="A20" s="89"/>
      <c r="B20" s="90"/>
      <c r="C20" s="91" t="s">
        <v>809</v>
      </c>
      <c r="D20" s="92"/>
      <c r="E20" s="93"/>
      <c r="F20" s="104"/>
      <c r="G20" s="95"/>
    </row>
    <row r="21" spans="1:7" ht="17.100000000000001" customHeight="1">
      <c r="A21" s="89"/>
      <c r="B21" s="90"/>
      <c r="C21" s="91" t="s">
        <v>810</v>
      </c>
      <c r="D21" s="92"/>
      <c r="E21" s="93"/>
      <c r="F21" s="104"/>
      <c r="G21" s="95"/>
    </row>
    <row r="22" spans="1:7" ht="17.100000000000001" customHeight="1">
      <c r="A22" s="89"/>
      <c r="B22" s="90"/>
      <c r="C22" s="91" t="s">
        <v>811</v>
      </c>
      <c r="D22" s="92"/>
      <c r="E22" s="93"/>
      <c r="F22" s="104"/>
      <c r="G22" s="95"/>
    </row>
    <row r="23" spans="1:7" ht="17.100000000000001" customHeight="1">
      <c r="A23" s="89"/>
      <c r="B23" s="90"/>
      <c r="C23" s="91"/>
      <c r="D23" s="92"/>
      <c r="E23" s="93"/>
      <c r="F23" s="104"/>
      <c r="G23" s="95"/>
    </row>
    <row r="24" spans="1:7" ht="17.100000000000001" customHeight="1">
      <c r="A24" s="96">
        <v>12.5</v>
      </c>
      <c r="B24" s="147"/>
      <c r="C24" s="136" t="s">
        <v>812</v>
      </c>
      <c r="D24" s="99"/>
      <c r="E24" s="100"/>
      <c r="F24" s="101"/>
      <c r="G24" s="102"/>
    </row>
    <row r="25" spans="1:7" ht="17.100000000000001" customHeight="1">
      <c r="A25" s="89"/>
      <c r="B25" s="90"/>
      <c r="C25" s="91"/>
      <c r="D25" s="92"/>
      <c r="E25" s="93"/>
      <c r="F25" s="104"/>
      <c r="G25" s="95"/>
    </row>
    <row r="26" spans="1:7" ht="17.100000000000001" customHeight="1">
      <c r="A26" s="89" t="s">
        <v>888</v>
      </c>
      <c r="B26" s="90"/>
      <c r="C26" s="91" t="s">
        <v>1239</v>
      </c>
      <c r="D26" s="92" t="s">
        <v>34</v>
      </c>
      <c r="E26" s="93">
        <v>10</v>
      </c>
      <c r="F26" s="104"/>
      <c r="G26" s="95"/>
    </row>
    <row r="27" spans="1:7" ht="17.100000000000001" customHeight="1">
      <c r="A27" s="89"/>
      <c r="B27" s="90"/>
      <c r="C27" s="91" t="s">
        <v>813</v>
      </c>
      <c r="D27" s="92"/>
      <c r="E27" s="93"/>
      <c r="F27" s="104"/>
      <c r="G27" s="95"/>
    </row>
    <row r="28" spans="1:7" ht="17.100000000000001" customHeight="1">
      <c r="A28" s="89"/>
      <c r="B28" s="90"/>
      <c r="C28" s="91" t="s">
        <v>1524</v>
      </c>
      <c r="D28" s="92"/>
      <c r="E28" s="93"/>
      <c r="F28" s="104"/>
      <c r="G28" s="95"/>
    </row>
    <row r="29" spans="1:7" ht="17.100000000000001" customHeight="1">
      <c r="A29" s="89"/>
      <c r="B29" s="90"/>
      <c r="C29" s="91" t="s">
        <v>1525</v>
      </c>
      <c r="D29" s="92"/>
      <c r="E29" s="93"/>
      <c r="F29" s="104"/>
      <c r="G29" s="95"/>
    </row>
    <row r="30" spans="1:7" ht="17.100000000000001" customHeight="1">
      <c r="A30" s="89"/>
      <c r="B30" s="90"/>
      <c r="C30" s="91" t="s">
        <v>1526</v>
      </c>
      <c r="D30" s="92"/>
      <c r="E30" s="93"/>
      <c r="F30" s="104"/>
      <c r="G30" s="95"/>
    </row>
    <row r="31" spans="1:7" ht="17.100000000000001" customHeight="1">
      <c r="A31" s="89"/>
      <c r="B31" s="90"/>
      <c r="C31" s="91" t="s">
        <v>1528</v>
      </c>
      <c r="D31" s="92"/>
      <c r="E31" s="93"/>
      <c r="F31" s="104"/>
      <c r="G31" s="95"/>
    </row>
    <row r="32" spans="1:7" ht="17.100000000000001" customHeight="1">
      <c r="A32" s="89"/>
      <c r="B32" s="90"/>
      <c r="C32" s="39" t="s">
        <v>1527</v>
      </c>
      <c r="D32" s="92"/>
      <c r="E32" s="93"/>
      <c r="F32" s="104"/>
      <c r="G32" s="95"/>
    </row>
    <row r="33" spans="1:7" ht="17.100000000000001" customHeight="1">
      <c r="A33" s="89" t="s">
        <v>889</v>
      </c>
      <c r="B33" s="90"/>
      <c r="C33" s="91" t="s">
        <v>1529</v>
      </c>
      <c r="D33" s="92" t="s">
        <v>34</v>
      </c>
      <c r="E33" s="93">
        <v>2</v>
      </c>
      <c r="F33" s="104"/>
      <c r="G33" s="95"/>
    </row>
    <row r="34" spans="1:7" ht="17.100000000000001" customHeight="1">
      <c r="A34" s="89"/>
      <c r="B34" s="90"/>
      <c r="C34" s="91" t="s">
        <v>1530</v>
      </c>
      <c r="D34" s="92"/>
      <c r="E34" s="93"/>
      <c r="F34" s="104"/>
      <c r="G34" s="95"/>
    </row>
    <row r="35" spans="1:7" ht="17.100000000000001" customHeight="1">
      <c r="A35" s="89"/>
      <c r="B35" s="90"/>
      <c r="C35" s="91" t="s">
        <v>1531</v>
      </c>
      <c r="D35" s="92"/>
      <c r="E35" s="93"/>
      <c r="F35" s="104"/>
      <c r="G35" s="95"/>
    </row>
    <row r="36" spans="1:7" ht="17.100000000000001" customHeight="1">
      <c r="A36" s="89" t="s">
        <v>1230</v>
      </c>
      <c r="B36" s="90"/>
      <c r="C36" s="91" t="s">
        <v>1532</v>
      </c>
      <c r="D36" s="92" t="s">
        <v>34</v>
      </c>
      <c r="E36" s="93">
        <v>3</v>
      </c>
      <c r="G36" s="95"/>
    </row>
    <row r="37" spans="1:7" ht="17.100000000000001" customHeight="1">
      <c r="A37" s="89"/>
      <c r="B37" s="90"/>
      <c r="C37" s="91" t="s">
        <v>1530</v>
      </c>
      <c r="D37" s="92"/>
      <c r="E37" s="93"/>
      <c r="F37" s="104"/>
      <c r="G37" s="95"/>
    </row>
    <row r="38" spans="1:7" ht="17.100000000000001" customHeight="1">
      <c r="A38" s="89"/>
      <c r="B38" s="90"/>
      <c r="C38" s="91" t="s">
        <v>1531</v>
      </c>
      <c r="D38" s="92"/>
      <c r="E38" s="93"/>
      <c r="F38" s="104"/>
      <c r="G38" s="95"/>
    </row>
    <row r="39" spans="1:7" ht="17.100000000000001" customHeight="1">
      <c r="A39" s="89" t="s">
        <v>1231</v>
      </c>
      <c r="B39" s="90"/>
      <c r="C39" s="91" t="s">
        <v>1240</v>
      </c>
      <c r="D39" s="92" t="s">
        <v>34</v>
      </c>
      <c r="E39" s="93">
        <v>1</v>
      </c>
      <c r="F39" s="104"/>
      <c r="G39" s="95"/>
    </row>
    <row r="40" spans="1:7" ht="17.100000000000001" customHeight="1">
      <c r="A40" s="89"/>
      <c r="B40" s="90"/>
      <c r="C40" s="91" t="s">
        <v>1533</v>
      </c>
      <c r="D40" s="92"/>
      <c r="E40" s="93"/>
      <c r="F40" s="104"/>
      <c r="G40" s="95"/>
    </row>
    <row r="41" spans="1:7" ht="17.100000000000001" customHeight="1">
      <c r="A41" s="89"/>
      <c r="B41" s="90"/>
      <c r="C41" s="91" t="s">
        <v>1534</v>
      </c>
      <c r="D41" s="92"/>
      <c r="E41" s="93"/>
      <c r="F41" s="104"/>
      <c r="G41" s="104"/>
    </row>
    <row r="42" spans="1:7" ht="17.100000000000001" customHeight="1">
      <c r="A42" s="89" t="s">
        <v>1232</v>
      </c>
      <c r="B42" s="90"/>
      <c r="C42" s="91" t="s">
        <v>1535</v>
      </c>
      <c r="D42" s="92" t="s">
        <v>34</v>
      </c>
      <c r="E42" s="93">
        <v>1</v>
      </c>
      <c r="F42" s="104"/>
      <c r="G42" s="95"/>
    </row>
    <row r="43" spans="1:7" ht="17.100000000000001" customHeight="1">
      <c r="A43" s="89"/>
      <c r="B43" s="90"/>
      <c r="C43" s="91" t="s">
        <v>1536</v>
      </c>
      <c r="D43" s="92"/>
      <c r="E43" s="93"/>
      <c r="F43" s="104"/>
      <c r="G43" s="95"/>
    </row>
    <row r="44" spans="1:7" ht="17.100000000000001" customHeight="1">
      <c r="A44" s="89"/>
      <c r="B44" s="90"/>
      <c r="C44" s="91"/>
      <c r="D44" s="92"/>
      <c r="E44" s="93"/>
      <c r="F44" s="104"/>
      <c r="G44" s="95"/>
    </row>
    <row r="45" spans="1:7" ht="17.100000000000001" customHeight="1">
      <c r="A45" s="96">
        <v>12.6</v>
      </c>
      <c r="B45" s="147"/>
      <c r="C45" s="136" t="s">
        <v>1241</v>
      </c>
      <c r="D45" s="99"/>
      <c r="E45" s="100"/>
      <c r="F45" s="101"/>
      <c r="G45" s="102"/>
    </row>
    <row r="46" spans="1:7" ht="17.100000000000001" customHeight="1">
      <c r="A46" s="89"/>
      <c r="B46" s="90"/>
      <c r="C46" s="91"/>
      <c r="D46" s="92"/>
      <c r="E46" s="93"/>
      <c r="F46" s="104"/>
      <c r="G46" s="95"/>
    </row>
    <row r="47" spans="1:7" ht="17.100000000000001" customHeight="1">
      <c r="A47" s="89" t="s">
        <v>1233</v>
      </c>
      <c r="B47" s="90"/>
      <c r="C47" s="91" t="s">
        <v>1242</v>
      </c>
      <c r="D47" s="92" t="s">
        <v>34</v>
      </c>
      <c r="E47" s="93">
        <v>3</v>
      </c>
      <c r="F47" s="104"/>
      <c r="G47" s="95"/>
    </row>
    <row r="48" spans="1:7" ht="17.100000000000001" customHeight="1">
      <c r="A48" s="89" t="s">
        <v>1234</v>
      </c>
      <c r="B48" s="90"/>
      <c r="C48" s="91" t="s">
        <v>1537</v>
      </c>
      <c r="D48" s="92" t="s">
        <v>34</v>
      </c>
      <c r="E48" s="93">
        <v>1</v>
      </c>
      <c r="F48" s="104"/>
      <c r="G48" s="95"/>
    </row>
    <row r="49" spans="1:10" ht="17.100000000000001" customHeight="1">
      <c r="A49" s="89"/>
      <c r="B49" s="90"/>
      <c r="C49" s="91" t="s">
        <v>1538</v>
      </c>
      <c r="D49" s="92"/>
      <c r="E49" s="93"/>
      <c r="F49" s="104"/>
      <c r="G49" s="95"/>
    </row>
    <row r="50" spans="1:10" ht="17.100000000000001" customHeight="1">
      <c r="A50" s="89"/>
      <c r="B50" s="90"/>
      <c r="C50" s="91" t="s">
        <v>1539</v>
      </c>
      <c r="D50" s="92"/>
      <c r="E50" s="93"/>
      <c r="F50" s="104"/>
      <c r="G50" s="95"/>
    </row>
    <row r="51" spans="1:10" ht="17.100000000000001" customHeight="1">
      <c r="A51" s="89" t="s">
        <v>1235</v>
      </c>
      <c r="B51" s="90"/>
      <c r="C51" s="91" t="s">
        <v>1540</v>
      </c>
      <c r="D51" s="92" t="s">
        <v>34</v>
      </c>
      <c r="E51" s="93">
        <v>1</v>
      </c>
      <c r="F51" s="104"/>
      <c r="G51" s="95"/>
    </row>
    <row r="52" spans="1:10" ht="17.100000000000001" customHeight="1">
      <c r="A52" s="89"/>
      <c r="B52" s="90"/>
      <c r="C52" s="91" t="s">
        <v>1541</v>
      </c>
      <c r="D52" s="92"/>
      <c r="E52" s="93"/>
      <c r="F52" s="104"/>
      <c r="G52" s="95"/>
    </row>
    <row r="53" spans="1:10" ht="17.100000000000001" customHeight="1">
      <c r="A53" s="138"/>
      <c r="B53" s="178"/>
      <c r="C53" s="109" t="s">
        <v>1243</v>
      </c>
      <c r="D53" s="141"/>
      <c r="E53" s="142"/>
      <c r="F53" s="143"/>
      <c r="G53" s="144"/>
    </row>
    <row r="54" spans="1:10" ht="17.100000000000001" customHeight="1">
      <c r="A54" s="138" t="s">
        <v>1236</v>
      </c>
      <c r="B54" s="178"/>
      <c r="C54" s="109" t="s">
        <v>1542</v>
      </c>
      <c r="D54" s="141" t="s">
        <v>34</v>
      </c>
      <c r="E54" s="142">
        <v>1</v>
      </c>
      <c r="F54" s="143"/>
      <c r="G54" s="95"/>
    </row>
    <row r="55" spans="1:10" ht="17.100000000000001" customHeight="1">
      <c r="A55" s="138"/>
      <c r="B55" s="178"/>
      <c r="C55" s="109" t="s">
        <v>1543</v>
      </c>
      <c r="D55" s="141"/>
      <c r="E55" s="142"/>
      <c r="F55" s="143"/>
      <c r="G55" s="144"/>
    </row>
    <row r="56" spans="1:10" ht="17.100000000000001" customHeight="1">
      <c r="A56" s="138" t="s">
        <v>1237</v>
      </c>
      <c r="B56" s="178"/>
      <c r="C56" s="109" t="s">
        <v>1245</v>
      </c>
      <c r="D56" s="141" t="s">
        <v>34</v>
      </c>
      <c r="E56" s="142">
        <v>1</v>
      </c>
      <c r="F56" s="143"/>
      <c r="G56" s="95"/>
    </row>
    <row r="57" spans="1:10" ht="17.100000000000001" customHeight="1">
      <c r="A57" s="138"/>
      <c r="B57" s="178"/>
      <c r="C57" s="109" t="s">
        <v>1244</v>
      </c>
      <c r="D57" s="141"/>
      <c r="E57" s="142"/>
      <c r="F57" s="143"/>
      <c r="G57" s="144"/>
    </row>
    <row r="58" spans="1:10" ht="17.100000000000001" customHeight="1" thickBot="1">
      <c r="A58" s="138"/>
      <c r="B58" s="178"/>
      <c r="C58" s="109"/>
      <c r="D58" s="141"/>
      <c r="E58" s="142"/>
      <c r="F58" s="143"/>
      <c r="G58" s="95"/>
    </row>
    <row r="59" spans="1:10" ht="24.95" customHeight="1" thickBot="1">
      <c r="A59" s="319" t="str">
        <f>archi4!C7&amp;" total carried to summary page"</f>
        <v>Schedule 12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+archi4!A61:G61+1</f>
        <v>24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242A6-71AD-4D91-A8E3-5A981E8F9B27}">
  <sheetPr>
    <tabColor rgb="FFFF3300"/>
  </sheetPr>
  <dimension ref="A1:J468"/>
  <sheetViews>
    <sheetView showGridLines="0" view="pageLayout" topLeftCell="A53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tr">
        <f>+archi5!C7</f>
        <v>Schedule 12 continued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+archi4!C8</f>
        <v>Carpentry and joinery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+archi4!A61:G61</f>
        <v>23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138" t="s">
        <v>1238</v>
      </c>
      <c r="B12" s="178"/>
      <c r="C12" s="109" t="s">
        <v>1246</v>
      </c>
      <c r="D12" s="141" t="s">
        <v>34</v>
      </c>
      <c r="E12" s="142">
        <v>2</v>
      </c>
      <c r="F12" s="143"/>
      <c r="G12" s="95"/>
    </row>
    <row r="13" spans="1:10" ht="17.100000000000001" customHeight="1">
      <c r="A13" s="138"/>
      <c r="B13" s="178"/>
      <c r="C13" s="109" t="s">
        <v>1247</v>
      </c>
      <c r="D13" s="141"/>
      <c r="E13" s="142"/>
      <c r="F13" s="143"/>
      <c r="G13" s="144"/>
    </row>
    <row r="14" spans="1:10" ht="17.100000000000001" customHeight="1">
      <c r="A14" s="138" t="s">
        <v>1249</v>
      </c>
      <c r="B14" s="178"/>
      <c r="C14" s="109" t="s">
        <v>1246</v>
      </c>
      <c r="D14" s="141" t="s">
        <v>34</v>
      </c>
      <c r="E14" s="142">
        <v>1</v>
      </c>
      <c r="F14" s="143"/>
      <c r="G14" s="95"/>
    </row>
    <row r="15" spans="1:10" ht="17.100000000000001" customHeight="1">
      <c r="A15" s="138"/>
      <c r="B15" s="178"/>
      <c r="C15" s="109" t="s">
        <v>1248</v>
      </c>
      <c r="D15" s="141"/>
      <c r="E15" s="142"/>
      <c r="F15" s="143"/>
      <c r="G15" s="144"/>
    </row>
    <row r="16" spans="1:10" ht="17.100000000000001" customHeight="1">
      <c r="A16" s="89" t="s">
        <v>1252</v>
      </c>
      <c r="B16" s="90"/>
      <c r="C16" s="109" t="s">
        <v>1250</v>
      </c>
      <c r="D16" s="141" t="s">
        <v>34</v>
      </c>
      <c r="E16" s="142">
        <v>1</v>
      </c>
      <c r="F16" s="143"/>
      <c r="G16" s="95"/>
    </row>
    <row r="17" spans="1:7" ht="17.100000000000001" customHeight="1">
      <c r="A17" s="89"/>
      <c r="B17" s="90"/>
      <c r="C17" s="109" t="s">
        <v>1251</v>
      </c>
      <c r="D17" s="141"/>
      <c r="E17" s="142"/>
      <c r="F17" s="143"/>
      <c r="G17" s="144"/>
    </row>
    <row r="18" spans="1:7" ht="17.100000000000001" customHeight="1">
      <c r="A18" s="89" t="s">
        <v>1544</v>
      </c>
      <c r="B18" s="90"/>
      <c r="C18" s="91" t="s">
        <v>1253</v>
      </c>
      <c r="D18" s="92" t="s">
        <v>34</v>
      </c>
      <c r="E18" s="93">
        <v>18</v>
      </c>
      <c r="F18" s="104"/>
      <c r="G18" s="95"/>
    </row>
    <row r="19" spans="1:7" ht="17.100000000000001" customHeight="1">
      <c r="A19" s="89"/>
      <c r="B19" s="90"/>
      <c r="C19" s="91"/>
      <c r="D19" s="92"/>
      <c r="E19" s="93"/>
      <c r="F19" s="104"/>
      <c r="G19" s="95"/>
    </row>
    <row r="20" spans="1:7" ht="17.100000000000001" customHeight="1">
      <c r="A20" s="89"/>
      <c r="B20" s="90"/>
      <c r="C20" s="91"/>
      <c r="D20" s="92"/>
      <c r="E20" s="93"/>
      <c r="F20" s="104"/>
      <c r="G20" s="95"/>
    </row>
    <row r="21" spans="1:7" ht="17.100000000000001" customHeight="1">
      <c r="A21" s="89"/>
      <c r="B21" s="90"/>
      <c r="C21" s="91"/>
      <c r="D21" s="92"/>
      <c r="E21" s="93"/>
      <c r="F21" s="104"/>
      <c r="G21" s="95"/>
    </row>
    <row r="22" spans="1:7" ht="17.100000000000001" customHeight="1">
      <c r="A22" s="89"/>
      <c r="B22" s="90"/>
      <c r="C22" s="91"/>
      <c r="D22" s="92"/>
      <c r="E22" s="93"/>
      <c r="F22" s="104"/>
      <c r="G22" s="95"/>
    </row>
    <row r="23" spans="1:7" ht="17.100000000000001" customHeight="1">
      <c r="A23" s="89"/>
      <c r="B23" s="90"/>
      <c r="C23" s="91"/>
      <c r="D23" s="92"/>
      <c r="E23" s="93"/>
      <c r="F23" s="104"/>
      <c r="G23" s="95"/>
    </row>
    <row r="24" spans="1:7" ht="17.100000000000001" customHeight="1">
      <c r="A24" s="89"/>
      <c r="B24" s="90"/>
      <c r="C24" s="91"/>
      <c r="D24" s="92"/>
      <c r="E24" s="93"/>
      <c r="F24" s="104"/>
      <c r="G24" s="95"/>
    </row>
    <row r="25" spans="1:7" ht="17.100000000000001" customHeight="1">
      <c r="A25" s="89"/>
      <c r="B25" s="90"/>
      <c r="C25" s="91"/>
      <c r="D25" s="92"/>
      <c r="E25" s="93"/>
      <c r="F25" s="104"/>
      <c r="G25" s="95"/>
    </row>
    <row r="26" spans="1:7" ht="17.100000000000001" customHeight="1">
      <c r="A26" s="89"/>
      <c r="B26" s="90"/>
      <c r="C26" s="91"/>
      <c r="D26" s="92"/>
      <c r="E26" s="93"/>
      <c r="F26" s="104"/>
      <c r="G26" s="95"/>
    </row>
    <row r="27" spans="1:7" ht="17.100000000000001" customHeight="1">
      <c r="A27" s="89"/>
      <c r="B27" s="90"/>
      <c r="C27" s="91"/>
      <c r="D27" s="92"/>
      <c r="E27" s="93"/>
      <c r="F27" s="104"/>
      <c r="G27" s="95"/>
    </row>
    <row r="28" spans="1:7" ht="17.100000000000001" customHeight="1">
      <c r="A28" s="89"/>
      <c r="B28" s="90"/>
      <c r="C28" s="91"/>
      <c r="D28" s="92"/>
      <c r="E28" s="93"/>
      <c r="F28" s="104"/>
      <c r="G28" s="95"/>
    </row>
    <row r="29" spans="1:7" ht="17.100000000000001" customHeight="1">
      <c r="A29" s="89"/>
      <c r="B29" s="90"/>
      <c r="C29" s="91"/>
      <c r="D29" s="92"/>
      <c r="E29" s="93"/>
      <c r="F29" s="104"/>
      <c r="G29" s="95"/>
    </row>
    <row r="30" spans="1:7" ht="17.100000000000001" customHeight="1">
      <c r="A30" s="89"/>
      <c r="B30" s="90"/>
      <c r="C30" s="91"/>
      <c r="D30" s="92"/>
      <c r="E30" s="93"/>
      <c r="F30" s="104"/>
      <c r="G30" s="95"/>
    </row>
    <row r="31" spans="1:7" ht="17.100000000000001" customHeight="1">
      <c r="A31" s="89"/>
      <c r="B31" s="90"/>
      <c r="C31" s="91"/>
      <c r="D31" s="92"/>
      <c r="E31" s="93"/>
      <c r="F31" s="104"/>
      <c r="G31" s="95"/>
    </row>
    <row r="32" spans="1:7" ht="17.100000000000001" customHeight="1">
      <c r="A32" s="89"/>
      <c r="B32" s="90"/>
      <c r="C32" s="91"/>
      <c r="D32" s="92"/>
      <c r="E32" s="93"/>
      <c r="F32" s="104"/>
      <c r="G32" s="95"/>
    </row>
    <row r="33" spans="1:7" ht="17.100000000000001" customHeight="1">
      <c r="A33" s="89"/>
      <c r="B33" s="90"/>
      <c r="C33" s="91"/>
      <c r="D33" s="92"/>
      <c r="E33" s="93"/>
      <c r="F33" s="104"/>
      <c r="G33" s="95"/>
    </row>
    <row r="34" spans="1:7" ht="17.100000000000001" customHeight="1">
      <c r="A34" s="89"/>
      <c r="B34" s="90"/>
      <c r="C34" s="91"/>
      <c r="D34" s="92"/>
      <c r="E34" s="93"/>
      <c r="F34" s="104"/>
      <c r="G34" s="95"/>
    </row>
    <row r="35" spans="1:7" ht="17.100000000000001" customHeight="1">
      <c r="A35" s="89"/>
      <c r="B35" s="90"/>
      <c r="C35" s="91"/>
      <c r="D35" s="92"/>
      <c r="E35" s="93"/>
      <c r="F35" s="104"/>
      <c r="G35" s="95"/>
    </row>
    <row r="36" spans="1:7" ht="17.100000000000001" customHeight="1">
      <c r="A36" s="89"/>
      <c r="B36" s="90"/>
      <c r="C36" s="135"/>
      <c r="D36" s="92"/>
      <c r="E36" s="93"/>
      <c r="F36" s="104"/>
      <c r="G36" s="95"/>
    </row>
    <row r="37" spans="1:7" ht="17.100000000000001" customHeight="1">
      <c r="A37" s="89"/>
      <c r="B37" s="90"/>
      <c r="C37" s="91"/>
      <c r="D37" s="92"/>
      <c r="E37" s="93"/>
      <c r="F37" s="104"/>
      <c r="G37" s="95"/>
    </row>
    <row r="38" spans="1:7" ht="17.100000000000001" customHeight="1">
      <c r="A38" s="89"/>
      <c r="B38" s="90"/>
      <c r="C38" s="91"/>
      <c r="D38" s="92"/>
      <c r="E38" s="93"/>
      <c r="F38" s="104"/>
      <c r="G38" s="95"/>
    </row>
    <row r="39" spans="1:7" ht="17.100000000000001" customHeight="1">
      <c r="A39" s="89"/>
      <c r="B39" s="90"/>
      <c r="C39" s="91"/>
      <c r="D39" s="92"/>
      <c r="E39" s="93"/>
      <c r="F39" s="104"/>
      <c r="G39" s="95"/>
    </row>
    <row r="40" spans="1:7" ht="17.100000000000001" customHeight="1">
      <c r="A40" s="89"/>
      <c r="B40" s="90"/>
      <c r="C40" s="91"/>
      <c r="D40" s="92"/>
      <c r="E40" s="93"/>
      <c r="F40" s="104"/>
      <c r="G40" s="95"/>
    </row>
    <row r="41" spans="1:7" ht="17.100000000000001" customHeight="1">
      <c r="A41" s="89"/>
      <c r="B41" s="90"/>
      <c r="C41" s="91"/>
      <c r="D41" s="92"/>
      <c r="E41" s="93"/>
      <c r="F41" s="104"/>
      <c r="G41" s="95"/>
    </row>
    <row r="42" spans="1:7" ht="17.100000000000001" customHeight="1">
      <c r="A42" s="89"/>
      <c r="B42" s="90"/>
      <c r="C42" s="91"/>
      <c r="D42" s="92"/>
      <c r="E42" s="93"/>
      <c r="F42" s="104"/>
      <c r="G42" s="95"/>
    </row>
    <row r="43" spans="1:7" ht="17.100000000000001" customHeight="1">
      <c r="A43" s="89"/>
      <c r="B43" s="90"/>
      <c r="C43" s="91"/>
      <c r="D43" s="92"/>
      <c r="E43" s="93"/>
      <c r="F43" s="104"/>
      <c r="G43" s="95"/>
    </row>
    <row r="44" spans="1:7" ht="17.100000000000001" customHeight="1">
      <c r="A44" s="89"/>
      <c r="B44" s="90"/>
      <c r="C44" s="91"/>
      <c r="D44" s="92"/>
      <c r="E44" s="93"/>
      <c r="F44" s="104"/>
      <c r="G44" s="95"/>
    </row>
    <row r="45" spans="1:7" ht="17.100000000000001" customHeight="1">
      <c r="A45" s="89"/>
      <c r="B45" s="90"/>
      <c r="C45" s="91"/>
      <c r="D45" s="92"/>
      <c r="E45" s="93"/>
      <c r="F45" s="104"/>
      <c r="G45" s="95"/>
    </row>
    <row r="46" spans="1:7" ht="17.100000000000001" customHeight="1">
      <c r="A46" s="89"/>
      <c r="B46" s="90"/>
      <c r="C46" s="91"/>
      <c r="D46" s="92"/>
      <c r="E46" s="93"/>
      <c r="F46" s="104"/>
      <c r="G46" s="95"/>
    </row>
    <row r="47" spans="1:7" ht="17.100000000000001" customHeight="1">
      <c r="A47" s="89"/>
      <c r="B47" s="90"/>
      <c r="C47" s="91"/>
      <c r="D47" s="92"/>
      <c r="E47" s="93"/>
      <c r="F47" s="104"/>
      <c r="G47" s="95"/>
    </row>
    <row r="48" spans="1:7" ht="17.100000000000001" customHeight="1">
      <c r="A48" s="89"/>
      <c r="B48" s="90"/>
      <c r="C48" s="91"/>
      <c r="D48" s="92"/>
      <c r="E48" s="93"/>
      <c r="F48" s="104"/>
      <c r="G48" s="95"/>
    </row>
    <row r="49" spans="1:10" ht="17.100000000000001" customHeight="1">
      <c r="A49" s="89"/>
      <c r="B49" s="90"/>
      <c r="C49" s="91"/>
      <c r="D49" s="92"/>
      <c r="E49" s="93"/>
      <c r="F49" s="104"/>
      <c r="G49" s="95"/>
    </row>
    <row r="50" spans="1:10" ht="17.100000000000001" customHeight="1">
      <c r="A50" s="89"/>
      <c r="B50" s="90"/>
      <c r="C50" s="91"/>
      <c r="D50" s="92"/>
      <c r="E50" s="93"/>
      <c r="F50" s="104"/>
      <c r="G50" s="95"/>
    </row>
    <row r="51" spans="1:10" ht="17.100000000000001" customHeight="1">
      <c r="A51" s="89"/>
      <c r="B51" s="90"/>
      <c r="C51" s="91"/>
      <c r="D51" s="92"/>
      <c r="E51" s="93"/>
      <c r="F51" s="104"/>
      <c r="G51" s="95"/>
    </row>
    <row r="52" spans="1:10" ht="17.100000000000001" customHeight="1">
      <c r="A52" s="89"/>
      <c r="B52" s="90"/>
      <c r="C52" s="91"/>
      <c r="D52" s="92"/>
      <c r="E52" s="93"/>
      <c r="F52" s="104"/>
      <c r="G52" s="95"/>
    </row>
    <row r="53" spans="1:10" ht="17.100000000000001" customHeight="1">
      <c r="A53" s="89"/>
      <c r="B53" s="90"/>
      <c r="C53" s="91"/>
      <c r="D53" s="92"/>
      <c r="E53" s="93"/>
      <c r="F53" s="104"/>
      <c r="G53" s="95"/>
    </row>
    <row r="54" spans="1:10" ht="17.100000000000001" customHeight="1">
      <c r="A54" s="89"/>
      <c r="B54" s="90"/>
      <c r="C54" s="91"/>
      <c r="D54" s="92"/>
      <c r="E54" s="93"/>
      <c r="F54" s="104"/>
      <c r="G54" s="95"/>
    </row>
    <row r="55" spans="1:10" ht="17.100000000000001" customHeight="1">
      <c r="A55" s="89"/>
      <c r="B55" s="90"/>
      <c r="C55" s="91"/>
      <c r="D55" s="92"/>
      <c r="E55" s="93"/>
      <c r="F55" s="104"/>
      <c r="G55" s="95"/>
    </row>
    <row r="56" spans="1:10" ht="17.100000000000001" customHeight="1">
      <c r="A56" s="89"/>
      <c r="B56" s="90"/>
      <c r="C56" s="91"/>
      <c r="D56" s="92"/>
      <c r="E56" s="93"/>
      <c r="F56" s="104"/>
      <c r="G56" s="95"/>
    </row>
    <row r="57" spans="1:10" ht="17.100000000000001" customHeight="1">
      <c r="A57" s="89"/>
      <c r="B57" s="90"/>
      <c r="C57" s="91"/>
      <c r="D57" s="92"/>
      <c r="E57" s="93"/>
      <c r="F57" s="104"/>
      <c r="G57" s="95"/>
    </row>
    <row r="58" spans="1:10" ht="17.100000000000001" customHeight="1" thickBot="1">
      <c r="A58" s="89"/>
      <c r="B58" s="90"/>
      <c r="C58" s="91"/>
      <c r="D58" s="92"/>
      <c r="E58" s="93"/>
      <c r="F58" s="104"/>
      <c r="G58" s="95"/>
    </row>
    <row r="59" spans="1:10" ht="24.95" customHeight="1" thickBot="1">
      <c r="A59" s="319" t="str">
        <f>archi4!C7&amp;" total carried to summary page"</f>
        <v>Schedule 12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+archi5!A61:G61+1</f>
        <v>25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16F87-BD19-4C5C-A6F1-BFCEFC92AECA}">
  <sheetPr>
    <tabColor rgb="FF669900"/>
  </sheetPr>
  <dimension ref="A1:J468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588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814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783</v>
      </c>
      <c r="D12" s="92"/>
      <c r="E12" s="93"/>
      <c r="F12" s="104"/>
      <c r="G12" s="95"/>
    </row>
    <row r="13" spans="1:10" ht="17.100000000000001" customHeight="1">
      <c r="A13" s="89"/>
      <c r="B13" s="90"/>
      <c r="C13" s="105" t="s">
        <v>784</v>
      </c>
      <c r="D13" s="92"/>
      <c r="E13" s="93"/>
      <c r="F13" s="104"/>
      <c r="G13" s="95"/>
    </row>
    <row r="14" spans="1:10" ht="17.100000000000001" customHeight="1">
      <c r="A14" s="89"/>
      <c r="B14" s="90"/>
      <c r="C14" s="105" t="s">
        <v>785</v>
      </c>
      <c r="D14" s="92"/>
      <c r="E14" s="93"/>
      <c r="F14" s="104"/>
      <c r="G14" s="95"/>
    </row>
    <row r="15" spans="1:10" ht="17.100000000000001" customHeight="1">
      <c r="A15" s="89"/>
      <c r="B15" s="90"/>
      <c r="C15" s="105" t="s">
        <v>786</v>
      </c>
      <c r="D15" s="92"/>
      <c r="E15" s="93"/>
      <c r="F15" s="104"/>
      <c r="G15" s="95"/>
    </row>
    <row r="16" spans="1:10" ht="17.100000000000001" customHeight="1">
      <c r="A16" s="89"/>
      <c r="B16" s="90"/>
      <c r="C16" s="105" t="s">
        <v>787</v>
      </c>
      <c r="D16" s="92"/>
      <c r="E16" s="93"/>
      <c r="F16" s="104"/>
      <c r="G16" s="95"/>
    </row>
    <row r="17" spans="1:7" ht="17.100000000000001" customHeight="1">
      <c r="A17" s="89"/>
      <c r="B17" s="90"/>
      <c r="C17" s="105" t="s">
        <v>788</v>
      </c>
      <c r="D17" s="92"/>
      <c r="E17" s="93"/>
      <c r="F17" s="104"/>
      <c r="G17" s="95"/>
    </row>
    <row r="18" spans="1:7" ht="17.100000000000001" customHeight="1">
      <c r="A18" s="89"/>
      <c r="B18" s="90"/>
      <c r="C18" s="213" t="s">
        <v>815</v>
      </c>
      <c r="D18" s="92"/>
      <c r="E18" s="93"/>
      <c r="F18" s="104"/>
      <c r="G18" s="95"/>
    </row>
    <row r="19" spans="1:7" ht="17.100000000000001" customHeight="1">
      <c r="A19" s="89"/>
      <c r="B19" s="90"/>
      <c r="C19" s="105" t="s">
        <v>816</v>
      </c>
      <c r="D19" s="92"/>
      <c r="E19" s="93"/>
      <c r="F19" s="104"/>
      <c r="G19" s="95"/>
    </row>
    <row r="20" spans="1:7" ht="17.100000000000001" customHeight="1">
      <c r="A20" s="89"/>
      <c r="B20" s="90"/>
      <c r="C20" s="213" t="s">
        <v>817</v>
      </c>
      <c r="D20" s="92"/>
      <c r="E20" s="93"/>
      <c r="F20" s="104"/>
      <c r="G20" s="95"/>
    </row>
    <row r="21" spans="1:7" ht="17.100000000000001" customHeight="1">
      <c r="A21" s="89"/>
      <c r="B21" s="90"/>
      <c r="C21" s="105" t="s">
        <v>818</v>
      </c>
      <c r="D21" s="92"/>
      <c r="E21" s="93"/>
      <c r="F21" s="104"/>
      <c r="G21" s="95"/>
    </row>
    <row r="22" spans="1:7" ht="17.100000000000001" customHeight="1">
      <c r="A22" s="89"/>
      <c r="B22" s="90"/>
      <c r="C22" s="105" t="s">
        <v>819</v>
      </c>
      <c r="D22" s="92"/>
      <c r="E22" s="93"/>
      <c r="F22" s="104"/>
      <c r="G22" s="95"/>
    </row>
    <row r="23" spans="1:7" ht="17.100000000000001" customHeight="1">
      <c r="A23" s="89"/>
      <c r="B23" s="90"/>
      <c r="C23" s="91"/>
      <c r="D23" s="92"/>
      <c r="E23" s="93"/>
      <c r="F23" s="104"/>
      <c r="G23" s="95"/>
    </row>
    <row r="24" spans="1:7" ht="17.100000000000001" customHeight="1">
      <c r="A24" s="96">
        <v>13.1</v>
      </c>
      <c r="B24" s="147"/>
      <c r="C24" s="136" t="s">
        <v>820</v>
      </c>
      <c r="D24" s="99"/>
      <c r="E24" s="100"/>
      <c r="F24" s="101"/>
      <c r="G24" s="102"/>
    </row>
    <row r="25" spans="1:7" ht="17.100000000000001" customHeight="1">
      <c r="A25" s="89"/>
      <c r="B25" s="90"/>
      <c r="C25" s="91"/>
      <c r="D25" s="92"/>
      <c r="E25" s="93"/>
      <c r="F25" s="104"/>
      <c r="G25" s="95"/>
    </row>
    <row r="26" spans="1:7" ht="17.100000000000001" customHeight="1">
      <c r="A26" s="89"/>
      <c r="B26" s="90"/>
      <c r="C26" s="105" t="s">
        <v>821</v>
      </c>
      <c r="D26" s="92"/>
      <c r="E26" s="93"/>
      <c r="F26" s="104"/>
      <c r="G26" s="95"/>
    </row>
    <row r="27" spans="1:7" ht="17.100000000000001" customHeight="1">
      <c r="A27" s="89" t="s">
        <v>589</v>
      </c>
      <c r="B27" s="90"/>
      <c r="C27" s="91" t="s">
        <v>822</v>
      </c>
      <c r="D27" s="92" t="s">
        <v>16</v>
      </c>
      <c r="E27" s="49">
        <f>ROUNDUP((3.86*2+3.895*2+3.86*2+2.93*2+3.86*2+2.895*2+1.81*2+3.786*2+1.81*2+3.895*2+1.81*2+5.075*2+3.855*2+1.93*2+3.855*2+1.86*2+3.855*2+4.99*2+3.855*2+3.03*2+9.252*2+1.715*2+1.895*2+4.04*2+3.667*2+1.81*2+1.13*2+1.81*2+3.667*2+1.81*2+5.097*2+2.93*2+5.097*2+3.03*2+9.252*2+1.715*2),0)</f>
        <v>250</v>
      </c>
      <c r="F27" s="104"/>
      <c r="G27" s="95"/>
    </row>
    <row r="28" spans="1:7" ht="17.100000000000001" customHeight="1">
      <c r="A28" s="89"/>
      <c r="B28" s="90"/>
      <c r="C28" s="91"/>
      <c r="D28" s="92"/>
      <c r="E28" s="93"/>
      <c r="F28" s="104"/>
      <c r="G28" s="95"/>
    </row>
    <row r="29" spans="1:7" ht="17.100000000000001" customHeight="1">
      <c r="A29" s="96">
        <v>13.2</v>
      </c>
      <c r="B29" s="147"/>
      <c r="C29" s="136" t="s">
        <v>823</v>
      </c>
      <c r="D29" s="99"/>
      <c r="E29" s="100"/>
      <c r="F29" s="101"/>
      <c r="G29" s="102"/>
    </row>
    <row r="30" spans="1:7" ht="17.100000000000001" customHeight="1">
      <c r="A30" s="89"/>
      <c r="B30" s="90"/>
      <c r="C30" s="91"/>
      <c r="D30" s="92"/>
      <c r="E30" s="93"/>
      <c r="F30" s="104"/>
      <c r="G30" s="95"/>
    </row>
    <row r="31" spans="1:7" ht="17.100000000000001" customHeight="1">
      <c r="A31" s="89"/>
      <c r="B31" s="90"/>
      <c r="C31" s="105" t="s">
        <v>824</v>
      </c>
      <c r="D31" s="92"/>
      <c r="E31" s="93"/>
      <c r="F31" s="104"/>
      <c r="G31" s="95"/>
    </row>
    <row r="32" spans="1:7" ht="17.100000000000001" customHeight="1">
      <c r="A32" s="89"/>
      <c r="B32" s="90"/>
      <c r="C32" s="105" t="s">
        <v>825</v>
      </c>
      <c r="D32" s="92"/>
      <c r="E32" s="93"/>
      <c r="F32" s="104"/>
      <c r="G32" s="95"/>
    </row>
    <row r="33" spans="1:7" ht="17.100000000000001" customHeight="1">
      <c r="A33" s="89" t="s">
        <v>621</v>
      </c>
      <c r="B33" s="90"/>
      <c r="C33" s="91" t="s">
        <v>827</v>
      </c>
      <c r="D33" s="92" t="s">
        <v>20</v>
      </c>
      <c r="E33" s="93">
        <f>443+25</f>
        <v>468</v>
      </c>
      <c r="F33" s="104"/>
      <c r="G33" s="95"/>
    </row>
    <row r="34" spans="1:7" ht="17.100000000000001" customHeight="1">
      <c r="A34" s="89"/>
      <c r="B34" s="90"/>
      <c r="C34" s="91" t="s">
        <v>828</v>
      </c>
      <c r="D34" s="92"/>
      <c r="E34" s="93"/>
      <c r="F34" s="104"/>
      <c r="G34" s="95"/>
    </row>
    <row r="35" spans="1:7" ht="17.100000000000001" customHeight="1">
      <c r="A35" s="89" t="s">
        <v>622</v>
      </c>
      <c r="B35" s="90"/>
      <c r="C35" s="91" t="s">
        <v>641</v>
      </c>
      <c r="D35" s="92" t="s">
        <v>34</v>
      </c>
      <c r="E35" s="93">
        <f>ROUNDUP(((3.86*3.895+3.86*2.93+3.86*2.895+1.81*3.786+1.81*3.895+1.81*5.075+3.855*1.93+3.855*1.86+3.855*4.99+3.855*3.03+1.895*1.93+1.13*2.11+3.667*1.81+3.667*1.81+5.097*2.93+5.097*3.03+9.252*1.715)),0)</f>
        <v>172</v>
      </c>
      <c r="F35" s="104"/>
      <c r="G35" s="95"/>
    </row>
    <row r="36" spans="1:7" ht="17.100000000000001" customHeight="1">
      <c r="A36" s="89"/>
      <c r="B36" s="90"/>
      <c r="C36" s="91" t="s">
        <v>642</v>
      </c>
      <c r="D36" s="92"/>
      <c r="E36" s="93"/>
      <c r="F36" s="104"/>
      <c r="G36" s="95"/>
    </row>
    <row r="37" spans="1:7" ht="17.100000000000001" customHeight="1">
      <c r="A37" s="89"/>
      <c r="B37" s="90"/>
      <c r="C37" s="91" t="s">
        <v>643</v>
      </c>
      <c r="D37" s="92"/>
      <c r="E37" s="93"/>
      <c r="F37" s="104"/>
      <c r="G37" s="95"/>
    </row>
    <row r="38" spans="1:7" ht="17.100000000000001" customHeight="1">
      <c r="A38" s="89"/>
      <c r="B38" s="90"/>
      <c r="C38" s="91"/>
      <c r="D38" s="92"/>
      <c r="E38" s="93"/>
      <c r="F38" s="104"/>
      <c r="G38" s="95"/>
    </row>
    <row r="39" spans="1:7" ht="17.100000000000001" customHeight="1">
      <c r="A39" s="89"/>
      <c r="B39" s="90"/>
      <c r="C39" s="91"/>
      <c r="D39" s="92"/>
      <c r="E39" s="93"/>
      <c r="F39" s="104"/>
      <c r="G39" s="95"/>
    </row>
    <row r="40" spans="1:7" ht="17.100000000000001" customHeight="1">
      <c r="A40" s="89"/>
      <c r="B40" s="90"/>
      <c r="C40" s="91"/>
      <c r="D40" s="92"/>
      <c r="E40" s="93"/>
      <c r="F40" s="104"/>
      <c r="G40" s="95"/>
    </row>
    <row r="41" spans="1:7" ht="17.100000000000001" customHeight="1">
      <c r="A41" s="89"/>
      <c r="B41" s="90"/>
      <c r="C41" s="91"/>
      <c r="D41" s="92"/>
      <c r="E41" s="93"/>
      <c r="F41" s="104"/>
      <c r="G41" s="95"/>
    </row>
    <row r="42" spans="1:7" ht="17.100000000000001" customHeight="1">
      <c r="A42" s="89"/>
      <c r="B42" s="90"/>
      <c r="C42" s="91"/>
      <c r="D42" s="92"/>
      <c r="E42" s="93"/>
      <c r="F42" s="104"/>
      <c r="G42" s="95"/>
    </row>
    <row r="43" spans="1:7" ht="17.100000000000001" customHeight="1">
      <c r="A43" s="89"/>
      <c r="B43" s="90"/>
      <c r="C43" s="91"/>
      <c r="D43" s="92"/>
      <c r="E43" s="93"/>
      <c r="F43" s="104"/>
      <c r="G43" s="95"/>
    </row>
    <row r="44" spans="1:7" ht="17.100000000000001" customHeight="1">
      <c r="A44" s="89"/>
      <c r="B44" s="90"/>
      <c r="C44" s="91"/>
      <c r="D44" s="92"/>
      <c r="E44" s="93"/>
      <c r="F44" s="104"/>
      <c r="G44" s="95"/>
    </row>
    <row r="45" spans="1:7" ht="17.100000000000001" customHeight="1">
      <c r="A45" s="89"/>
      <c r="B45" s="90"/>
      <c r="C45" s="91"/>
      <c r="D45" s="92"/>
      <c r="E45" s="93"/>
      <c r="F45" s="104"/>
      <c r="G45" s="95"/>
    </row>
    <row r="46" spans="1:7" ht="17.100000000000001" customHeight="1">
      <c r="A46" s="89"/>
      <c r="B46" s="90"/>
      <c r="C46" s="91"/>
      <c r="D46" s="92"/>
      <c r="E46" s="93"/>
      <c r="F46" s="104"/>
      <c r="G46" s="95"/>
    </row>
    <row r="47" spans="1:7" ht="17.100000000000001" customHeight="1">
      <c r="A47" s="89"/>
      <c r="B47" s="90"/>
      <c r="C47" s="91"/>
      <c r="D47" s="92"/>
      <c r="E47" s="93"/>
      <c r="F47" s="104"/>
      <c r="G47" s="95"/>
    </row>
    <row r="48" spans="1:7" ht="17.100000000000001" customHeight="1">
      <c r="A48" s="89"/>
      <c r="B48" s="90"/>
      <c r="C48" s="91"/>
      <c r="D48" s="92"/>
      <c r="E48" s="93"/>
      <c r="F48" s="104"/>
      <c r="G48" s="95"/>
    </row>
    <row r="49" spans="1:10" ht="17.100000000000001" customHeight="1">
      <c r="A49" s="89"/>
      <c r="B49" s="90"/>
      <c r="C49" s="91"/>
      <c r="D49" s="92"/>
      <c r="E49" s="93"/>
      <c r="F49" s="104"/>
      <c r="G49" s="95"/>
    </row>
    <row r="50" spans="1:10" ht="17.100000000000001" customHeight="1">
      <c r="A50" s="89"/>
      <c r="B50" s="90"/>
      <c r="C50" s="91"/>
      <c r="D50" s="92"/>
      <c r="E50" s="93"/>
      <c r="F50" s="104"/>
      <c r="G50" s="95"/>
    </row>
    <row r="51" spans="1:10" ht="17.100000000000001" customHeight="1">
      <c r="A51" s="89"/>
      <c r="B51" s="90"/>
      <c r="C51" s="91"/>
      <c r="D51" s="92"/>
      <c r="E51" s="93"/>
      <c r="F51" s="104"/>
      <c r="G51" s="95"/>
    </row>
    <row r="52" spans="1:10" ht="17.100000000000001" customHeight="1">
      <c r="A52" s="89"/>
      <c r="B52" s="90"/>
      <c r="C52" s="91"/>
      <c r="D52" s="92"/>
      <c r="E52" s="93"/>
      <c r="F52" s="104"/>
      <c r="G52" s="95"/>
    </row>
    <row r="53" spans="1:10" ht="17.100000000000001" customHeight="1">
      <c r="A53" s="89"/>
      <c r="B53" s="90"/>
      <c r="C53" s="91"/>
      <c r="D53" s="92"/>
      <c r="E53" s="93"/>
      <c r="F53" s="104"/>
      <c r="G53" s="95"/>
    </row>
    <row r="54" spans="1:10" ht="17.100000000000001" customHeight="1">
      <c r="A54" s="89"/>
      <c r="B54" s="90"/>
      <c r="C54" s="91"/>
      <c r="D54" s="92"/>
      <c r="E54" s="93"/>
      <c r="F54" s="104"/>
      <c r="G54" s="95"/>
    </row>
    <row r="55" spans="1:10" ht="17.100000000000001" customHeight="1">
      <c r="A55" s="89"/>
      <c r="B55" s="90"/>
      <c r="C55" s="91"/>
      <c r="D55" s="92"/>
      <c r="E55" s="93"/>
      <c r="F55" s="104"/>
      <c r="G55" s="95"/>
    </row>
    <row r="56" spans="1:10" ht="17.100000000000001" customHeight="1">
      <c r="A56" s="89"/>
      <c r="B56" s="90"/>
      <c r="C56" s="91"/>
      <c r="D56" s="92"/>
      <c r="E56" s="93"/>
      <c r="F56" s="104"/>
      <c r="G56" s="95"/>
    </row>
    <row r="57" spans="1:10" ht="17.100000000000001" customHeight="1">
      <c r="A57" s="89"/>
      <c r="B57" s="90"/>
      <c r="C57" s="91"/>
      <c r="D57" s="92"/>
      <c r="E57" s="93"/>
      <c r="F57" s="104"/>
      <c r="G57" s="95"/>
    </row>
    <row r="58" spans="1:10" ht="17.100000000000001" customHeight="1" thickBot="1">
      <c r="A58" s="89"/>
      <c r="B58" s="90"/>
      <c r="C58" s="91"/>
      <c r="D58" s="92"/>
      <c r="E58" s="93"/>
      <c r="F58" s="104"/>
      <c r="G58" s="95"/>
    </row>
    <row r="59" spans="1:10" ht="24.95" customHeight="1" thickBot="1">
      <c r="A59" s="319" t="str">
        <f>archi7!C7&amp;" total carried to summary page"</f>
        <v>Schedule 13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+adchi6!A61:G61+1</f>
        <v>26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0E2CD-9B12-4E0A-A9B4-5BE0054052B2}">
  <sheetPr>
    <tabColor rgb="FF00B0F0"/>
  </sheetPr>
  <dimension ref="A1:J468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650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830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831</v>
      </c>
      <c r="D12" s="92"/>
      <c r="E12" s="93"/>
      <c r="F12" s="104"/>
      <c r="G12" s="95"/>
    </row>
    <row r="13" spans="1:10" ht="17.100000000000001" customHeight="1">
      <c r="A13" s="89"/>
      <c r="B13" s="90"/>
      <c r="C13" s="105" t="s">
        <v>832</v>
      </c>
      <c r="D13" s="92"/>
      <c r="E13" s="93"/>
      <c r="F13" s="104"/>
      <c r="G13" s="95"/>
    </row>
    <row r="14" spans="1:10" ht="17.100000000000001" customHeight="1">
      <c r="A14" s="89"/>
      <c r="B14" s="90"/>
      <c r="C14" s="105" t="s">
        <v>833</v>
      </c>
      <c r="D14" s="92"/>
      <c r="E14" s="93"/>
      <c r="F14" s="104"/>
      <c r="G14" s="95"/>
    </row>
    <row r="15" spans="1:10" ht="17.100000000000001" customHeight="1">
      <c r="A15" s="89"/>
      <c r="B15" s="90"/>
      <c r="C15" s="135"/>
      <c r="D15" s="92"/>
      <c r="E15" s="93"/>
      <c r="F15" s="104"/>
      <c r="G15" s="95"/>
    </row>
    <row r="16" spans="1:10" ht="17.100000000000001" customHeight="1">
      <c r="A16" s="96">
        <v>14.1</v>
      </c>
      <c r="B16" s="147"/>
      <c r="C16" s="136" t="s">
        <v>831</v>
      </c>
      <c r="D16" s="99"/>
      <c r="E16" s="100"/>
      <c r="F16" s="101"/>
      <c r="G16" s="102"/>
    </row>
    <row r="17" spans="1:7" ht="17.100000000000001" customHeight="1">
      <c r="A17" s="89"/>
      <c r="B17" s="90"/>
      <c r="C17" s="91"/>
      <c r="D17" s="92"/>
      <c r="E17" s="93"/>
      <c r="F17" s="104"/>
      <c r="G17" s="95"/>
    </row>
    <row r="18" spans="1:7" ht="17.100000000000001" customHeight="1">
      <c r="A18" s="89" t="s">
        <v>651</v>
      </c>
      <c r="B18" s="90"/>
      <c r="C18" s="91" t="s">
        <v>1545</v>
      </c>
      <c r="D18" s="92" t="s">
        <v>20</v>
      </c>
      <c r="E18" s="93">
        <f>ROUNDUP(((3.855*1.93+3.783*1.81+3.895*1.81+5.075*1.81+1.896*1.93+5.097*11.895)*1.075),0)+25</f>
        <v>127</v>
      </c>
      <c r="F18" s="104"/>
      <c r="G18" s="151"/>
    </row>
    <row r="19" spans="1:7" ht="17.100000000000001" customHeight="1">
      <c r="A19" s="89"/>
      <c r="B19" s="90"/>
      <c r="C19" s="91" t="s">
        <v>1546</v>
      </c>
      <c r="D19" s="92"/>
      <c r="E19" s="93"/>
      <c r="F19" s="104"/>
      <c r="G19" s="95"/>
    </row>
    <row r="20" spans="1:7" ht="17.100000000000001" customHeight="1">
      <c r="A20" s="89" t="s">
        <v>652</v>
      </c>
      <c r="B20" s="90"/>
      <c r="C20" s="91" t="s">
        <v>1255</v>
      </c>
      <c r="D20" s="92" t="s">
        <v>20</v>
      </c>
      <c r="E20" s="93">
        <f>ROUNDUP(((3.855*4.99+3.855*1.86+3.86*3.895+3.86*2.93+3.86*2.895)*1.075),0)</f>
        <v>69</v>
      </c>
      <c r="F20" s="104"/>
      <c r="G20" s="95"/>
    </row>
    <row r="21" spans="1:7" ht="17.100000000000001" customHeight="1">
      <c r="A21" s="89"/>
      <c r="B21" s="90"/>
      <c r="C21" s="91" t="s">
        <v>1254</v>
      </c>
      <c r="D21" s="92"/>
      <c r="E21" s="93"/>
      <c r="F21" s="104"/>
      <c r="G21" s="95"/>
    </row>
    <row r="22" spans="1:7" ht="17.100000000000001" customHeight="1">
      <c r="A22" s="89" t="s">
        <v>1547</v>
      </c>
      <c r="B22" s="90"/>
      <c r="C22" s="91" t="s">
        <v>834</v>
      </c>
      <c r="D22" s="92" t="s">
        <v>16</v>
      </c>
      <c r="E22" s="49">
        <f>ROUNDUP((3.86*2+3.895*2+3.86*2+2.93*2+3.86*2+2.895*2+1.81*2+3.786*2+1.81*2+3.895*2+1.81*2+5.075*2+3.855*2+1.93*2+3.855*2+1.86*2+3.855*2+4.99*2+3.855*2+3.03*2+9.252*2+1.715*2+1.895*2+4.04*2+3.667*2+1.81*2+1.13*2+1.81*2+3.667*2+1.81*2+5.097*2+2.93*2+5.097*2+3.03*2+9.252*2+1.715*2),0)</f>
        <v>250</v>
      </c>
      <c r="F22" s="104"/>
      <c r="G22" s="95"/>
    </row>
    <row r="23" spans="1:7" ht="17.100000000000001" customHeight="1">
      <c r="A23" s="89"/>
      <c r="B23" s="90"/>
      <c r="C23" s="91" t="s">
        <v>835</v>
      </c>
      <c r="D23" s="92"/>
      <c r="E23" s="93"/>
      <c r="F23" s="104"/>
      <c r="G23" s="95"/>
    </row>
    <row r="24" spans="1:7" ht="17.100000000000001" customHeight="1">
      <c r="A24" s="89"/>
      <c r="B24" s="90"/>
      <c r="C24" s="91"/>
      <c r="D24" s="92"/>
      <c r="E24" s="93"/>
      <c r="F24" s="104"/>
      <c r="G24" s="151"/>
    </row>
    <row r="25" spans="1:7" ht="17.100000000000001" customHeight="1">
      <c r="A25" s="89"/>
      <c r="B25" s="90"/>
      <c r="C25" s="91"/>
      <c r="D25" s="92"/>
      <c r="E25" s="93"/>
      <c r="F25" s="104"/>
      <c r="G25" s="95"/>
    </row>
    <row r="26" spans="1:7" ht="17.100000000000001" customHeight="1">
      <c r="A26" s="89"/>
      <c r="B26" s="90"/>
      <c r="C26" s="91"/>
      <c r="D26" s="92"/>
      <c r="E26" s="93"/>
      <c r="F26" s="104"/>
      <c r="G26" s="95"/>
    </row>
    <row r="27" spans="1:7" ht="17.100000000000001" customHeight="1">
      <c r="A27" s="89"/>
      <c r="B27" s="90"/>
      <c r="C27" s="91"/>
      <c r="D27" s="92"/>
      <c r="E27" s="93"/>
      <c r="F27" s="104"/>
      <c r="G27" s="95"/>
    </row>
    <row r="28" spans="1:7" ht="17.100000000000001" customHeight="1">
      <c r="A28" s="89"/>
      <c r="B28" s="90"/>
      <c r="C28" s="91"/>
      <c r="D28" s="92"/>
      <c r="E28" s="93"/>
      <c r="F28" s="104"/>
      <c r="G28" s="95"/>
    </row>
    <row r="29" spans="1:7" ht="17.100000000000001" customHeight="1">
      <c r="A29" s="89"/>
      <c r="B29" s="90"/>
      <c r="C29" s="91"/>
      <c r="D29" s="92"/>
      <c r="E29" s="93"/>
      <c r="F29" s="104"/>
      <c r="G29" s="95"/>
    </row>
    <row r="30" spans="1:7" ht="17.100000000000001" customHeight="1">
      <c r="A30" s="89"/>
      <c r="B30" s="90"/>
      <c r="C30" s="91"/>
      <c r="D30" s="92"/>
      <c r="E30" s="93"/>
      <c r="F30" s="104"/>
      <c r="G30" s="95"/>
    </row>
    <row r="31" spans="1:7" ht="17.100000000000001" customHeight="1">
      <c r="A31" s="89"/>
      <c r="B31" s="90"/>
      <c r="C31" s="91"/>
      <c r="D31" s="92"/>
      <c r="E31" s="93"/>
      <c r="F31" s="104"/>
      <c r="G31" s="95"/>
    </row>
    <row r="32" spans="1:7" ht="17.100000000000001" customHeight="1">
      <c r="A32" s="89"/>
      <c r="B32" s="90"/>
      <c r="C32" s="91"/>
      <c r="D32" s="92"/>
      <c r="E32" s="93"/>
      <c r="F32" s="104"/>
      <c r="G32" s="95"/>
    </row>
    <row r="33" spans="1:7" ht="17.100000000000001" customHeight="1">
      <c r="A33" s="89"/>
      <c r="B33" s="90"/>
      <c r="C33" s="91"/>
      <c r="D33" s="92"/>
      <c r="E33" s="93"/>
      <c r="F33" s="104"/>
      <c r="G33" s="95"/>
    </row>
    <row r="34" spans="1:7" ht="17.100000000000001" customHeight="1">
      <c r="A34" s="89"/>
      <c r="B34" s="90"/>
      <c r="C34" s="91"/>
      <c r="D34" s="92"/>
      <c r="E34" s="93"/>
      <c r="F34" s="104"/>
      <c r="G34" s="95"/>
    </row>
    <row r="35" spans="1:7" ht="17.100000000000001" customHeight="1">
      <c r="A35" s="89"/>
      <c r="B35" s="90"/>
      <c r="C35" s="91"/>
      <c r="D35" s="92"/>
      <c r="E35" s="93"/>
      <c r="F35" s="104"/>
      <c r="G35" s="95"/>
    </row>
    <row r="36" spans="1:7" ht="17.100000000000001" customHeight="1">
      <c r="A36" s="89"/>
      <c r="B36" s="90"/>
      <c r="C36" s="91"/>
      <c r="D36" s="92"/>
      <c r="E36" s="93"/>
      <c r="F36" s="104"/>
      <c r="G36" s="95"/>
    </row>
    <row r="37" spans="1:7" ht="17.100000000000001" customHeight="1">
      <c r="A37" s="89"/>
      <c r="B37" s="90"/>
      <c r="C37" s="91"/>
      <c r="D37" s="92"/>
      <c r="E37" s="93"/>
      <c r="F37" s="104"/>
      <c r="G37" s="95"/>
    </row>
    <row r="38" spans="1:7" ht="17.100000000000001" customHeight="1">
      <c r="A38" s="89"/>
      <c r="B38" s="90"/>
      <c r="C38" s="91"/>
      <c r="D38" s="92"/>
      <c r="E38" s="93"/>
      <c r="F38" s="104"/>
      <c r="G38" s="95"/>
    </row>
    <row r="39" spans="1:7" ht="17.100000000000001" customHeight="1">
      <c r="A39" s="89"/>
      <c r="B39" s="90"/>
      <c r="C39" s="91"/>
      <c r="D39" s="92"/>
      <c r="E39" s="93"/>
      <c r="F39" s="104"/>
      <c r="G39" s="95"/>
    </row>
    <row r="40" spans="1:7" ht="17.100000000000001" customHeight="1">
      <c r="A40" s="89"/>
      <c r="B40" s="90"/>
      <c r="C40" s="91"/>
      <c r="D40" s="92"/>
      <c r="E40" s="93"/>
      <c r="F40" s="104"/>
      <c r="G40" s="95"/>
    </row>
    <row r="41" spans="1:7" ht="17.100000000000001" customHeight="1">
      <c r="A41" s="89"/>
      <c r="B41" s="90"/>
      <c r="C41" s="91"/>
      <c r="D41" s="92"/>
      <c r="E41" s="93"/>
      <c r="F41" s="104"/>
      <c r="G41" s="95"/>
    </row>
    <row r="42" spans="1:7" ht="17.100000000000001" customHeight="1">
      <c r="A42" s="89"/>
      <c r="B42" s="90"/>
      <c r="C42" s="91"/>
      <c r="D42" s="92"/>
      <c r="E42" s="93"/>
      <c r="F42" s="104"/>
      <c r="G42" s="95"/>
    </row>
    <row r="43" spans="1:7" ht="17.100000000000001" customHeight="1">
      <c r="A43" s="89"/>
      <c r="B43" s="90"/>
      <c r="C43" s="91"/>
      <c r="D43" s="92"/>
      <c r="E43" s="93"/>
      <c r="F43" s="104"/>
      <c r="G43" s="95"/>
    </row>
    <row r="44" spans="1:7" ht="17.100000000000001" customHeight="1">
      <c r="A44" s="89"/>
      <c r="B44" s="90"/>
      <c r="C44" s="91"/>
      <c r="D44" s="92"/>
      <c r="E44" s="93"/>
      <c r="F44" s="104"/>
      <c r="G44" s="95"/>
    </row>
    <row r="45" spans="1:7" ht="17.100000000000001" customHeight="1">
      <c r="A45" s="89"/>
      <c r="B45" s="90"/>
      <c r="C45" s="91"/>
      <c r="D45" s="92"/>
      <c r="E45" s="93"/>
      <c r="F45" s="104"/>
      <c r="G45" s="95"/>
    </row>
    <row r="46" spans="1:7" ht="17.100000000000001" customHeight="1">
      <c r="A46" s="89"/>
      <c r="B46" s="90"/>
      <c r="C46" s="91"/>
      <c r="D46" s="92"/>
      <c r="E46" s="93"/>
      <c r="F46" s="104"/>
      <c r="G46" s="95"/>
    </row>
    <row r="47" spans="1:7" ht="17.100000000000001" customHeight="1">
      <c r="A47" s="89"/>
      <c r="B47" s="90"/>
      <c r="C47" s="91"/>
      <c r="D47" s="92"/>
      <c r="E47" s="93"/>
      <c r="F47" s="104"/>
      <c r="G47" s="95"/>
    </row>
    <row r="48" spans="1:7" ht="17.100000000000001" customHeight="1">
      <c r="A48" s="89"/>
      <c r="B48" s="90"/>
      <c r="C48" s="91"/>
      <c r="D48" s="92"/>
      <c r="E48" s="93"/>
      <c r="F48" s="104"/>
      <c r="G48" s="95"/>
    </row>
    <row r="49" spans="1:10" ht="17.100000000000001" customHeight="1">
      <c r="A49" s="89"/>
      <c r="B49" s="90"/>
      <c r="C49" s="91"/>
      <c r="D49" s="92"/>
      <c r="E49" s="93"/>
      <c r="F49" s="104"/>
      <c r="G49" s="95"/>
    </row>
    <row r="50" spans="1:10" ht="17.100000000000001" customHeight="1">
      <c r="A50" s="89"/>
      <c r="B50" s="90"/>
      <c r="C50" s="91"/>
      <c r="D50" s="92"/>
      <c r="E50" s="93"/>
      <c r="F50" s="104"/>
      <c r="G50" s="95"/>
    </row>
    <row r="51" spans="1:10" ht="17.100000000000001" customHeight="1">
      <c r="A51" s="89"/>
      <c r="B51" s="90"/>
      <c r="C51" s="91"/>
      <c r="D51" s="92"/>
      <c r="E51" s="93"/>
      <c r="F51" s="104"/>
      <c r="G51" s="95"/>
    </row>
    <row r="52" spans="1:10" ht="17.100000000000001" customHeight="1">
      <c r="A52" s="89"/>
      <c r="B52" s="90"/>
      <c r="C52" s="91"/>
      <c r="D52" s="92"/>
      <c r="E52" s="93"/>
      <c r="F52" s="104"/>
      <c r="G52" s="95"/>
    </row>
    <row r="53" spans="1:10" ht="17.100000000000001" customHeight="1">
      <c r="A53" s="89"/>
      <c r="B53" s="90"/>
      <c r="C53" s="91"/>
      <c r="D53" s="92"/>
      <c r="E53" s="93"/>
      <c r="F53" s="104"/>
      <c r="G53" s="95"/>
    </row>
    <row r="54" spans="1:10" ht="17.100000000000001" customHeight="1">
      <c r="A54" s="89"/>
      <c r="B54" s="90"/>
      <c r="C54" s="91"/>
      <c r="D54" s="92"/>
      <c r="E54" s="93"/>
      <c r="F54" s="104"/>
      <c r="G54" s="95"/>
    </row>
    <row r="55" spans="1:10" ht="17.100000000000001" customHeight="1">
      <c r="A55" s="89"/>
      <c r="B55" s="90"/>
      <c r="C55" s="91"/>
      <c r="D55" s="92"/>
      <c r="E55" s="93"/>
      <c r="F55" s="104"/>
      <c r="G55" s="95"/>
    </row>
    <row r="56" spans="1:10" ht="17.100000000000001" customHeight="1">
      <c r="A56" s="89"/>
      <c r="B56" s="90"/>
      <c r="C56" s="91"/>
      <c r="D56" s="92"/>
      <c r="E56" s="93"/>
      <c r="F56" s="104"/>
      <c r="G56" s="95"/>
    </row>
    <row r="57" spans="1:10" ht="17.100000000000001" customHeight="1">
      <c r="A57" s="89"/>
      <c r="B57" s="90"/>
      <c r="C57" s="91"/>
      <c r="D57" s="92"/>
      <c r="E57" s="93"/>
      <c r="F57" s="104"/>
      <c r="G57" s="95"/>
    </row>
    <row r="58" spans="1:10" ht="17.100000000000001" customHeight="1" thickBot="1">
      <c r="A58" s="89"/>
      <c r="B58" s="90"/>
      <c r="C58" s="91"/>
      <c r="D58" s="92"/>
      <c r="E58" s="93"/>
      <c r="F58" s="104"/>
      <c r="G58" s="95"/>
    </row>
    <row r="59" spans="1:10" ht="24.95" customHeight="1" thickBot="1">
      <c r="A59" s="319" t="str">
        <f>archi8!C7&amp;" total carried to summary page"</f>
        <v>Schedule 14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+archi7!A61:G61+1</f>
        <v>27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CF1DA-27E9-495F-9E9B-A94249EEC094}">
  <sheetPr>
    <tabColor theme="9" tint="0.39997558519241921"/>
  </sheetPr>
  <dimension ref="A1:J473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946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836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836</v>
      </c>
      <c r="D12" s="92"/>
      <c r="E12" s="93"/>
      <c r="F12" s="104"/>
      <c r="G12" s="95"/>
    </row>
    <row r="13" spans="1:10" ht="17.100000000000001" customHeight="1">
      <c r="A13" s="89"/>
      <c r="B13" s="90"/>
      <c r="C13" s="105" t="s">
        <v>837</v>
      </c>
      <c r="D13" s="92"/>
      <c r="E13" s="93"/>
      <c r="F13" s="104"/>
      <c r="G13" s="95"/>
    </row>
    <row r="14" spans="1:10" ht="17.100000000000001" customHeight="1">
      <c r="A14" s="89"/>
      <c r="B14" s="90"/>
      <c r="C14" s="105" t="s">
        <v>838</v>
      </c>
      <c r="D14" s="92"/>
      <c r="E14" s="93"/>
      <c r="F14" s="104"/>
      <c r="G14" s="95"/>
    </row>
    <row r="15" spans="1:10" ht="17.100000000000001" customHeight="1">
      <c r="A15" s="89"/>
      <c r="B15" s="90"/>
      <c r="C15" s="105" t="s">
        <v>839</v>
      </c>
      <c r="D15" s="92"/>
      <c r="E15" s="93"/>
      <c r="F15" s="104"/>
      <c r="G15" s="95"/>
    </row>
    <row r="16" spans="1:10" ht="17.100000000000001" customHeight="1">
      <c r="A16" s="89"/>
      <c r="B16" s="90"/>
      <c r="C16" s="213" t="s">
        <v>840</v>
      </c>
      <c r="D16" s="92"/>
      <c r="E16" s="93"/>
      <c r="F16" s="104"/>
      <c r="G16" s="95"/>
    </row>
    <row r="17" spans="1:7" ht="17.100000000000001" customHeight="1">
      <c r="A17" s="89"/>
      <c r="B17" s="90"/>
      <c r="C17" s="105" t="s">
        <v>841</v>
      </c>
      <c r="D17" s="92"/>
      <c r="E17" s="93"/>
      <c r="F17" s="104"/>
      <c r="G17" s="95"/>
    </row>
    <row r="18" spans="1:7" ht="17.100000000000001" customHeight="1">
      <c r="A18" s="89"/>
      <c r="B18" s="90"/>
      <c r="C18" s="105" t="s">
        <v>1548</v>
      </c>
      <c r="D18" s="92"/>
      <c r="E18" s="93"/>
      <c r="F18" s="104"/>
      <c r="G18" s="95"/>
    </row>
    <row r="19" spans="1:7" ht="17.100000000000001" customHeight="1">
      <c r="A19" s="89"/>
      <c r="B19" s="90"/>
      <c r="C19" s="105" t="s">
        <v>1549</v>
      </c>
      <c r="D19" s="92"/>
      <c r="E19" s="93"/>
      <c r="F19" s="104"/>
      <c r="G19" s="95"/>
    </row>
    <row r="20" spans="1:7" ht="17.100000000000001" customHeight="1">
      <c r="A20" s="89"/>
      <c r="B20" s="90"/>
      <c r="C20" s="105" t="s">
        <v>1550</v>
      </c>
      <c r="D20" s="92"/>
      <c r="E20" s="93"/>
      <c r="F20" s="104"/>
      <c r="G20" s="95"/>
    </row>
    <row r="21" spans="1:7" ht="17.100000000000001" customHeight="1">
      <c r="A21" s="89"/>
      <c r="B21" s="90"/>
      <c r="C21" s="105" t="s">
        <v>1551</v>
      </c>
      <c r="D21" s="92"/>
      <c r="E21" s="93"/>
      <c r="F21" s="104"/>
      <c r="G21" s="95"/>
    </row>
    <row r="22" spans="1:7" ht="17.100000000000001" customHeight="1">
      <c r="A22" s="89"/>
      <c r="B22" s="90"/>
      <c r="C22" s="105" t="s">
        <v>1552</v>
      </c>
      <c r="D22" s="92"/>
      <c r="E22" s="93"/>
      <c r="F22" s="104"/>
      <c r="G22" s="95"/>
    </row>
    <row r="23" spans="1:7" ht="17.100000000000001" customHeight="1">
      <c r="A23" s="89"/>
      <c r="B23" s="90"/>
      <c r="C23" s="105" t="s">
        <v>1553</v>
      </c>
      <c r="D23" s="92"/>
      <c r="E23" s="93"/>
      <c r="F23" s="104"/>
      <c r="G23" s="95"/>
    </row>
    <row r="24" spans="1:7" ht="17.100000000000001" customHeight="1">
      <c r="A24" s="89"/>
      <c r="B24" s="90"/>
      <c r="C24" s="213" t="s">
        <v>842</v>
      </c>
      <c r="D24" s="92"/>
      <c r="E24" s="93"/>
      <c r="F24" s="104"/>
      <c r="G24" s="95"/>
    </row>
    <row r="25" spans="1:7" ht="17.100000000000001" customHeight="1">
      <c r="A25" s="89"/>
      <c r="B25" s="90"/>
      <c r="C25" s="105" t="s">
        <v>843</v>
      </c>
      <c r="D25" s="92"/>
      <c r="E25" s="93"/>
      <c r="F25" s="104"/>
      <c r="G25" s="95"/>
    </row>
    <row r="26" spans="1:7" ht="17.100000000000001" customHeight="1">
      <c r="A26" s="89"/>
      <c r="B26" s="90"/>
      <c r="C26" s="105" t="s">
        <v>844</v>
      </c>
      <c r="D26" s="92"/>
      <c r="E26" s="93"/>
      <c r="F26" s="104"/>
      <c r="G26" s="95"/>
    </row>
    <row r="27" spans="1:7" ht="17.100000000000001" customHeight="1">
      <c r="A27" s="89"/>
      <c r="B27" s="90"/>
      <c r="C27" s="105" t="s">
        <v>845</v>
      </c>
      <c r="D27" s="92"/>
      <c r="E27" s="93"/>
      <c r="F27" s="104"/>
      <c r="G27" s="95"/>
    </row>
    <row r="28" spans="1:7" ht="17.100000000000001" customHeight="1">
      <c r="A28" s="89"/>
      <c r="B28" s="90"/>
      <c r="C28" s="105" t="s">
        <v>846</v>
      </c>
      <c r="D28" s="92"/>
      <c r="E28" s="93"/>
      <c r="F28" s="104"/>
      <c r="G28" s="95"/>
    </row>
    <row r="29" spans="1:7" ht="17.100000000000001" customHeight="1">
      <c r="A29" s="89"/>
      <c r="B29" s="90"/>
      <c r="C29" s="105" t="s">
        <v>847</v>
      </c>
      <c r="D29" s="92"/>
      <c r="E29" s="93"/>
      <c r="F29" s="104"/>
      <c r="G29" s="95"/>
    </row>
    <row r="30" spans="1:7" ht="17.100000000000001" customHeight="1">
      <c r="A30" s="89"/>
      <c r="B30" s="90"/>
      <c r="C30" s="135"/>
      <c r="D30" s="92"/>
      <c r="E30" s="93"/>
      <c r="F30" s="104"/>
      <c r="G30" s="95"/>
    </row>
    <row r="31" spans="1:7" ht="17.100000000000001" customHeight="1">
      <c r="A31" s="96">
        <v>15.1</v>
      </c>
      <c r="B31" s="147"/>
      <c r="C31" s="136" t="s">
        <v>848</v>
      </c>
      <c r="D31" s="99"/>
      <c r="E31" s="100"/>
      <c r="F31" s="101"/>
      <c r="G31" s="102"/>
    </row>
    <row r="32" spans="1:7" ht="17.100000000000001" customHeight="1">
      <c r="A32" s="89"/>
      <c r="B32" s="90"/>
      <c r="C32" s="91"/>
      <c r="D32" s="92"/>
      <c r="E32" s="93"/>
      <c r="F32" s="104"/>
      <c r="G32" s="95"/>
    </row>
    <row r="33" spans="1:7" ht="17.100000000000001" customHeight="1">
      <c r="A33" s="89"/>
      <c r="B33" s="90"/>
      <c r="C33" s="105" t="s">
        <v>849</v>
      </c>
      <c r="D33" s="92"/>
      <c r="E33" s="93"/>
      <c r="F33" s="104"/>
      <c r="G33" s="95"/>
    </row>
    <row r="34" spans="1:7" ht="17.100000000000001" customHeight="1">
      <c r="A34" s="89" t="s">
        <v>1021</v>
      </c>
      <c r="B34" s="90"/>
      <c r="C34" s="91" t="s">
        <v>1457</v>
      </c>
      <c r="D34" s="92" t="s">
        <v>34</v>
      </c>
      <c r="E34" s="93">
        <v>3</v>
      </c>
      <c r="F34" s="104"/>
      <c r="G34" s="95"/>
    </row>
    <row r="35" spans="1:7" ht="17.100000000000001" customHeight="1">
      <c r="A35" s="89"/>
      <c r="B35" s="90"/>
      <c r="C35" s="91" t="s">
        <v>1456</v>
      </c>
      <c r="D35" s="92"/>
      <c r="E35" s="93"/>
      <c r="F35" s="104"/>
      <c r="G35" s="95"/>
    </row>
    <row r="36" spans="1:7" ht="17.100000000000001" customHeight="1">
      <c r="A36" s="89"/>
      <c r="B36" s="116"/>
      <c r="C36" s="91"/>
      <c r="D36" s="92"/>
      <c r="E36" s="93"/>
      <c r="F36" s="104"/>
      <c r="G36" s="95"/>
    </row>
    <row r="37" spans="1:7" ht="17.100000000000001" customHeight="1">
      <c r="A37" s="96">
        <v>15.2</v>
      </c>
      <c r="B37" s="147"/>
      <c r="C37" s="136" t="s">
        <v>850</v>
      </c>
      <c r="D37" s="99"/>
      <c r="E37" s="100"/>
      <c r="F37" s="101"/>
      <c r="G37" s="102"/>
    </row>
    <row r="38" spans="1:7" ht="17.100000000000001" customHeight="1">
      <c r="A38" s="89"/>
      <c r="B38" s="90"/>
      <c r="C38" s="91"/>
      <c r="D38" s="92"/>
      <c r="E38" s="93"/>
      <c r="F38" s="104"/>
      <c r="G38" s="95"/>
    </row>
    <row r="39" spans="1:7" ht="17.100000000000001" customHeight="1">
      <c r="A39" s="89"/>
      <c r="B39" s="90"/>
      <c r="C39" s="105" t="s">
        <v>849</v>
      </c>
      <c r="D39" s="92"/>
      <c r="E39" s="93"/>
      <c r="F39" s="104"/>
      <c r="G39" s="95"/>
    </row>
    <row r="40" spans="1:7" ht="17.100000000000001" customHeight="1">
      <c r="A40" s="89" t="s">
        <v>1040</v>
      </c>
      <c r="B40" s="116"/>
      <c r="C40" s="91" t="s">
        <v>851</v>
      </c>
      <c r="D40" s="92" t="s">
        <v>34</v>
      </c>
      <c r="E40" s="93">
        <v>4</v>
      </c>
      <c r="F40" s="104"/>
      <c r="G40" s="95"/>
    </row>
    <row r="41" spans="1:7" ht="17.100000000000001" customHeight="1">
      <c r="A41" s="89"/>
      <c r="B41" s="116"/>
      <c r="C41" s="91" t="s">
        <v>852</v>
      </c>
      <c r="D41" s="92"/>
      <c r="E41" s="93"/>
      <c r="F41" s="104"/>
      <c r="G41" s="95"/>
    </row>
    <row r="42" spans="1:7" ht="17.100000000000001" customHeight="1">
      <c r="A42" s="89" t="s">
        <v>1042</v>
      </c>
      <c r="B42" s="116"/>
      <c r="C42" s="91" t="s">
        <v>853</v>
      </c>
      <c r="D42" s="92" t="s">
        <v>34</v>
      </c>
      <c r="E42" s="93">
        <v>11</v>
      </c>
      <c r="F42" s="104"/>
      <c r="G42" s="95"/>
    </row>
    <row r="43" spans="1:7" ht="17.100000000000001" customHeight="1">
      <c r="A43" s="89"/>
      <c r="B43" s="116"/>
      <c r="C43" s="91" t="s">
        <v>852</v>
      </c>
      <c r="D43" s="92"/>
      <c r="E43" s="93"/>
      <c r="F43" s="104"/>
      <c r="G43" s="95"/>
    </row>
    <row r="44" spans="1:7" ht="17.100000000000001" customHeight="1">
      <c r="A44" s="89"/>
      <c r="B44" s="116"/>
      <c r="C44" s="91"/>
      <c r="D44" s="92"/>
      <c r="E44" s="93"/>
      <c r="F44" s="104"/>
      <c r="G44" s="95"/>
    </row>
    <row r="45" spans="1:7" ht="17.100000000000001" customHeight="1">
      <c r="A45" s="96">
        <v>15.3</v>
      </c>
      <c r="B45" s="147"/>
      <c r="C45" s="136" t="s">
        <v>803</v>
      </c>
      <c r="D45" s="99"/>
      <c r="E45" s="100"/>
      <c r="F45" s="101"/>
      <c r="G45" s="102"/>
    </row>
    <row r="46" spans="1:7" ht="17.100000000000001" customHeight="1">
      <c r="A46" s="89"/>
      <c r="B46" s="116"/>
      <c r="C46" s="91"/>
      <c r="D46" s="92"/>
      <c r="E46" s="93"/>
      <c r="F46" s="104"/>
      <c r="G46" s="95"/>
    </row>
    <row r="47" spans="1:7" ht="17.100000000000001" customHeight="1">
      <c r="A47" s="89" t="s">
        <v>1045</v>
      </c>
      <c r="B47" s="116"/>
      <c r="C47" s="91" t="s">
        <v>854</v>
      </c>
      <c r="D47" s="92" t="s">
        <v>34</v>
      </c>
      <c r="E47" s="93">
        <v>2</v>
      </c>
      <c r="F47" s="104"/>
      <c r="G47" s="95"/>
    </row>
    <row r="48" spans="1:7" ht="17.100000000000001" customHeight="1">
      <c r="A48" s="89" t="s">
        <v>1046</v>
      </c>
      <c r="B48" s="116"/>
      <c r="C48" s="91" t="s">
        <v>855</v>
      </c>
      <c r="D48" s="92" t="s">
        <v>34</v>
      </c>
      <c r="E48" s="93">
        <v>1</v>
      </c>
      <c r="F48" s="104"/>
      <c r="G48" s="95"/>
    </row>
    <row r="49" spans="1:10" ht="17.100000000000001" customHeight="1">
      <c r="A49" s="89" t="s">
        <v>1256</v>
      </c>
      <c r="B49" s="116"/>
      <c r="C49" s="91" t="s">
        <v>856</v>
      </c>
      <c r="D49" s="92" t="s">
        <v>34</v>
      </c>
      <c r="E49" s="93">
        <v>15</v>
      </c>
      <c r="F49" s="104"/>
      <c r="G49" s="95"/>
    </row>
    <row r="50" spans="1:10" ht="17.100000000000001" customHeight="1">
      <c r="A50" s="89"/>
      <c r="B50" s="116"/>
      <c r="C50" s="91" t="s">
        <v>857</v>
      </c>
      <c r="D50" s="92"/>
      <c r="E50" s="93"/>
      <c r="F50" s="104"/>
      <c r="G50" s="95"/>
    </row>
    <row r="51" spans="1:10" ht="17.100000000000001" customHeight="1">
      <c r="A51" s="138"/>
      <c r="B51" s="124"/>
      <c r="C51" s="109"/>
      <c r="D51" s="141"/>
      <c r="E51" s="142"/>
      <c r="F51" s="143"/>
      <c r="G51" s="144"/>
    </row>
    <row r="52" spans="1:10" ht="17.100000000000001" customHeight="1">
      <c r="A52" s="96">
        <v>15.4</v>
      </c>
      <c r="B52" s="147"/>
      <c r="C52" s="136" t="s">
        <v>858</v>
      </c>
      <c r="D52" s="99"/>
      <c r="E52" s="100"/>
      <c r="F52" s="101"/>
      <c r="G52" s="102"/>
    </row>
    <row r="53" spans="1:10" ht="17.100000000000001" customHeight="1">
      <c r="A53" s="89"/>
      <c r="B53" s="116"/>
      <c r="C53" s="91"/>
      <c r="D53" s="92"/>
      <c r="E53" s="93"/>
      <c r="F53" s="104"/>
      <c r="G53" s="95"/>
    </row>
    <row r="54" spans="1:10" ht="17.100000000000001" customHeight="1">
      <c r="A54" s="89"/>
      <c r="B54" s="116"/>
      <c r="C54" s="105" t="s">
        <v>859</v>
      </c>
      <c r="D54" s="92"/>
      <c r="E54" s="93"/>
      <c r="F54" s="104"/>
      <c r="G54" s="95"/>
    </row>
    <row r="55" spans="1:10" ht="17.100000000000001" customHeight="1">
      <c r="A55" s="89" t="s">
        <v>1050</v>
      </c>
      <c r="B55" s="116"/>
      <c r="C55" s="91" t="s">
        <v>860</v>
      </c>
      <c r="D55" s="92" t="s">
        <v>34</v>
      </c>
      <c r="E55" s="93">
        <v>3</v>
      </c>
      <c r="F55" s="104"/>
      <c r="G55" s="95"/>
    </row>
    <row r="56" spans="1:10" ht="17.100000000000001" customHeight="1">
      <c r="A56" s="89" t="s">
        <v>1053</v>
      </c>
      <c r="B56" s="116"/>
      <c r="C56" s="91" t="s">
        <v>861</v>
      </c>
      <c r="D56" s="92" t="s">
        <v>34</v>
      </c>
      <c r="E56" s="93">
        <v>5</v>
      </c>
      <c r="F56" s="104"/>
      <c r="G56" s="95"/>
    </row>
    <row r="57" spans="1:10" ht="17.100000000000001" customHeight="1">
      <c r="A57" s="89"/>
      <c r="B57" s="116"/>
      <c r="C57" s="91" t="s">
        <v>862</v>
      </c>
      <c r="D57" s="92"/>
      <c r="E57" s="93"/>
      <c r="F57" s="104"/>
      <c r="G57" s="95"/>
    </row>
    <row r="58" spans="1:10" ht="17.100000000000001" customHeight="1" thickBot="1">
      <c r="A58" s="89" t="s">
        <v>1054</v>
      </c>
      <c r="B58" s="116"/>
      <c r="C58" s="91" t="s">
        <v>1387</v>
      </c>
      <c r="D58" s="92" t="s">
        <v>34</v>
      </c>
      <c r="E58" s="93">
        <v>3</v>
      </c>
      <c r="F58" s="104"/>
      <c r="G58" s="95"/>
    </row>
    <row r="59" spans="1:10" ht="24.95" customHeight="1" thickBot="1">
      <c r="A59" s="319" t="str">
        <f>+archi9!C7&amp;" total carried to summary page"</f>
        <v>Schedule 15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+archi8!A61:G61+1</f>
        <v>28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E8873-2A91-41FA-8E54-C609141BE0EE}">
  <sheetPr>
    <tabColor rgb="FF99CCFF"/>
  </sheetPr>
  <dimension ref="A1:J473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1118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864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865</v>
      </c>
      <c r="D12" s="92"/>
      <c r="E12" s="93"/>
      <c r="F12" s="104"/>
      <c r="G12" s="151"/>
    </row>
    <row r="13" spans="1:10" ht="17.100000000000001" customHeight="1">
      <c r="A13" s="89"/>
      <c r="B13" s="90"/>
      <c r="C13" s="105" t="s">
        <v>866</v>
      </c>
      <c r="D13" s="92"/>
      <c r="E13" s="93"/>
      <c r="F13" s="104"/>
      <c r="G13" s="151"/>
    </row>
    <row r="14" spans="1:10" ht="17.100000000000001" customHeight="1">
      <c r="A14" s="89"/>
      <c r="B14" s="90"/>
      <c r="C14" s="105" t="s">
        <v>867</v>
      </c>
      <c r="D14" s="92"/>
      <c r="E14" s="93"/>
      <c r="F14" s="104"/>
      <c r="G14" s="151"/>
    </row>
    <row r="15" spans="1:10" ht="17.100000000000001" customHeight="1">
      <c r="A15" s="89"/>
      <c r="B15" s="90"/>
      <c r="C15" s="105" t="s">
        <v>868</v>
      </c>
      <c r="D15" s="92"/>
      <c r="E15" s="93"/>
      <c r="F15" s="104"/>
      <c r="G15" s="151"/>
    </row>
    <row r="16" spans="1:10" ht="17.100000000000001" customHeight="1">
      <c r="A16" s="89"/>
      <c r="B16" s="90"/>
      <c r="C16" s="105" t="s">
        <v>1554</v>
      </c>
      <c r="D16" s="92"/>
      <c r="E16" s="93"/>
      <c r="F16" s="104"/>
      <c r="G16" s="151"/>
    </row>
    <row r="17" spans="1:7" ht="17.100000000000001" customHeight="1">
      <c r="A17" s="89"/>
      <c r="B17" s="90"/>
      <c r="C17" s="105" t="s">
        <v>1555</v>
      </c>
      <c r="D17" s="92"/>
      <c r="E17" s="93"/>
      <c r="F17" s="104"/>
      <c r="G17" s="151"/>
    </row>
    <row r="18" spans="1:7" ht="17.100000000000001" customHeight="1">
      <c r="A18" s="89"/>
      <c r="B18" s="90"/>
      <c r="C18" s="105" t="s">
        <v>786</v>
      </c>
      <c r="D18" s="92"/>
      <c r="E18" s="93"/>
      <c r="F18" s="104"/>
      <c r="G18" s="151"/>
    </row>
    <row r="19" spans="1:7" ht="17.100000000000001" customHeight="1">
      <c r="A19" s="89"/>
      <c r="B19" s="90"/>
      <c r="C19" s="105" t="s">
        <v>869</v>
      </c>
      <c r="D19" s="92"/>
      <c r="E19" s="93"/>
      <c r="F19" s="104"/>
      <c r="G19" s="151"/>
    </row>
    <row r="20" spans="1:7" ht="17.100000000000001" customHeight="1">
      <c r="A20" s="89"/>
      <c r="B20" s="116"/>
      <c r="C20" s="91"/>
      <c r="D20" s="92"/>
      <c r="E20" s="93"/>
      <c r="F20" s="104"/>
      <c r="G20" s="95"/>
    </row>
    <row r="21" spans="1:7" ht="17.100000000000001" customHeight="1">
      <c r="A21" s="96">
        <v>16.100000000000001</v>
      </c>
      <c r="B21" s="147"/>
      <c r="C21" s="136" t="s">
        <v>1265</v>
      </c>
      <c r="D21" s="99"/>
      <c r="E21" s="100"/>
      <c r="F21" s="101"/>
      <c r="G21" s="102"/>
    </row>
    <row r="22" spans="1:7" ht="17.100000000000001" customHeight="1">
      <c r="A22" s="89"/>
      <c r="B22" s="116"/>
      <c r="C22" s="135"/>
      <c r="D22" s="92"/>
      <c r="E22" s="93"/>
      <c r="F22" s="104"/>
      <c r="G22" s="95"/>
    </row>
    <row r="23" spans="1:7" ht="17.100000000000001" customHeight="1">
      <c r="A23" s="89"/>
      <c r="B23" s="116"/>
      <c r="C23" s="105" t="s">
        <v>1266</v>
      </c>
      <c r="D23" s="92"/>
      <c r="E23" s="93"/>
      <c r="F23" s="104"/>
      <c r="G23" s="95"/>
    </row>
    <row r="24" spans="1:7" ht="17.100000000000001" customHeight="1">
      <c r="A24" s="89" t="s">
        <v>1126</v>
      </c>
      <c r="B24" s="116"/>
      <c r="C24" s="91" t="s">
        <v>1257</v>
      </c>
      <c r="D24" s="92" t="s">
        <v>34</v>
      </c>
      <c r="E24" s="93">
        <v>1</v>
      </c>
      <c r="F24" s="104"/>
      <c r="G24" s="95"/>
    </row>
    <row r="25" spans="1:7" ht="17.100000000000001" customHeight="1">
      <c r="A25" s="89"/>
      <c r="B25" s="116"/>
      <c r="C25" s="91" t="s">
        <v>1556</v>
      </c>
      <c r="D25" s="92"/>
      <c r="E25" s="93"/>
      <c r="F25" s="104"/>
      <c r="G25" s="95"/>
    </row>
    <row r="26" spans="1:7" ht="17.100000000000001" customHeight="1">
      <c r="A26" s="89"/>
      <c r="B26" s="116"/>
      <c r="C26" s="91" t="s">
        <v>1557</v>
      </c>
      <c r="D26" s="92"/>
      <c r="E26" s="93"/>
      <c r="F26" s="104"/>
      <c r="G26" s="95"/>
    </row>
    <row r="27" spans="1:7" ht="17.100000000000001" customHeight="1">
      <c r="A27" s="89"/>
      <c r="B27" s="116"/>
      <c r="C27" s="91" t="s">
        <v>871</v>
      </c>
      <c r="D27" s="92"/>
      <c r="E27" s="93"/>
      <c r="F27" s="104"/>
      <c r="G27" s="95"/>
    </row>
    <row r="28" spans="1:7" ht="17.100000000000001" customHeight="1">
      <c r="A28" s="89"/>
      <c r="B28" s="116"/>
      <c r="C28" s="91" t="s">
        <v>872</v>
      </c>
      <c r="D28" s="92"/>
      <c r="E28" s="93"/>
      <c r="F28" s="104"/>
      <c r="G28" s="95"/>
    </row>
    <row r="29" spans="1:7" ht="17.100000000000001" customHeight="1">
      <c r="A29" s="89"/>
      <c r="B29" s="116"/>
      <c r="C29" s="91"/>
      <c r="D29" s="92"/>
      <c r="E29" s="93"/>
      <c r="F29" s="104"/>
      <c r="G29" s="95"/>
    </row>
    <row r="30" spans="1:7" ht="17.100000000000001" customHeight="1">
      <c r="A30" s="96">
        <v>16.2</v>
      </c>
      <c r="B30" s="147"/>
      <c r="C30" s="136" t="s">
        <v>873</v>
      </c>
      <c r="D30" s="99"/>
      <c r="E30" s="100"/>
      <c r="F30" s="101"/>
      <c r="G30" s="102"/>
    </row>
    <row r="31" spans="1:7" ht="17.100000000000001" customHeight="1">
      <c r="A31" s="89"/>
      <c r="B31" s="116"/>
      <c r="C31" s="91"/>
      <c r="D31" s="92"/>
      <c r="E31" s="93"/>
      <c r="F31" s="104"/>
      <c r="G31" s="95"/>
    </row>
    <row r="32" spans="1:7" ht="17.100000000000001" customHeight="1">
      <c r="A32" s="89"/>
      <c r="B32" s="116"/>
      <c r="C32" s="105" t="s">
        <v>874</v>
      </c>
      <c r="D32" s="92"/>
      <c r="E32" s="93"/>
      <c r="F32" s="104"/>
      <c r="G32" s="95"/>
    </row>
    <row r="33" spans="1:7" ht="17.100000000000001" customHeight="1">
      <c r="A33" s="89"/>
      <c r="B33" s="116"/>
      <c r="C33" s="105" t="s">
        <v>875</v>
      </c>
      <c r="D33" s="92"/>
      <c r="E33" s="93"/>
      <c r="F33" s="104"/>
      <c r="G33" s="95"/>
    </row>
    <row r="34" spans="1:7" ht="17.100000000000001" customHeight="1">
      <c r="A34" s="89" t="s">
        <v>1132</v>
      </c>
      <c r="B34" s="116"/>
      <c r="C34" s="91" t="s">
        <v>1267</v>
      </c>
      <c r="D34" s="92" t="s">
        <v>34</v>
      </c>
      <c r="E34" s="93">
        <v>10</v>
      </c>
      <c r="F34" s="104"/>
      <c r="G34" s="95"/>
    </row>
    <row r="35" spans="1:7" ht="17.100000000000001" customHeight="1">
      <c r="A35" s="89"/>
      <c r="B35" s="116"/>
      <c r="C35" s="105" t="s">
        <v>877</v>
      </c>
      <c r="D35" s="92"/>
      <c r="E35" s="93"/>
      <c r="F35" s="104"/>
      <c r="G35" s="95"/>
    </row>
    <row r="36" spans="1:7" ht="17.100000000000001" customHeight="1">
      <c r="A36" s="89"/>
      <c r="B36" s="116"/>
      <c r="C36" s="105" t="s">
        <v>878</v>
      </c>
      <c r="D36" s="92"/>
      <c r="E36" s="93"/>
      <c r="F36" s="104"/>
      <c r="G36" s="95"/>
    </row>
    <row r="37" spans="1:7" ht="17.100000000000001" customHeight="1">
      <c r="A37" s="89" t="s">
        <v>1258</v>
      </c>
      <c r="B37" s="116"/>
      <c r="C37" s="91" t="s">
        <v>1268</v>
      </c>
      <c r="D37" s="92" t="s">
        <v>34</v>
      </c>
      <c r="E37" s="93">
        <v>2</v>
      </c>
      <c r="F37" s="104"/>
      <c r="G37" s="95"/>
    </row>
    <row r="38" spans="1:7" ht="17.100000000000001" customHeight="1">
      <c r="A38" s="89"/>
      <c r="B38" s="116"/>
      <c r="C38" s="105" t="s">
        <v>877</v>
      </c>
      <c r="D38" s="92"/>
      <c r="E38" s="93"/>
      <c r="F38" s="104"/>
      <c r="G38" s="95"/>
    </row>
    <row r="39" spans="1:7" ht="17.100000000000001" customHeight="1">
      <c r="A39" s="89"/>
      <c r="B39" s="116"/>
      <c r="C39" s="105" t="s">
        <v>878</v>
      </c>
      <c r="D39" s="92"/>
      <c r="E39" s="93"/>
      <c r="F39" s="104"/>
      <c r="G39" s="95"/>
    </row>
    <row r="40" spans="1:7" ht="17.100000000000001" customHeight="1">
      <c r="A40" s="89" t="s">
        <v>1270</v>
      </c>
      <c r="B40" s="116"/>
      <c r="C40" s="91" t="s">
        <v>1269</v>
      </c>
      <c r="D40" s="92" t="s">
        <v>34</v>
      </c>
      <c r="E40" s="93">
        <v>3</v>
      </c>
      <c r="F40" s="104"/>
      <c r="G40" s="95"/>
    </row>
    <row r="41" spans="1:7" ht="17.100000000000001" customHeight="1">
      <c r="A41" s="89"/>
      <c r="B41" s="116"/>
      <c r="C41" s="91"/>
      <c r="D41" s="92"/>
      <c r="E41" s="93"/>
      <c r="F41" s="104"/>
      <c r="G41" s="95"/>
    </row>
    <row r="42" spans="1:7" ht="17.100000000000001" customHeight="1">
      <c r="A42" s="96">
        <v>16.3</v>
      </c>
      <c r="B42" s="147"/>
      <c r="C42" s="136" t="s">
        <v>879</v>
      </c>
      <c r="D42" s="99"/>
      <c r="E42" s="100"/>
      <c r="F42" s="101"/>
      <c r="G42" s="102"/>
    </row>
    <row r="43" spans="1:7" ht="17.100000000000001" customHeight="1">
      <c r="A43" s="89"/>
      <c r="B43" s="116"/>
      <c r="C43" s="91"/>
      <c r="D43" s="92"/>
      <c r="E43" s="93"/>
      <c r="F43" s="104"/>
      <c r="G43" s="95"/>
    </row>
    <row r="44" spans="1:7" ht="17.100000000000001" customHeight="1">
      <c r="A44" s="89"/>
      <c r="B44" s="116"/>
      <c r="C44" s="105" t="s">
        <v>1271</v>
      </c>
      <c r="D44" s="92"/>
      <c r="E44" s="93"/>
      <c r="F44" s="104"/>
      <c r="G44" s="95"/>
    </row>
    <row r="45" spans="1:7" ht="17.100000000000001" customHeight="1">
      <c r="A45" s="89" t="s">
        <v>1259</v>
      </c>
      <c r="B45" s="116"/>
      <c r="C45" s="91" t="s">
        <v>1473</v>
      </c>
      <c r="D45" s="92" t="s">
        <v>34</v>
      </c>
      <c r="E45" s="93">
        <v>4</v>
      </c>
      <c r="F45" s="104"/>
      <c r="G45" s="95"/>
    </row>
    <row r="46" spans="1:7" ht="17.100000000000001" customHeight="1">
      <c r="A46" s="89"/>
      <c r="B46" s="116"/>
      <c r="C46" s="91" t="s">
        <v>1474</v>
      </c>
      <c r="D46" s="92"/>
      <c r="E46" s="93"/>
      <c r="F46" s="104"/>
      <c r="G46" s="95"/>
    </row>
    <row r="47" spans="1:7" ht="17.100000000000001" customHeight="1">
      <c r="A47" s="89" t="s">
        <v>1260</v>
      </c>
      <c r="B47" s="116"/>
      <c r="C47" s="91" t="s">
        <v>1475</v>
      </c>
      <c r="D47" s="92" t="s">
        <v>34</v>
      </c>
      <c r="E47" s="93">
        <v>1</v>
      </c>
      <c r="F47" s="104"/>
      <c r="G47" s="95"/>
    </row>
    <row r="48" spans="1:7" ht="17.100000000000001" customHeight="1">
      <c r="A48" s="89"/>
      <c r="B48" s="116"/>
      <c r="C48" s="91" t="s">
        <v>1476</v>
      </c>
      <c r="D48" s="92"/>
      <c r="E48" s="93"/>
      <c r="F48" s="104"/>
      <c r="G48" s="95"/>
    </row>
    <row r="49" spans="1:10" ht="17.100000000000001" customHeight="1">
      <c r="A49" s="89" t="s">
        <v>1261</v>
      </c>
      <c r="B49" s="116"/>
      <c r="C49" s="91" t="s">
        <v>1558</v>
      </c>
      <c r="D49" s="92" t="s">
        <v>34</v>
      </c>
      <c r="E49" s="93">
        <v>1</v>
      </c>
      <c r="F49" s="104"/>
      <c r="G49" s="95"/>
    </row>
    <row r="50" spans="1:10" ht="17.100000000000001" customHeight="1">
      <c r="A50" s="89"/>
      <c r="B50" s="116"/>
      <c r="C50" s="91" t="s">
        <v>1559</v>
      </c>
      <c r="D50" s="92"/>
      <c r="E50" s="93"/>
      <c r="F50" s="104"/>
      <c r="G50" s="95"/>
    </row>
    <row r="51" spans="1:10" ht="17.100000000000001" customHeight="1">
      <c r="A51" s="89" t="s">
        <v>1262</v>
      </c>
      <c r="B51" s="116"/>
      <c r="C51" s="91" t="s">
        <v>1477</v>
      </c>
      <c r="D51" s="92" t="s">
        <v>34</v>
      </c>
      <c r="E51" s="93">
        <v>3</v>
      </c>
      <c r="F51" s="104"/>
      <c r="G51" s="95"/>
    </row>
    <row r="52" spans="1:10" ht="17.100000000000001" customHeight="1">
      <c r="A52" s="89"/>
      <c r="B52" s="116"/>
      <c r="C52" s="91" t="s">
        <v>1478</v>
      </c>
      <c r="D52" s="92"/>
      <c r="E52" s="93"/>
      <c r="F52" s="104"/>
      <c r="G52" s="95"/>
    </row>
    <row r="53" spans="1:10" ht="17.100000000000001" customHeight="1">
      <c r="A53" s="89" t="s">
        <v>1263</v>
      </c>
      <c r="B53" s="116"/>
      <c r="C53" s="91" t="s">
        <v>1479</v>
      </c>
      <c r="D53" s="92" t="s">
        <v>34</v>
      </c>
      <c r="E53" s="93">
        <v>1</v>
      </c>
      <c r="F53" s="104"/>
      <c r="G53" s="95"/>
    </row>
    <row r="54" spans="1:10" ht="17.100000000000001" customHeight="1">
      <c r="A54" s="138"/>
      <c r="B54" s="124"/>
      <c r="C54" s="109" t="s">
        <v>1480</v>
      </c>
      <c r="D54" s="141"/>
      <c r="E54" s="142"/>
      <c r="F54" s="143"/>
      <c r="G54" s="144"/>
    </row>
    <row r="55" spans="1:10" ht="17.100000000000001" customHeight="1">
      <c r="A55" s="89" t="s">
        <v>1264</v>
      </c>
      <c r="B55" s="116"/>
      <c r="C55" s="91" t="s">
        <v>1458</v>
      </c>
      <c r="D55" s="92" t="s">
        <v>34</v>
      </c>
      <c r="E55" s="93">
        <v>1</v>
      </c>
      <c r="F55" s="104"/>
      <c r="G55" s="95"/>
    </row>
    <row r="56" spans="1:10" ht="17.100000000000001" customHeight="1">
      <c r="A56" s="138"/>
      <c r="B56" s="124"/>
      <c r="C56" s="109"/>
      <c r="D56" s="141"/>
      <c r="E56" s="142"/>
      <c r="F56" s="143"/>
      <c r="G56" s="144"/>
    </row>
    <row r="57" spans="1:10" ht="17.100000000000001" customHeight="1">
      <c r="A57" s="138"/>
      <c r="B57" s="124"/>
      <c r="C57" s="109"/>
      <c r="D57" s="141"/>
      <c r="E57" s="142"/>
      <c r="F57" s="143"/>
      <c r="G57" s="144"/>
    </row>
    <row r="58" spans="1:10" ht="17.100000000000001" customHeight="1" thickBot="1">
      <c r="A58" s="138"/>
      <c r="B58" s="124"/>
      <c r="C58" s="109"/>
      <c r="D58" s="141"/>
      <c r="E58" s="142"/>
      <c r="F58" s="143"/>
      <c r="G58" s="144"/>
    </row>
    <row r="59" spans="1:10" ht="24.95" customHeight="1" thickBot="1">
      <c r="A59" s="321">
        <f>+archi11!A61:G61</f>
        <v>30</v>
      </c>
      <c r="B59" s="322"/>
      <c r="C59" s="322"/>
      <c r="D59" s="322"/>
      <c r="E59" s="322"/>
      <c r="F59" s="322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+archi9!A61+1</f>
        <v>29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0473E-F1F1-4AAF-A412-CED2060B4E63}">
  <sheetPr>
    <tabColor rgb="FF99CCFF"/>
  </sheetPr>
  <dimension ref="A1:J473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882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+archi10!C8</f>
        <v>Metalworks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+archi10!A61:G61</f>
        <v>29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16.399999999999999</v>
      </c>
      <c r="B12" s="147"/>
      <c r="C12" s="136" t="s">
        <v>883</v>
      </c>
      <c r="D12" s="99"/>
      <c r="E12" s="100"/>
      <c r="F12" s="101"/>
      <c r="G12" s="102"/>
    </row>
    <row r="13" spans="1:10" ht="17.100000000000001" customHeight="1">
      <c r="A13" s="89"/>
      <c r="B13" s="116"/>
      <c r="C13" s="91"/>
      <c r="D13" s="92"/>
      <c r="E13" s="93"/>
      <c r="F13" s="104"/>
      <c r="G13" s="95"/>
    </row>
    <row r="14" spans="1:10" ht="17.100000000000001" customHeight="1">
      <c r="A14" s="89"/>
      <c r="B14" s="116"/>
      <c r="C14" s="105" t="s">
        <v>884</v>
      </c>
      <c r="D14" s="92"/>
      <c r="E14" s="93"/>
      <c r="F14" s="104"/>
      <c r="G14" s="95"/>
    </row>
    <row r="15" spans="1:10" ht="17.100000000000001" customHeight="1">
      <c r="A15" s="89"/>
      <c r="B15" s="116"/>
      <c r="C15" s="105" t="s">
        <v>885</v>
      </c>
      <c r="D15" s="92"/>
      <c r="E15" s="93"/>
      <c r="F15" s="104"/>
      <c r="G15" s="95"/>
    </row>
    <row r="16" spans="1:10" ht="17.100000000000001" customHeight="1">
      <c r="A16" s="89"/>
      <c r="B16" s="116"/>
      <c r="C16" s="105" t="s">
        <v>886</v>
      </c>
      <c r="D16" s="92"/>
      <c r="E16" s="93"/>
      <c r="F16" s="104"/>
      <c r="G16" s="95"/>
    </row>
    <row r="17" spans="1:7" ht="17.100000000000001" customHeight="1">
      <c r="A17" s="89" t="s">
        <v>1272</v>
      </c>
      <c r="B17" s="116"/>
      <c r="C17" s="91" t="s">
        <v>1459</v>
      </c>
      <c r="D17" s="92" t="s">
        <v>34</v>
      </c>
      <c r="E17" s="93">
        <v>2</v>
      </c>
      <c r="F17" s="104"/>
      <c r="G17" s="95"/>
    </row>
    <row r="18" spans="1:7" ht="17.100000000000001" customHeight="1">
      <c r="A18" s="89"/>
      <c r="B18" s="116"/>
      <c r="C18" s="91" t="s">
        <v>1460</v>
      </c>
      <c r="D18" s="92"/>
      <c r="E18" s="93"/>
      <c r="F18" s="104"/>
      <c r="G18" s="95"/>
    </row>
    <row r="19" spans="1:7" ht="17.100000000000001" customHeight="1">
      <c r="A19" s="89"/>
      <c r="B19" s="116"/>
      <c r="C19" s="91"/>
      <c r="D19" s="92"/>
      <c r="E19" s="93"/>
      <c r="F19" s="104"/>
      <c r="G19" s="95"/>
    </row>
    <row r="20" spans="1:7" ht="17.100000000000001" customHeight="1">
      <c r="A20" s="89"/>
      <c r="B20" s="116"/>
      <c r="C20" s="91"/>
      <c r="D20" s="92"/>
      <c r="E20" s="93"/>
      <c r="F20" s="104"/>
      <c r="G20" s="95"/>
    </row>
    <row r="21" spans="1:7" ht="17.100000000000001" customHeight="1">
      <c r="A21" s="89"/>
      <c r="B21" s="116"/>
      <c r="C21" s="91"/>
      <c r="D21" s="92"/>
      <c r="E21" s="93"/>
      <c r="F21" s="104"/>
      <c r="G21" s="95"/>
    </row>
    <row r="22" spans="1:7" ht="17.100000000000001" customHeight="1">
      <c r="A22" s="89"/>
      <c r="B22" s="116"/>
      <c r="C22" s="91"/>
      <c r="D22" s="92"/>
      <c r="E22" s="93"/>
      <c r="F22" s="104"/>
      <c r="G22" s="95"/>
    </row>
    <row r="23" spans="1:7" ht="17.100000000000001" customHeight="1">
      <c r="A23" s="89"/>
      <c r="B23" s="116"/>
      <c r="C23" s="91"/>
      <c r="D23" s="92"/>
      <c r="E23" s="93"/>
      <c r="F23" s="104"/>
      <c r="G23" s="95"/>
    </row>
    <row r="24" spans="1:7" ht="17.100000000000001" customHeight="1">
      <c r="A24" s="89"/>
      <c r="B24" s="116"/>
      <c r="C24" s="91"/>
      <c r="D24" s="92"/>
      <c r="E24" s="93"/>
      <c r="F24" s="104"/>
      <c r="G24" s="95"/>
    </row>
    <row r="25" spans="1:7" ht="17.100000000000001" customHeight="1">
      <c r="A25" s="89"/>
      <c r="B25" s="116"/>
      <c r="C25" s="91"/>
      <c r="D25" s="92"/>
      <c r="E25" s="93"/>
      <c r="F25" s="104"/>
      <c r="G25" s="95"/>
    </row>
    <row r="26" spans="1:7" ht="17.100000000000001" customHeight="1">
      <c r="A26" s="89"/>
      <c r="B26" s="116"/>
      <c r="C26" s="91"/>
      <c r="D26" s="92"/>
      <c r="E26" s="93"/>
      <c r="F26" s="104"/>
      <c r="G26" s="95"/>
    </row>
    <row r="27" spans="1:7" ht="17.100000000000001" customHeight="1">
      <c r="A27" s="89"/>
      <c r="B27" s="116"/>
      <c r="C27" s="91"/>
      <c r="D27" s="92"/>
      <c r="E27" s="93"/>
      <c r="F27" s="104"/>
      <c r="G27" s="95"/>
    </row>
    <row r="28" spans="1:7" ht="17.100000000000001" customHeight="1">
      <c r="A28" s="89"/>
      <c r="B28" s="116"/>
      <c r="C28" s="91"/>
      <c r="D28" s="92"/>
      <c r="E28" s="93"/>
      <c r="F28" s="104"/>
      <c r="G28" s="95"/>
    </row>
    <row r="29" spans="1:7" ht="17.100000000000001" customHeight="1">
      <c r="A29" s="89"/>
      <c r="B29" s="116"/>
      <c r="C29" s="91"/>
      <c r="D29" s="92"/>
      <c r="E29" s="93"/>
      <c r="F29" s="104"/>
      <c r="G29" s="95"/>
    </row>
    <row r="30" spans="1:7" ht="17.100000000000001" customHeight="1">
      <c r="A30" s="89"/>
      <c r="B30" s="116"/>
      <c r="C30" s="91"/>
      <c r="D30" s="92"/>
      <c r="E30" s="93"/>
      <c r="F30" s="104"/>
      <c r="G30" s="95"/>
    </row>
    <row r="31" spans="1:7" ht="17.100000000000001" customHeight="1">
      <c r="A31" s="89"/>
      <c r="B31" s="116"/>
      <c r="C31" s="91"/>
      <c r="D31" s="92"/>
      <c r="E31" s="93"/>
      <c r="F31" s="104"/>
      <c r="G31" s="95"/>
    </row>
    <row r="32" spans="1:7" ht="17.100000000000001" customHeight="1">
      <c r="A32" s="89"/>
      <c r="B32" s="116"/>
      <c r="C32" s="91"/>
      <c r="D32" s="92"/>
      <c r="E32" s="93"/>
      <c r="F32" s="104"/>
      <c r="G32" s="95"/>
    </row>
    <row r="33" spans="1:7" ht="17.100000000000001" customHeight="1">
      <c r="A33" s="89"/>
      <c r="B33" s="116"/>
      <c r="C33" s="91"/>
      <c r="D33" s="92"/>
      <c r="E33" s="93"/>
      <c r="F33" s="104"/>
      <c r="G33" s="95"/>
    </row>
    <row r="34" spans="1:7" ht="17.100000000000001" customHeight="1">
      <c r="A34" s="89"/>
      <c r="B34" s="116"/>
      <c r="C34" s="91"/>
      <c r="D34" s="92"/>
      <c r="E34" s="93"/>
      <c r="F34" s="104"/>
      <c r="G34" s="95"/>
    </row>
    <row r="35" spans="1:7" ht="17.100000000000001" customHeight="1">
      <c r="A35" s="89"/>
      <c r="B35" s="116"/>
      <c r="C35" s="91"/>
      <c r="D35" s="92"/>
      <c r="E35" s="93"/>
      <c r="F35" s="104"/>
      <c r="G35" s="95"/>
    </row>
    <row r="36" spans="1:7" ht="17.100000000000001" customHeight="1">
      <c r="A36" s="89"/>
      <c r="B36" s="116"/>
      <c r="C36" s="91"/>
      <c r="D36" s="92"/>
      <c r="E36" s="93"/>
      <c r="F36" s="104"/>
      <c r="G36" s="95"/>
    </row>
    <row r="37" spans="1:7" ht="17.100000000000001" customHeight="1">
      <c r="A37" s="89"/>
      <c r="B37" s="116"/>
      <c r="C37" s="91"/>
      <c r="D37" s="92"/>
      <c r="E37" s="93"/>
      <c r="F37" s="104"/>
      <c r="G37" s="95"/>
    </row>
    <row r="38" spans="1:7" ht="17.100000000000001" customHeight="1">
      <c r="A38" s="89"/>
      <c r="B38" s="116"/>
      <c r="C38" s="91"/>
      <c r="D38" s="92"/>
      <c r="E38" s="93"/>
      <c r="F38" s="104"/>
      <c r="G38" s="95"/>
    </row>
    <row r="39" spans="1:7" ht="17.100000000000001" customHeight="1">
      <c r="A39" s="89"/>
      <c r="B39" s="116"/>
      <c r="C39" s="91"/>
      <c r="D39" s="92"/>
      <c r="E39" s="93"/>
      <c r="F39" s="104"/>
      <c r="G39" s="95"/>
    </row>
    <row r="40" spans="1:7" ht="17.100000000000001" customHeight="1">
      <c r="A40" s="89"/>
      <c r="B40" s="116"/>
      <c r="C40" s="91"/>
      <c r="D40" s="92"/>
      <c r="E40" s="93"/>
      <c r="F40" s="104"/>
      <c r="G40" s="95"/>
    </row>
    <row r="41" spans="1:7" ht="17.100000000000001" customHeight="1">
      <c r="A41" s="89"/>
      <c r="B41" s="116"/>
      <c r="C41" s="91"/>
      <c r="D41" s="92"/>
      <c r="E41" s="93"/>
      <c r="F41" s="104"/>
      <c r="G41" s="95"/>
    </row>
    <row r="42" spans="1:7" ht="17.100000000000001" customHeight="1">
      <c r="A42" s="89"/>
      <c r="B42" s="116"/>
      <c r="C42" s="91"/>
      <c r="D42" s="92"/>
      <c r="E42" s="93"/>
      <c r="F42" s="104"/>
      <c r="G42" s="95"/>
    </row>
    <row r="43" spans="1:7" ht="17.100000000000001" customHeight="1">
      <c r="A43" s="89"/>
      <c r="B43" s="116"/>
      <c r="C43" s="91"/>
      <c r="D43" s="92"/>
      <c r="E43" s="93"/>
      <c r="F43" s="104"/>
      <c r="G43" s="95"/>
    </row>
    <row r="44" spans="1:7" ht="17.100000000000001" customHeight="1">
      <c r="A44" s="89"/>
      <c r="B44" s="116"/>
      <c r="C44" s="91"/>
      <c r="D44" s="92"/>
      <c r="E44" s="93"/>
      <c r="F44" s="104"/>
      <c r="G44" s="95"/>
    </row>
    <row r="45" spans="1:7" ht="17.100000000000001" customHeight="1">
      <c r="A45" s="89"/>
      <c r="B45" s="116"/>
      <c r="C45" s="91"/>
      <c r="D45" s="92"/>
      <c r="E45" s="93"/>
      <c r="F45" s="104"/>
      <c r="G45" s="95"/>
    </row>
    <row r="46" spans="1:7" ht="17.100000000000001" customHeight="1">
      <c r="A46" s="89"/>
      <c r="B46" s="116"/>
      <c r="C46" s="91"/>
      <c r="D46" s="92"/>
      <c r="E46" s="93"/>
      <c r="F46" s="104"/>
      <c r="G46" s="95"/>
    </row>
    <row r="47" spans="1:7" ht="17.100000000000001" customHeight="1">
      <c r="A47" s="89"/>
      <c r="B47" s="116"/>
      <c r="C47" s="91"/>
      <c r="D47" s="92"/>
      <c r="E47" s="93"/>
      <c r="F47" s="104"/>
      <c r="G47" s="95"/>
    </row>
    <row r="48" spans="1:7" ht="17.100000000000001" customHeight="1">
      <c r="A48" s="89"/>
      <c r="B48" s="116"/>
      <c r="C48" s="91"/>
      <c r="D48" s="92"/>
      <c r="E48" s="93"/>
      <c r="F48" s="104"/>
      <c r="G48" s="95"/>
    </row>
    <row r="49" spans="1:10" ht="17.100000000000001" customHeight="1">
      <c r="A49" s="89"/>
      <c r="B49" s="116"/>
      <c r="C49" s="91"/>
      <c r="D49" s="92"/>
      <c r="E49" s="93"/>
      <c r="F49" s="104"/>
      <c r="G49" s="95"/>
    </row>
    <row r="50" spans="1:10" ht="17.100000000000001" customHeight="1">
      <c r="A50" s="89"/>
      <c r="B50" s="116"/>
      <c r="C50" s="91"/>
      <c r="D50" s="92"/>
      <c r="E50" s="93"/>
      <c r="F50" s="104"/>
      <c r="G50" s="95"/>
    </row>
    <row r="51" spans="1:10" ht="17.100000000000001" customHeight="1">
      <c r="A51" s="89"/>
      <c r="B51" s="116"/>
      <c r="C51" s="91"/>
      <c r="D51" s="92"/>
      <c r="E51" s="93"/>
      <c r="F51" s="104"/>
      <c r="G51" s="95"/>
    </row>
    <row r="52" spans="1:10" ht="17.100000000000001" customHeight="1">
      <c r="A52" s="89"/>
      <c r="B52" s="116"/>
      <c r="C52" s="91"/>
      <c r="D52" s="92"/>
      <c r="E52" s="93"/>
      <c r="F52" s="104"/>
      <c r="G52" s="95"/>
    </row>
    <row r="53" spans="1:10" ht="17.100000000000001" customHeight="1">
      <c r="A53" s="89"/>
      <c r="B53" s="116"/>
      <c r="C53" s="91"/>
      <c r="D53" s="92"/>
      <c r="E53" s="93"/>
      <c r="F53" s="104"/>
      <c r="G53" s="95"/>
    </row>
    <row r="54" spans="1:10" ht="17.100000000000001" customHeight="1">
      <c r="A54" s="89"/>
      <c r="B54" s="116"/>
      <c r="C54" s="91"/>
      <c r="D54" s="92"/>
      <c r="E54" s="93"/>
      <c r="F54" s="104"/>
      <c r="G54" s="95"/>
    </row>
    <row r="55" spans="1:10" ht="17.100000000000001" customHeight="1">
      <c r="A55" s="89"/>
      <c r="B55" s="116"/>
      <c r="C55" s="91"/>
      <c r="D55" s="92"/>
      <c r="E55" s="93"/>
      <c r="F55" s="104"/>
      <c r="G55" s="95"/>
    </row>
    <row r="56" spans="1:10" ht="17.100000000000001" customHeight="1">
      <c r="A56" s="89"/>
      <c r="B56" s="116"/>
      <c r="C56" s="91"/>
      <c r="D56" s="92"/>
      <c r="E56" s="93"/>
      <c r="F56" s="104"/>
      <c r="G56" s="95"/>
    </row>
    <row r="57" spans="1:10" ht="17.100000000000001" customHeight="1">
      <c r="A57" s="89"/>
      <c r="B57" s="116"/>
      <c r="C57" s="91"/>
      <c r="D57" s="92"/>
      <c r="E57" s="93"/>
      <c r="F57" s="104"/>
      <c r="G57" s="95"/>
    </row>
    <row r="58" spans="1:10" ht="17.100000000000001" customHeight="1" thickBot="1">
      <c r="A58" s="89"/>
      <c r="B58" s="116"/>
      <c r="C58" s="91"/>
      <c r="D58" s="92"/>
      <c r="E58" s="93"/>
      <c r="F58" s="104"/>
      <c r="G58" s="95"/>
    </row>
    <row r="59" spans="1:10" ht="24.95" customHeight="1" thickBot="1">
      <c r="A59" s="319" t="str">
        <f>+archi10!C7&amp;" total carried to summary page"</f>
        <v>Schedule 16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+archi10!A61:G61+1</f>
        <v>30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5F396-B617-4DD6-A579-36A00C6263AB}">
  <sheetPr>
    <tabColor rgb="FF003300"/>
  </sheetPr>
  <dimension ref="A1:J473"/>
  <sheetViews>
    <sheetView showGridLines="0" view="pageLayout" topLeftCell="A87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1134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890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891</v>
      </c>
      <c r="D12" s="92"/>
      <c r="E12" s="93"/>
      <c r="F12" s="104"/>
      <c r="G12" s="151"/>
    </row>
    <row r="13" spans="1:10" ht="17.100000000000001" customHeight="1">
      <c r="A13" s="89"/>
      <c r="B13" s="90"/>
      <c r="C13" s="105" t="s">
        <v>892</v>
      </c>
      <c r="D13" s="92"/>
      <c r="E13" s="93"/>
      <c r="F13" s="104"/>
      <c r="G13" s="151"/>
    </row>
    <row r="14" spans="1:10" ht="17.100000000000001" customHeight="1">
      <c r="A14" s="89"/>
      <c r="B14" s="90"/>
      <c r="C14" s="105" t="s">
        <v>893</v>
      </c>
      <c r="D14" s="92"/>
      <c r="E14" s="93"/>
      <c r="F14" s="104"/>
      <c r="G14" s="151"/>
    </row>
    <row r="15" spans="1:10" ht="17.100000000000001" customHeight="1">
      <c r="A15" s="89"/>
      <c r="B15" s="90"/>
      <c r="C15" s="213" t="s">
        <v>894</v>
      </c>
      <c r="D15" s="92"/>
      <c r="E15" s="93"/>
      <c r="F15" s="104"/>
      <c r="G15" s="151"/>
    </row>
    <row r="16" spans="1:10" ht="17.100000000000001" customHeight="1">
      <c r="A16" s="89"/>
      <c r="B16" s="116"/>
      <c r="C16" s="105" t="s">
        <v>895</v>
      </c>
      <c r="D16" s="92"/>
      <c r="E16" s="93"/>
      <c r="F16" s="104"/>
      <c r="G16" s="95"/>
    </row>
    <row r="17" spans="1:7" ht="17.100000000000001" customHeight="1">
      <c r="A17" s="89"/>
      <c r="B17" s="116"/>
      <c r="C17" s="105" t="s">
        <v>1565</v>
      </c>
      <c r="D17" s="92"/>
      <c r="E17" s="93"/>
      <c r="F17" s="104"/>
      <c r="G17" s="95"/>
    </row>
    <row r="18" spans="1:7" ht="17.100000000000001" customHeight="1">
      <c r="A18" s="89"/>
      <c r="B18" s="116"/>
      <c r="C18" s="105" t="s">
        <v>1566</v>
      </c>
      <c r="D18" s="92"/>
      <c r="E18" s="93"/>
      <c r="F18" s="104"/>
      <c r="G18" s="95"/>
    </row>
    <row r="19" spans="1:7" ht="17.100000000000001" customHeight="1">
      <c r="A19" s="89"/>
      <c r="B19" s="116"/>
      <c r="C19" s="105" t="s">
        <v>1560</v>
      </c>
      <c r="D19" s="92"/>
      <c r="E19" s="93"/>
      <c r="F19" s="104"/>
      <c r="G19" s="95"/>
    </row>
    <row r="20" spans="1:7" ht="17.100000000000001" customHeight="1">
      <c r="A20" s="89"/>
      <c r="B20" s="116"/>
      <c r="C20" s="105" t="s">
        <v>1561</v>
      </c>
      <c r="D20" s="92"/>
      <c r="E20" s="93"/>
      <c r="F20" s="104"/>
      <c r="G20" s="95"/>
    </row>
    <row r="21" spans="1:7" ht="17.100000000000001" customHeight="1">
      <c r="A21" s="89"/>
      <c r="B21" s="116"/>
      <c r="C21" s="105" t="s">
        <v>1562</v>
      </c>
      <c r="D21" s="92"/>
      <c r="E21" s="93"/>
      <c r="F21" s="104"/>
      <c r="G21" s="95"/>
    </row>
    <row r="22" spans="1:7" ht="17.100000000000001" customHeight="1">
      <c r="A22" s="89"/>
      <c r="B22" s="116"/>
      <c r="C22" s="105" t="s">
        <v>1563</v>
      </c>
      <c r="D22" s="92"/>
      <c r="E22" s="93"/>
      <c r="F22" s="104"/>
      <c r="G22" s="95"/>
    </row>
    <row r="23" spans="1:7" ht="17.100000000000001" customHeight="1">
      <c r="A23" s="89"/>
      <c r="B23" s="116"/>
      <c r="C23" s="105" t="s">
        <v>1564</v>
      </c>
      <c r="D23" s="92"/>
      <c r="E23" s="93"/>
      <c r="F23" s="104"/>
      <c r="G23" s="95"/>
    </row>
    <row r="24" spans="1:7" ht="17.100000000000001" customHeight="1">
      <c r="A24" s="89"/>
      <c r="B24" s="116"/>
      <c r="C24" s="213" t="s">
        <v>896</v>
      </c>
      <c r="D24" s="92"/>
      <c r="E24" s="93"/>
      <c r="F24" s="104"/>
      <c r="G24" s="95"/>
    </row>
    <row r="25" spans="1:7" ht="17.100000000000001" customHeight="1">
      <c r="A25" s="89"/>
      <c r="B25" s="116"/>
      <c r="C25" s="105" t="s">
        <v>897</v>
      </c>
      <c r="D25" s="92"/>
      <c r="E25" s="93"/>
      <c r="F25" s="104"/>
      <c r="G25" s="95"/>
    </row>
    <row r="26" spans="1:7" ht="17.100000000000001" customHeight="1">
      <c r="A26" s="89"/>
      <c r="B26" s="116"/>
      <c r="C26" s="105" t="s">
        <v>898</v>
      </c>
      <c r="D26" s="92"/>
      <c r="E26" s="93"/>
      <c r="F26" s="104"/>
      <c r="G26" s="95"/>
    </row>
    <row r="27" spans="1:7" ht="17.100000000000001" customHeight="1">
      <c r="A27" s="89"/>
      <c r="B27" s="116"/>
      <c r="C27" s="105" t="s">
        <v>899</v>
      </c>
      <c r="D27" s="92"/>
      <c r="E27" s="93"/>
      <c r="F27" s="104"/>
      <c r="G27" s="95"/>
    </row>
    <row r="28" spans="1:7" ht="17.100000000000001" customHeight="1">
      <c r="A28" s="89"/>
      <c r="B28" s="116"/>
      <c r="C28" s="105" t="s">
        <v>900</v>
      </c>
      <c r="D28" s="92"/>
      <c r="E28" s="93"/>
      <c r="F28" s="104"/>
      <c r="G28" s="95"/>
    </row>
    <row r="29" spans="1:7" ht="17.100000000000001" customHeight="1">
      <c r="A29" s="89"/>
      <c r="B29" s="116"/>
      <c r="C29" s="105" t="s">
        <v>901</v>
      </c>
      <c r="D29" s="92"/>
      <c r="E29" s="93"/>
      <c r="F29" s="104"/>
      <c r="G29" s="95"/>
    </row>
    <row r="30" spans="1:7" ht="17.100000000000001" customHeight="1">
      <c r="A30" s="89"/>
      <c r="B30" s="116"/>
      <c r="C30" s="213" t="s">
        <v>902</v>
      </c>
      <c r="D30" s="92"/>
      <c r="E30" s="93"/>
      <c r="F30" s="104"/>
      <c r="G30" s="95"/>
    </row>
    <row r="31" spans="1:7" ht="17.100000000000001" customHeight="1">
      <c r="A31" s="89"/>
      <c r="B31" s="116"/>
      <c r="C31" s="105" t="s">
        <v>903</v>
      </c>
      <c r="D31" s="92"/>
      <c r="E31" s="93"/>
      <c r="F31" s="104"/>
      <c r="G31" s="95"/>
    </row>
    <row r="32" spans="1:7" ht="17.100000000000001" customHeight="1">
      <c r="A32" s="89"/>
      <c r="B32" s="116"/>
      <c r="C32" s="105" t="s">
        <v>1569</v>
      </c>
      <c r="D32" s="92"/>
      <c r="E32" s="93"/>
      <c r="F32" s="104"/>
      <c r="G32" s="95"/>
    </row>
    <row r="33" spans="1:7" ht="17.100000000000001" customHeight="1">
      <c r="A33" s="89"/>
      <c r="B33" s="116"/>
      <c r="C33" s="105" t="s">
        <v>1567</v>
      </c>
      <c r="D33" s="92"/>
      <c r="E33" s="93"/>
      <c r="F33" s="104"/>
      <c r="G33" s="95"/>
    </row>
    <row r="34" spans="1:7" ht="17.100000000000001" customHeight="1">
      <c r="A34" s="89"/>
      <c r="B34" s="116"/>
      <c r="C34" s="105" t="s">
        <v>1568</v>
      </c>
      <c r="D34" s="92"/>
      <c r="E34" s="93"/>
      <c r="F34" s="104"/>
      <c r="G34" s="95"/>
    </row>
    <row r="35" spans="1:7" ht="17.100000000000001" customHeight="1">
      <c r="A35" s="89"/>
      <c r="B35" s="116"/>
      <c r="C35" s="105" t="s">
        <v>1570</v>
      </c>
      <c r="D35" s="92"/>
      <c r="E35" s="93"/>
      <c r="F35" s="104"/>
      <c r="G35" s="95"/>
    </row>
    <row r="36" spans="1:7" ht="17.100000000000001" customHeight="1">
      <c r="A36" s="89"/>
      <c r="B36" s="116"/>
      <c r="C36" s="105" t="s">
        <v>1571</v>
      </c>
      <c r="D36" s="92"/>
      <c r="E36" s="93"/>
      <c r="F36" s="104"/>
      <c r="G36" s="95"/>
    </row>
    <row r="37" spans="1:7" ht="17.100000000000001" customHeight="1">
      <c r="A37" s="89"/>
      <c r="B37" s="116"/>
      <c r="C37" s="105" t="s">
        <v>1572</v>
      </c>
      <c r="D37" s="92"/>
      <c r="E37" s="93"/>
      <c r="F37" s="104"/>
      <c r="G37" s="95"/>
    </row>
    <row r="38" spans="1:7" ht="17.100000000000001" customHeight="1">
      <c r="A38" s="89"/>
      <c r="B38" s="116"/>
      <c r="C38" s="213" t="s">
        <v>904</v>
      </c>
      <c r="D38" s="92"/>
      <c r="E38" s="93"/>
      <c r="F38" s="104"/>
      <c r="G38" s="95"/>
    </row>
    <row r="39" spans="1:7" ht="17.100000000000001" customHeight="1">
      <c r="A39" s="89"/>
      <c r="B39" s="116"/>
      <c r="C39" s="105" t="s">
        <v>905</v>
      </c>
      <c r="D39" s="92"/>
      <c r="E39" s="93"/>
      <c r="F39" s="104"/>
      <c r="G39" s="95"/>
    </row>
    <row r="40" spans="1:7" ht="17.100000000000001" customHeight="1">
      <c r="A40" s="89"/>
      <c r="B40" s="116"/>
      <c r="C40" s="105" t="s">
        <v>906</v>
      </c>
      <c r="D40" s="92"/>
      <c r="E40" s="93"/>
      <c r="F40" s="104"/>
      <c r="G40" s="95"/>
    </row>
    <row r="41" spans="1:7" ht="17.100000000000001" customHeight="1">
      <c r="A41" s="89"/>
      <c r="B41" s="116"/>
      <c r="C41" s="105" t="s">
        <v>907</v>
      </c>
      <c r="D41" s="92"/>
      <c r="E41" s="93"/>
      <c r="F41" s="104"/>
      <c r="G41" s="95"/>
    </row>
    <row r="42" spans="1:7" ht="17.100000000000001" customHeight="1">
      <c r="A42" s="89"/>
      <c r="B42" s="116"/>
      <c r="C42" s="105" t="s">
        <v>908</v>
      </c>
      <c r="D42" s="92"/>
      <c r="E42" s="93"/>
      <c r="F42" s="104"/>
      <c r="G42" s="95"/>
    </row>
    <row r="43" spans="1:7" ht="17.100000000000001" customHeight="1">
      <c r="A43" s="89"/>
      <c r="B43" s="116"/>
      <c r="C43" s="105" t="s">
        <v>909</v>
      </c>
      <c r="D43" s="92"/>
      <c r="E43" s="93"/>
      <c r="F43" s="104"/>
      <c r="G43" s="95"/>
    </row>
    <row r="44" spans="1:7" ht="17.100000000000001" customHeight="1">
      <c r="A44" s="89"/>
      <c r="B44" s="116"/>
      <c r="C44" s="105" t="s">
        <v>910</v>
      </c>
      <c r="D44" s="92"/>
      <c r="E44" s="93"/>
      <c r="F44" s="104"/>
      <c r="G44" s="95"/>
    </row>
    <row r="45" spans="1:7" ht="17.100000000000001" customHeight="1">
      <c r="A45" s="89"/>
      <c r="B45" s="116"/>
      <c r="C45" s="105" t="s">
        <v>911</v>
      </c>
      <c r="D45" s="92"/>
      <c r="E45" s="93"/>
      <c r="F45" s="104"/>
      <c r="G45" s="95"/>
    </row>
    <row r="46" spans="1:7" ht="17.100000000000001" customHeight="1">
      <c r="A46" s="89"/>
      <c r="B46" s="116"/>
      <c r="C46" s="105" t="s">
        <v>912</v>
      </c>
      <c r="D46" s="92"/>
      <c r="E46" s="93"/>
      <c r="F46" s="104"/>
      <c r="G46" s="95"/>
    </row>
    <row r="47" spans="1:7" ht="17.100000000000001" customHeight="1">
      <c r="A47" s="89"/>
      <c r="B47" s="116"/>
      <c r="C47" s="105" t="s">
        <v>1386</v>
      </c>
      <c r="D47" s="92"/>
      <c r="E47" s="93"/>
      <c r="F47" s="104"/>
      <c r="G47" s="95"/>
    </row>
    <row r="48" spans="1:7" ht="17.100000000000001" customHeight="1">
      <c r="A48" s="89"/>
      <c r="B48" s="116"/>
      <c r="C48" s="105" t="s">
        <v>913</v>
      </c>
      <c r="D48" s="92"/>
      <c r="E48" s="93"/>
      <c r="F48" s="104"/>
      <c r="G48" s="95"/>
    </row>
    <row r="49" spans="1:10" ht="17.100000000000001" customHeight="1">
      <c r="A49" s="89"/>
      <c r="B49" s="116"/>
      <c r="C49" s="213" t="s">
        <v>914</v>
      </c>
      <c r="D49" s="92"/>
      <c r="E49" s="93"/>
      <c r="F49" s="104"/>
      <c r="G49" s="95"/>
    </row>
    <row r="50" spans="1:10" ht="17.100000000000001" customHeight="1">
      <c r="A50" s="89"/>
      <c r="B50" s="116"/>
      <c r="C50" s="105" t="s">
        <v>915</v>
      </c>
      <c r="D50" s="92"/>
      <c r="E50" s="93"/>
      <c r="F50" s="104"/>
      <c r="G50" s="95"/>
    </row>
    <row r="51" spans="1:10" ht="17.100000000000001" customHeight="1">
      <c r="A51" s="89"/>
      <c r="B51" s="116"/>
      <c r="C51" s="105" t="s">
        <v>916</v>
      </c>
      <c r="D51" s="92"/>
      <c r="E51" s="93"/>
      <c r="F51" s="104"/>
      <c r="G51" s="95"/>
    </row>
    <row r="52" spans="1:10" ht="17.100000000000001" customHeight="1">
      <c r="A52" s="89"/>
      <c r="B52" s="116"/>
      <c r="C52" s="213" t="s">
        <v>917</v>
      </c>
      <c r="D52" s="92"/>
      <c r="E52" s="93"/>
      <c r="F52" s="104"/>
      <c r="G52" s="95"/>
    </row>
    <row r="53" spans="1:10" ht="17.100000000000001" customHeight="1">
      <c r="A53" s="89"/>
      <c r="B53" s="116"/>
      <c r="C53" s="105" t="s">
        <v>918</v>
      </c>
      <c r="D53" s="92"/>
      <c r="E53" s="93"/>
      <c r="F53" s="104"/>
      <c r="G53" s="95"/>
    </row>
    <row r="54" spans="1:10" ht="17.100000000000001" customHeight="1">
      <c r="A54" s="138"/>
      <c r="B54" s="124"/>
      <c r="C54" s="105" t="s">
        <v>919</v>
      </c>
      <c r="D54" s="141"/>
      <c r="E54" s="142"/>
      <c r="F54" s="143"/>
      <c r="G54" s="144"/>
    </row>
    <row r="55" spans="1:10" ht="17.100000000000001" customHeight="1">
      <c r="A55" s="138"/>
      <c r="B55" s="124"/>
      <c r="C55" s="222"/>
      <c r="D55" s="141"/>
      <c r="E55" s="142"/>
      <c r="F55" s="143"/>
      <c r="G55" s="144"/>
    </row>
    <row r="56" spans="1:10" ht="17.100000000000001" customHeight="1">
      <c r="A56" s="138"/>
      <c r="B56" s="124"/>
      <c r="C56" s="222"/>
      <c r="D56" s="141"/>
      <c r="E56" s="142"/>
      <c r="F56" s="143"/>
      <c r="G56" s="144"/>
    </row>
    <row r="57" spans="1:10" ht="17.100000000000001" customHeight="1">
      <c r="A57" s="138"/>
      <c r="B57" s="124"/>
      <c r="C57" s="222"/>
      <c r="D57" s="141"/>
      <c r="E57" s="142"/>
      <c r="F57" s="143"/>
      <c r="G57" s="144"/>
    </row>
    <row r="58" spans="1:10" ht="17.100000000000001" customHeight="1" thickBot="1">
      <c r="A58" s="138"/>
      <c r="B58" s="124"/>
      <c r="C58" s="222"/>
      <c r="D58" s="141"/>
      <c r="E58" s="142"/>
      <c r="F58" s="143"/>
      <c r="G58" s="144"/>
    </row>
    <row r="59" spans="1:10" ht="24.95" customHeight="1" thickBot="1">
      <c r="A59" s="321">
        <f>+archi13!A61:G61</f>
        <v>32</v>
      </c>
      <c r="B59" s="322">
        <f>+archi11!B61:H61</f>
        <v>0</v>
      </c>
      <c r="C59" s="322">
        <f>+archi11!C61:I61</f>
        <v>0</v>
      </c>
      <c r="D59" s="322">
        <f>+archi11!D61:J61</f>
        <v>0</v>
      </c>
      <c r="E59" s="322">
        <f>+archi11!E61:K61</f>
        <v>0</v>
      </c>
      <c r="F59" s="322">
        <f>+archi11!F61:L61</f>
        <v>0</v>
      </c>
      <c r="G59" s="334">
        <f>+archi11!G61:M61</f>
        <v>0</v>
      </c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+archi11!A61:G61+1</f>
        <v>31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G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06724-3248-4778-BF70-3E9C3DFE0E5A}">
  <sheetPr>
    <tabColor rgb="FF003300"/>
  </sheetPr>
  <dimension ref="A1:J473"/>
  <sheetViews>
    <sheetView showGridLines="0" view="pageLayout" topLeftCell="A61" zoomScaleNormal="100" zoomScaleSheetLayoutView="100" workbookViewId="0">
      <selection sqref="A1:G61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1274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+archi12!C8</f>
        <v>Plastering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+archi12!A61:G61</f>
        <v>31</v>
      </c>
      <c r="B10" s="127"/>
      <c r="C10" s="128"/>
      <c r="D10" s="127"/>
      <c r="E10" s="129"/>
      <c r="F10" s="128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17.100000000000001</v>
      </c>
      <c r="B12" s="147"/>
      <c r="C12" s="136" t="s">
        <v>920</v>
      </c>
      <c r="D12" s="99"/>
      <c r="E12" s="100"/>
      <c r="F12" s="101"/>
      <c r="G12" s="102"/>
    </row>
    <row r="13" spans="1:10" ht="17.100000000000001" customHeight="1">
      <c r="A13" s="89"/>
      <c r="B13" s="116"/>
      <c r="C13" s="91"/>
      <c r="D13" s="92"/>
      <c r="E13" s="93"/>
      <c r="F13" s="104"/>
      <c r="G13" s="95"/>
    </row>
    <row r="14" spans="1:10" ht="17.100000000000001" customHeight="1">
      <c r="A14" s="89" t="s">
        <v>1141</v>
      </c>
      <c r="B14" s="116"/>
      <c r="C14" s="91" t="s">
        <v>921</v>
      </c>
      <c r="D14" s="92" t="s">
        <v>20</v>
      </c>
      <c r="E14" s="93">
        <v>8</v>
      </c>
      <c r="F14" s="104"/>
      <c r="G14" s="95"/>
    </row>
    <row r="15" spans="1:10" ht="17.100000000000001" customHeight="1">
      <c r="A15" s="89"/>
      <c r="B15" s="116"/>
      <c r="C15" s="91" t="s">
        <v>1273</v>
      </c>
      <c r="D15" s="92"/>
      <c r="E15" s="93"/>
      <c r="F15" s="104"/>
      <c r="G15" s="95"/>
    </row>
    <row r="16" spans="1:10" ht="17.100000000000001" customHeight="1">
      <c r="A16" s="89"/>
      <c r="B16" s="116"/>
      <c r="C16" s="91"/>
      <c r="D16" s="92"/>
      <c r="E16" s="93"/>
      <c r="F16" s="104"/>
      <c r="G16" s="95"/>
    </row>
    <row r="17" spans="1:7" ht="17.100000000000001" customHeight="1">
      <c r="A17" s="96">
        <v>17.2</v>
      </c>
      <c r="B17" s="147"/>
      <c r="C17" s="136" t="s">
        <v>922</v>
      </c>
      <c r="D17" s="99"/>
      <c r="E17" s="100"/>
      <c r="F17" s="101"/>
      <c r="G17" s="102"/>
    </row>
    <row r="18" spans="1:7" ht="17.100000000000001" customHeight="1">
      <c r="A18" s="89"/>
      <c r="B18" s="116"/>
      <c r="C18" s="91"/>
      <c r="D18" s="92"/>
      <c r="E18" s="93"/>
      <c r="F18" s="104"/>
      <c r="G18" s="95"/>
    </row>
    <row r="19" spans="1:7" ht="17.100000000000001" customHeight="1">
      <c r="A19" s="89"/>
      <c r="B19" s="116"/>
      <c r="C19" s="105" t="s">
        <v>923</v>
      </c>
      <c r="D19" s="92"/>
      <c r="E19" s="93"/>
      <c r="F19" s="104"/>
      <c r="G19" s="95"/>
    </row>
    <row r="20" spans="1:7" ht="17.100000000000001" customHeight="1">
      <c r="A20" s="89" t="s">
        <v>1145</v>
      </c>
      <c r="B20" s="116"/>
      <c r="C20" s="91" t="s">
        <v>924</v>
      </c>
      <c r="D20" s="92" t="s">
        <v>20</v>
      </c>
      <c r="E20" s="93">
        <f>ROUNDUP(((10.92+3.86*4+15.06+15.025+8.35+13.095+8.16+3.855*3+1.81+9.252+5.097*2+3.667+2.73+4.22)*2.8*2),0)-ROUNDUP((1.8*0.9*3+0.9*2.1*17+1.5*2.7+2.4*2.7*2+4.455*2.7*2+1.5*0.9+0.6*0.9*4+2.7*1.2*2+1.1*0.9+3.855+5.097),0)+ROUNDUP((2*2.8*1.5*2),0)</f>
        <v>645</v>
      </c>
      <c r="F20" s="104"/>
      <c r="G20" s="95"/>
    </row>
    <row r="21" spans="1:7" ht="17.100000000000001" customHeight="1">
      <c r="A21" s="89" t="s">
        <v>1146</v>
      </c>
      <c r="B21" s="116"/>
      <c r="C21" s="91" t="s">
        <v>925</v>
      </c>
      <c r="D21" s="92" t="s">
        <v>20</v>
      </c>
      <c r="E21" s="93">
        <f>ROUNDUP((31*0.23*2.5),0)</f>
        <v>18</v>
      </c>
      <c r="F21" s="104"/>
      <c r="G21" s="95"/>
    </row>
    <row r="22" spans="1:7" ht="17.100000000000001" customHeight="1">
      <c r="A22" s="89"/>
      <c r="B22" s="116"/>
      <c r="C22" s="91"/>
      <c r="D22" s="92"/>
      <c r="E22" s="93"/>
      <c r="F22" s="104"/>
      <c r="G22" s="95"/>
    </row>
    <row r="23" spans="1:7" ht="17.100000000000001" customHeight="1">
      <c r="A23" s="89"/>
      <c r="B23" s="116"/>
      <c r="C23" s="91"/>
      <c r="D23" s="92"/>
      <c r="E23" s="93"/>
      <c r="F23" s="104"/>
      <c r="G23" s="95"/>
    </row>
    <row r="24" spans="1:7" ht="17.100000000000001" customHeight="1">
      <c r="A24" s="89"/>
      <c r="B24" s="116"/>
      <c r="C24" s="91"/>
      <c r="D24" s="92"/>
      <c r="E24" s="93"/>
      <c r="F24" s="104"/>
      <c r="G24" s="95"/>
    </row>
    <row r="25" spans="1:7" ht="17.100000000000001" customHeight="1">
      <c r="A25" s="89"/>
      <c r="B25" s="116"/>
      <c r="C25" s="91"/>
      <c r="D25" s="92"/>
      <c r="E25" s="93"/>
      <c r="F25" s="104"/>
      <c r="G25" s="95"/>
    </row>
    <row r="26" spans="1:7" ht="17.100000000000001" customHeight="1">
      <c r="A26" s="89"/>
      <c r="B26" s="116"/>
      <c r="C26" s="91"/>
      <c r="D26" s="92"/>
      <c r="E26" s="93"/>
      <c r="F26" s="104"/>
      <c r="G26" s="95"/>
    </row>
    <row r="27" spans="1:7" ht="17.100000000000001" customHeight="1">
      <c r="A27" s="89"/>
      <c r="B27" s="116"/>
      <c r="C27" s="91"/>
      <c r="D27" s="92"/>
      <c r="E27" s="93"/>
      <c r="F27" s="104"/>
      <c r="G27" s="95"/>
    </row>
    <row r="28" spans="1:7" ht="17.100000000000001" customHeight="1">
      <c r="A28" s="89"/>
      <c r="B28" s="116"/>
      <c r="C28" s="91"/>
      <c r="D28" s="92"/>
      <c r="E28" s="93"/>
      <c r="F28" s="104"/>
      <c r="G28" s="95"/>
    </row>
    <row r="29" spans="1:7" ht="17.100000000000001" customHeight="1">
      <c r="A29" s="89"/>
      <c r="B29" s="116"/>
      <c r="C29" s="91"/>
      <c r="D29" s="92"/>
      <c r="E29" s="93"/>
      <c r="F29" s="104"/>
      <c r="G29" s="95"/>
    </row>
    <row r="30" spans="1:7" ht="17.100000000000001" customHeight="1">
      <c r="A30" s="89"/>
      <c r="B30" s="116"/>
      <c r="C30" s="91"/>
      <c r="D30" s="92"/>
      <c r="E30" s="93"/>
      <c r="F30" s="104"/>
      <c r="G30" s="95"/>
    </row>
    <row r="31" spans="1:7" ht="17.100000000000001" customHeight="1">
      <c r="A31" s="89"/>
      <c r="B31" s="116"/>
      <c r="C31" s="91"/>
      <c r="D31" s="92"/>
      <c r="E31" s="93"/>
      <c r="F31" s="104"/>
      <c r="G31" s="95"/>
    </row>
    <row r="32" spans="1:7" ht="17.100000000000001" customHeight="1">
      <c r="A32" s="89"/>
      <c r="B32" s="116"/>
      <c r="C32" s="91"/>
      <c r="D32" s="92"/>
      <c r="E32" s="93"/>
      <c r="F32" s="104"/>
      <c r="G32" s="95"/>
    </row>
    <row r="33" spans="1:7" ht="17.100000000000001" customHeight="1">
      <c r="A33" s="89"/>
      <c r="B33" s="116"/>
      <c r="C33" s="91"/>
      <c r="D33" s="92"/>
      <c r="E33" s="93"/>
      <c r="F33" s="104"/>
      <c r="G33" s="95"/>
    </row>
    <row r="34" spans="1:7" ht="17.100000000000001" customHeight="1">
      <c r="A34" s="89"/>
      <c r="B34" s="116"/>
      <c r="C34" s="91"/>
      <c r="D34" s="92"/>
      <c r="E34" s="93"/>
      <c r="F34" s="104"/>
      <c r="G34" s="95"/>
    </row>
    <row r="35" spans="1:7" ht="17.100000000000001" customHeight="1">
      <c r="A35" s="89"/>
      <c r="B35" s="116"/>
      <c r="C35" s="91"/>
      <c r="D35" s="92"/>
      <c r="E35" s="93"/>
      <c r="F35" s="104"/>
      <c r="G35" s="95"/>
    </row>
    <row r="36" spans="1:7" ht="17.100000000000001" customHeight="1">
      <c r="A36" s="89"/>
      <c r="B36" s="116"/>
      <c r="C36" s="91"/>
      <c r="D36" s="92"/>
      <c r="E36" s="93"/>
      <c r="F36" s="104"/>
      <c r="G36" s="95"/>
    </row>
    <row r="37" spans="1:7" ht="17.100000000000001" customHeight="1">
      <c r="A37" s="89"/>
      <c r="B37" s="116"/>
      <c r="C37" s="91"/>
      <c r="D37" s="92"/>
      <c r="E37" s="93"/>
      <c r="F37" s="104"/>
      <c r="G37" s="95"/>
    </row>
    <row r="38" spans="1:7" ht="17.100000000000001" customHeight="1">
      <c r="A38" s="89"/>
      <c r="B38" s="116"/>
      <c r="C38" s="91"/>
      <c r="D38" s="92"/>
      <c r="E38" s="93"/>
      <c r="F38" s="104"/>
      <c r="G38" s="95"/>
    </row>
    <row r="39" spans="1:7" ht="17.100000000000001" customHeight="1">
      <c r="A39" s="89"/>
      <c r="B39" s="116"/>
      <c r="C39" s="91"/>
      <c r="D39" s="92"/>
      <c r="E39" s="93"/>
      <c r="F39" s="104"/>
      <c r="G39" s="95"/>
    </row>
    <row r="40" spans="1:7" ht="17.100000000000001" customHeight="1">
      <c r="A40" s="89"/>
      <c r="B40" s="116"/>
      <c r="C40" s="91"/>
      <c r="D40" s="92"/>
      <c r="E40" s="93"/>
      <c r="F40" s="104"/>
      <c r="G40" s="95"/>
    </row>
    <row r="41" spans="1:7" ht="17.100000000000001" customHeight="1">
      <c r="A41" s="89"/>
      <c r="B41" s="116"/>
      <c r="C41" s="91"/>
      <c r="D41" s="92"/>
      <c r="E41" s="93"/>
      <c r="F41" s="104"/>
      <c r="G41" s="95"/>
    </row>
    <row r="42" spans="1:7" ht="17.100000000000001" customHeight="1">
      <c r="A42" s="89"/>
      <c r="B42" s="116"/>
      <c r="C42" s="91"/>
      <c r="D42" s="92"/>
      <c r="E42" s="93"/>
      <c r="F42" s="104"/>
      <c r="G42" s="95"/>
    </row>
    <row r="43" spans="1:7" ht="17.100000000000001" customHeight="1">
      <c r="A43" s="89"/>
      <c r="B43" s="116"/>
      <c r="C43" s="91"/>
      <c r="D43" s="92"/>
      <c r="E43" s="93"/>
      <c r="F43" s="104"/>
      <c r="G43" s="95"/>
    </row>
    <row r="44" spans="1:7" ht="17.100000000000001" customHeight="1">
      <c r="A44" s="89"/>
      <c r="B44" s="116"/>
      <c r="C44" s="91"/>
      <c r="D44" s="92"/>
      <c r="E44" s="93"/>
      <c r="F44" s="104"/>
      <c r="G44" s="95"/>
    </row>
    <row r="45" spans="1:7" ht="17.100000000000001" customHeight="1">
      <c r="A45" s="89"/>
      <c r="B45" s="116"/>
      <c r="C45" s="91"/>
      <c r="D45" s="92"/>
      <c r="E45" s="93"/>
      <c r="F45" s="104"/>
      <c r="G45" s="95"/>
    </row>
    <row r="46" spans="1:7" ht="17.100000000000001" customHeight="1">
      <c r="A46" s="89"/>
      <c r="B46" s="116"/>
      <c r="C46" s="91"/>
      <c r="D46" s="92"/>
      <c r="E46" s="93"/>
      <c r="F46" s="104"/>
      <c r="G46" s="95"/>
    </row>
    <row r="47" spans="1:7" ht="17.100000000000001" customHeight="1">
      <c r="A47" s="89"/>
      <c r="B47" s="116"/>
      <c r="C47" s="91"/>
      <c r="D47" s="92"/>
      <c r="E47" s="93"/>
      <c r="F47" s="104"/>
      <c r="G47" s="95"/>
    </row>
    <row r="48" spans="1:7" ht="17.100000000000001" customHeight="1">
      <c r="A48" s="89"/>
      <c r="B48" s="116"/>
      <c r="C48" s="91"/>
      <c r="D48" s="92"/>
      <c r="E48" s="93"/>
      <c r="F48" s="104"/>
      <c r="G48" s="95"/>
    </row>
    <row r="49" spans="1:10" ht="17.100000000000001" customHeight="1">
      <c r="A49" s="89"/>
      <c r="B49" s="116"/>
      <c r="C49" s="91"/>
      <c r="D49" s="92"/>
      <c r="E49" s="93"/>
      <c r="F49" s="104"/>
      <c r="G49" s="95"/>
    </row>
    <row r="50" spans="1:10" ht="17.100000000000001" customHeight="1">
      <c r="A50" s="89"/>
      <c r="B50" s="116"/>
      <c r="C50" s="91"/>
      <c r="D50" s="92"/>
      <c r="E50" s="93"/>
      <c r="F50" s="104"/>
      <c r="G50" s="95"/>
    </row>
    <row r="51" spans="1:10" ht="17.100000000000001" customHeight="1">
      <c r="A51" s="89"/>
      <c r="B51" s="116"/>
      <c r="C51" s="91"/>
      <c r="D51" s="92"/>
      <c r="E51" s="93"/>
      <c r="F51" s="104"/>
      <c r="G51" s="95"/>
    </row>
    <row r="52" spans="1:10" ht="17.100000000000001" customHeight="1">
      <c r="A52" s="89"/>
      <c r="B52" s="116"/>
      <c r="C52" s="91"/>
      <c r="D52" s="92"/>
      <c r="E52" s="93"/>
      <c r="F52" s="104"/>
      <c r="G52" s="95"/>
    </row>
    <row r="53" spans="1:10" ht="17.100000000000001" customHeight="1">
      <c r="A53" s="89"/>
      <c r="B53" s="116"/>
      <c r="C53" s="91"/>
      <c r="D53" s="92"/>
      <c r="E53" s="93"/>
      <c r="F53" s="104"/>
      <c r="G53" s="95"/>
    </row>
    <row r="54" spans="1:10" ht="17.100000000000001" customHeight="1">
      <c r="A54" s="89"/>
      <c r="B54" s="116"/>
      <c r="C54" s="91"/>
      <c r="D54" s="92"/>
      <c r="E54" s="93"/>
      <c r="F54" s="104"/>
      <c r="G54" s="95"/>
    </row>
    <row r="55" spans="1:10" ht="17.100000000000001" customHeight="1">
      <c r="A55" s="89"/>
      <c r="B55" s="116"/>
      <c r="C55" s="91"/>
      <c r="D55" s="92"/>
      <c r="E55" s="93"/>
      <c r="F55" s="104"/>
      <c r="G55" s="95"/>
    </row>
    <row r="56" spans="1:10" ht="17.100000000000001" customHeight="1">
      <c r="A56" s="89"/>
      <c r="B56" s="116"/>
      <c r="C56" s="91"/>
      <c r="D56" s="92"/>
      <c r="E56" s="93"/>
      <c r="F56" s="104"/>
      <c r="G56" s="95"/>
    </row>
    <row r="57" spans="1:10" ht="17.100000000000001" customHeight="1">
      <c r="A57" s="89"/>
      <c r="B57" s="116"/>
      <c r="C57" s="91"/>
      <c r="D57" s="92"/>
      <c r="E57" s="93"/>
      <c r="F57" s="104"/>
      <c r="G57" s="95"/>
    </row>
    <row r="58" spans="1:10" ht="17.100000000000001" customHeight="1" thickBot="1">
      <c r="A58" s="89"/>
      <c r="B58" s="116"/>
      <c r="C58" s="91"/>
      <c r="D58" s="92"/>
      <c r="E58" s="93"/>
      <c r="F58" s="104"/>
      <c r="G58" s="95"/>
    </row>
    <row r="59" spans="1:10" ht="24.95" customHeight="1" thickBot="1">
      <c r="A59" s="319" t="str">
        <f>+archi12!C7&amp;" total carried to summary page"</f>
        <v>Schedule 17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+archi12!A61:G61+1</f>
        <v>32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3EDB3-C70F-4E3A-AB04-790921B4504D}">
  <sheetPr>
    <tabColor theme="5" tint="-0.249977111117893"/>
  </sheetPr>
  <dimension ref="A1:J468"/>
  <sheetViews>
    <sheetView showGridLines="0" view="pageLayout" topLeftCell="A72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670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926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865</v>
      </c>
      <c r="D12" s="92"/>
      <c r="E12" s="93"/>
      <c r="F12" s="104"/>
      <c r="G12" s="95"/>
    </row>
    <row r="13" spans="1:10" ht="17.100000000000001" customHeight="1">
      <c r="A13" s="89"/>
      <c r="B13" s="90"/>
      <c r="C13" s="105" t="s">
        <v>927</v>
      </c>
      <c r="D13" s="92"/>
      <c r="E13" s="93"/>
      <c r="F13" s="104"/>
      <c r="G13" s="95"/>
    </row>
    <row r="14" spans="1:10" ht="17.100000000000001" customHeight="1">
      <c r="A14" s="89"/>
      <c r="B14" s="90"/>
      <c r="C14" s="105" t="s">
        <v>928</v>
      </c>
      <c r="D14" s="92"/>
      <c r="E14" s="93"/>
      <c r="F14" s="104"/>
      <c r="G14" s="95"/>
    </row>
    <row r="15" spans="1:10" ht="17.100000000000001" customHeight="1">
      <c r="A15" s="89"/>
      <c r="B15" s="90"/>
      <c r="C15" s="105" t="s">
        <v>929</v>
      </c>
      <c r="D15" s="92"/>
      <c r="E15" s="93"/>
      <c r="F15" s="104"/>
      <c r="G15" s="95"/>
    </row>
    <row r="16" spans="1:10" ht="17.100000000000001" customHeight="1">
      <c r="A16" s="89"/>
      <c r="B16" s="90"/>
      <c r="C16" s="105" t="s">
        <v>930</v>
      </c>
      <c r="D16" s="92"/>
      <c r="E16" s="93"/>
      <c r="F16" s="104"/>
      <c r="G16" s="95"/>
    </row>
    <row r="17" spans="1:7" ht="17.100000000000001" customHeight="1">
      <c r="A17" s="89"/>
      <c r="B17" s="90"/>
      <c r="C17" s="105" t="s">
        <v>931</v>
      </c>
      <c r="D17" s="92"/>
      <c r="E17" s="93"/>
      <c r="F17" s="104"/>
      <c r="G17" s="95"/>
    </row>
    <row r="18" spans="1:7" ht="17.100000000000001" customHeight="1">
      <c r="A18" s="89"/>
      <c r="B18" s="90"/>
      <c r="C18" s="105" t="s">
        <v>932</v>
      </c>
      <c r="D18" s="92"/>
      <c r="E18" s="93"/>
      <c r="F18" s="104"/>
      <c r="G18" s="95"/>
    </row>
    <row r="19" spans="1:7" ht="17.100000000000001" customHeight="1">
      <c r="A19" s="89"/>
      <c r="B19" s="90"/>
      <c r="C19" s="105" t="s">
        <v>933</v>
      </c>
      <c r="D19" s="92"/>
      <c r="E19" s="93"/>
      <c r="F19" s="104"/>
      <c r="G19" s="95"/>
    </row>
    <row r="20" spans="1:7" ht="17.100000000000001" customHeight="1">
      <c r="A20" s="89"/>
      <c r="B20" s="90"/>
      <c r="C20" s="105" t="s">
        <v>934</v>
      </c>
      <c r="D20" s="92"/>
      <c r="E20" s="93"/>
      <c r="F20" s="104"/>
      <c r="G20" s="95"/>
    </row>
    <row r="21" spans="1:7" ht="17.100000000000001" customHeight="1">
      <c r="A21" s="89"/>
      <c r="B21" s="90"/>
      <c r="C21" s="105" t="s">
        <v>935</v>
      </c>
      <c r="D21" s="92"/>
      <c r="E21" s="93"/>
      <c r="F21" s="104"/>
      <c r="G21" s="95"/>
    </row>
    <row r="22" spans="1:7" ht="17.100000000000001" customHeight="1">
      <c r="A22" s="89"/>
      <c r="B22" s="90"/>
      <c r="C22" s="105" t="s">
        <v>936</v>
      </c>
      <c r="D22" s="92"/>
      <c r="E22" s="93"/>
      <c r="F22" s="104"/>
      <c r="G22" s="95"/>
    </row>
    <row r="23" spans="1:7" ht="17.100000000000001" customHeight="1">
      <c r="A23" s="89"/>
      <c r="B23" s="90"/>
      <c r="C23" s="105" t="s">
        <v>937</v>
      </c>
      <c r="D23" s="92"/>
      <c r="E23" s="93"/>
      <c r="F23" s="104"/>
      <c r="G23" s="95"/>
    </row>
    <row r="24" spans="1:7" ht="17.100000000000001" customHeight="1">
      <c r="A24" s="89"/>
      <c r="B24" s="90"/>
      <c r="C24" s="91"/>
      <c r="D24" s="92"/>
      <c r="E24" s="93"/>
      <c r="F24" s="104"/>
      <c r="G24" s="95"/>
    </row>
    <row r="25" spans="1:7" ht="17.100000000000001" customHeight="1">
      <c r="A25" s="96">
        <v>18.100000000000001</v>
      </c>
      <c r="B25" s="118"/>
      <c r="C25" s="98" t="s">
        <v>938</v>
      </c>
      <c r="D25" s="99"/>
      <c r="E25" s="119"/>
      <c r="F25" s="101"/>
      <c r="G25" s="102"/>
    </row>
    <row r="26" spans="1:7" ht="17.100000000000001" customHeight="1">
      <c r="A26" s="89"/>
      <c r="B26" s="90"/>
      <c r="C26" s="135"/>
      <c r="D26" s="92"/>
      <c r="E26" s="93"/>
      <c r="F26" s="104"/>
      <c r="G26" s="95"/>
    </row>
    <row r="27" spans="1:7" ht="17.100000000000001" customHeight="1">
      <c r="A27" s="89"/>
      <c r="B27" s="90"/>
      <c r="C27" s="105" t="s">
        <v>939</v>
      </c>
      <c r="D27" s="92"/>
      <c r="E27" s="93"/>
      <c r="F27" s="104"/>
      <c r="G27" s="95"/>
    </row>
    <row r="28" spans="1:7" ht="17.100000000000001" customHeight="1">
      <c r="A28" s="89"/>
      <c r="B28" s="90"/>
      <c r="C28" s="105" t="s">
        <v>940</v>
      </c>
      <c r="D28" s="92"/>
      <c r="E28" s="93"/>
      <c r="F28" s="104"/>
      <c r="G28" s="95"/>
    </row>
    <row r="29" spans="1:7" ht="17.100000000000001" customHeight="1">
      <c r="A29" s="89"/>
      <c r="B29" s="90"/>
      <c r="C29" s="91"/>
      <c r="D29" s="92"/>
      <c r="E29" s="93"/>
      <c r="F29" s="104"/>
      <c r="G29" s="95"/>
    </row>
    <row r="30" spans="1:7" ht="17.100000000000001" customHeight="1">
      <c r="A30" s="89" t="s">
        <v>671</v>
      </c>
      <c r="B30" s="90"/>
      <c r="C30" s="91" t="s">
        <v>924</v>
      </c>
      <c r="D30" s="92" t="s">
        <v>20</v>
      </c>
      <c r="E30" s="93">
        <f>ROUNDUP((3.667*4*2+1.81*4*2+4.04*2*2+1.895*2*2),0)</f>
        <v>68</v>
      </c>
      <c r="F30" s="104"/>
      <c r="G30" s="95"/>
    </row>
    <row r="31" spans="1:7" ht="17.100000000000001" customHeight="1">
      <c r="A31" s="89" t="s">
        <v>672</v>
      </c>
      <c r="B31" s="90"/>
      <c r="C31" s="91" t="s">
        <v>941</v>
      </c>
      <c r="D31" s="92" t="s">
        <v>20</v>
      </c>
      <c r="E31" s="93">
        <f>ROUNDUP((22*0.23*2.5),0)</f>
        <v>13</v>
      </c>
      <c r="F31" s="104"/>
      <c r="G31" s="95"/>
    </row>
    <row r="32" spans="1:7" ht="17.100000000000001" customHeight="1">
      <c r="A32" s="89" t="s">
        <v>673</v>
      </c>
      <c r="B32" s="90"/>
      <c r="C32" s="91" t="s">
        <v>942</v>
      </c>
      <c r="D32" s="92" t="s">
        <v>20</v>
      </c>
      <c r="E32" s="93">
        <f>ROUNDUP(((7.52*2+6.64*2+0.22*2-0.813+4.6*2+2.66*2+0.22*4-0.813*2+4.545*2+6.64*2+0.22*2-0.813+9.52*2+5.155*6-0.813*8+0.11*19+0.22*4-0.813*2+3.055*2+0.22*2)*0.1),0)</f>
        <v>12</v>
      </c>
      <c r="F32" s="104"/>
      <c r="G32" s="151"/>
    </row>
    <row r="33" spans="1:7" ht="17.100000000000001" customHeight="1">
      <c r="A33" s="89"/>
      <c r="B33" s="90"/>
      <c r="C33" s="91"/>
      <c r="D33" s="92"/>
      <c r="E33" s="93"/>
      <c r="F33" s="104"/>
      <c r="G33" s="95"/>
    </row>
    <row r="34" spans="1:7" ht="17.100000000000001" customHeight="1">
      <c r="A34" s="96">
        <v>18.2</v>
      </c>
      <c r="B34" s="118"/>
      <c r="C34" s="98" t="s">
        <v>943</v>
      </c>
      <c r="D34" s="99"/>
      <c r="E34" s="119"/>
      <c r="F34" s="101"/>
      <c r="G34" s="102"/>
    </row>
    <row r="35" spans="1:7" ht="17.100000000000001" customHeight="1">
      <c r="A35" s="89"/>
      <c r="B35" s="90"/>
      <c r="C35" s="91"/>
      <c r="D35" s="92"/>
      <c r="E35" s="93"/>
      <c r="F35" s="104"/>
      <c r="G35" s="95"/>
    </row>
    <row r="36" spans="1:7" ht="17.100000000000001" customHeight="1">
      <c r="A36" s="89"/>
      <c r="B36" s="90"/>
      <c r="C36" s="105" t="s">
        <v>1275</v>
      </c>
      <c r="D36" s="92"/>
      <c r="E36" s="93"/>
      <c r="F36" s="104"/>
      <c r="G36" s="95"/>
    </row>
    <row r="37" spans="1:7" ht="17.100000000000001" customHeight="1">
      <c r="A37" s="89" t="s">
        <v>1175</v>
      </c>
      <c r="B37" s="90"/>
      <c r="C37" s="91" t="s">
        <v>944</v>
      </c>
      <c r="D37" s="92" t="s">
        <v>21</v>
      </c>
      <c r="E37" s="93">
        <f>242+12</f>
        <v>254</v>
      </c>
      <c r="F37" s="104"/>
      <c r="G37" s="151"/>
    </row>
    <row r="38" spans="1:7" ht="17.100000000000001" customHeight="1">
      <c r="A38" s="89"/>
      <c r="B38" s="90"/>
      <c r="C38" s="39" t="s">
        <v>1461</v>
      </c>
      <c r="D38" s="92"/>
      <c r="E38" s="93"/>
      <c r="F38" s="104"/>
      <c r="G38" s="151"/>
    </row>
    <row r="39" spans="1:7" ht="17.100000000000001" customHeight="1">
      <c r="A39" s="89"/>
      <c r="B39" s="90"/>
      <c r="C39" s="91"/>
      <c r="D39" s="92"/>
      <c r="E39" s="93"/>
      <c r="F39" s="104"/>
      <c r="G39" s="95"/>
    </row>
    <row r="40" spans="1:7" ht="17.100000000000001" customHeight="1">
      <c r="A40" s="96">
        <v>18.3</v>
      </c>
      <c r="B40" s="118"/>
      <c r="C40" s="98" t="s">
        <v>803</v>
      </c>
      <c r="D40" s="99"/>
      <c r="E40" s="119"/>
      <c r="F40" s="101"/>
      <c r="G40" s="102"/>
    </row>
    <row r="41" spans="1:7" ht="17.100000000000001" customHeight="1">
      <c r="A41" s="89"/>
      <c r="B41" s="90"/>
      <c r="C41" s="91"/>
      <c r="D41" s="92"/>
      <c r="E41" s="93"/>
      <c r="F41" s="104"/>
      <c r="G41" s="95"/>
    </row>
    <row r="42" spans="1:7" ht="17.100000000000001" customHeight="1">
      <c r="A42" s="89" t="s">
        <v>1276</v>
      </c>
      <c r="B42" s="90"/>
      <c r="C42" s="91" t="s">
        <v>1381</v>
      </c>
      <c r="D42" s="92" t="s">
        <v>34</v>
      </c>
      <c r="E42" s="93">
        <v>5</v>
      </c>
      <c r="F42" s="104"/>
      <c r="G42" s="95"/>
    </row>
    <row r="43" spans="1:7" ht="17.100000000000001" customHeight="1">
      <c r="A43" s="89"/>
      <c r="B43" s="90"/>
      <c r="C43" s="91" t="s">
        <v>945</v>
      </c>
      <c r="D43" s="92"/>
      <c r="E43" s="93"/>
      <c r="F43" s="104"/>
      <c r="G43" s="95"/>
    </row>
    <row r="44" spans="1:7" ht="17.100000000000001" customHeight="1">
      <c r="A44" s="89"/>
      <c r="B44" s="90"/>
      <c r="C44" s="91"/>
      <c r="D44" s="92"/>
      <c r="E44" s="93"/>
      <c r="F44" s="104"/>
      <c r="G44" s="95"/>
    </row>
    <row r="45" spans="1:7" ht="17.100000000000001" customHeight="1">
      <c r="A45" s="89"/>
      <c r="B45" s="90"/>
      <c r="C45" s="91"/>
      <c r="D45" s="92"/>
      <c r="E45" s="93"/>
      <c r="F45" s="104"/>
      <c r="G45" s="95"/>
    </row>
    <row r="46" spans="1:7" ht="17.100000000000001" customHeight="1">
      <c r="A46" s="89"/>
      <c r="B46" s="90"/>
      <c r="C46" s="91"/>
      <c r="D46" s="92"/>
      <c r="E46" s="93"/>
      <c r="F46" s="104"/>
      <c r="G46" s="95"/>
    </row>
    <row r="47" spans="1:7" ht="17.100000000000001" customHeight="1">
      <c r="A47" s="89"/>
      <c r="B47" s="90"/>
      <c r="C47" s="91"/>
      <c r="D47" s="92"/>
      <c r="E47" s="93"/>
      <c r="F47" s="104"/>
      <c r="G47" s="95"/>
    </row>
    <row r="48" spans="1:7" ht="17.100000000000001" customHeight="1">
      <c r="A48" s="89"/>
      <c r="B48" s="90"/>
      <c r="C48" s="91"/>
      <c r="D48" s="92"/>
      <c r="E48" s="93"/>
      <c r="F48" s="104"/>
      <c r="G48" s="95"/>
    </row>
    <row r="49" spans="1:10" ht="17.100000000000001" customHeight="1">
      <c r="A49" s="89"/>
      <c r="B49" s="90"/>
      <c r="C49" s="91"/>
      <c r="D49" s="92"/>
      <c r="E49" s="93"/>
      <c r="F49" s="104"/>
      <c r="G49" s="95"/>
    </row>
    <row r="50" spans="1:10" ht="17.100000000000001" customHeight="1">
      <c r="A50" s="89"/>
      <c r="B50" s="90"/>
      <c r="C50" s="91"/>
      <c r="D50" s="92"/>
      <c r="E50" s="93"/>
      <c r="F50" s="104"/>
      <c r="G50" s="95"/>
    </row>
    <row r="51" spans="1:10" ht="17.100000000000001" customHeight="1">
      <c r="A51" s="89"/>
      <c r="B51" s="90"/>
      <c r="C51" s="91"/>
      <c r="D51" s="92"/>
      <c r="E51" s="93"/>
      <c r="F51" s="104"/>
      <c r="G51" s="95"/>
    </row>
    <row r="52" spans="1:10" ht="17.100000000000001" customHeight="1">
      <c r="A52" s="89"/>
      <c r="B52" s="90"/>
      <c r="C52" s="91"/>
      <c r="D52" s="92"/>
      <c r="E52" s="93"/>
      <c r="F52" s="104"/>
      <c r="G52" s="95"/>
    </row>
    <row r="53" spans="1:10" ht="17.100000000000001" customHeight="1">
      <c r="A53" s="89"/>
      <c r="B53" s="90"/>
      <c r="C53" s="91"/>
      <c r="D53" s="92"/>
      <c r="E53" s="93"/>
      <c r="F53" s="104"/>
      <c r="G53" s="95"/>
    </row>
    <row r="54" spans="1:10" ht="17.100000000000001" customHeight="1">
      <c r="A54" s="89"/>
      <c r="B54" s="90"/>
      <c r="C54" s="91"/>
      <c r="D54" s="92"/>
      <c r="E54" s="93"/>
      <c r="F54" s="104"/>
      <c r="G54" s="95"/>
    </row>
    <row r="55" spans="1:10" ht="17.100000000000001" customHeight="1">
      <c r="A55" s="89"/>
      <c r="B55" s="90"/>
      <c r="C55" s="91"/>
      <c r="D55" s="92"/>
      <c r="E55" s="93"/>
      <c r="F55" s="104"/>
      <c r="G55" s="95"/>
    </row>
    <row r="56" spans="1:10" ht="17.100000000000001" customHeight="1">
      <c r="A56" s="89"/>
      <c r="B56" s="90"/>
      <c r="C56" s="91"/>
      <c r="D56" s="92"/>
      <c r="E56" s="93"/>
      <c r="F56" s="104"/>
      <c r="G56" s="95"/>
    </row>
    <row r="57" spans="1:10" ht="17.100000000000001" customHeight="1">
      <c r="A57" s="89"/>
      <c r="B57" s="90"/>
      <c r="C57" s="91"/>
      <c r="D57" s="92"/>
      <c r="E57" s="93"/>
      <c r="F57" s="104"/>
      <c r="G57" s="95"/>
    </row>
    <row r="58" spans="1:10" ht="17.100000000000001" customHeight="1" thickBot="1">
      <c r="A58" s="89"/>
      <c r="B58" s="90"/>
      <c r="C58" s="91"/>
      <c r="D58" s="92"/>
      <c r="E58" s="93"/>
      <c r="F58" s="104"/>
      <c r="G58" s="95"/>
    </row>
    <row r="59" spans="1:10" ht="24.95" customHeight="1" thickBot="1">
      <c r="A59" s="319" t="str">
        <f>archi14!C7&amp;" total carried to summary page"</f>
        <v>Schedule 18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+archi13!A61:G61+1</f>
        <v>33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BAA7D-BA7F-4606-B61C-8748FE9E4131}">
  <sheetPr>
    <tabColor rgb="FFFF0066"/>
  </sheetPr>
  <dimension ref="A1:J473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1176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947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948</v>
      </c>
      <c r="D12" s="92"/>
      <c r="E12" s="93"/>
      <c r="F12" s="104"/>
      <c r="G12" s="151"/>
    </row>
    <row r="13" spans="1:10" ht="17.100000000000001" customHeight="1">
      <c r="A13" s="89"/>
      <c r="B13" s="90"/>
      <c r="C13" s="105" t="s">
        <v>949</v>
      </c>
      <c r="D13" s="92"/>
      <c r="E13" s="93"/>
      <c r="F13" s="104"/>
      <c r="G13" s="151"/>
    </row>
    <row r="14" spans="1:10" ht="17.100000000000001" customHeight="1">
      <c r="A14" s="89"/>
      <c r="B14" s="90"/>
      <c r="C14" s="105" t="s">
        <v>950</v>
      </c>
      <c r="D14" s="92"/>
      <c r="E14" s="93"/>
      <c r="F14" s="104"/>
      <c r="G14" s="151"/>
    </row>
    <row r="15" spans="1:10" ht="17.100000000000001" customHeight="1">
      <c r="A15" s="89"/>
      <c r="B15" s="90"/>
      <c r="C15" s="213" t="s">
        <v>951</v>
      </c>
      <c r="D15" s="92"/>
      <c r="E15" s="93"/>
      <c r="F15" s="104"/>
      <c r="G15" s="151"/>
    </row>
    <row r="16" spans="1:10" ht="17.100000000000001" customHeight="1">
      <c r="A16" s="89"/>
      <c r="B16" s="116"/>
      <c r="C16" s="105" t="s">
        <v>952</v>
      </c>
      <c r="D16" s="92"/>
      <c r="E16" s="93"/>
      <c r="F16" s="104"/>
      <c r="G16" s="95"/>
    </row>
    <row r="17" spans="1:7" ht="17.100000000000001" customHeight="1">
      <c r="A17" s="89"/>
      <c r="B17" s="116"/>
      <c r="C17" s="105" t="s">
        <v>953</v>
      </c>
      <c r="D17" s="92"/>
      <c r="E17" s="93"/>
      <c r="F17" s="104"/>
      <c r="G17" s="95"/>
    </row>
    <row r="18" spans="1:7" ht="17.100000000000001" customHeight="1">
      <c r="A18" s="89"/>
      <c r="B18" s="116"/>
      <c r="C18" s="105" t="s">
        <v>954</v>
      </c>
      <c r="D18" s="92"/>
      <c r="E18" s="93"/>
      <c r="F18" s="104"/>
      <c r="G18" s="95"/>
    </row>
    <row r="19" spans="1:7" ht="17.100000000000001" customHeight="1">
      <c r="A19" s="89"/>
      <c r="B19" s="116"/>
      <c r="C19" s="105" t="s">
        <v>955</v>
      </c>
      <c r="D19" s="92"/>
      <c r="E19" s="93"/>
      <c r="F19" s="104"/>
      <c r="G19" s="95"/>
    </row>
    <row r="20" spans="1:7" ht="17.100000000000001" customHeight="1">
      <c r="A20" s="89"/>
      <c r="B20" s="116"/>
      <c r="C20" s="105" t="s">
        <v>956</v>
      </c>
      <c r="D20" s="92"/>
      <c r="E20" s="93"/>
      <c r="F20" s="104"/>
      <c r="G20" s="95"/>
    </row>
    <row r="21" spans="1:7" ht="17.100000000000001" customHeight="1">
      <c r="A21" s="89"/>
      <c r="B21" s="116"/>
      <c r="C21" s="105" t="s">
        <v>957</v>
      </c>
      <c r="D21" s="92"/>
      <c r="E21" s="93"/>
      <c r="F21" s="104"/>
      <c r="G21" s="95"/>
    </row>
    <row r="22" spans="1:7" ht="17.100000000000001" customHeight="1">
      <c r="A22" s="89"/>
      <c r="B22" s="116"/>
      <c r="C22" s="105" t="s">
        <v>958</v>
      </c>
      <c r="D22" s="92"/>
      <c r="E22" s="93"/>
      <c r="F22" s="104"/>
      <c r="G22" s="95"/>
    </row>
    <row r="23" spans="1:7" ht="17.100000000000001" customHeight="1">
      <c r="A23" s="89"/>
      <c r="B23" s="116"/>
      <c r="C23" s="213" t="s">
        <v>959</v>
      </c>
      <c r="D23" s="92"/>
      <c r="E23" s="93"/>
      <c r="F23" s="104"/>
      <c r="G23" s="95"/>
    </row>
    <row r="24" spans="1:7" ht="17.100000000000001" customHeight="1">
      <c r="A24" s="89"/>
      <c r="B24" s="116"/>
      <c r="C24" s="105" t="s">
        <v>960</v>
      </c>
      <c r="D24" s="92"/>
      <c r="E24" s="93"/>
      <c r="F24" s="104"/>
      <c r="G24" s="95"/>
    </row>
    <row r="25" spans="1:7" ht="17.100000000000001" customHeight="1">
      <c r="A25" s="89"/>
      <c r="B25" s="116"/>
      <c r="C25" s="105" t="s">
        <v>961</v>
      </c>
      <c r="D25" s="92"/>
      <c r="E25" s="93"/>
      <c r="F25" s="104"/>
      <c r="G25" s="95"/>
    </row>
    <row r="26" spans="1:7" ht="17.100000000000001" customHeight="1">
      <c r="A26" s="89"/>
      <c r="B26" s="116"/>
      <c r="C26" s="105" t="s">
        <v>962</v>
      </c>
      <c r="D26" s="92"/>
      <c r="E26" s="93"/>
      <c r="F26" s="104"/>
      <c r="G26" s="95"/>
    </row>
    <row r="27" spans="1:7" ht="17.100000000000001" customHeight="1">
      <c r="A27" s="89"/>
      <c r="B27" s="116"/>
      <c r="C27" s="105" t="s">
        <v>963</v>
      </c>
      <c r="D27" s="92"/>
      <c r="E27" s="93"/>
      <c r="F27" s="104"/>
      <c r="G27" s="95"/>
    </row>
    <row r="28" spans="1:7" ht="17.100000000000001" customHeight="1">
      <c r="A28" s="89"/>
      <c r="B28" s="116"/>
      <c r="C28" s="105" t="s">
        <v>964</v>
      </c>
      <c r="D28" s="92"/>
      <c r="E28" s="93"/>
      <c r="F28" s="104"/>
      <c r="G28" s="95"/>
    </row>
    <row r="29" spans="1:7" ht="17.100000000000001" customHeight="1">
      <c r="A29" s="89"/>
      <c r="B29" s="116"/>
      <c r="C29" s="105" t="s">
        <v>965</v>
      </c>
      <c r="D29" s="92"/>
      <c r="E29" s="93"/>
      <c r="F29" s="104"/>
      <c r="G29" s="95"/>
    </row>
    <row r="30" spans="1:7" ht="17.100000000000001" customHeight="1">
      <c r="A30" s="89"/>
      <c r="B30" s="116"/>
      <c r="C30" s="105" t="s">
        <v>966</v>
      </c>
      <c r="D30" s="92"/>
      <c r="E30" s="93"/>
      <c r="F30" s="104"/>
      <c r="G30" s="95"/>
    </row>
    <row r="31" spans="1:7" ht="17.100000000000001" customHeight="1">
      <c r="A31" s="89"/>
      <c r="B31" s="116"/>
      <c r="C31" s="105" t="s">
        <v>967</v>
      </c>
      <c r="D31" s="92"/>
      <c r="E31" s="93"/>
      <c r="F31" s="104"/>
      <c r="G31" s="95"/>
    </row>
    <row r="32" spans="1:7" ht="17.100000000000001" customHeight="1">
      <c r="A32" s="89"/>
      <c r="B32" s="116"/>
      <c r="C32" s="105" t="s">
        <v>968</v>
      </c>
      <c r="D32" s="92"/>
      <c r="E32" s="93"/>
      <c r="F32" s="104"/>
      <c r="G32" s="95"/>
    </row>
    <row r="33" spans="1:7" ht="17.100000000000001" customHeight="1">
      <c r="A33" s="89"/>
      <c r="B33" s="116"/>
      <c r="C33" s="105" t="s">
        <v>969</v>
      </c>
      <c r="D33" s="92"/>
      <c r="E33" s="93"/>
      <c r="F33" s="104"/>
      <c r="G33" s="95"/>
    </row>
    <row r="34" spans="1:7" ht="17.100000000000001" customHeight="1">
      <c r="A34" s="89"/>
      <c r="B34" s="116"/>
      <c r="C34" s="105" t="s">
        <v>970</v>
      </c>
      <c r="D34" s="92"/>
      <c r="E34" s="93"/>
      <c r="F34" s="104"/>
      <c r="G34" s="95"/>
    </row>
    <row r="35" spans="1:7" ht="17.100000000000001" customHeight="1">
      <c r="A35" s="89"/>
      <c r="B35" s="116"/>
      <c r="C35" s="105" t="s">
        <v>971</v>
      </c>
      <c r="D35" s="92"/>
      <c r="E35" s="93"/>
      <c r="F35" s="104"/>
      <c r="G35" s="95"/>
    </row>
    <row r="36" spans="1:7" ht="17.100000000000001" customHeight="1">
      <c r="A36" s="89"/>
      <c r="B36" s="116"/>
      <c r="C36" s="105" t="s">
        <v>972</v>
      </c>
      <c r="D36" s="92"/>
      <c r="E36" s="93"/>
      <c r="F36" s="104"/>
      <c r="G36" s="95"/>
    </row>
    <row r="37" spans="1:7" ht="17.100000000000001" customHeight="1">
      <c r="A37" s="89"/>
      <c r="B37" s="116"/>
      <c r="C37" s="213" t="s">
        <v>973</v>
      </c>
      <c r="D37" s="92"/>
      <c r="E37" s="93"/>
      <c r="F37" s="104"/>
      <c r="G37" s="95"/>
    </row>
    <row r="38" spans="1:7" ht="17.100000000000001" customHeight="1">
      <c r="A38" s="89"/>
      <c r="B38" s="116"/>
      <c r="C38" s="105" t="s">
        <v>974</v>
      </c>
      <c r="D38" s="92"/>
      <c r="E38" s="93"/>
      <c r="F38" s="104"/>
      <c r="G38" s="95"/>
    </row>
    <row r="39" spans="1:7" ht="17.100000000000001" customHeight="1">
      <c r="A39" s="89"/>
      <c r="B39" s="116"/>
      <c r="C39" s="105" t="s">
        <v>975</v>
      </c>
      <c r="D39" s="92"/>
      <c r="E39" s="93"/>
      <c r="F39" s="104"/>
      <c r="G39" s="95"/>
    </row>
    <row r="40" spans="1:7" ht="17.100000000000001" customHeight="1">
      <c r="A40" s="89"/>
      <c r="B40" s="116"/>
      <c r="C40" s="105" t="s">
        <v>976</v>
      </c>
      <c r="D40" s="92"/>
      <c r="E40" s="93"/>
      <c r="F40" s="104"/>
      <c r="G40" s="95"/>
    </row>
    <row r="41" spans="1:7" ht="17.100000000000001" customHeight="1">
      <c r="A41" s="89"/>
      <c r="B41" s="116"/>
      <c r="C41" s="105" t="s">
        <v>977</v>
      </c>
      <c r="D41" s="92"/>
      <c r="E41" s="93"/>
      <c r="F41" s="104"/>
      <c r="G41" s="95"/>
    </row>
    <row r="42" spans="1:7" ht="17.100000000000001" customHeight="1">
      <c r="A42" s="89"/>
      <c r="B42" s="116"/>
      <c r="C42" s="105" t="s">
        <v>978</v>
      </c>
      <c r="D42" s="92"/>
      <c r="E42" s="93"/>
      <c r="F42" s="104"/>
      <c r="G42" s="95"/>
    </row>
    <row r="43" spans="1:7" ht="17.100000000000001" customHeight="1">
      <c r="A43" s="89"/>
      <c r="B43" s="116"/>
      <c r="C43" s="105" t="s">
        <v>979</v>
      </c>
      <c r="D43" s="92"/>
      <c r="E43" s="93"/>
      <c r="F43" s="104"/>
      <c r="G43" s="95"/>
    </row>
    <row r="44" spans="1:7" ht="17.100000000000001" customHeight="1">
      <c r="A44" s="89"/>
      <c r="B44" s="116"/>
      <c r="C44" s="213" t="s">
        <v>980</v>
      </c>
      <c r="D44" s="92"/>
      <c r="E44" s="93"/>
      <c r="F44" s="104"/>
      <c r="G44" s="95"/>
    </row>
    <row r="45" spans="1:7" ht="17.100000000000001" customHeight="1">
      <c r="A45" s="89"/>
      <c r="B45" s="116"/>
      <c r="C45" s="105" t="s">
        <v>981</v>
      </c>
      <c r="D45" s="92"/>
      <c r="E45" s="93"/>
      <c r="F45" s="104"/>
      <c r="G45" s="95"/>
    </row>
    <row r="46" spans="1:7" ht="17.100000000000001" customHeight="1">
      <c r="A46" s="89"/>
      <c r="B46" s="116"/>
      <c r="C46" s="105" t="s">
        <v>982</v>
      </c>
      <c r="D46" s="92"/>
      <c r="E46" s="93"/>
      <c r="F46" s="104"/>
      <c r="G46" s="95"/>
    </row>
    <row r="47" spans="1:7" ht="17.100000000000001" customHeight="1">
      <c r="A47" s="89"/>
      <c r="B47" s="116"/>
      <c r="C47" s="213" t="s">
        <v>983</v>
      </c>
      <c r="D47" s="92"/>
      <c r="E47" s="93"/>
      <c r="F47" s="104"/>
      <c r="G47" s="95"/>
    </row>
    <row r="48" spans="1:7" ht="17.100000000000001" customHeight="1">
      <c r="A48" s="89"/>
      <c r="B48" s="116"/>
      <c r="C48" s="105" t="s">
        <v>1573</v>
      </c>
      <c r="D48" s="92"/>
      <c r="E48" s="93"/>
      <c r="F48" s="104"/>
      <c r="G48" s="95"/>
    </row>
    <row r="49" spans="1:10" ht="17.100000000000001" customHeight="1">
      <c r="A49" s="89"/>
      <c r="B49" s="116"/>
      <c r="C49" s="105" t="s">
        <v>1574</v>
      </c>
      <c r="D49" s="92"/>
      <c r="E49" s="93"/>
      <c r="F49" s="104"/>
      <c r="G49" s="95"/>
    </row>
    <row r="50" spans="1:10" ht="17.100000000000001" customHeight="1">
      <c r="A50" s="89"/>
      <c r="B50" s="116"/>
      <c r="C50" s="213" t="s">
        <v>984</v>
      </c>
      <c r="D50" s="92"/>
      <c r="E50" s="93"/>
      <c r="F50" s="104"/>
      <c r="G50" s="95"/>
    </row>
    <row r="51" spans="1:10" ht="17.100000000000001" customHeight="1">
      <c r="A51" s="89"/>
      <c r="B51" s="116"/>
      <c r="C51" s="105" t="s">
        <v>985</v>
      </c>
      <c r="D51" s="92"/>
      <c r="E51" s="93"/>
      <c r="F51" s="104"/>
      <c r="G51" s="95"/>
    </row>
    <row r="52" spans="1:10" ht="17.100000000000001" customHeight="1">
      <c r="A52" s="89"/>
      <c r="B52" s="116"/>
      <c r="C52" s="105" t="s">
        <v>986</v>
      </c>
      <c r="D52" s="92"/>
      <c r="E52" s="93"/>
      <c r="F52" s="104"/>
      <c r="G52" s="95"/>
    </row>
    <row r="53" spans="1:10" ht="17.100000000000001" customHeight="1">
      <c r="A53" s="138"/>
      <c r="B53" s="124"/>
      <c r="C53" s="105" t="s">
        <v>987</v>
      </c>
      <c r="D53" s="141"/>
      <c r="E53" s="142"/>
      <c r="F53" s="143"/>
      <c r="G53" s="144"/>
    </row>
    <row r="54" spans="1:10" ht="17.100000000000001" customHeight="1">
      <c r="A54" s="138"/>
      <c r="B54" s="124"/>
      <c r="C54" s="213" t="s">
        <v>988</v>
      </c>
      <c r="D54" s="141"/>
      <c r="E54" s="142"/>
      <c r="F54" s="143"/>
      <c r="G54" s="144"/>
    </row>
    <row r="55" spans="1:10" ht="17.100000000000001" customHeight="1">
      <c r="A55" s="138"/>
      <c r="B55" s="124"/>
      <c r="C55" s="105" t="s">
        <v>989</v>
      </c>
      <c r="D55" s="141"/>
      <c r="E55" s="142"/>
      <c r="F55" s="143"/>
      <c r="G55" s="144"/>
    </row>
    <row r="56" spans="1:10" ht="17.100000000000001" customHeight="1">
      <c r="A56" s="138"/>
      <c r="B56" s="124"/>
      <c r="C56" s="105" t="s">
        <v>990</v>
      </c>
      <c r="D56" s="141"/>
      <c r="E56" s="142"/>
      <c r="F56" s="143"/>
      <c r="G56" s="144"/>
    </row>
    <row r="57" spans="1:10" ht="17.100000000000001" customHeight="1">
      <c r="A57" s="138"/>
      <c r="B57" s="124"/>
      <c r="C57" s="105" t="s">
        <v>991</v>
      </c>
      <c r="D57" s="141"/>
      <c r="E57" s="142"/>
      <c r="F57" s="143"/>
      <c r="G57" s="144"/>
    </row>
    <row r="58" spans="1:10" ht="17.100000000000001" customHeight="1" thickBot="1">
      <c r="A58" s="138"/>
      <c r="B58" s="124"/>
      <c r="C58" s="222"/>
      <c r="D58" s="141"/>
      <c r="E58" s="142"/>
      <c r="F58" s="143"/>
      <c r="G58" s="144"/>
    </row>
    <row r="59" spans="1:10" ht="24.95" customHeight="1" thickBot="1">
      <c r="A59" s="321">
        <f>+archi16!A61:G61</f>
        <v>35</v>
      </c>
      <c r="B59" s="322">
        <f>+archi11!B61:H61</f>
        <v>0</v>
      </c>
      <c r="C59" s="322">
        <f>+archi11!C61:I61</f>
        <v>0</v>
      </c>
      <c r="D59" s="322">
        <f>+archi11!D61:J61</f>
        <v>0</v>
      </c>
      <c r="E59" s="322">
        <f>+archi11!E61:K61</f>
        <v>0</v>
      </c>
      <c r="F59" s="322">
        <f>+archi11!F61:L61</f>
        <v>0</v>
      </c>
      <c r="G59" s="334">
        <f>+archi11!G61:M61</f>
        <v>0</v>
      </c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+archi14!A61:G61+1</f>
        <v>34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G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101A9-27D3-4918-8F6C-6EAB82DC42E3}">
  <sheetPr>
    <tabColor rgb="FFFF0066"/>
  </sheetPr>
  <dimension ref="A1:J473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1277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+archi15!C8</f>
        <v>Plumbing and drainage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+archi15!A61:G61</f>
        <v>34</v>
      </c>
      <c r="B10" s="127"/>
      <c r="C10" s="128"/>
      <c r="D10" s="127"/>
      <c r="E10" s="129"/>
      <c r="F10" s="128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116"/>
      <c r="C12" s="105" t="s">
        <v>992</v>
      </c>
      <c r="D12" s="92"/>
      <c r="E12" s="93"/>
      <c r="F12" s="104"/>
      <c r="G12" s="95"/>
    </row>
    <row r="13" spans="1:10" ht="17.100000000000001" customHeight="1">
      <c r="A13" s="89"/>
      <c r="B13" s="116"/>
      <c r="C13" s="105" t="s">
        <v>993</v>
      </c>
      <c r="D13" s="92"/>
      <c r="E13" s="93"/>
      <c r="F13" s="104"/>
      <c r="G13" s="95"/>
    </row>
    <row r="14" spans="1:10" ht="17.100000000000001" customHeight="1">
      <c r="A14" s="89"/>
      <c r="B14" s="116"/>
      <c r="C14" s="213" t="s">
        <v>994</v>
      </c>
      <c r="D14" s="92"/>
      <c r="E14" s="93"/>
      <c r="F14" s="104"/>
      <c r="G14" s="95"/>
    </row>
    <row r="15" spans="1:10" ht="17.100000000000001" customHeight="1">
      <c r="A15" s="89"/>
      <c r="B15" s="116"/>
      <c r="C15" s="105" t="s">
        <v>995</v>
      </c>
      <c r="D15" s="92"/>
      <c r="E15" s="93"/>
      <c r="F15" s="104"/>
      <c r="G15" s="95"/>
    </row>
    <row r="16" spans="1:10" ht="17.100000000000001" customHeight="1">
      <c r="A16" s="89"/>
      <c r="B16" s="116"/>
      <c r="C16" s="105" t="s">
        <v>996</v>
      </c>
      <c r="D16" s="92"/>
      <c r="E16" s="93"/>
      <c r="F16" s="104"/>
      <c r="G16" s="95"/>
    </row>
    <row r="17" spans="1:7" ht="17.100000000000001" customHeight="1">
      <c r="A17" s="89"/>
      <c r="B17" s="116"/>
      <c r="C17" s="213" t="s">
        <v>997</v>
      </c>
      <c r="D17" s="92"/>
      <c r="E17" s="93"/>
      <c r="F17" s="104"/>
      <c r="G17" s="95"/>
    </row>
    <row r="18" spans="1:7" ht="17.100000000000001" customHeight="1">
      <c r="A18" s="89"/>
      <c r="B18" s="116"/>
      <c r="C18" s="105" t="s">
        <v>998</v>
      </c>
      <c r="D18" s="92"/>
      <c r="E18" s="93"/>
      <c r="F18" s="104"/>
      <c r="G18" s="95"/>
    </row>
    <row r="19" spans="1:7" ht="17.100000000000001" customHeight="1">
      <c r="A19" s="89"/>
      <c r="B19" s="116"/>
      <c r="C19" s="105" t="s">
        <v>999</v>
      </c>
      <c r="D19" s="92"/>
      <c r="E19" s="93"/>
      <c r="F19" s="104"/>
      <c r="G19" s="95"/>
    </row>
    <row r="20" spans="1:7" ht="17.100000000000001" customHeight="1">
      <c r="A20" s="89"/>
      <c r="B20" s="116"/>
      <c r="C20" s="105" t="s">
        <v>1000</v>
      </c>
      <c r="D20" s="92"/>
      <c r="E20" s="93"/>
      <c r="F20" s="104"/>
      <c r="G20" s="95"/>
    </row>
    <row r="21" spans="1:7" ht="17.100000000000001" customHeight="1">
      <c r="A21" s="89"/>
      <c r="B21" s="116"/>
      <c r="C21" s="105" t="s">
        <v>1575</v>
      </c>
      <c r="D21" s="92"/>
      <c r="E21" s="93"/>
      <c r="F21" s="104"/>
      <c r="G21" s="95"/>
    </row>
    <row r="22" spans="1:7" ht="17.100000000000001" customHeight="1">
      <c r="A22" s="89"/>
      <c r="B22" s="116"/>
      <c r="C22" s="105" t="s">
        <v>1576</v>
      </c>
      <c r="D22" s="92"/>
      <c r="E22" s="93"/>
      <c r="F22" s="104"/>
      <c r="G22" s="95"/>
    </row>
    <row r="23" spans="1:7" ht="17.100000000000001" customHeight="1">
      <c r="A23" s="89"/>
      <c r="B23" s="116"/>
      <c r="C23" s="105" t="s">
        <v>1577</v>
      </c>
      <c r="D23" s="92"/>
      <c r="E23" s="93"/>
      <c r="F23" s="104"/>
      <c r="G23" s="95"/>
    </row>
    <row r="24" spans="1:7" ht="17.100000000000001" customHeight="1">
      <c r="A24" s="89"/>
      <c r="B24" s="116"/>
      <c r="C24" s="213" t="s">
        <v>1001</v>
      </c>
      <c r="D24" s="92"/>
      <c r="E24" s="93"/>
      <c r="F24" s="104"/>
      <c r="G24" s="95"/>
    </row>
    <row r="25" spans="1:7" ht="17.100000000000001" customHeight="1">
      <c r="A25" s="89"/>
      <c r="B25" s="116"/>
      <c r="C25" s="105" t="s">
        <v>1002</v>
      </c>
      <c r="D25" s="92"/>
      <c r="E25" s="93"/>
      <c r="F25" s="104"/>
      <c r="G25" s="95"/>
    </row>
    <row r="26" spans="1:7" ht="17.100000000000001" customHeight="1">
      <c r="A26" s="89"/>
      <c r="B26" s="116"/>
      <c r="C26" s="105" t="s">
        <v>1003</v>
      </c>
      <c r="D26" s="92"/>
      <c r="E26" s="93"/>
      <c r="F26" s="104"/>
      <c r="G26" s="95"/>
    </row>
    <row r="27" spans="1:7" ht="17.100000000000001" customHeight="1">
      <c r="A27" s="89"/>
      <c r="B27" s="116"/>
      <c r="C27" s="105" t="s">
        <v>1004</v>
      </c>
      <c r="D27" s="92"/>
      <c r="E27" s="93"/>
      <c r="F27" s="104"/>
      <c r="G27" s="95"/>
    </row>
    <row r="28" spans="1:7" ht="17.100000000000001" customHeight="1">
      <c r="A28" s="89"/>
      <c r="B28" s="116"/>
      <c r="C28" s="105" t="s">
        <v>1005</v>
      </c>
      <c r="D28" s="92"/>
      <c r="E28" s="93"/>
      <c r="F28" s="104"/>
      <c r="G28" s="95"/>
    </row>
    <row r="29" spans="1:7" ht="17.100000000000001" customHeight="1">
      <c r="A29" s="89"/>
      <c r="B29" s="116"/>
      <c r="C29" s="105" t="s">
        <v>1006</v>
      </c>
      <c r="D29" s="92"/>
      <c r="E29" s="93"/>
      <c r="F29" s="104"/>
      <c r="G29" s="95"/>
    </row>
    <row r="30" spans="1:7" ht="17.100000000000001" customHeight="1">
      <c r="A30" s="89"/>
      <c r="B30" s="116"/>
      <c r="C30" s="105" t="s">
        <v>1007</v>
      </c>
      <c r="D30" s="92"/>
      <c r="E30" s="93"/>
      <c r="F30" s="104"/>
      <c r="G30" s="95"/>
    </row>
    <row r="31" spans="1:7" ht="17.100000000000001" customHeight="1">
      <c r="A31" s="89"/>
      <c r="B31" s="116"/>
      <c r="C31" s="223" t="s">
        <v>1008</v>
      </c>
      <c r="D31" s="92"/>
      <c r="E31" s="93"/>
      <c r="F31" s="104"/>
      <c r="G31" s="95"/>
    </row>
    <row r="32" spans="1:7" ht="17.100000000000001" customHeight="1">
      <c r="A32" s="89"/>
      <c r="B32" s="116"/>
      <c r="C32" s="105" t="s">
        <v>1009</v>
      </c>
      <c r="D32" s="92"/>
      <c r="E32" s="93"/>
      <c r="F32" s="104"/>
      <c r="G32" s="95"/>
    </row>
    <row r="33" spans="1:7" ht="17.100000000000001" customHeight="1">
      <c r="A33" s="89"/>
      <c r="B33" s="116"/>
      <c r="C33" s="105" t="s">
        <v>1010</v>
      </c>
      <c r="D33" s="92"/>
      <c r="E33" s="93"/>
      <c r="F33" s="104"/>
      <c r="G33" s="95"/>
    </row>
    <row r="34" spans="1:7" ht="17.100000000000001" customHeight="1">
      <c r="A34" s="89"/>
      <c r="B34" s="116"/>
      <c r="C34" s="105" t="s">
        <v>1011</v>
      </c>
      <c r="D34" s="92"/>
      <c r="E34" s="93"/>
      <c r="F34" s="104"/>
      <c r="G34" s="95"/>
    </row>
    <row r="35" spans="1:7" ht="17.100000000000001" customHeight="1">
      <c r="A35" s="89"/>
      <c r="B35" s="116"/>
      <c r="C35" s="213" t="s">
        <v>1012</v>
      </c>
      <c r="D35" s="92"/>
      <c r="E35" s="93"/>
      <c r="F35" s="104"/>
      <c r="G35" s="95"/>
    </row>
    <row r="36" spans="1:7" ht="17.100000000000001" customHeight="1">
      <c r="A36" s="89"/>
      <c r="B36" s="116"/>
      <c r="C36" s="105" t="s">
        <v>1578</v>
      </c>
      <c r="D36" s="92"/>
      <c r="E36" s="93"/>
      <c r="F36" s="104"/>
      <c r="G36" s="95"/>
    </row>
    <row r="37" spans="1:7" ht="17.100000000000001" customHeight="1">
      <c r="A37" s="89"/>
      <c r="B37" s="116"/>
      <c r="C37" s="105" t="s">
        <v>1579</v>
      </c>
      <c r="D37" s="92"/>
      <c r="E37" s="93"/>
      <c r="F37" s="104"/>
      <c r="G37" s="95"/>
    </row>
    <row r="38" spans="1:7" ht="17.100000000000001" customHeight="1">
      <c r="A38" s="89"/>
      <c r="B38" s="116"/>
      <c r="C38" s="105" t="s">
        <v>1580</v>
      </c>
      <c r="D38" s="92"/>
      <c r="E38" s="93"/>
      <c r="F38" s="104"/>
      <c r="G38" s="95"/>
    </row>
    <row r="39" spans="1:7" ht="17.100000000000001" customHeight="1">
      <c r="A39" s="89"/>
      <c r="B39" s="116"/>
      <c r="C39" s="105" t="s">
        <v>1581</v>
      </c>
      <c r="D39" s="92"/>
      <c r="E39" s="93"/>
      <c r="F39" s="104"/>
      <c r="G39" s="95"/>
    </row>
    <row r="40" spans="1:7" ht="17.100000000000001" customHeight="1">
      <c r="A40" s="89"/>
      <c r="B40" s="116"/>
      <c r="C40" s="213" t="s">
        <v>1013</v>
      </c>
      <c r="D40" s="92"/>
      <c r="E40" s="93"/>
      <c r="F40" s="104"/>
      <c r="G40" s="95"/>
    </row>
    <row r="41" spans="1:7" ht="17.100000000000001" customHeight="1">
      <c r="A41" s="89"/>
      <c r="B41" s="116"/>
      <c r="C41" s="105" t="s">
        <v>1014</v>
      </c>
      <c r="D41" s="92"/>
      <c r="E41" s="93"/>
      <c r="F41" s="104"/>
      <c r="G41" s="95"/>
    </row>
    <row r="42" spans="1:7" ht="17.100000000000001" customHeight="1">
      <c r="A42" s="89"/>
      <c r="B42" s="116"/>
      <c r="C42" s="105" t="s">
        <v>1582</v>
      </c>
      <c r="D42" s="92"/>
      <c r="E42" s="93"/>
      <c r="F42" s="104"/>
      <c r="G42" s="95"/>
    </row>
    <row r="43" spans="1:7" ht="17.100000000000001" customHeight="1">
      <c r="A43" s="89"/>
      <c r="B43" s="116"/>
      <c r="C43" s="105" t="s">
        <v>1583</v>
      </c>
      <c r="D43" s="92"/>
      <c r="E43" s="93"/>
      <c r="F43" s="104"/>
      <c r="G43" s="95"/>
    </row>
    <row r="44" spans="1:7" ht="17.100000000000001" customHeight="1">
      <c r="A44" s="89"/>
      <c r="B44" s="116"/>
      <c r="C44" s="213" t="s">
        <v>1015</v>
      </c>
      <c r="D44" s="92"/>
      <c r="E44" s="93"/>
      <c r="F44" s="104"/>
      <c r="G44" s="95"/>
    </row>
    <row r="45" spans="1:7" ht="17.100000000000001" customHeight="1">
      <c r="A45" s="89"/>
      <c r="B45" s="116"/>
      <c r="C45" s="105" t="s">
        <v>1016</v>
      </c>
      <c r="D45" s="92"/>
      <c r="E45" s="93"/>
      <c r="F45" s="104"/>
      <c r="G45" s="95"/>
    </row>
    <row r="46" spans="1:7" ht="17.100000000000001" customHeight="1">
      <c r="A46" s="89"/>
      <c r="B46" s="116"/>
      <c r="C46" s="105" t="s">
        <v>1584</v>
      </c>
      <c r="D46" s="92"/>
      <c r="E46" s="93"/>
      <c r="F46" s="104"/>
      <c r="G46" s="95"/>
    </row>
    <row r="47" spans="1:7" ht="17.100000000000001" customHeight="1">
      <c r="A47" s="138"/>
      <c r="B47" s="124"/>
      <c r="C47" s="105" t="s">
        <v>1585</v>
      </c>
      <c r="D47" s="141"/>
      <c r="E47" s="142"/>
      <c r="F47" s="143"/>
      <c r="G47" s="144"/>
    </row>
    <row r="48" spans="1:7" ht="17.100000000000001" customHeight="1">
      <c r="A48" s="138"/>
      <c r="B48" s="124"/>
      <c r="C48" s="213" t="s">
        <v>1017</v>
      </c>
      <c r="D48" s="141"/>
      <c r="E48" s="142"/>
      <c r="F48" s="143"/>
      <c r="G48" s="144"/>
    </row>
    <row r="49" spans="1:10" ht="17.100000000000001" customHeight="1">
      <c r="A49" s="138"/>
      <c r="B49" s="124"/>
      <c r="C49" s="105" t="s">
        <v>1018</v>
      </c>
      <c r="D49" s="141"/>
      <c r="E49" s="142"/>
      <c r="F49" s="143"/>
      <c r="G49" s="144"/>
    </row>
    <row r="50" spans="1:10" ht="17.100000000000001" customHeight="1">
      <c r="A50" s="138"/>
      <c r="B50" s="124"/>
      <c r="C50" s="105" t="s">
        <v>1019</v>
      </c>
      <c r="D50" s="141"/>
      <c r="E50" s="142"/>
      <c r="F50" s="143"/>
      <c r="G50" s="144"/>
    </row>
    <row r="51" spans="1:10" ht="17.100000000000001" customHeight="1">
      <c r="A51" s="138"/>
      <c r="B51" s="124"/>
      <c r="C51" s="213" t="s">
        <v>1590</v>
      </c>
      <c r="D51" s="141"/>
      <c r="E51" s="142"/>
      <c r="F51" s="143"/>
      <c r="G51" s="144"/>
    </row>
    <row r="52" spans="1:10" ht="17.100000000000001" customHeight="1">
      <c r="A52" s="138"/>
      <c r="B52" s="124"/>
      <c r="C52" s="213" t="s">
        <v>1591</v>
      </c>
      <c r="D52" s="141"/>
      <c r="E52" s="142"/>
      <c r="F52" s="143"/>
      <c r="G52" s="144"/>
    </row>
    <row r="53" spans="1:10" ht="17.100000000000001" customHeight="1">
      <c r="A53" s="138"/>
      <c r="B53" s="124"/>
      <c r="C53" s="105" t="s">
        <v>1586</v>
      </c>
      <c r="D53" s="141"/>
      <c r="E53" s="142"/>
      <c r="F53" s="143"/>
      <c r="G53" s="144"/>
    </row>
    <row r="54" spans="1:10" ht="17.100000000000001" customHeight="1">
      <c r="A54" s="138"/>
      <c r="B54" s="124"/>
      <c r="C54" s="105" t="s">
        <v>1587</v>
      </c>
      <c r="D54" s="141"/>
      <c r="E54" s="142"/>
      <c r="F54" s="143"/>
      <c r="G54" s="144"/>
    </row>
    <row r="55" spans="1:10" ht="17.100000000000001" customHeight="1">
      <c r="A55" s="138"/>
      <c r="B55" s="124"/>
      <c r="C55" s="105" t="s">
        <v>1588</v>
      </c>
      <c r="D55" s="141"/>
      <c r="E55" s="142"/>
      <c r="F55" s="143"/>
      <c r="G55" s="144"/>
    </row>
    <row r="56" spans="1:10" ht="17.100000000000001" customHeight="1">
      <c r="A56" s="138"/>
      <c r="B56" s="124"/>
      <c r="C56" s="105" t="s">
        <v>1589</v>
      </c>
      <c r="D56" s="141"/>
      <c r="E56" s="142"/>
      <c r="F56" s="143"/>
      <c r="G56" s="144"/>
    </row>
    <row r="57" spans="1:10" ht="17.100000000000001" customHeight="1">
      <c r="A57" s="138"/>
      <c r="B57" s="124"/>
      <c r="C57" s="222"/>
      <c r="D57" s="141"/>
      <c r="E57" s="142"/>
      <c r="F57" s="143"/>
      <c r="G57" s="144"/>
    </row>
    <row r="58" spans="1:10" ht="17.100000000000001" customHeight="1" thickBot="1">
      <c r="A58" s="138"/>
      <c r="B58" s="124"/>
      <c r="C58" s="222"/>
      <c r="D58" s="141"/>
      <c r="E58" s="142"/>
      <c r="F58" s="143"/>
      <c r="G58" s="144"/>
    </row>
    <row r="59" spans="1:10" ht="24.95" customHeight="1" thickBot="1">
      <c r="A59" s="321">
        <f>+archi17!A61:G61</f>
        <v>36</v>
      </c>
      <c r="B59" s="322">
        <f>+archi11!B61:H61</f>
        <v>0</v>
      </c>
      <c r="C59" s="322">
        <f>+archi11!C61:I61</f>
        <v>0</v>
      </c>
      <c r="D59" s="322">
        <f>+archi11!D61:J61</f>
        <v>0</v>
      </c>
      <c r="E59" s="322">
        <f>+archi11!E61:K61</f>
        <v>0</v>
      </c>
      <c r="F59" s="322">
        <f>+archi11!F61:L61</f>
        <v>0</v>
      </c>
      <c r="G59" s="334">
        <f>+archi11!G61:M61</f>
        <v>0</v>
      </c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+archi15!A61:G61+1</f>
        <v>35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G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CA1DE-DA86-4072-9CF4-61503E2197AB}">
  <sheetPr>
    <tabColor rgb="FFFF0066"/>
  </sheetPr>
  <dimension ref="A1:J473"/>
  <sheetViews>
    <sheetView showGridLines="0" view="pageLayout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tr">
        <f>+archi16!C7</f>
        <v>Schedule 19 continued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+archi15!C8</f>
        <v>Plumbing and drainage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+archi16!A61:G61</f>
        <v>35</v>
      </c>
      <c r="B10" s="127"/>
      <c r="C10" s="128"/>
      <c r="D10" s="127"/>
      <c r="E10" s="129"/>
      <c r="F10" s="128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19.100000000000001</v>
      </c>
      <c r="B12" s="147"/>
      <c r="C12" s="136" t="s">
        <v>1284</v>
      </c>
      <c r="D12" s="99"/>
      <c r="E12" s="100"/>
      <c r="F12" s="101"/>
      <c r="G12" s="102"/>
    </row>
    <row r="13" spans="1:10" ht="17.100000000000001" customHeight="1">
      <c r="A13" s="89"/>
      <c r="B13" s="116"/>
      <c r="C13" s="91"/>
      <c r="D13" s="92"/>
      <c r="E13" s="93"/>
      <c r="F13" s="104"/>
      <c r="G13" s="95"/>
    </row>
    <row r="14" spans="1:10" ht="17.100000000000001" customHeight="1">
      <c r="A14" s="89"/>
      <c r="B14" s="116"/>
      <c r="C14" s="105" t="s">
        <v>1020</v>
      </c>
      <c r="D14" s="92"/>
      <c r="E14" s="93"/>
      <c r="F14" s="104"/>
      <c r="G14" s="95"/>
    </row>
    <row r="15" spans="1:10" ht="17.100000000000001" customHeight="1">
      <c r="A15" s="89" t="s">
        <v>1180</v>
      </c>
      <c r="B15" s="116"/>
      <c r="C15" s="91" t="s">
        <v>1022</v>
      </c>
      <c r="D15" s="92" t="s">
        <v>21</v>
      </c>
      <c r="E15" s="93">
        <f>ROUNDUP((E25*0.8*1),0)</f>
        <v>35</v>
      </c>
      <c r="F15" s="104"/>
      <c r="G15" s="95"/>
    </row>
    <row r="16" spans="1:10" ht="17.100000000000001" customHeight="1">
      <c r="A16" s="89" t="s">
        <v>1183</v>
      </c>
      <c r="B16" s="116"/>
      <c r="C16" s="91" t="s">
        <v>1023</v>
      </c>
      <c r="D16" s="92" t="s">
        <v>21</v>
      </c>
      <c r="E16" s="93">
        <f>ROUNDUP((E25*0.65*0.8*2),0)-E15</f>
        <v>10</v>
      </c>
      <c r="F16" s="104"/>
      <c r="G16" s="224"/>
    </row>
    <row r="17" spans="1:7" ht="17.100000000000001" customHeight="1">
      <c r="A17" s="89"/>
      <c r="B17" s="116"/>
      <c r="C17" s="91" t="s">
        <v>1024</v>
      </c>
      <c r="D17" s="92"/>
      <c r="E17" s="93"/>
      <c r="F17" s="104"/>
      <c r="G17" s="95"/>
    </row>
    <row r="18" spans="1:7" ht="17.100000000000001" customHeight="1">
      <c r="A18" s="89" t="s">
        <v>1186</v>
      </c>
      <c r="B18" s="116"/>
      <c r="C18" s="91" t="s">
        <v>1025</v>
      </c>
      <c r="D18" s="92" t="s">
        <v>21</v>
      </c>
      <c r="E18" s="93">
        <f>ROUNDUP((E15-E19-E21),0)</f>
        <v>18</v>
      </c>
      <c r="F18" s="104"/>
      <c r="G18" s="95"/>
    </row>
    <row r="19" spans="1:7" ht="17.100000000000001" customHeight="1">
      <c r="A19" s="89" t="s">
        <v>1189</v>
      </c>
      <c r="B19" s="116"/>
      <c r="C19" s="91" t="s">
        <v>1026</v>
      </c>
      <c r="D19" s="92" t="s">
        <v>21</v>
      </c>
      <c r="E19" s="93">
        <f>ROUNDUP((E25*0.8*0.1),0)</f>
        <v>4</v>
      </c>
      <c r="F19" s="104"/>
      <c r="G19" s="95"/>
    </row>
    <row r="20" spans="1:7" ht="17.100000000000001" customHeight="1">
      <c r="A20" s="89"/>
      <c r="B20" s="116"/>
      <c r="C20" s="91" t="s">
        <v>1027</v>
      </c>
      <c r="D20" s="92"/>
      <c r="E20" s="93"/>
      <c r="F20" s="104"/>
      <c r="G20" s="95"/>
    </row>
    <row r="21" spans="1:7" ht="17.100000000000001" customHeight="1">
      <c r="A21" s="89" t="s">
        <v>1192</v>
      </c>
      <c r="B21" s="116"/>
      <c r="C21" s="91" t="s">
        <v>1592</v>
      </c>
      <c r="D21" s="92" t="s">
        <v>21</v>
      </c>
      <c r="E21" s="93">
        <f>ROUNDUP((E25*0.8*0.35),0)</f>
        <v>13</v>
      </c>
      <c r="F21" s="104"/>
      <c r="G21" s="95"/>
    </row>
    <row r="22" spans="1:7" ht="17.100000000000001" customHeight="1">
      <c r="A22" s="89"/>
      <c r="B22" s="116"/>
      <c r="C22" s="91" t="s">
        <v>1027</v>
      </c>
      <c r="D22" s="92"/>
      <c r="E22" s="93"/>
      <c r="F22" s="104"/>
      <c r="G22" s="95"/>
    </row>
    <row r="23" spans="1:7" ht="17.100000000000001" customHeight="1">
      <c r="A23" s="89"/>
      <c r="B23" s="116"/>
      <c r="C23" s="105" t="s">
        <v>1028</v>
      </c>
      <c r="D23" s="92"/>
      <c r="E23" s="93"/>
      <c r="F23" s="104"/>
      <c r="G23" s="95"/>
    </row>
    <row r="24" spans="1:7" ht="17.100000000000001" customHeight="1">
      <c r="A24" s="89" t="s">
        <v>1194</v>
      </c>
      <c r="B24" s="116"/>
      <c r="C24" s="91" t="s">
        <v>1593</v>
      </c>
      <c r="D24" s="92" t="s">
        <v>16</v>
      </c>
      <c r="E24" s="93">
        <v>3</v>
      </c>
      <c r="F24" s="104"/>
      <c r="G24" s="95"/>
    </row>
    <row r="25" spans="1:7" ht="17.100000000000001" customHeight="1">
      <c r="A25" s="89" t="s">
        <v>1195</v>
      </c>
      <c r="B25" s="116"/>
      <c r="C25" s="91" t="s">
        <v>1594</v>
      </c>
      <c r="D25" s="92" t="s">
        <v>16</v>
      </c>
      <c r="E25" s="93">
        <f>ROUNDUP((4+9.1+16.8+1.3*3+1*2+1.3*2+1*2+2),0)</f>
        <v>43</v>
      </c>
      <c r="F25" s="104"/>
      <c r="G25" s="95"/>
    </row>
    <row r="26" spans="1:7" ht="17.100000000000001" customHeight="1">
      <c r="A26" s="89"/>
      <c r="B26" s="116"/>
      <c r="C26" s="105" t="s">
        <v>1029</v>
      </c>
      <c r="D26" s="92"/>
      <c r="E26" s="93"/>
      <c r="F26" s="104"/>
      <c r="G26" s="95"/>
    </row>
    <row r="27" spans="1:7" ht="17.100000000000001" customHeight="1">
      <c r="A27" s="89" t="s">
        <v>1278</v>
      </c>
      <c r="B27" s="116"/>
      <c r="C27" s="91" t="s">
        <v>1030</v>
      </c>
      <c r="D27" s="92" t="s">
        <v>34</v>
      </c>
      <c r="E27" s="93">
        <v>5</v>
      </c>
      <c r="F27" s="104"/>
      <c r="G27" s="95"/>
    </row>
    <row r="28" spans="1:7" ht="17.100000000000001" customHeight="1">
      <c r="A28" s="89" t="s">
        <v>1279</v>
      </c>
      <c r="B28" s="116"/>
      <c r="C28" s="91" t="s">
        <v>1031</v>
      </c>
      <c r="D28" s="92" t="s">
        <v>34</v>
      </c>
      <c r="E28" s="93">
        <v>4</v>
      </c>
      <c r="F28" s="104"/>
      <c r="G28" s="95"/>
    </row>
    <row r="29" spans="1:7" ht="17.100000000000001" customHeight="1">
      <c r="A29" s="89" t="s">
        <v>1280</v>
      </c>
      <c r="B29" s="116"/>
      <c r="C29" s="91" t="s">
        <v>1032</v>
      </c>
      <c r="D29" s="92" t="s">
        <v>34</v>
      </c>
      <c r="E29" s="93">
        <v>11</v>
      </c>
      <c r="F29" s="104"/>
      <c r="G29" s="95"/>
    </row>
    <row r="30" spans="1:7" ht="17.100000000000001" customHeight="1">
      <c r="A30" s="89" t="s">
        <v>1281</v>
      </c>
      <c r="B30" s="116"/>
      <c r="C30" s="91" t="s">
        <v>1033</v>
      </c>
      <c r="D30" s="92" t="s">
        <v>34</v>
      </c>
      <c r="E30" s="93">
        <v>3</v>
      </c>
      <c r="F30" s="104"/>
      <c r="G30" s="95"/>
    </row>
    <row r="31" spans="1:7" ht="17.100000000000001" customHeight="1">
      <c r="A31" s="89"/>
      <c r="B31" s="116"/>
      <c r="C31" s="105" t="s">
        <v>1034</v>
      </c>
      <c r="D31" s="92"/>
      <c r="E31" s="93"/>
      <c r="F31" s="104"/>
      <c r="G31" s="95"/>
    </row>
    <row r="32" spans="1:7" ht="17.100000000000001" customHeight="1">
      <c r="A32" s="89" t="s">
        <v>1282</v>
      </c>
      <c r="B32" s="116"/>
      <c r="C32" s="91" t="s">
        <v>1035</v>
      </c>
      <c r="D32" s="92" t="s">
        <v>34</v>
      </c>
      <c r="E32" s="93">
        <v>5</v>
      </c>
      <c r="F32" s="104"/>
      <c r="G32" s="95"/>
    </row>
    <row r="33" spans="1:7" ht="17.100000000000001" customHeight="1">
      <c r="A33" s="89"/>
      <c r="B33" s="116"/>
      <c r="C33" s="105" t="s">
        <v>1036</v>
      </c>
      <c r="D33" s="92"/>
      <c r="E33" s="93"/>
      <c r="F33" s="104"/>
      <c r="G33" s="95"/>
    </row>
    <row r="34" spans="1:7" ht="17.100000000000001" customHeight="1">
      <c r="A34" s="89" t="s">
        <v>1283</v>
      </c>
      <c r="B34" s="116"/>
      <c r="C34" s="91" t="s">
        <v>1037</v>
      </c>
      <c r="D34" s="92" t="s">
        <v>5</v>
      </c>
      <c r="E34" s="93">
        <v>1</v>
      </c>
      <c r="F34" s="104"/>
      <c r="G34" s="95"/>
    </row>
    <row r="35" spans="1:7" ht="17.100000000000001" customHeight="1">
      <c r="A35" s="138"/>
      <c r="B35" s="124"/>
      <c r="C35" s="109"/>
      <c r="D35" s="141"/>
      <c r="E35" s="142"/>
      <c r="F35" s="143"/>
      <c r="G35" s="144"/>
    </row>
    <row r="36" spans="1:7" ht="17.100000000000001" customHeight="1">
      <c r="A36" s="96">
        <v>19.2</v>
      </c>
      <c r="B36" s="147"/>
      <c r="C36" s="136" t="s">
        <v>1038</v>
      </c>
      <c r="D36" s="99"/>
      <c r="E36" s="100"/>
      <c r="F36" s="101"/>
      <c r="G36" s="102"/>
    </row>
    <row r="37" spans="1:7" ht="17.100000000000001" customHeight="1">
      <c r="A37" s="89"/>
      <c r="B37" s="116"/>
      <c r="C37" s="91"/>
      <c r="D37" s="92"/>
      <c r="E37" s="93"/>
      <c r="F37" s="104"/>
      <c r="G37" s="95"/>
    </row>
    <row r="38" spans="1:7" ht="17.100000000000001" customHeight="1">
      <c r="A38" s="89"/>
      <c r="B38" s="116"/>
      <c r="C38" s="105" t="s">
        <v>1039</v>
      </c>
      <c r="D38" s="92"/>
      <c r="E38" s="93"/>
      <c r="F38" s="104"/>
      <c r="G38" s="95"/>
    </row>
    <row r="39" spans="1:7" ht="17.100000000000001" customHeight="1">
      <c r="A39" s="89" t="s">
        <v>1285</v>
      </c>
      <c r="B39" s="116"/>
      <c r="C39" s="91" t="s">
        <v>1041</v>
      </c>
      <c r="D39" s="92" t="s">
        <v>34</v>
      </c>
      <c r="E39" s="93">
        <v>3</v>
      </c>
      <c r="F39" s="104"/>
      <c r="G39" s="95"/>
    </row>
    <row r="40" spans="1:7" ht="17.100000000000001" customHeight="1">
      <c r="A40" s="89"/>
      <c r="B40" s="116"/>
      <c r="C40" s="91" t="s">
        <v>1595</v>
      </c>
      <c r="D40" s="92"/>
      <c r="E40" s="93"/>
      <c r="F40" s="104"/>
      <c r="G40" s="95"/>
    </row>
    <row r="41" spans="1:7" ht="17.100000000000001" customHeight="1">
      <c r="A41" s="89"/>
      <c r="B41" s="116"/>
      <c r="C41" s="39" t="s">
        <v>1462</v>
      </c>
      <c r="D41" s="92"/>
      <c r="E41" s="93"/>
      <c r="F41" s="104"/>
      <c r="G41" s="95"/>
    </row>
    <row r="42" spans="1:7" ht="17.100000000000001" customHeight="1">
      <c r="A42" s="89"/>
      <c r="B42" s="116"/>
      <c r="C42" s="91" t="s">
        <v>1596</v>
      </c>
      <c r="D42" s="92"/>
      <c r="E42" s="93"/>
      <c r="F42" s="104"/>
      <c r="G42" s="95"/>
    </row>
    <row r="43" spans="1:7" ht="17.100000000000001" customHeight="1">
      <c r="A43" s="89"/>
      <c r="B43" s="116"/>
      <c r="C43" s="91" t="s">
        <v>1463</v>
      </c>
      <c r="D43" s="92"/>
      <c r="E43" s="93"/>
      <c r="F43" s="104"/>
      <c r="G43" s="95"/>
    </row>
    <row r="44" spans="1:7" ht="17.100000000000001" customHeight="1">
      <c r="A44" s="89" t="s">
        <v>1286</v>
      </c>
      <c r="B44" s="116"/>
      <c r="C44" s="91" t="s">
        <v>630</v>
      </c>
      <c r="D44" s="92" t="s">
        <v>34</v>
      </c>
      <c r="E44" s="93">
        <v>4</v>
      </c>
      <c r="F44" s="104"/>
      <c r="G44" s="95"/>
    </row>
    <row r="45" spans="1:7" ht="17.100000000000001" customHeight="1">
      <c r="A45" s="89"/>
      <c r="B45" s="116"/>
      <c r="C45" s="91" t="s">
        <v>1597</v>
      </c>
      <c r="D45" s="92"/>
      <c r="E45" s="93"/>
      <c r="F45" s="104"/>
      <c r="G45" s="95"/>
    </row>
    <row r="46" spans="1:7" ht="17.100000000000001" customHeight="1">
      <c r="A46" s="89"/>
      <c r="B46" s="116"/>
      <c r="C46" s="91" t="s">
        <v>631</v>
      </c>
      <c r="D46" s="92"/>
      <c r="E46" s="93"/>
      <c r="F46" s="104"/>
      <c r="G46" s="95"/>
    </row>
    <row r="47" spans="1:7" ht="17.100000000000001" customHeight="1">
      <c r="A47" s="89"/>
      <c r="B47" s="116"/>
      <c r="C47" s="91" t="s">
        <v>1464</v>
      </c>
      <c r="D47" s="92"/>
      <c r="E47" s="93"/>
      <c r="F47" s="104"/>
      <c r="G47" s="95"/>
    </row>
    <row r="48" spans="1:7" ht="17.100000000000001" customHeight="1">
      <c r="A48" s="89"/>
      <c r="B48" s="116"/>
      <c r="C48" s="91" t="s">
        <v>1465</v>
      </c>
      <c r="D48" s="92"/>
      <c r="E48" s="93"/>
      <c r="F48" s="104"/>
      <c r="G48" s="95"/>
    </row>
    <row r="49" spans="1:10" ht="17.100000000000001" customHeight="1">
      <c r="A49" s="89"/>
      <c r="B49" s="116"/>
      <c r="C49" s="91" t="s">
        <v>1466</v>
      </c>
      <c r="D49" s="92"/>
      <c r="E49" s="93"/>
      <c r="F49" s="104"/>
      <c r="G49" s="95"/>
    </row>
    <row r="50" spans="1:10" ht="17.100000000000001" customHeight="1">
      <c r="A50" s="89"/>
      <c r="B50" s="116"/>
      <c r="C50" s="91" t="s">
        <v>1468</v>
      </c>
      <c r="D50" s="92"/>
      <c r="E50" s="93"/>
      <c r="F50" s="104"/>
      <c r="G50" s="95"/>
    </row>
    <row r="51" spans="1:10" ht="17.100000000000001" customHeight="1">
      <c r="A51" s="89" t="s">
        <v>1287</v>
      </c>
      <c r="B51" s="116"/>
      <c r="C51" s="91" t="s">
        <v>1469</v>
      </c>
      <c r="D51" s="92" t="s">
        <v>34</v>
      </c>
      <c r="E51" s="93">
        <v>1</v>
      </c>
      <c r="F51" s="104"/>
      <c r="G51" s="95"/>
    </row>
    <row r="52" spans="1:10" ht="17.100000000000001" customHeight="1">
      <c r="A52" s="89"/>
      <c r="B52" s="116"/>
      <c r="C52" s="91" t="s">
        <v>1467</v>
      </c>
      <c r="D52" s="92"/>
      <c r="E52" s="93"/>
      <c r="F52" s="104"/>
      <c r="G52" s="95"/>
    </row>
    <row r="53" spans="1:10" ht="17.100000000000001" customHeight="1">
      <c r="A53" s="89" t="s">
        <v>1472</v>
      </c>
      <c r="B53" s="116"/>
      <c r="C53" s="91" t="s">
        <v>1470</v>
      </c>
      <c r="D53" s="92" t="s">
        <v>34</v>
      </c>
      <c r="E53" s="93">
        <v>1</v>
      </c>
      <c r="F53" s="104"/>
      <c r="G53" s="95"/>
    </row>
    <row r="54" spans="1:10" ht="17.100000000000001" customHeight="1">
      <c r="A54" s="89"/>
      <c r="B54" s="116"/>
      <c r="C54" s="91" t="s">
        <v>1471</v>
      </c>
      <c r="D54" s="92"/>
      <c r="E54" s="93"/>
      <c r="F54" s="104"/>
      <c r="G54" s="95"/>
    </row>
    <row r="55" spans="1:10" ht="17.100000000000001" customHeight="1">
      <c r="A55" s="89"/>
      <c r="B55" s="116"/>
      <c r="C55" s="91"/>
      <c r="D55" s="92"/>
      <c r="E55" s="93"/>
      <c r="F55" s="104"/>
      <c r="G55" s="95"/>
    </row>
    <row r="56" spans="1:10" ht="17.100000000000001" customHeight="1">
      <c r="A56" s="89"/>
      <c r="B56" s="116"/>
      <c r="C56" s="91"/>
      <c r="D56" s="92"/>
      <c r="E56" s="93"/>
      <c r="F56" s="104"/>
      <c r="G56" s="95"/>
    </row>
    <row r="57" spans="1:10" ht="17.100000000000001" customHeight="1">
      <c r="A57" s="89"/>
      <c r="B57" s="116"/>
      <c r="C57" s="91"/>
      <c r="D57" s="92"/>
      <c r="E57" s="93"/>
      <c r="F57" s="104"/>
      <c r="G57" s="95"/>
    </row>
    <row r="58" spans="1:10" ht="17.100000000000001" customHeight="1" thickBot="1">
      <c r="A58" s="89"/>
      <c r="B58" s="116"/>
      <c r="C58" s="91"/>
      <c r="D58" s="92"/>
      <c r="E58" s="93"/>
      <c r="F58" s="104"/>
      <c r="G58" s="95"/>
    </row>
    <row r="59" spans="1:10" ht="24.95" customHeight="1" thickBot="1">
      <c r="A59" s="321">
        <f>+archi18!A61:G61</f>
        <v>37</v>
      </c>
      <c r="B59" s="322"/>
      <c r="C59" s="322"/>
      <c r="D59" s="322"/>
      <c r="E59" s="322"/>
      <c r="F59" s="322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+archi16!A61:G61+1</f>
        <v>36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E0877-0F7C-4811-96D0-2889802AE889}">
  <sheetPr>
    <tabColor rgb="FFFF0066"/>
  </sheetPr>
  <dimension ref="A1:J473"/>
  <sheetViews>
    <sheetView showGridLines="0" view="pageLayout" topLeftCell="A61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tr">
        <f>+archi17!C7</f>
        <v>Schedule 19 continued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+archi15!C8</f>
        <v>Plumbing and drainage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+archi17!A61:G61</f>
        <v>36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96">
        <v>19.3</v>
      </c>
      <c r="B12" s="147"/>
      <c r="C12" s="136" t="s">
        <v>1043</v>
      </c>
      <c r="D12" s="99"/>
      <c r="E12" s="100"/>
      <c r="F12" s="101"/>
      <c r="G12" s="102"/>
    </row>
    <row r="13" spans="1:10" ht="17.100000000000001" customHeight="1">
      <c r="A13" s="89"/>
      <c r="B13" s="116"/>
      <c r="C13" s="91"/>
      <c r="D13" s="92"/>
      <c r="E13" s="93"/>
      <c r="F13" s="104"/>
      <c r="G13" s="95"/>
    </row>
    <row r="14" spans="1:10" ht="17.100000000000001" customHeight="1">
      <c r="A14" s="89"/>
      <c r="B14" s="116"/>
      <c r="C14" s="105" t="s">
        <v>1044</v>
      </c>
      <c r="D14" s="92"/>
      <c r="E14" s="93"/>
      <c r="F14" s="104"/>
      <c r="G14" s="95"/>
    </row>
    <row r="15" spans="1:10" ht="17.100000000000001" customHeight="1">
      <c r="A15" s="89" t="s">
        <v>1288</v>
      </c>
      <c r="B15" s="116"/>
      <c r="C15" s="91" t="s">
        <v>1289</v>
      </c>
      <c r="D15" s="92" t="s">
        <v>34</v>
      </c>
      <c r="E15" s="93">
        <v>1</v>
      </c>
      <c r="F15" s="104"/>
      <c r="G15" s="95"/>
    </row>
    <row r="16" spans="1:10" ht="17.100000000000001" customHeight="1">
      <c r="A16" s="89" t="s">
        <v>1290</v>
      </c>
      <c r="B16" s="116"/>
      <c r="C16" s="91" t="s">
        <v>1047</v>
      </c>
      <c r="D16" s="92" t="s">
        <v>34</v>
      </c>
      <c r="E16" s="93">
        <v>2</v>
      </c>
      <c r="F16" s="104"/>
      <c r="G16" s="95"/>
    </row>
    <row r="17" spans="1:7" ht="17.100000000000001" customHeight="1">
      <c r="A17" s="89"/>
      <c r="B17" s="116"/>
      <c r="C17" s="91"/>
      <c r="D17" s="92"/>
      <c r="E17" s="93"/>
      <c r="F17" s="104"/>
      <c r="G17" s="95"/>
    </row>
    <row r="18" spans="1:7" ht="17.100000000000001" customHeight="1">
      <c r="A18" s="96">
        <v>19.399999999999999</v>
      </c>
      <c r="B18" s="147"/>
      <c r="C18" s="136" t="s">
        <v>1048</v>
      </c>
      <c r="D18" s="99"/>
      <c r="E18" s="100"/>
      <c r="F18" s="101"/>
      <c r="G18" s="102"/>
    </row>
    <row r="19" spans="1:7" ht="17.100000000000001" customHeight="1">
      <c r="A19" s="89"/>
      <c r="B19" s="116"/>
      <c r="C19" s="91"/>
      <c r="D19" s="92"/>
      <c r="E19" s="93"/>
      <c r="F19" s="104"/>
      <c r="G19" s="95"/>
    </row>
    <row r="20" spans="1:7" ht="17.100000000000001" customHeight="1">
      <c r="A20" s="89"/>
      <c r="B20" s="116"/>
      <c r="C20" s="105" t="s">
        <v>1049</v>
      </c>
      <c r="D20" s="92"/>
      <c r="E20" s="93"/>
      <c r="F20" s="104"/>
      <c r="G20" s="95"/>
    </row>
    <row r="21" spans="1:7" ht="17.100000000000001" customHeight="1">
      <c r="A21" s="89" t="s">
        <v>1598</v>
      </c>
      <c r="B21" s="116"/>
      <c r="C21" s="91" t="s">
        <v>1051</v>
      </c>
      <c r="D21" s="92" t="s">
        <v>34</v>
      </c>
      <c r="E21" s="93">
        <v>4</v>
      </c>
      <c r="F21" s="104"/>
      <c r="G21" s="95"/>
    </row>
    <row r="22" spans="1:7" ht="17.100000000000001" customHeight="1">
      <c r="A22" s="89"/>
      <c r="B22" s="116"/>
      <c r="C22" s="105" t="s">
        <v>1052</v>
      </c>
      <c r="D22" s="92"/>
      <c r="E22" s="93"/>
      <c r="F22" s="104"/>
      <c r="G22" s="95"/>
    </row>
    <row r="23" spans="1:7" ht="17.100000000000001" customHeight="1">
      <c r="A23" s="89" t="s">
        <v>1291</v>
      </c>
      <c r="B23" s="116"/>
      <c r="C23" s="91" t="s">
        <v>633</v>
      </c>
      <c r="D23" s="92" t="s">
        <v>34</v>
      </c>
      <c r="E23" s="93">
        <v>4</v>
      </c>
      <c r="F23" s="104"/>
      <c r="G23" s="95"/>
    </row>
    <row r="24" spans="1:7" ht="17.100000000000001" customHeight="1">
      <c r="A24" s="89" t="s">
        <v>1292</v>
      </c>
      <c r="B24" s="116"/>
      <c r="C24" s="91" t="s">
        <v>1055</v>
      </c>
      <c r="D24" s="92" t="s">
        <v>34</v>
      </c>
      <c r="E24" s="93">
        <v>5</v>
      </c>
      <c r="F24" s="104"/>
      <c r="G24" s="95"/>
    </row>
    <row r="25" spans="1:7" ht="17.100000000000001" customHeight="1">
      <c r="A25" s="89"/>
      <c r="B25" s="116"/>
      <c r="C25" s="91"/>
      <c r="D25" s="92"/>
      <c r="E25" s="93"/>
      <c r="F25" s="104"/>
      <c r="G25" s="95"/>
    </row>
    <row r="26" spans="1:7" ht="17.100000000000001" customHeight="1">
      <c r="A26" s="96">
        <v>19.5</v>
      </c>
      <c r="B26" s="147"/>
      <c r="C26" s="136" t="s">
        <v>1056</v>
      </c>
      <c r="D26" s="99"/>
      <c r="E26" s="100"/>
      <c r="F26" s="101"/>
      <c r="G26" s="102"/>
    </row>
    <row r="27" spans="1:7" ht="17.100000000000001" customHeight="1">
      <c r="A27" s="89"/>
      <c r="B27" s="116"/>
      <c r="C27" s="91"/>
      <c r="D27" s="92"/>
      <c r="E27" s="93"/>
      <c r="F27" s="104"/>
      <c r="G27" s="95"/>
    </row>
    <row r="28" spans="1:7" ht="17.100000000000001" customHeight="1">
      <c r="A28" s="89"/>
      <c r="B28" s="116"/>
      <c r="C28" s="105" t="s">
        <v>1044</v>
      </c>
      <c r="D28" s="92"/>
      <c r="E28" s="93"/>
      <c r="F28" s="104"/>
      <c r="G28" s="95"/>
    </row>
    <row r="29" spans="1:7" ht="17.100000000000001" customHeight="1">
      <c r="A29" s="89" t="s">
        <v>1293</v>
      </c>
      <c r="B29" s="116"/>
      <c r="C29" s="91" t="s">
        <v>634</v>
      </c>
      <c r="D29" s="92" t="s">
        <v>34</v>
      </c>
      <c r="E29" s="93">
        <v>5</v>
      </c>
      <c r="F29" s="104"/>
      <c r="G29" s="95"/>
    </row>
    <row r="30" spans="1:7" ht="17.100000000000001" customHeight="1">
      <c r="A30" s="89" t="s">
        <v>1294</v>
      </c>
      <c r="B30" s="116"/>
      <c r="C30" s="91" t="s">
        <v>1057</v>
      </c>
      <c r="D30" s="92" t="s">
        <v>34</v>
      </c>
      <c r="E30" s="93">
        <v>1</v>
      </c>
      <c r="F30" s="104"/>
      <c r="G30" s="95"/>
    </row>
    <row r="31" spans="1:7" ht="17.100000000000001" customHeight="1">
      <c r="A31" s="89" t="s">
        <v>1295</v>
      </c>
      <c r="B31" s="116"/>
      <c r="C31" s="91" t="s">
        <v>1058</v>
      </c>
      <c r="D31" s="92" t="s">
        <v>34</v>
      </c>
      <c r="E31" s="93">
        <v>1</v>
      </c>
      <c r="F31" s="104"/>
      <c r="G31" s="95"/>
    </row>
    <row r="32" spans="1:7" ht="17.100000000000001" customHeight="1">
      <c r="A32" s="89" t="s">
        <v>1296</v>
      </c>
      <c r="B32" s="116"/>
      <c r="C32" s="91" t="s">
        <v>635</v>
      </c>
      <c r="D32" s="92" t="s">
        <v>34</v>
      </c>
      <c r="E32" s="93">
        <v>4</v>
      </c>
      <c r="F32" s="104"/>
      <c r="G32" s="95"/>
    </row>
    <row r="33" spans="1:7" ht="17.100000000000001" customHeight="1">
      <c r="A33" s="89" t="s">
        <v>1297</v>
      </c>
      <c r="B33" s="116"/>
      <c r="C33" s="91" t="s">
        <v>1059</v>
      </c>
      <c r="D33" s="92" t="s">
        <v>34</v>
      </c>
      <c r="E33" s="93">
        <v>1</v>
      </c>
      <c r="F33" s="104"/>
      <c r="G33" s="95"/>
    </row>
    <row r="34" spans="1:7" ht="17.100000000000001" customHeight="1">
      <c r="A34" s="89"/>
      <c r="B34" s="116"/>
      <c r="C34" s="91" t="s">
        <v>1599</v>
      </c>
      <c r="D34" s="92"/>
      <c r="E34" s="93"/>
      <c r="F34" s="104"/>
      <c r="G34" s="95"/>
    </row>
    <row r="35" spans="1:7" ht="17.100000000000001" customHeight="1">
      <c r="A35" s="89"/>
      <c r="B35" s="116"/>
      <c r="C35" s="91" t="s">
        <v>1600</v>
      </c>
      <c r="D35" s="92"/>
      <c r="E35" s="93"/>
      <c r="F35" s="104"/>
      <c r="G35" s="95"/>
    </row>
    <row r="36" spans="1:7" ht="17.100000000000001" customHeight="1">
      <c r="A36" s="89" t="s">
        <v>1298</v>
      </c>
      <c r="B36" s="116"/>
      <c r="C36" s="91" t="s">
        <v>1060</v>
      </c>
      <c r="D36" s="92" t="s">
        <v>34</v>
      </c>
      <c r="E36" s="93">
        <v>10</v>
      </c>
      <c r="F36" s="104"/>
      <c r="G36" s="95"/>
    </row>
    <row r="37" spans="1:7" ht="17.100000000000001" customHeight="1">
      <c r="A37" s="138"/>
      <c r="B37" s="124"/>
      <c r="C37" s="109"/>
      <c r="D37" s="141"/>
      <c r="E37" s="142"/>
      <c r="F37" s="143"/>
      <c r="G37" s="95"/>
    </row>
    <row r="38" spans="1:7" ht="17.100000000000001" customHeight="1">
      <c r="A38" s="134" t="s">
        <v>1299</v>
      </c>
      <c r="B38" s="147"/>
      <c r="C38" s="136" t="s">
        <v>1061</v>
      </c>
      <c r="D38" s="99"/>
      <c r="E38" s="100"/>
      <c r="F38" s="101"/>
      <c r="G38" s="102"/>
    </row>
    <row r="39" spans="1:7" ht="17.100000000000001" customHeight="1">
      <c r="A39" s="89"/>
      <c r="B39" s="116"/>
      <c r="C39" s="91"/>
      <c r="D39" s="92"/>
      <c r="E39" s="93"/>
      <c r="F39" s="104"/>
      <c r="G39" s="95"/>
    </row>
    <row r="40" spans="1:7" ht="17.100000000000001" customHeight="1">
      <c r="A40" s="89"/>
      <c r="B40" s="116"/>
      <c r="C40" s="105" t="s">
        <v>1062</v>
      </c>
      <c r="D40" s="92"/>
      <c r="E40" s="93"/>
      <c r="F40" s="104"/>
      <c r="G40" s="95"/>
    </row>
    <row r="41" spans="1:7" ht="17.100000000000001" customHeight="1">
      <c r="A41" s="89" t="s">
        <v>1300</v>
      </c>
      <c r="B41" s="116"/>
      <c r="C41" s="91" t="s">
        <v>1063</v>
      </c>
      <c r="D41" s="92" t="s">
        <v>16</v>
      </c>
      <c r="E41" s="93">
        <v>10</v>
      </c>
      <c r="F41" s="104"/>
      <c r="G41" s="95"/>
    </row>
    <row r="42" spans="1:7" ht="17.100000000000001" customHeight="1">
      <c r="A42" s="89" t="s">
        <v>1301</v>
      </c>
      <c r="B42" s="116"/>
      <c r="C42" s="91" t="s">
        <v>1064</v>
      </c>
      <c r="D42" s="92" t="s">
        <v>16</v>
      </c>
      <c r="E42" s="93">
        <v>10</v>
      </c>
      <c r="F42" s="104"/>
      <c r="G42" s="95"/>
    </row>
    <row r="43" spans="1:7" ht="17.100000000000001" customHeight="1">
      <c r="A43" s="89"/>
      <c r="B43" s="116"/>
      <c r="C43" s="105" t="s">
        <v>1065</v>
      </c>
      <c r="D43" s="92"/>
      <c r="E43" s="93"/>
      <c r="F43" s="104"/>
      <c r="G43" s="95"/>
    </row>
    <row r="44" spans="1:7" ht="17.100000000000001" customHeight="1">
      <c r="A44" s="89" t="s">
        <v>1302</v>
      </c>
      <c r="B44" s="116"/>
      <c r="C44" s="91" t="s">
        <v>632</v>
      </c>
      <c r="D44" s="92" t="s">
        <v>600</v>
      </c>
      <c r="E44" s="93">
        <v>5</v>
      </c>
      <c r="F44" s="104"/>
      <c r="G44" s="95"/>
    </row>
    <row r="45" spans="1:7" ht="17.100000000000001" customHeight="1">
      <c r="A45" s="89" t="s">
        <v>1303</v>
      </c>
      <c r="B45" s="116"/>
      <c r="C45" s="91" t="s">
        <v>636</v>
      </c>
      <c r="D45" s="92" t="s">
        <v>600</v>
      </c>
      <c r="E45" s="93">
        <v>5</v>
      </c>
      <c r="F45" s="104"/>
      <c r="G45" s="95"/>
    </row>
    <row r="46" spans="1:7" ht="17.100000000000001" customHeight="1">
      <c r="A46" s="89" t="s">
        <v>1304</v>
      </c>
      <c r="B46" s="116"/>
      <c r="C46" s="91" t="s">
        <v>1066</v>
      </c>
      <c r="D46" s="92" t="s">
        <v>600</v>
      </c>
      <c r="E46" s="93">
        <v>10</v>
      </c>
      <c r="F46" s="104"/>
      <c r="G46" s="95"/>
    </row>
    <row r="47" spans="1:7" ht="17.100000000000001" customHeight="1">
      <c r="A47" s="138"/>
      <c r="B47" s="124"/>
      <c r="C47" s="109"/>
      <c r="D47" s="141"/>
      <c r="E47" s="142"/>
      <c r="F47" s="143"/>
      <c r="G47" s="95"/>
    </row>
    <row r="48" spans="1:7" ht="17.100000000000001" customHeight="1">
      <c r="A48" s="134">
        <v>19.7</v>
      </c>
      <c r="B48" s="147"/>
      <c r="C48" s="136" t="s">
        <v>1067</v>
      </c>
      <c r="D48" s="99"/>
      <c r="E48" s="100"/>
      <c r="F48" s="101"/>
      <c r="G48" s="102"/>
    </row>
    <row r="49" spans="1:10" ht="17.100000000000001" customHeight="1">
      <c r="A49" s="89"/>
      <c r="B49" s="116"/>
      <c r="C49" s="91"/>
      <c r="D49" s="92"/>
      <c r="E49" s="93"/>
      <c r="F49" s="104"/>
      <c r="G49" s="95"/>
    </row>
    <row r="50" spans="1:10" ht="17.100000000000001" customHeight="1">
      <c r="A50" s="89"/>
      <c r="B50" s="116"/>
      <c r="C50" s="105" t="s">
        <v>1068</v>
      </c>
      <c r="D50" s="92"/>
      <c r="E50" s="93"/>
      <c r="F50" s="104"/>
      <c r="G50" s="95"/>
    </row>
    <row r="51" spans="1:10" ht="17.100000000000001" customHeight="1">
      <c r="A51" s="89" t="s">
        <v>1305</v>
      </c>
      <c r="B51" s="116"/>
      <c r="C51" s="91" t="s">
        <v>1069</v>
      </c>
      <c r="D51" s="92" t="s">
        <v>16</v>
      </c>
      <c r="E51" s="93">
        <v>10</v>
      </c>
      <c r="F51" s="104"/>
      <c r="G51" s="95"/>
    </row>
    <row r="52" spans="1:10" ht="17.100000000000001" customHeight="1">
      <c r="A52" s="89"/>
      <c r="B52" s="116"/>
      <c r="C52" s="105" t="s">
        <v>1070</v>
      </c>
      <c r="D52" s="92"/>
      <c r="E52" s="93"/>
      <c r="F52" s="104"/>
      <c r="G52" s="95"/>
    </row>
    <row r="53" spans="1:10" ht="17.100000000000001" customHeight="1">
      <c r="A53" s="89" t="s">
        <v>1306</v>
      </c>
      <c r="B53" s="116"/>
      <c r="C53" s="91" t="s">
        <v>1071</v>
      </c>
      <c r="D53" s="92" t="s">
        <v>34</v>
      </c>
      <c r="E53" s="93">
        <v>1</v>
      </c>
      <c r="F53" s="104"/>
      <c r="G53" s="95"/>
    </row>
    <row r="54" spans="1:10" ht="17.100000000000001" customHeight="1">
      <c r="A54" s="89" t="s">
        <v>1307</v>
      </c>
      <c r="B54" s="116"/>
      <c r="C54" s="91" t="s">
        <v>1072</v>
      </c>
      <c r="D54" s="92" t="s">
        <v>34</v>
      </c>
      <c r="E54" s="93">
        <v>1</v>
      </c>
      <c r="F54" s="104"/>
      <c r="G54" s="95"/>
    </row>
    <row r="55" spans="1:10" ht="17.100000000000001" customHeight="1">
      <c r="A55" s="89"/>
      <c r="B55" s="116"/>
      <c r="C55" s="105" t="s">
        <v>1073</v>
      </c>
      <c r="D55" s="92"/>
      <c r="E55" s="93"/>
      <c r="F55" s="104"/>
      <c r="G55" s="95"/>
    </row>
    <row r="56" spans="1:10" ht="17.100000000000001" customHeight="1">
      <c r="A56" s="89" t="s">
        <v>1308</v>
      </c>
      <c r="B56" s="116"/>
      <c r="C56" s="91" t="s">
        <v>1074</v>
      </c>
      <c r="D56" s="92" t="s">
        <v>16</v>
      </c>
      <c r="E56" s="93">
        <v>10</v>
      </c>
      <c r="F56" s="104"/>
      <c r="G56" s="95"/>
    </row>
    <row r="57" spans="1:10" ht="17.100000000000001" customHeight="1">
      <c r="A57" s="89"/>
      <c r="B57" s="116"/>
      <c r="C57" s="105" t="s">
        <v>1400</v>
      </c>
      <c r="D57" s="92"/>
      <c r="E57" s="93"/>
      <c r="F57" s="104"/>
      <c r="G57" s="95"/>
    </row>
    <row r="58" spans="1:10" ht="17.100000000000001" customHeight="1" thickBot="1">
      <c r="A58" s="89" t="s">
        <v>1309</v>
      </c>
      <c r="B58" s="116"/>
      <c r="C58" s="91" t="s">
        <v>1075</v>
      </c>
      <c r="D58" s="92" t="s">
        <v>34</v>
      </c>
      <c r="E58" s="93">
        <v>1</v>
      </c>
      <c r="F58" s="104"/>
      <c r="G58" s="95"/>
    </row>
    <row r="59" spans="1:10" ht="24.95" customHeight="1" thickBot="1">
      <c r="A59" s="321">
        <f>+archi19!A61:G61</f>
        <v>38</v>
      </c>
      <c r="B59" s="322"/>
      <c r="C59" s="322"/>
      <c r="D59" s="322"/>
      <c r="E59" s="322"/>
      <c r="F59" s="322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+archi17!A61:G61+1</f>
        <v>37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honeticPr fontId="73" type="noConversion"/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4E005-B1E5-4E7B-9135-EF92715DA95C}">
  <sheetPr>
    <tabColor rgb="FFFF0066"/>
  </sheetPr>
  <dimension ref="A1:J473"/>
  <sheetViews>
    <sheetView showGridLines="0" view="pageLayout" topLeftCell="A5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tr">
        <f>+archi16!C7</f>
        <v>Schedule 19 continued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+archi15!C8</f>
        <v>Plumbing and drainage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+archi18!A61:G61</f>
        <v>37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116"/>
      <c r="C12" s="105" t="s">
        <v>1076</v>
      </c>
      <c r="D12" s="92"/>
      <c r="E12" s="93"/>
      <c r="F12" s="104"/>
      <c r="G12" s="95"/>
    </row>
    <row r="13" spans="1:10" ht="17.100000000000001" customHeight="1">
      <c r="A13" s="89" t="s">
        <v>1310</v>
      </c>
      <c r="B13" s="116"/>
      <c r="C13" s="91" t="s">
        <v>1077</v>
      </c>
      <c r="D13" s="92" t="s">
        <v>16</v>
      </c>
      <c r="E13" s="93">
        <v>30</v>
      </c>
      <c r="F13" s="104"/>
      <c r="G13" s="95"/>
    </row>
    <row r="14" spans="1:10" ht="17.100000000000001" customHeight="1">
      <c r="A14" s="89" t="s">
        <v>1311</v>
      </c>
      <c r="B14" s="116"/>
      <c r="C14" s="91" t="s">
        <v>1078</v>
      </c>
      <c r="D14" s="92" t="s">
        <v>16</v>
      </c>
      <c r="E14" s="93">
        <v>10</v>
      </c>
      <c r="F14" s="104"/>
      <c r="G14" s="95"/>
    </row>
    <row r="15" spans="1:10" ht="17.100000000000001" customHeight="1">
      <c r="A15" s="89" t="s">
        <v>1312</v>
      </c>
      <c r="B15" s="116"/>
      <c r="C15" s="91" t="s">
        <v>1079</v>
      </c>
      <c r="D15" s="92" t="s">
        <v>16</v>
      </c>
      <c r="E15" s="93">
        <v>25</v>
      </c>
      <c r="F15" s="104"/>
      <c r="G15" s="95"/>
    </row>
    <row r="16" spans="1:10" ht="17.100000000000001" customHeight="1">
      <c r="A16" s="89" t="s">
        <v>1313</v>
      </c>
      <c r="B16" s="116"/>
      <c r="C16" s="91" t="s">
        <v>1080</v>
      </c>
      <c r="D16" s="92" t="s">
        <v>16</v>
      </c>
      <c r="E16" s="93">
        <v>8</v>
      </c>
      <c r="F16" s="104"/>
      <c r="G16" s="95"/>
    </row>
    <row r="17" spans="1:7" ht="17.100000000000001" customHeight="1">
      <c r="A17" s="89"/>
      <c r="B17" s="116"/>
      <c r="C17" s="105" t="s">
        <v>1081</v>
      </c>
      <c r="D17" s="92"/>
      <c r="E17" s="93"/>
      <c r="F17" s="104"/>
      <c r="G17" s="95"/>
    </row>
    <row r="18" spans="1:7" ht="17.100000000000001" customHeight="1">
      <c r="A18" s="89" t="s">
        <v>1314</v>
      </c>
      <c r="B18" s="116"/>
      <c r="C18" s="91" t="s">
        <v>1082</v>
      </c>
      <c r="D18" s="92" t="s">
        <v>34</v>
      </c>
      <c r="E18" s="93">
        <v>14</v>
      </c>
      <c r="F18" s="104"/>
      <c r="G18" s="95"/>
    </row>
    <row r="19" spans="1:7" ht="17.100000000000001" customHeight="1">
      <c r="A19" s="89" t="s">
        <v>1315</v>
      </c>
      <c r="B19" s="116"/>
      <c r="C19" s="91" t="s">
        <v>1083</v>
      </c>
      <c r="D19" s="92" t="s">
        <v>34</v>
      </c>
      <c r="E19" s="93">
        <v>4</v>
      </c>
      <c r="F19" s="104"/>
      <c r="G19" s="95"/>
    </row>
    <row r="20" spans="1:7" ht="17.100000000000001" customHeight="1">
      <c r="A20" s="89"/>
      <c r="B20" s="116"/>
      <c r="C20" s="105" t="s">
        <v>803</v>
      </c>
      <c r="D20" s="92"/>
      <c r="E20" s="93"/>
      <c r="F20" s="104"/>
      <c r="G20" s="95"/>
    </row>
    <row r="21" spans="1:7" ht="17.100000000000001" customHeight="1">
      <c r="A21" s="89" t="s">
        <v>1316</v>
      </c>
      <c r="B21" s="116"/>
      <c r="C21" s="91" t="s">
        <v>1084</v>
      </c>
      <c r="D21" s="92" t="s">
        <v>34</v>
      </c>
      <c r="E21" s="93">
        <v>1</v>
      </c>
      <c r="F21" s="104"/>
      <c r="G21" s="95"/>
    </row>
    <row r="22" spans="1:7" ht="17.100000000000001" customHeight="1">
      <c r="A22" s="89"/>
      <c r="B22" s="116"/>
      <c r="C22" s="91" t="s">
        <v>1085</v>
      </c>
      <c r="D22" s="92"/>
      <c r="E22" s="93"/>
      <c r="F22" s="104"/>
      <c r="G22" s="95"/>
    </row>
    <row r="23" spans="1:7" ht="17.100000000000001" customHeight="1">
      <c r="A23" s="89"/>
      <c r="B23" s="116"/>
      <c r="C23" s="105" t="s">
        <v>1086</v>
      </c>
      <c r="D23" s="92"/>
      <c r="E23" s="93"/>
      <c r="F23" s="104"/>
      <c r="G23" s="95"/>
    </row>
    <row r="24" spans="1:7" ht="17.100000000000001" customHeight="1">
      <c r="A24" s="89" t="s">
        <v>1317</v>
      </c>
      <c r="B24" s="116"/>
      <c r="C24" s="91" t="s">
        <v>1087</v>
      </c>
      <c r="D24" s="92" t="s">
        <v>5</v>
      </c>
      <c r="E24" s="93">
        <v>1</v>
      </c>
      <c r="F24" s="104"/>
      <c r="G24" s="95"/>
    </row>
    <row r="25" spans="1:7" ht="17.100000000000001" customHeight="1">
      <c r="A25" s="89"/>
      <c r="B25" s="116"/>
      <c r="C25" s="105" t="s">
        <v>1036</v>
      </c>
      <c r="D25" s="92"/>
      <c r="E25" s="93"/>
      <c r="F25" s="104"/>
      <c r="G25" s="95"/>
    </row>
    <row r="26" spans="1:7" ht="17.100000000000001" customHeight="1">
      <c r="A26" s="89" t="s">
        <v>1318</v>
      </c>
      <c r="B26" s="116"/>
      <c r="C26" s="91" t="s">
        <v>1088</v>
      </c>
      <c r="D26" s="92" t="s">
        <v>5</v>
      </c>
      <c r="E26" s="93">
        <v>1</v>
      </c>
      <c r="F26" s="104"/>
      <c r="G26" s="95"/>
    </row>
    <row r="27" spans="1:7" ht="17.100000000000001" customHeight="1">
      <c r="A27" s="89"/>
      <c r="B27" s="116"/>
      <c r="C27" s="91"/>
      <c r="D27" s="92"/>
      <c r="E27" s="93"/>
      <c r="F27" s="104"/>
      <c r="G27" s="95"/>
    </row>
    <row r="28" spans="1:7" ht="17.100000000000001" customHeight="1">
      <c r="A28" s="96">
        <v>19.8</v>
      </c>
      <c r="B28" s="147"/>
      <c r="C28" s="136" t="s">
        <v>1089</v>
      </c>
      <c r="D28" s="99"/>
      <c r="E28" s="100"/>
      <c r="F28" s="101"/>
      <c r="G28" s="102"/>
    </row>
    <row r="29" spans="1:7" ht="17.100000000000001" customHeight="1">
      <c r="A29" s="89"/>
      <c r="B29" s="116"/>
      <c r="C29" s="135"/>
      <c r="D29" s="92"/>
      <c r="E29" s="93"/>
      <c r="F29" s="104"/>
      <c r="G29" s="95"/>
    </row>
    <row r="30" spans="1:7" ht="17.100000000000001" customHeight="1">
      <c r="A30" s="89"/>
      <c r="B30" s="116"/>
      <c r="C30" s="105" t="s">
        <v>1090</v>
      </c>
      <c r="D30" s="92"/>
      <c r="E30" s="93"/>
      <c r="F30" s="104"/>
      <c r="G30" s="95"/>
    </row>
    <row r="31" spans="1:7" ht="17.100000000000001" customHeight="1">
      <c r="A31" s="89" t="s">
        <v>1319</v>
      </c>
      <c r="B31" s="116"/>
      <c r="C31" s="91" t="s">
        <v>1091</v>
      </c>
      <c r="D31" s="92" t="s">
        <v>34</v>
      </c>
      <c r="E31" s="93">
        <v>1</v>
      </c>
      <c r="F31" s="104"/>
      <c r="G31" s="95"/>
    </row>
    <row r="32" spans="1:7" ht="17.100000000000001" customHeight="1">
      <c r="A32" s="89"/>
      <c r="B32" s="116"/>
      <c r="C32" s="91"/>
      <c r="D32" s="92"/>
      <c r="E32" s="93"/>
      <c r="F32" s="104"/>
      <c r="G32" s="95"/>
    </row>
    <row r="33" spans="1:7" ht="17.100000000000001" customHeight="1">
      <c r="A33" s="96">
        <v>19.899999999999999</v>
      </c>
      <c r="B33" s="147"/>
      <c r="C33" s="136" t="s">
        <v>1092</v>
      </c>
      <c r="D33" s="99"/>
      <c r="E33" s="100"/>
      <c r="F33" s="101"/>
      <c r="G33" s="102"/>
    </row>
    <row r="34" spans="1:7" ht="17.100000000000001" customHeight="1">
      <c r="A34" s="89"/>
      <c r="B34" s="116"/>
      <c r="C34" s="91"/>
      <c r="D34" s="92"/>
      <c r="E34" s="93"/>
      <c r="F34" s="104"/>
      <c r="G34" s="95"/>
    </row>
    <row r="35" spans="1:7" ht="17.100000000000001" customHeight="1">
      <c r="A35" s="89"/>
      <c r="B35" s="116"/>
      <c r="C35" s="105" t="s">
        <v>1093</v>
      </c>
      <c r="D35" s="92"/>
      <c r="E35" s="93"/>
      <c r="F35" s="104"/>
      <c r="G35" s="95"/>
    </row>
    <row r="36" spans="1:7" ht="17.100000000000001" customHeight="1">
      <c r="A36" s="89" t="s">
        <v>1601</v>
      </c>
      <c r="B36" s="116"/>
      <c r="C36" s="91" t="s">
        <v>1094</v>
      </c>
      <c r="D36" s="92" t="s">
        <v>34</v>
      </c>
      <c r="E36" s="93">
        <v>1</v>
      </c>
      <c r="F36" s="104"/>
      <c r="G36" s="95"/>
    </row>
    <row r="37" spans="1:7" ht="17.100000000000001" customHeight="1">
      <c r="A37" s="89"/>
      <c r="B37" s="116"/>
      <c r="C37" s="91" t="s">
        <v>1095</v>
      </c>
      <c r="D37" s="92"/>
      <c r="E37" s="93"/>
      <c r="F37" s="104"/>
      <c r="G37" s="95"/>
    </row>
    <row r="38" spans="1:7" ht="17.100000000000001" customHeight="1">
      <c r="A38" s="89"/>
      <c r="B38" s="116"/>
      <c r="C38" s="135"/>
      <c r="D38" s="92"/>
      <c r="E38" s="93"/>
      <c r="F38" s="104"/>
      <c r="G38" s="95"/>
    </row>
    <row r="39" spans="1:7" ht="17.100000000000001" customHeight="1">
      <c r="A39" s="134" t="s">
        <v>1324</v>
      </c>
      <c r="B39" s="225"/>
      <c r="C39" s="226" t="s">
        <v>1096</v>
      </c>
      <c r="D39" s="227"/>
      <c r="E39" s="228"/>
      <c r="F39" s="229"/>
      <c r="G39" s="230"/>
    </row>
    <row r="40" spans="1:7" ht="17.100000000000001" customHeight="1">
      <c r="A40" s="89"/>
      <c r="B40" s="116"/>
      <c r="C40" s="91"/>
      <c r="D40" s="92"/>
      <c r="E40" s="93"/>
      <c r="F40" s="104"/>
      <c r="G40" s="95"/>
    </row>
    <row r="41" spans="1:7" ht="17.100000000000001" customHeight="1">
      <c r="A41" s="89"/>
      <c r="B41" s="116"/>
      <c r="C41" s="105" t="s">
        <v>1097</v>
      </c>
      <c r="D41" s="92"/>
      <c r="E41" s="93"/>
      <c r="F41" s="104"/>
      <c r="G41" s="95"/>
    </row>
    <row r="42" spans="1:7" ht="17.100000000000001" customHeight="1">
      <c r="A42" s="89" t="s">
        <v>1320</v>
      </c>
      <c r="B42" s="116"/>
      <c r="C42" s="91" t="s">
        <v>1098</v>
      </c>
      <c r="D42" s="92" t="s">
        <v>16</v>
      </c>
      <c r="E42" s="93">
        <v>30</v>
      </c>
      <c r="F42" s="104"/>
      <c r="G42" s="95"/>
    </row>
    <row r="43" spans="1:7" ht="17.100000000000001" customHeight="1">
      <c r="A43" s="89" t="s">
        <v>1321</v>
      </c>
      <c r="B43" s="116"/>
      <c r="C43" s="91" t="s">
        <v>1099</v>
      </c>
      <c r="D43" s="92" t="s">
        <v>16</v>
      </c>
      <c r="E43" s="93">
        <v>10</v>
      </c>
      <c r="F43" s="104"/>
      <c r="G43" s="95"/>
    </row>
    <row r="44" spans="1:7" ht="17.100000000000001" customHeight="1">
      <c r="A44" s="89"/>
      <c r="B44" s="116"/>
      <c r="C44" s="135"/>
      <c r="D44" s="92"/>
      <c r="E44" s="93"/>
      <c r="F44" s="104"/>
      <c r="G44" s="95"/>
    </row>
    <row r="45" spans="1:7" ht="17.100000000000001" customHeight="1">
      <c r="A45" s="134" t="s">
        <v>1323</v>
      </c>
      <c r="B45" s="225"/>
      <c r="C45" s="226" t="s">
        <v>1100</v>
      </c>
      <c r="D45" s="227"/>
      <c r="E45" s="228"/>
      <c r="F45" s="229"/>
      <c r="G45" s="230"/>
    </row>
    <row r="46" spans="1:7" ht="17.100000000000001" customHeight="1">
      <c r="A46" s="89"/>
      <c r="B46" s="116"/>
      <c r="C46" s="135"/>
      <c r="D46" s="92"/>
      <c r="E46" s="93"/>
      <c r="F46" s="104"/>
      <c r="G46" s="95"/>
    </row>
    <row r="47" spans="1:7" ht="17.100000000000001" customHeight="1">
      <c r="A47" s="89"/>
      <c r="B47" s="116"/>
      <c r="C47" s="105" t="s">
        <v>1101</v>
      </c>
      <c r="D47" s="92"/>
      <c r="E47" s="93"/>
      <c r="F47" s="104"/>
      <c r="G47" s="95"/>
    </row>
    <row r="48" spans="1:7" ht="17.100000000000001" customHeight="1">
      <c r="A48" s="89" t="s">
        <v>1102</v>
      </c>
      <c r="B48" s="116"/>
      <c r="C48" s="91" t="s">
        <v>1103</v>
      </c>
      <c r="D48" s="92" t="s">
        <v>34</v>
      </c>
      <c r="E48" s="93">
        <v>5</v>
      </c>
      <c r="F48" s="104"/>
      <c r="G48" s="95"/>
    </row>
    <row r="49" spans="1:10" ht="17.100000000000001" customHeight="1">
      <c r="A49" s="89" t="s">
        <v>1104</v>
      </c>
      <c r="B49" s="116"/>
      <c r="C49" s="91" t="s">
        <v>1105</v>
      </c>
      <c r="D49" s="92" t="s">
        <v>34</v>
      </c>
      <c r="E49" s="93">
        <v>9</v>
      </c>
      <c r="F49" s="104"/>
      <c r="G49" s="95"/>
    </row>
    <row r="50" spans="1:10" ht="17.100000000000001" customHeight="1">
      <c r="A50" s="89"/>
      <c r="B50" s="116"/>
      <c r="C50" s="105" t="s">
        <v>1106</v>
      </c>
      <c r="D50" s="92"/>
      <c r="E50" s="93"/>
      <c r="F50" s="104"/>
      <c r="G50" s="95"/>
    </row>
    <row r="51" spans="1:10" ht="17.100000000000001" customHeight="1">
      <c r="A51" s="89" t="s">
        <v>1107</v>
      </c>
      <c r="B51" s="116"/>
      <c r="C51" s="91" t="s">
        <v>1103</v>
      </c>
      <c r="D51" s="92" t="s">
        <v>34</v>
      </c>
      <c r="E51" s="93">
        <v>5</v>
      </c>
      <c r="F51" s="104"/>
      <c r="G51" s="95"/>
    </row>
    <row r="52" spans="1:10" ht="17.100000000000001" customHeight="1">
      <c r="A52" s="89" t="s">
        <v>1108</v>
      </c>
      <c r="B52" s="116"/>
      <c r="C52" s="91" t="s">
        <v>1105</v>
      </c>
      <c r="D52" s="92" t="s">
        <v>34</v>
      </c>
      <c r="E52" s="93">
        <v>9</v>
      </c>
      <c r="F52" s="104"/>
      <c r="G52" s="95"/>
    </row>
    <row r="53" spans="1:10" ht="17.100000000000001" customHeight="1">
      <c r="A53" s="89"/>
      <c r="B53" s="116"/>
      <c r="C53" s="91"/>
      <c r="D53" s="92"/>
      <c r="E53" s="93"/>
      <c r="F53" s="104"/>
      <c r="G53" s="95"/>
    </row>
    <row r="54" spans="1:10" ht="17.100000000000001" customHeight="1">
      <c r="A54" s="89"/>
      <c r="B54" s="116"/>
      <c r="C54" s="135"/>
      <c r="D54" s="92"/>
      <c r="E54" s="93"/>
      <c r="F54" s="104"/>
      <c r="G54" s="95"/>
    </row>
    <row r="55" spans="1:10" ht="17.100000000000001" customHeight="1">
      <c r="A55" s="89"/>
      <c r="B55" s="116"/>
      <c r="C55" s="91"/>
      <c r="D55" s="92"/>
      <c r="E55" s="93"/>
      <c r="F55" s="104"/>
      <c r="G55" s="95"/>
    </row>
    <row r="56" spans="1:10" ht="17.100000000000001" customHeight="1">
      <c r="A56" s="89"/>
      <c r="B56" s="116"/>
      <c r="C56" s="91"/>
      <c r="D56" s="92"/>
      <c r="E56" s="93"/>
      <c r="F56" s="104"/>
      <c r="G56" s="95"/>
    </row>
    <row r="57" spans="1:10" ht="17.100000000000001" customHeight="1">
      <c r="A57" s="138"/>
      <c r="B57" s="124"/>
      <c r="C57" s="109"/>
      <c r="D57" s="141"/>
      <c r="E57" s="142"/>
      <c r="F57" s="143"/>
      <c r="G57" s="95"/>
    </row>
    <row r="58" spans="1:10" ht="17.100000000000001" customHeight="1" thickBot="1">
      <c r="A58" s="138"/>
      <c r="B58" s="124"/>
      <c r="C58" s="109"/>
      <c r="D58" s="141"/>
      <c r="E58" s="142"/>
      <c r="F58" s="143"/>
      <c r="G58" s="95"/>
    </row>
    <row r="59" spans="1:10" ht="24.95" customHeight="1" thickBot="1">
      <c r="A59" s="321">
        <f>+archi20!A61:G61</f>
        <v>39</v>
      </c>
      <c r="B59" s="322"/>
      <c r="C59" s="322"/>
      <c r="D59" s="322"/>
      <c r="E59" s="322"/>
      <c r="F59" s="322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+archi18!A61:G61+1</f>
        <v>38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23714-936B-445C-8700-BB735DF8B7F4}">
  <sheetPr>
    <tabColor rgb="FFFF0066"/>
  </sheetPr>
  <dimension ref="A1:J473"/>
  <sheetViews>
    <sheetView showGridLines="0" view="pageLayout" topLeftCell="A61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tr">
        <f>+archi19!C7</f>
        <v>Schedule 19 continued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tr">
        <f>+archi15!C8</f>
        <v>Plumbing and drainage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126">
        <f>+archi19!A61:G61</f>
        <v>38</v>
      </c>
      <c r="B10" s="127"/>
      <c r="C10" s="128"/>
      <c r="D10" s="127"/>
      <c r="E10" s="129"/>
      <c r="F10" s="130"/>
      <c r="G10" s="1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134" t="s">
        <v>1322</v>
      </c>
      <c r="B12" s="225"/>
      <c r="C12" s="226" t="s">
        <v>1109</v>
      </c>
      <c r="D12" s="227"/>
      <c r="E12" s="228"/>
      <c r="F12" s="229"/>
      <c r="G12" s="230"/>
    </row>
    <row r="13" spans="1:10" ht="17.100000000000001" customHeight="1">
      <c r="A13" s="89"/>
      <c r="B13" s="116"/>
      <c r="C13" s="135"/>
      <c r="D13" s="92"/>
      <c r="E13" s="93"/>
      <c r="F13" s="104"/>
      <c r="G13" s="95"/>
    </row>
    <row r="14" spans="1:10" ht="17.100000000000001" customHeight="1">
      <c r="A14" s="89"/>
      <c r="B14" s="116"/>
      <c r="C14" s="105" t="s">
        <v>1385</v>
      </c>
      <c r="D14" s="92"/>
      <c r="E14" s="93"/>
      <c r="F14" s="104"/>
      <c r="G14" s="95"/>
    </row>
    <row r="15" spans="1:10" ht="17.100000000000001" customHeight="1">
      <c r="A15" s="89"/>
      <c r="B15" s="116"/>
      <c r="C15" s="105" t="s">
        <v>1110</v>
      </c>
      <c r="D15" s="92"/>
      <c r="E15" s="93"/>
      <c r="F15" s="104"/>
      <c r="G15" s="95"/>
    </row>
    <row r="16" spans="1:10" ht="17.100000000000001" customHeight="1">
      <c r="A16" s="89"/>
      <c r="B16" s="116"/>
      <c r="C16" s="105" t="s">
        <v>1111</v>
      </c>
      <c r="D16" s="92"/>
      <c r="E16" s="93"/>
      <c r="F16" s="104"/>
      <c r="G16" s="95"/>
    </row>
    <row r="17" spans="1:7" ht="17.100000000000001" customHeight="1">
      <c r="A17" s="89"/>
      <c r="B17" s="116"/>
      <c r="C17" s="105" t="s">
        <v>1112</v>
      </c>
      <c r="D17" s="92"/>
      <c r="E17" s="93"/>
      <c r="F17" s="104"/>
      <c r="G17" s="95"/>
    </row>
    <row r="18" spans="1:7" ht="17.100000000000001" customHeight="1">
      <c r="A18" s="89" t="s">
        <v>1325</v>
      </c>
      <c r="B18" s="116"/>
      <c r="C18" s="91" t="s">
        <v>1602</v>
      </c>
      <c r="D18" s="92" t="s">
        <v>16</v>
      </c>
      <c r="E18" s="93">
        <f>ROUNDUP((29*2),0)</f>
        <v>58</v>
      </c>
      <c r="F18" s="104"/>
      <c r="G18" s="95"/>
    </row>
    <row r="19" spans="1:7" ht="17.100000000000001" customHeight="1">
      <c r="A19" s="89"/>
      <c r="B19" s="116"/>
      <c r="C19" s="91" t="s">
        <v>1603</v>
      </c>
      <c r="D19" s="92"/>
      <c r="E19" s="93"/>
      <c r="F19" s="104"/>
      <c r="G19" s="95"/>
    </row>
    <row r="20" spans="1:7" ht="17.100000000000001" customHeight="1">
      <c r="A20" s="89" t="s">
        <v>1326</v>
      </c>
      <c r="B20" s="116"/>
      <c r="C20" s="91" t="s">
        <v>1113</v>
      </c>
      <c r="D20" s="92" t="s">
        <v>600</v>
      </c>
      <c r="E20" s="93">
        <v>4</v>
      </c>
      <c r="F20" s="104"/>
      <c r="G20" s="95"/>
    </row>
    <row r="21" spans="1:7" ht="17.100000000000001" customHeight="1">
      <c r="A21" s="89"/>
      <c r="B21" s="116"/>
      <c r="C21" s="91" t="s">
        <v>1114</v>
      </c>
      <c r="D21" s="92"/>
      <c r="E21" s="93"/>
      <c r="F21" s="104"/>
      <c r="G21" s="95"/>
    </row>
    <row r="22" spans="1:7" ht="17.100000000000001" customHeight="1">
      <c r="A22" s="89" t="s">
        <v>1327</v>
      </c>
      <c r="B22" s="116"/>
      <c r="C22" s="91" t="s">
        <v>1115</v>
      </c>
      <c r="D22" s="92" t="s">
        <v>600</v>
      </c>
      <c r="E22" s="93">
        <v>12</v>
      </c>
      <c r="F22" s="104"/>
      <c r="G22" s="95"/>
    </row>
    <row r="23" spans="1:7" ht="17.100000000000001" customHeight="1">
      <c r="A23" s="89" t="s">
        <v>1328</v>
      </c>
      <c r="B23" s="116"/>
      <c r="C23" s="91" t="s">
        <v>1116</v>
      </c>
      <c r="D23" s="92" t="s">
        <v>600</v>
      </c>
      <c r="E23" s="93">
        <f>+E22</f>
        <v>12</v>
      </c>
      <c r="F23" s="104"/>
      <c r="G23" s="95"/>
    </row>
    <row r="24" spans="1:7" ht="17.100000000000001" customHeight="1">
      <c r="A24" s="89" t="s">
        <v>1329</v>
      </c>
      <c r="B24" s="116"/>
      <c r="C24" s="91" t="s">
        <v>1604</v>
      </c>
      <c r="D24" s="92" t="s">
        <v>600</v>
      </c>
      <c r="E24" s="93">
        <f>+E22</f>
        <v>12</v>
      </c>
      <c r="F24" s="104"/>
      <c r="G24" s="95"/>
    </row>
    <row r="25" spans="1:7" ht="17.100000000000001" customHeight="1">
      <c r="A25" s="89"/>
      <c r="B25" s="116"/>
      <c r="C25" s="91" t="s">
        <v>1606</v>
      </c>
      <c r="D25" s="92"/>
      <c r="E25" s="93"/>
      <c r="F25" s="104"/>
      <c r="G25" s="95"/>
    </row>
    <row r="26" spans="1:7" ht="17.100000000000001" customHeight="1">
      <c r="A26" s="89"/>
      <c r="B26" s="116"/>
      <c r="C26" s="91" t="s">
        <v>1605</v>
      </c>
      <c r="D26" s="92"/>
      <c r="E26" s="93"/>
      <c r="F26" s="104"/>
      <c r="G26" s="95"/>
    </row>
    <row r="27" spans="1:7" ht="17.100000000000001" customHeight="1">
      <c r="A27" s="89" t="s">
        <v>1330</v>
      </c>
      <c r="B27" s="116"/>
      <c r="C27" s="91" t="s">
        <v>1117</v>
      </c>
      <c r="D27" s="92" t="s">
        <v>600</v>
      </c>
      <c r="E27" s="93">
        <f>+E22</f>
        <v>12</v>
      </c>
      <c r="F27" s="104"/>
      <c r="G27" s="95"/>
    </row>
    <row r="28" spans="1:7" ht="17.100000000000001" customHeight="1">
      <c r="A28" s="89" t="s">
        <v>1331</v>
      </c>
      <c r="B28" s="116"/>
      <c r="C28" s="91" t="s">
        <v>1607</v>
      </c>
      <c r="D28" s="92" t="s">
        <v>600</v>
      </c>
      <c r="E28" s="93">
        <v>4</v>
      </c>
      <c r="F28" s="104"/>
      <c r="G28" s="95"/>
    </row>
    <row r="29" spans="1:7" ht="17.100000000000001" customHeight="1">
      <c r="A29" s="89"/>
      <c r="B29" s="116"/>
      <c r="C29" s="91" t="s">
        <v>1608</v>
      </c>
      <c r="D29" s="92"/>
      <c r="E29" s="93"/>
      <c r="F29" s="104"/>
      <c r="G29" s="95"/>
    </row>
    <row r="30" spans="1:7" ht="17.100000000000001" customHeight="1">
      <c r="A30" s="89"/>
      <c r="B30" s="116"/>
      <c r="C30" s="91"/>
      <c r="D30" s="92"/>
      <c r="E30" s="93"/>
      <c r="F30" s="104"/>
      <c r="G30" s="95"/>
    </row>
    <row r="31" spans="1:7" ht="17.100000000000001" customHeight="1">
      <c r="A31" s="89"/>
      <c r="B31" s="116"/>
      <c r="C31" s="91"/>
      <c r="D31" s="92"/>
      <c r="E31" s="93"/>
      <c r="F31" s="104"/>
      <c r="G31" s="95"/>
    </row>
    <row r="32" spans="1:7" ht="17.100000000000001" customHeight="1">
      <c r="A32" s="89"/>
      <c r="B32" s="116"/>
      <c r="C32" s="91"/>
      <c r="D32" s="92"/>
      <c r="E32" s="93"/>
      <c r="F32" s="104"/>
      <c r="G32" s="95"/>
    </row>
    <row r="33" spans="1:7" ht="17.100000000000001" customHeight="1">
      <c r="A33" s="89"/>
      <c r="B33" s="116"/>
      <c r="C33" s="135"/>
      <c r="D33" s="92"/>
      <c r="E33" s="93"/>
      <c r="F33" s="104"/>
      <c r="G33" s="95"/>
    </row>
    <row r="34" spans="1:7" ht="17.100000000000001" customHeight="1">
      <c r="A34" s="89"/>
      <c r="B34" s="116"/>
      <c r="C34" s="135"/>
      <c r="D34" s="92"/>
      <c r="E34" s="93"/>
      <c r="F34" s="104"/>
      <c r="G34" s="95"/>
    </row>
    <row r="35" spans="1:7" ht="17.100000000000001" customHeight="1">
      <c r="A35" s="89"/>
      <c r="B35" s="116"/>
      <c r="C35" s="135"/>
      <c r="D35" s="92"/>
      <c r="E35" s="93"/>
      <c r="F35" s="104"/>
      <c r="G35" s="95"/>
    </row>
    <row r="36" spans="1:7" ht="17.100000000000001" customHeight="1">
      <c r="A36" s="89"/>
      <c r="B36" s="116"/>
      <c r="C36" s="135"/>
      <c r="D36" s="92"/>
      <c r="E36" s="93"/>
      <c r="F36" s="104"/>
      <c r="G36" s="95"/>
    </row>
    <row r="37" spans="1:7" ht="17.100000000000001" customHeight="1">
      <c r="A37" s="89"/>
      <c r="B37" s="116"/>
      <c r="C37" s="91"/>
      <c r="D37" s="92"/>
      <c r="E37" s="93"/>
      <c r="F37" s="104"/>
      <c r="G37" s="95"/>
    </row>
    <row r="38" spans="1:7" ht="17.100000000000001" customHeight="1">
      <c r="A38" s="89"/>
      <c r="B38" s="116"/>
      <c r="C38" s="135"/>
      <c r="D38" s="92"/>
      <c r="E38" s="93"/>
      <c r="F38" s="104"/>
      <c r="G38" s="95"/>
    </row>
    <row r="39" spans="1:7" ht="17.100000000000001" customHeight="1">
      <c r="A39" s="89"/>
      <c r="B39" s="116"/>
      <c r="C39" s="135"/>
      <c r="D39" s="92"/>
      <c r="E39" s="93"/>
      <c r="F39" s="104"/>
      <c r="G39" s="95"/>
    </row>
    <row r="40" spans="1:7" ht="17.100000000000001" customHeight="1">
      <c r="A40" s="89"/>
      <c r="B40" s="116"/>
      <c r="C40" s="135"/>
      <c r="D40" s="92"/>
      <c r="E40" s="93"/>
      <c r="F40" s="104"/>
      <c r="G40" s="95"/>
    </row>
    <row r="41" spans="1:7" ht="17.100000000000001" customHeight="1">
      <c r="A41" s="89"/>
      <c r="B41" s="116"/>
      <c r="C41" s="135"/>
      <c r="D41" s="92"/>
      <c r="E41" s="93"/>
      <c r="F41" s="104"/>
      <c r="G41" s="95"/>
    </row>
    <row r="42" spans="1:7" ht="17.100000000000001" customHeight="1">
      <c r="A42" s="89"/>
      <c r="B42" s="116"/>
      <c r="C42" s="135"/>
      <c r="D42" s="92"/>
      <c r="E42" s="93"/>
      <c r="F42" s="104"/>
      <c r="G42" s="95"/>
    </row>
    <row r="43" spans="1:7" ht="17.100000000000001" customHeight="1">
      <c r="A43" s="89"/>
      <c r="B43" s="116"/>
      <c r="C43" s="135"/>
      <c r="D43" s="92"/>
      <c r="E43" s="93"/>
      <c r="F43" s="104"/>
      <c r="G43" s="95"/>
    </row>
    <row r="44" spans="1:7" ht="17.100000000000001" customHeight="1">
      <c r="A44" s="89"/>
      <c r="B44" s="116"/>
      <c r="C44" s="135"/>
      <c r="D44" s="92"/>
      <c r="E44" s="93"/>
      <c r="F44" s="104"/>
      <c r="G44" s="95"/>
    </row>
    <row r="45" spans="1:7" ht="17.100000000000001" customHeight="1">
      <c r="A45" s="89"/>
      <c r="B45" s="116"/>
      <c r="C45" s="135"/>
      <c r="D45" s="92"/>
      <c r="E45" s="93"/>
      <c r="F45" s="104"/>
      <c r="G45" s="95"/>
    </row>
    <row r="46" spans="1:7" ht="17.100000000000001" customHeight="1">
      <c r="A46" s="89"/>
      <c r="B46" s="116"/>
      <c r="C46" s="135"/>
      <c r="D46" s="92"/>
      <c r="E46" s="93"/>
      <c r="F46" s="104"/>
      <c r="G46" s="95"/>
    </row>
    <row r="47" spans="1:7" ht="17.100000000000001" customHeight="1">
      <c r="A47" s="89"/>
      <c r="B47" s="116"/>
      <c r="C47" s="135"/>
      <c r="D47" s="92"/>
      <c r="E47" s="93"/>
      <c r="F47" s="104"/>
      <c r="G47" s="95"/>
    </row>
    <row r="48" spans="1:7" ht="17.100000000000001" customHeight="1">
      <c r="A48" s="89"/>
      <c r="B48" s="116"/>
      <c r="C48" s="135"/>
      <c r="D48" s="92"/>
      <c r="E48" s="93"/>
      <c r="F48" s="104"/>
      <c r="G48" s="95"/>
    </row>
    <row r="49" spans="1:10" ht="17.100000000000001" customHeight="1">
      <c r="A49" s="89"/>
      <c r="B49" s="116"/>
      <c r="C49" s="135"/>
      <c r="D49" s="92"/>
      <c r="E49" s="93"/>
      <c r="F49" s="104"/>
      <c r="G49" s="95"/>
    </row>
    <row r="50" spans="1:10" ht="17.100000000000001" customHeight="1">
      <c r="A50" s="89"/>
      <c r="B50" s="116"/>
      <c r="C50" s="135"/>
      <c r="D50" s="92"/>
      <c r="E50" s="93"/>
      <c r="F50" s="104"/>
      <c r="G50" s="95"/>
    </row>
    <row r="51" spans="1:10" ht="17.100000000000001" customHeight="1">
      <c r="A51" s="89"/>
      <c r="B51" s="116"/>
      <c r="C51" s="135"/>
      <c r="D51" s="92"/>
      <c r="E51" s="93"/>
      <c r="F51" s="104"/>
      <c r="G51" s="95"/>
    </row>
    <row r="52" spans="1:10" ht="17.100000000000001" customHeight="1">
      <c r="A52" s="89"/>
      <c r="B52" s="116"/>
      <c r="C52" s="135"/>
      <c r="D52" s="92"/>
      <c r="E52" s="93"/>
      <c r="F52" s="104"/>
      <c r="G52" s="95"/>
    </row>
    <row r="53" spans="1:10" ht="17.100000000000001" customHeight="1">
      <c r="A53" s="89"/>
      <c r="B53" s="116"/>
      <c r="C53" s="135"/>
      <c r="D53" s="92"/>
      <c r="E53" s="93"/>
      <c r="F53" s="104"/>
      <c r="G53" s="95"/>
    </row>
    <row r="54" spans="1:10" ht="17.100000000000001" customHeight="1">
      <c r="A54" s="89"/>
      <c r="B54" s="116"/>
      <c r="C54" s="135"/>
      <c r="D54" s="92"/>
      <c r="E54" s="93"/>
      <c r="F54" s="104"/>
      <c r="G54" s="95"/>
    </row>
    <row r="55" spans="1:10" ht="17.100000000000001" customHeight="1">
      <c r="A55" s="89"/>
      <c r="B55" s="116"/>
      <c r="C55" s="135"/>
      <c r="D55" s="92"/>
      <c r="E55" s="93"/>
      <c r="F55" s="104"/>
      <c r="G55" s="95"/>
    </row>
    <row r="56" spans="1:10" ht="17.100000000000001" customHeight="1">
      <c r="A56" s="89"/>
      <c r="B56" s="116"/>
      <c r="C56" s="135"/>
      <c r="D56" s="92"/>
      <c r="E56" s="93"/>
      <c r="F56" s="104"/>
      <c r="G56" s="95"/>
    </row>
    <row r="57" spans="1:10" ht="17.100000000000001" customHeight="1">
      <c r="A57" s="89"/>
      <c r="B57" s="116"/>
      <c r="C57" s="135"/>
      <c r="D57" s="92"/>
      <c r="E57" s="93"/>
      <c r="F57" s="104"/>
      <c r="G57" s="95"/>
    </row>
    <row r="58" spans="1:10" ht="17.100000000000001" customHeight="1" thickBot="1">
      <c r="A58" s="89"/>
      <c r="B58" s="116"/>
      <c r="C58" s="135"/>
      <c r="D58" s="92"/>
      <c r="E58" s="93"/>
      <c r="F58" s="104"/>
      <c r="G58" s="95"/>
    </row>
    <row r="59" spans="1:10" ht="24.95" customHeight="1" thickBot="1">
      <c r="A59" s="319" t="str">
        <f>archi15!C7&amp;" total carried to summary page"</f>
        <v>Schedule 19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+archi19!A61:G61+1</f>
        <v>39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B3C3A-8DAB-47DE-9AAC-E46A5D763388}">
  <sheetPr>
    <tabColor rgb="FFFF0000"/>
  </sheetPr>
  <dimension ref="A1:J473"/>
  <sheetViews>
    <sheetView showGridLines="0" view="pageLayout" topLeftCell="A53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1333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1119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1120</v>
      </c>
      <c r="D12" s="92"/>
      <c r="E12" s="93"/>
      <c r="F12" s="104"/>
      <c r="G12" s="151"/>
    </row>
    <row r="13" spans="1:10" ht="17.100000000000001" customHeight="1">
      <c r="A13" s="89"/>
      <c r="B13" s="90"/>
      <c r="C13" s="105" t="s">
        <v>1121</v>
      </c>
      <c r="D13" s="92"/>
      <c r="E13" s="93"/>
      <c r="F13" s="104"/>
      <c r="G13" s="151"/>
    </row>
    <row r="14" spans="1:10" ht="17.100000000000001" customHeight="1">
      <c r="A14" s="89"/>
      <c r="B14" s="90"/>
      <c r="C14" s="213" t="s">
        <v>1122</v>
      </c>
      <c r="D14" s="92"/>
      <c r="E14" s="93"/>
      <c r="F14" s="104"/>
      <c r="G14" s="151"/>
    </row>
    <row r="15" spans="1:10" ht="17.100000000000001" customHeight="1">
      <c r="A15" s="89"/>
      <c r="B15" s="116"/>
      <c r="C15" s="105" t="s">
        <v>1123</v>
      </c>
      <c r="D15" s="92"/>
      <c r="E15" s="93"/>
      <c r="F15" s="104"/>
      <c r="G15" s="151"/>
    </row>
    <row r="16" spans="1:10" ht="17.100000000000001" customHeight="1">
      <c r="A16" s="89"/>
      <c r="B16" s="116"/>
      <c r="C16" s="135"/>
      <c r="D16" s="92"/>
      <c r="E16" s="93"/>
      <c r="F16" s="104"/>
      <c r="G16" s="95"/>
    </row>
    <row r="17" spans="1:7" ht="17.100000000000001" customHeight="1">
      <c r="A17" s="134" t="s">
        <v>1334</v>
      </c>
      <c r="B17" s="225"/>
      <c r="C17" s="226" t="s">
        <v>1124</v>
      </c>
      <c r="D17" s="227"/>
      <c r="E17" s="228"/>
      <c r="F17" s="229"/>
      <c r="G17" s="230"/>
    </row>
    <row r="18" spans="1:7" ht="17.100000000000001" customHeight="1">
      <c r="A18" s="89"/>
      <c r="B18" s="116"/>
      <c r="C18" s="91"/>
      <c r="D18" s="92"/>
      <c r="E18" s="93"/>
      <c r="F18" s="104"/>
      <c r="G18" s="95"/>
    </row>
    <row r="19" spans="1:7" ht="17.100000000000001" customHeight="1">
      <c r="A19" s="89"/>
      <c r="B19" s="116"/>
      <c r="C19" s="105" t="s">
        <v>1125</v>
      </c>
      <c r="D19" s="92"/>
      <c r="E19" s="93"/>
      <c r="F19" s="104"/>
      <c r="G19" s="95"/>
    </row>
    <row r="20" spans="1:7" ht="17.100000000000001" customHeight="1">
      <c r="A20" s="89" t="s">
        <v>1335</v>
      </c>
      <c r="B20" s="116"/>
      <c r="C20" s="91" t="s">
        <v>1332</v>
      </c>
      <c r="D20" s="92" t="s">
        <v>20</v>
      </c>
      <c r="E20" s="93">
        <f>ROUNDUP((1.022*1.559*1+1.511*1.559*3+2*1.264*1),0)</f>
        <v>12</v>
      </c>
      <c r="F20" s="104"/>
      <c r="G20" s="95"/>
    </row>
    <row r="21" spans="1:7" ht="17.100000000000001" customHeight="1">
      <c r="A21" s="89"/>
      <c r="B21" s="116"/>
      <c r="C21" s="105" t="s">
        <v>1127</v>
      </c>
      <c r="D21" s="92"/>
      <c r="E21" s="93"/>
      <c r="F21" s="104"/>
      <c r="G21" s="95"/>
    </row>
    <row r="22" spans="1:7" ht="17.100000000000001" customHeight="1">
      <c r="A22" s="89" t="s">
        <v>1336</v>
      </c>
      <c r="B22" s="116"/>
      <c r="C22" s="91" t="s">
        <v>1332</v>
      </c>
      <c r="D22" s="92" t="s">
        <v>20</v>
      </c>
      <c r="E22" s="93">
        <f>ROUNDUP((0.533*0.654*4+1.022*0.654*1),0)</f>
        <v>3</v>
      </c>
      <c r="F22" s="104"/>
      <c r="G22" s="95"/>
    </row>
    <row r="23" spans="1:7" ht="17.100000000000001" customHeight="1">
      <c r="A23" s="89"/>
      <c r="B23" s="116"/>
      <c r="C23" s="105" t="s">
        <v>1401</v>
      </c>
      <c r="D23" s="92"/>
      <c r="E23" s="93"/>
      <c r="F23" s="104"/>
      <c r="G23" s="95"/>
    </row>
    <row r="24" spans="1:7" ht="17.100000000000001" customHeight="1">
      <c r="A24" s="89" t="s">
        <v>1402</v>
      </c>
      <c r="B24" s="116"/>
      <c r="C24" s="91" t="s">
        <v>1332</v>
      </c>
      <c r="D24" s="92" t="s">
        <v>20</v>
      </c>
      <c r="E24" s="93">
        <v>1</v>
      </c>
      <c r="F24" s="104"/>
      <c r="G24" s="95"/>
    </row>
    <row r="25" spans="1:7" ht="17.100000000000001" customHeight="1">
      <c r="A25" s="89"/>
      <c r="B25" s="116"/>
      <c r="C25" s="91"/>
      <c r="D25" s="92"/>
      <c r="E25" s="93"/>
      <c r="F25" s="104"/>
      <c r="G25" s="95"/>
    </row>
    <row r="26" spans="1:7" ht="17.100000000000001" customHeight="1">
      <c r="A26" s="134" t="s">
        <v>1337</v>
      </c>
      <c r="B26" s="225"/>
      <c r="C26" s="226" t="s">
        <v>1128</v>
      </c>
      <c r="D26" s="227"/>
      <c r="E26" s="228"/>
      <c r="F26" s="229"/>
      <c r="G26" s="230"/>
    </row>
    <row r="27" spans="1:7" ht="17.100000000000001" customHeight="1">
      <c r="A27" s="89"/>
      <c r="B27" s="116"/>
      <c r="C27" s="91"/>
      <c r="D27" s="92"/>
      <c r="E27" s="93"/>
      <c r="F27" s="104"/>
      <c r="G27" s="95"/>
    </row>
    <row r="28" spans="1:7" ht="17.100000000000001" customHeight="1">
      <c r="A28" s="89"/>
      <c r="B28" s="116"/>
      <c r="C28" s="105" t="s">
        <v>1129</v>
      </c>
      <c r="D28" s="92"/>
      <c r="E28" s="93"/>
      <c r="F28" s="104"/>
      <c r="G28" s="95"/>
    </row>
    <row r="29" spans="1:7" ht="17.100000000000001" customHeight="1">
      <c r="A29" s="89"/>
      <c r="B29" s="116"/>
      <c r="C29" s="105" t="s">
        <v>1130</v>
      </c>
      <c r="D29" s="92"/>
      <c r="E29" s="93"/>
      <c r="F29" s="104"/>
      <c r="G29" s="95"/>
    </row>
    <row r="30" spans="1:7" ht="17.100000000000001" customHeight="1">
      <c r="A30" s="89"/>
      <c r="B30" s="116"/>
      <c r="C30" s="105" t="s">
        <v>1131</v>
      </c>
      <c r="D30" s="92"/>
      <c r="E30" s="93"/>
      <c r="F30" s="104"/>
      <c r="G30" s="95"/>
    </row>
    <row r="31" spans="1:7" ht="17.100000000000001" customHeight="1">
      <c r="A31" s="89" t="s">
        <v>1338</v>
      </c>
      <c r="B31" s="116"/>
      <c r="C31" s="91" t="s">
        <v>1133</v>
      </c>
      <c r="D31" s="92" t="s">
        <v>34</v>
      </c>
      <c r="E31" s="93">
        <v>3</v>
      </c>
      <c r="F31" s="104"/>
      <c r="G31" s="95"/>
    </row>
    <row r="32" spans="1:7" ht="17.100000000000001" customHeight="1">
      <c r="A32" s="89"/>
      <c r="B32" s="116"/>
      <c r="C32" s="91"/>
      <c r="D32" s="92"/>
      <c r="E32" s="93"/>
      <c r="F32" s="104"/>
      <c r="G32" s="95"/>
    </row>
    <row r="33" spans="1:7" ht="17.100000000000001" customHeight="1">
      <c r="A33" s="89"/>
      <c r="B33" s="116"/>
      <c r="C33" s="91"/>
      <c r="D33" s="92"/>
      <c r="E33" s="93"/>
      <c r="F33" s="104"/>
      <c r="G33" s="95"/>
    </row>
    <row r="34" spans="1:7" ht="17.100000000000001" customHeight="1">
      <c r="A34" s="89"/>
      <c r="B34" s="116"/>
      <c r="C34" s="91"/>
      <c r="D34" s="92"/>
      <c r="E34" s="93"/>
      <c r="F34" s="104"/>
      <c r="G34" s="95"/>
    </row>
    <row r="35" spans="1:7" ht="17.100000000000001" customHeight="1">
      <c r="A35" s="89"/>
      <c r="B35" s="116"/>
      <c r="C35" s="91"/>
      <c r="D35" s="92"/>
      <c r="E35" s="93"/>
      <c r="F35" s="104"/>
      <c r="G35" s="95"/>
    </row>
    <row r="36" spans="1:7" ht="17.100000000000001" customHeight="1">
      <c r="A36" s="89"/>
      <c r="B36" s="116"/>
      <c r="C36" s="91"/>
      <c r="D36" s="92"/>
      <c r="E36" s="93"/>
      <c r="F36" s="104"/>
      <c r="G36" s="95"/>
    </row>
    <row r="37" spans="1:7" ht="17.100000000000001" customHeight="1">
      <c r="A37" s="89"/>
      <c r="B37" s="116"/>
      <c r="C37" s="91"/>
      <c r="D37" s="92"/>
      <c r="E37" s="93"/>
      <c r="F37" s="104"/>
      <c r="G37" s="95"/>
    </row>
    <row r="38" spans="1:7" ht="17.100000000000001" customHeight="1">
      <c r="A38" s="89"/>
      <c r="B38" s="116"/>
      <c r="C38" s="91"/>
      <c r="D38" s="92"/>
      <c r="E38" s="93"/>
      <c r="F38" s="104"/>
      <c r="G38" s="95"/>
    </row>
    <row r="39" spans="1:7" ht="17.100000000000001" customHeight="1">
      <c r="A39" s="89"/>
      <c r="B39" s="116"/>
      <c r="C39" s="91"/>
      <c r="D39" s="92"/>
      <c r="E39" s="93"/>
      <c r="F39" s="104"/>
      <c r="G39" s="95"/>
    </row>
    <row r="40" spans="1:7" ht="17.100000000000001" customHeight="1">
      <c r="A40" s="89"/>
      <c r="B40" s="116"/>
      <c r="C40" s="91"/>
      <c r="D40" s="92"/>
      <c r="E40" s="93"/>
      <c r="F40" s="104"/>
      <c r="G40" s="95"/>
    </row>
    <row r="41" spans="1:7" ht="17.100000000000001" customHeight="1">
      <c r="A41" s="89"/>
      <c r="B41" s="116"/>
      <c r="C41" s="91"/>
      <c r="D41" s="92"/>
      <c r="E41" s="93"/>
      <c r="F41" s="104"/>
      <c r="G41" s="95"/>
    </row>
    <row r="42" spans="1:7" ht="17.100000000000001" customHeight="1">
      <c r="A42" s="89"/>
      <c r="B42" s="116"/>
      <c r="C42" s="91"/>
      <c r="D42" s="92"/>
      <c r="E42" s="93"/>
      <c r="F42" s="104"/>
      <c r="G42" s="95"/>
    </row>
    <row r="43" spans="1:7" ht="17.100000000000001" customHeight="1">
      <c r="A43" s="89"/>
      <c r="B43" s="116"/>
      <c r="C43" s="91"/>
      <c r="D43" s="92"/>
      <c r="E43" s="93"/>
      <c r="F43" s="104"/>
      <c r="G43" s="95"/>
    </row>
    <row r="44" spans="1:7" ht="17.100000000000001" customHeight="1">
      <c r="A44" s="89"/>
      <c r="B44" s="116"/>
      <c r="C44" s="91"/>
      <c r="D44" s="92"/>
      <c r="E44" s="93"/>
      <c r="F44" s="104"/>
      <c r="G44" s="95"/>
    </row>
    <row r="45" spans="1:7" ht="17.100000000000001" customHeight="1">
      <c r="A45" s="89"/>
      <c r="B45" s="116"/>
      <c r="C45" s="91"/>
      <c r="D45" s="92"/>
      <c r="E45" s="93"/>
      <c r="F45" s="104"/>
      <c r="G45" s="95"/>
    </row>
    <row r="46" spans="1:7" ht="17.100000000000001" customHeight="1">
      <c r="A46" s="89"/>
      <c r="B46" s="116"/>
      <c r="C46" s="91"/>
      <c r="D46" s="92"/>
      <c r="E46" s="93"/>
      <c r="F46" s="104"/>
      <c r="G46" s="95"/>
    </row>
    <row r="47" spans="1:7" ht="17.100000000000001" customHeight="1">
      <c r="A47" s="89"/>
      <c r="B47" s="116"/>
      <c r="C47" s="91"/>
      <c r="D47" s="92"/>
      <c r="E47" s="93"/>
      <c r="F47" s="104"/>
      <c r="G47" s="95"/>
    </row>
    <row r="48" spans="1:7" ht="17.100000000000001" customHeight="1">
      <c r="A48" s="89"/>
      <c r="B48" s="116"/>
      <c r="C48" s="91"/>
      <c r="D48" s="92"/>
      <c r="E48" s="93"/>
      <c r="F48" s="104"/>
      <c r="G48" s="95"/>
    </row>
    <row r="49" spans="1:10" ht="17.100000000000001" customHeight="1">
      <c r="A49" s="89"/>
      <c r="B49" s="116"/>
      <c r="C49" s="91"/>
      <c r="D49" s="92"/>
      <c r="E49" s="93"/>
      <c r="F49" s="104"/>
      <c r="G49" s="95"/>
    </row>
    <row r="50" spans="1:10" ht="17.100000000000001" customHeight="1">
      <c r="A50" s="89"/>
      <c r="B50" s="116"/>
      <c r="C50" s="91"/>
      <c r="D50" s="92"/>
      <c r="E50" s="93"/>
      <c r="F50" s="104"/>
      <c r="G50" s="95"/>
    </row>
    <row r="51" spans="1:10" ht="17.100000000000001" customHeight="1">
      <c r="A51" s="89"/>
      <c r="B51" s="116"/>
      <c r="C51" s="91"/>
      <c r="D51" s="92"/>
      <c r="E51" s="93"/>
      <c r="F51" s="104"/>
      <c r="G51" s="95"/>
    </row>
    <row r="52" spans="1:10" ht="17.100000000000001" customHeight="1">
      <c r="A52" s="89"/>
      <c r="B52" s="116"/>
      <c r="C52" s="91"/>
      <c r="D52" s="92"/>
      <c r="E52" s="93"/>
      <c r="F52" s="104"/>
      <c r="G52" s="95"/>
    </row>
    <row r="53" spans="1:10" ht="17.100000000000001" customHeight="1">
      <c r="A53" s="89"/>
      <c r="B53" s="116"/>
      <c r="C53" s="91"/>
      <c r="D53" s="92"/>
      <c r="E53" s="93"/>
      <c r="F53" s="104"/>
      <c r="G53" s="95"/>
    </row>
    <row r="54" spans="1:10" ht="17.100000000000001" customHeight="1">
      <c r="A54" s="89"/>
      <c r="B54" s="116"/>
      <c r="C54" s="91"/>
      <c r="D54" s="92"/>
      <c r="E54" s="93"/>
      <c r="F54" s="104"/>
      <c r="G54" s="95"/>
    </row>
    <row r="55" spans="1:10" ht="17.100000000000001" customHeight="1">
      <c r="A55" s="89"/>
      <c r="B55" s="116"/>
      <c r="C55" s="91"/>
      <c r="D55" s="92"/>
      <c r="E55" s="93"/>
      <c r="F55" s="104"/>
      <c r="G55" s="95"/>
    </row>
    <row r="56" spans="1:10" ht="17.100000000000001" customHeight="1">
      <c r="A56" s="89"/>
      <c r="B56" s="116"/>
      <c r="C56" s="91"/>
      <c r="D56" s="92"/>
      <c r="E56" s="93"/>
      <c r="F56" s="104"/>
      <c r="G56" s="95"/>
    </row>
    <row r="57" spans="1:10" ht="17.100000000000001" customHeight="1">
      <c r="A57" s="89"/>
      <c r="B57" s="116"/>
      <c r="C57" s="91"/>
      <c r="D57" s="92"/>
      <c r="E57" s="93"/>
      <c r="F57" s="104"/>
      <c r="G57" s="95"/>
    </row>
    <row r="58" spans="1:10" ht="17.100000000000001" customHeight="1" thickBot="1">
      <c r="A58" s="89"/>
      <c r="B58" s="116"/>
      <c r="C58" s="91"/>
      <c r="D58" s="92"/>
      <c r="E58" s="93"/>
      <c r="F58" s="104"/>
      <c r="G58" s="95"/>
    </row>
    <row r="59" spans="1:10" ht="24.95" customHeight="1" thickBot="1">
      <c r="A59" s="319" t="str">
        <f>+archi21!C7&amp;" total carried to summary page"</f>
        <v>Schedule 20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+archi20!A61+1</f>
        <v>40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DDEC9-78DB-40C5-A367-F2CB034E9B22}">
  <sheetPr>
    <tabColor theme="8" tint="-0.249977111117893"/>
  </sheetPr>
  <dimension ref="A1:J473"/>
  <sheetViews>
    <sheetView showGridLines="0" view="pageLayout" topLeftCell="A6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1339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1135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1136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90"/>
      <c r="C12" s="213" t="s">
        <v>1137</v>
      </c>
      <c r="D12" s="92"/>
      <c r="E12" s="93"/>
      <c r="F12" s="104"/>
      <c r="G12" s="151"/>
    </row>
    <row r="13" spans="1:10" ht="17.100000000000001" customHeight="1">
      <c r="A13" s="89"/>
      <c r="B13" s="90"/>
      <c r="C13" s="105" t="s">
        <v>1138</v>
      </c>
      <c r="D13" s="92"/>
      <c r="E13" s="93"/>
      <c r="F13" s="104"/>
      <c r="G13" s="151"/>
    </row>
    <row r="14" spans="1:10" ht="17.100000000000001" customHeight="1">
      <c r="A14" s="89"/>
      <c r="B14" s="90"/>
      <c r="C14" s="105" t="s">
        <v>1139</v>
      </c>
      <c r="D14" s="92"/>
      <c r="E14" s="93"/>
      <c r="F14" s="104"/>
      <c r="G14" s="151"/>
    </row>
    <row r="15" spans="1:10" ht="17.100000000000001" customHeight="1">
      <c r="A15" s="89"/>
      <c r="B15" s="90"/>
      <c r="C15" s="213" t="s">
        <v>1140</v>
      </c>
      <c r="D15" s="92"/>
      <c r="E15" s="93"/>
      <c r="F15" s="104"/>
      <c r="G15" s="151"/>
    </row>
    <row r="16" spans="1:10" ht="17.100000000000001" customHeight="1">
      <c r="A16" s="89"/>
      <c r="B16" s="90"/>
      <c r="C16" s="105" t="s">
        <v>1609</v>
      </c>
      <c r="D16" s="92"/>
      <c r="E16" s="93"/>
      <c r="F16" s="104"/>
      <c r="G16" s="151"/>
    </row>
    <row r="17" spans="1:7" ht="17.100000000000001" customHeight="1">
      <c r="A17" s="89"/>
      <c r="B17" s="90"/>
      <c r="C17" s="105" t="s">
        <v>1610</v>
      </c>
      <c r="D17" s="92"/>
      <c r="E17" s="93"/>
      <c r="F17" s="104"/>
      <c r="G17" s="151"/>
    </row>
    <row r="18" spans="1:7" ht="17.100000000000001" customHeight="1">
      <c r="A18" s="89"/>
      <c r="B18" s="90"/>
      <c r="C18" s="135"/>
      <c r="D18" s="92"/>
      <c r="E18" s="93"/>
      <c r="F18" s="104"/>
      <c r="G18" s="151"/>
    </row>
    <row r="19" spans="1:7" ht="17.100000000000001" customHeight="1">
      <c r="A19" s="134" t="s">
        <v>1340</v>
      </c>
      <c r="B19" s="225"/>
      <c r="C19" s="226" t="s">
        <v>1142</v>
      </c>
      <c r="D19" s="227"/>
      <c r="E19" s="228"/>
      <c r="F19" s="229"/>
      <c r="G19" s="230"/>
    </row>
    <row r="20" spans="1:7" ht="17.100000000000001" customHeight="1">
      <c r="A20" s="89"/>
      <c r="B20" s="116"/>
      <c r="C20" s="135"/>
      <c r="D20" s="92"/>
      <c r="E20" s="93"/>
      <c r="F20" s="104"/>
      <c r="G20" s="95"/>
    </row>
    <row r="21" spans="1:7" ht="17.100000000000001" customHeight="1">
      <c r="A21" s="89"/>
      <c r="B21" s="116"/>
      <c r="C21" s="105" t="s">
        <v>1611</v>
      </c>
      <c r="D21" s="92"/>
      <c r="E21" s="93"/>
      <c r="F21" s="104"/>
      <c r="G21" s="95"/>
    </row>
    <row r="22" spans="1:7" ht="17.100000000000001" customHeight="1">
      <c r="A22" s="89"/>
      <c r="B22" s="116"/>
      <c r="C22" s="105" t="s">
        <v>1612</v>
      </c>
      <c r="D22" s="92"/>
      <c r="E22" s="93"/>
      <c r="F22" s="104"/>
      <c r="G22" s="95"/>
    </row>
    <row r="23" spans="1:7" ht="17.100000000000001" customHeight="1">
      <c r="A23" s="89" t="s">
        <v>1341</v>
      </c>
      <c r="B23" s="116"/>
      <c r="C23" s="91" t="s">
        <v>1143</v>
      </c>
      <c r="D23" s="92" t="s">
        <v>20</v>
      </c>
      <c r="E23" s="93">
        <f>ROUNDUP(((3.86*3.895+3.86*2.93+3.86*2.895+1.81*3.786+1.81*3.895+1.81*5.075+3.855*1.93+3.855*1.86+3.855*4.99+3.855*3.03+1.895*1.93+1.13*2.11+3.667*1.81+3.667*1.81+5.097*2.93+5.097*3.03+9.252*1.715)*1.1),0)+ROUNDUP((0.45*0.2*2.03*2+0.2*0.2/2*2*2.03*2),0)</f>
        <v>190</v>
      </c>
      <c r="F23" s="104"/>
      <c r="G23" s="95"/>
    </row>
    <row r="24" spans="1:7" ht="17.100000000000001" customHeight="1">
      <c r="A24" s="89"/>
      <c r="B24" s="116"/>
      <c r="C24" s="91"/>
      <c r="D24" s="92"/>
      <c r="E24" s="93"/>
      <c r="F24" s="104"/>
      <c r="G24" s="95"/>
    </row>
    <row r="25" spans="1:7" ht="17.100000000000001" customHeight="1">
      <c r="A25" s="134" t="s">
        <v>1342</v>
      </c>
      <c r="B25" s="225"/>
      <c r="C25" s="226" t="s">
        <v>1144</v>
      </c>
      <c r="D25" s="227"/>
      <c r="E25" s="228"/>
      <c r="F25" s="229"/>
      <c r="G25" s="230"/>
    </row>
    <row r="26" spans="1:7" ht="17.100000000000001" customHeight="1">
      <c r="A26" s="89"/>
      <c r="B26" s="116"/>
      <c r="C26" s="91"/>
      <c r="D26" s="92"/>
      <c r="E26" s="93"/>
      <c r="F26" s="104"/>
      <c r="G26" s="95"/>
    </row>
    <row r="27" spans="1:7" ht="17.100000000000001" customHeight="1">
      <c r="A27" s="89"/>
      <c r="B27" s="116"/>
      <c r="C27" s="105" t="s">
        <v>1613</v>
      </c>
      <c r="D27" s="92"/>
      <c r="E27" s="93"/>
      <c r="F27" s="104"/>
      <c r="G27" s="95"/>
    </row>
    <row r="28" spans="1:7" ht="17.100000000000001" customHeight="1">
      <c r="A28" s="89"/>
      <c r="B28" s="116"/>
      <c r="C28" s="105" t="s">
        <v>1614</v>
      </c>
      <c r="D28" s="92"/>
      <c r="E28" s="93"/>
      <c r="F28" s="104"/>
      <c r="G28" s="95"/>
    </row>
    <row r="29" spans="1:7" ht="17.100000000000001" customHeight="1">
      <c r="A29" s="89" t="s">
        <v>1343</v>
      </c>
      <c r="B29" s="116"/>
      <c r="C29" s="91" t="s">
        <v>1143</v>
      </c>
      <c r="D29" s="92" t="s">
        <v>20</v>
      </c>
      <c r="E29" s="93">
        <f>+E23</f>
        <v>190</v>
      </c>
      <c r="F29" s="104"/>
      <c r="G29" s="151"/>
    </row>
    <row r="30" spans="1:7" ht="17.100000000000001" customHeight="1">
      <c r="A30" s="89" t="s">
        <v>1344</v>
      </c>
      <c r="B30" s="116"/>
      <c r="C30" s="91" t="s">
        <v>1384</v>
      </c>
      <c r="D30" s="92" t="s">
        <v>20</v>
      </c>
      <c r="E30" s="93">
        <f>ROUNDUP((0.23*44+0.25*41),0)</f>
        <v>21</v>
      </c>
      <c r="F30" s="104"/>
      <c r="G30" s="95"/>
    </row>
    <row r="31" spans="1:7" ht="17.100000000000001" customHeight="1">
      <c r="A31" s="89"/>
      <c r="B31" s="116"/>
      <c r="C31" s="135"/>
      <c r="D31" s="92"/>
      <c r="E31" s="93"/>
      <c r="F31" s="104"/>
      <c r="G31" s="95"/>
    </row>
    <row r="32" spans="1:7" ht="17.100000000000001" customHeight="1">
      <c r="A32" s="134" t="s">
        <v>1345</v>
      </c>
      <c r="B32" s="225"/>
      <c r="C32" s="226" t="s">
        <v>1147</v>
      </c>
      <c r="D32" s="227"/>
      <c r="E32" s="228"/>
      <c r="F32" s="229"/>
      <c r="G32" s="230"/>
    </row>
    <row r="33" spans="1:7" ht="17.100000000000001" customHeight="1">
      <c r="A33" s="89"/>
      <c r="B33" s="116"/>
      <c r="C33" s="91"/>
      <c r="D33" s="92"/>
      <c r="E33" s="93"/>
      <c r="F33" s="104"/>
      <c r="G33" s="95"/>
    </row>
    <row r="34" spans="1:7" ht="17.100000000000001" customHeight="1">
      <c r="A34" s="89"/>
      <c r="B34" s="116"/>
      <c r="C34" s="105" t="s">
        <v>644</v>
      </c>
      <c r="D34" s="92"/>
      <c r="E34" s="93"/>
      <c r="F34" s="104"/>
      <c r="G34" s="95"/>
    </row>
    <row r="35" spans="1:7" ht="17.100000000000001" customHeight="1">
      <c r="A35" s="89"/>
      <c r="B35" s="116"/>
      <c r="C35" s="105" t="s">
        <v>645</v>
      </c>
      <c r="D35" s="92"/>
      <c r="E35" s="93"/>
      <c r="F35" s="104"/>
      <c r="G35" s="95"/>
    </row>
    <row r="36" spans="1:7" ht="17.100000000000001" customHeight="1">
      <c r="A36" s="89" t="s">
        <v>1347</v>
      </c>
      <c r="B36" s="116"/>
      <c r="C36" s="91" t="s">
        <v>1148</v>
      </c>
      <c r="D36" s="92" t="s">
        <v>20</v>
      </c>
      <c r="E36" s="93">
        <f>ROUNDUP(((0.877+2.064*2)*12*0.22),0)</f>
        <v>14</v>
      </c>
      <c r="F36" s="104"/>
      <c r="G36" s="151"/>
    </row>
    <row r="37" spans="1:7" ht="17.100000000000001" customHeight="1">
      <c r="A37" s="89" t="s">
        <v>1348</v>
      </c>
      <c r="B37" s="116"/>
      <c r="C37" s="91" t="s">
        <v>1149</v>
      </c>
      <c r="D37" s="92" t="s">
        <v>20</v>
      </c>
      <c r="E37" s="93">
        <f>ROUNDUP(((1.022*4+1.673*2+2.4*4+1.61*4+2.4*4+1.61*4+1.511*2+0.654*4+0.533*2+0.654*2+0.533*2+0.654*2+1.022*2+0.654*3+2*2+0.654*4+1.022*2+1.245*4+1.022*2+1.245*4+1.511*2*2+1.54*4*2+1.022*2*2+0.654*3*2)*0.1),0)</f>
        <v>11</v>
      </c>
      <c r="F37" s="104"/>
      <c r="G37" s="151"/>
    </row>
    <row r="38" spans="1:7" ht="17.100000000000001" customHeight="1">
      <c r="A38" s="89" t="s">
        <v>1349</v>
      </c>
      <c r="B38" s="116"/>
      <c r="C38" s="91" t="s">
        <v>1346</v>
      </c>
      <c r="D38" s="92" t="s">
        <v>20</v>
      </c>
      <c r="E38" s="93">
        <f>ROUNDUP(((0.877+2.064*2)*5*0.22),0)</f>
        <v>6</v>
      </c>
      <c r="F38" s="104"/>
      <c r="G38" s="95"/>
    </row>
    <row r="39" spans="1:7" ht="17.100000000000001" customHeight="1">
      <c r="A39" s="89"/>
      <c r="B39" s="116"/>
      <c r="C39" s="39" t="s">
        <v>1150</v>
      </c>
      <c r="D39" s="92"/>
      <c r="E39" s="93"/>
      <c r="F39" s="104"/>
      <c r="G39" s="95"/>
    </row>
    <row r="40" spans="1:7" ht="17.100000000000001" customHeight="1">
      <c r="A40" s="89" t="s">
        <v>1350</v>
      </c>
      <c r="B40" s="116"/>
      <c r="C40" s="91" t="s">
        <v>1151</v>
      </c>
      <c r="D40" s="92" t="s">
        <v>20</v>
      </c>
      <c r="E40" s="93">
        <v>1</v>
      </c>
      <c r="F40" s="104"/>
      <c r="G40" s="95"/>
    </row>
    <row r="41" spans="1:7" ht="17.100000000000001" customHeight="1">
      <c r="A41" s="89"/>
      <c r="B41" s="116"/>
      <c r="C41" s="91"/>
      <c r="D41" s="92"/>
      <c r="E41" s="93"/>
      <c r="F41" s="104"/>
      <c r="G41" s="95"/>
    </row>
    <row r="42" spans="1:7" ht="17.100000000000001" customHeight="1">
      <c r="A42" s="134" t="s">
        <v>1351</v>
      </c>
      <c r="B42" s="225"/>
      <c r="C42" s="226" t="s">
        <v>1152</v>
      </c>
      <c r="D42" s="227"/>
      <c r="E42" s="228"/>
      <c r="F42" s="229"/>
      <c r="G42" s="230"/>
    </row>
    <row r="43" spans="1:7" ht="17.100000000000001" customHeight="1">
      <c r="A43" s="89"/>
      <c r="B43" s="116"/>
      <c r="C43" s="91"/>
      <c r="D43" s="92"/>
      <c r="E43" s="93"/>
      <c r="F43" s="104"/>
      <c r="G43" s="95"/>
    </row>
    <row r="44" spans="1:7" ht="17.100000000000001" customHeight="1">
      <c r="A44" s="89"/>
      <c r="B44" s="116"/>
      <c r="C44" s="105" t="s">
        <v>1153</v>
      </c>
      <c r="D44" s="92"/>
      <c r="E44" s="93"/>
      <c r="F44" s="104"/>
      <c r="G44" s="95"/>
    </row>
    <row r="45" spans="1:7" ht="17.100000000000001" customHeight="1">
      <c r="A45" s="89"/>
      <c r="B45" s="116"/>
      <c r="C45" s="105" t="s">
        <v>1154</v>
      </c>
      <c r="D45" s="92"/>
      <c r="E45" s="93"/>
      <c r="F45" s="104"/>
      <c r="G45" s="95"/>
    </row>
    <row r="46" spans="1:7" ht="17.100000000000001" customHeight="1">
      <c r="A46" s="89" t="s">
        <v>1352</v>
      </c>
      <c r="B46" s="116"/>
      <c r="C46" s="91" t="s">
        <v>812</v>
      </c>
      <c r="D46" s="92" t="s">
        <v>20</v>
      </c>
      <c r="E46" s="93">
        <f>ROUNDUP((0.813*2.032*12*2),0)</f>
        <v>40</v>
      </c>
      <c r="F46" s="104"/>
      <c r="G46" s="95"/>
    </row>
    <row r="47" spans="1:7" ht="17.100000000000001" customHeight="1">
      <c r="A47" s="89" t="s">
        <v>1353</v>
      </c>
      <c r="B47" s="116"/>
      <c r="C47" s="91" t="s">
        <v>1155</v>
      </c>
      <c r="D47" s="92" t="s">
        <v>20</v>
      </c>
      <c r="E47" s="93">
        <v>19</v>
      </c>
      <c r="F47" s="104"/>
      <c r="G47" s="95"/>
    </row>
    <row r="48" spans="1:7" ht="17.100000000000001" customHeight="1">
      <c r="A48" s="89"/>
      <c r="B48" s="116"/>
      <c r="C48" s="91"/>
      <c r="D48" s="92"/>
      <c r="E48" s="93"/>
      <c r="F48" s="104"/>
      <c r="G48" s="95"/>
    </row>
    <row r="49" spans="1:10" ht="17.100000000000001" customHeight="1">
      <c r="A49" s="134" t="s">
        <v>1354</v>
      </c>
      <c r="B49" s="225"/>
      <c r="C49" s="226" t="s">
        <v>1156</v>
      </c>
      <c r="D49" s="227"/>
      <c r="E49" s="228"/>
      <c r="F49" s="229"/>
      <c r="G49" s="230"/>
    </row>
    <row r="50" spans="1:10" ht="17.100000000000001" customHeight="1">
      <c r="A50" s="89"/>
      <c r="B50" s="116"/>
      <c r="C50" s="91"/>
      <c r="D50" s="92"/>
      <c r="E50" s="93"/>
      <c r="F50" s="104"/>
      <c r="G50" s="95"/>
    </row>
    <row r="51" spans="1:10" ht="17.100000000000001" customHeight="1">
      <c r="A51" s="89"/>
      <c r="B51" s="116"/>
      <c r="C51" s="105" t="s">
        <v>1157</v>
      </c>
      <c r="D51" s="92"/>
      <c r="E51" s="93"/>
      <c r="F51" s="104"/>
      <c r="G51" s="95"/>
    </row>
    <row r="52" spans="1:10" ht="17.100000000000001" customHeight="1">
      <c r="A52" s="89"/>
      <c r="B52" s="116"/>
      <c r="C52" s="105" t="s">
        <v>1158</v>
      </c>
      <c r="D52" s="92"/>
      <c r="E52" s="93"/>
      <c r="F52" s="104"/>
      <c r="G52" s="95"/>
    </row>
    <row r="53" spans="1:10" ht="17.100000000000001" customHeight="1">
      <c r="A53" s="89" t="s">
        <v>1355</v>
      </c>
      <c r="B53" s="116"/>
      <c r="C53" s="91" t="s">
        <v>1159</v>
      </c>
      <c r="D53" s="92" t="s">
        <v>20</v>
      </c>
      <c r="E53" s="93">
        <f>ROUNDUP(((10.92+3.86*4+15.06+15.025+8.35+13.095+8.16+3.855*3+1.81+9.252+5.097*2+3.667+2.73+4.22)*2.8*2),0)-ROUNDUP((1.8*0.9*3+0.9*2.1*17+1.5*2.7+2.4*2.7*2+4.455*2.7*2+1.5*0.9+0.6*0.9*4+2.7*1.2*2+1.1*0.9+3.855+5.097),0)+ROUNDUP((2*2.8*1.5*2),0)</f>
        <v>645</v>
      </c>
      <c r="F53" s="104"/>
      <c r="G53" s="95"/>
    </row>
    <row r="54" spans="1:10" ht="17.100000000000001" customHeight="1">
      <c r="A54" s="138"/>
      <c r="B54" s="124"/>
      <c r="C54" s="109"/>
      <c r="D54" s="141"/>
      <c r="E54" s="142"/>
      <c r="F54" s="143"/>
      <c r="G54" s="144"/>
    </row>
    <row r="55" spans="1:10" ht="17.100000000000001" customHeight="1">
      <c r="A55" s="138"/>
      <c r="B55" s="124"/>
      <c r="C55" s="109"/>
      <c r="D55" s="141"/>
      <c r="E55" s="142"/>
      <c r="F55" s="143"/>
      <c r="G55" s="144"/>
    </row>
    <row r="56" spans="1:10" ht="17.100000000000001" customHeight="1">
      <c r="A56" s="138"/>
      <c r="B56" s="124"/>
      <c r="C56" s="109"/>
      <c r="D56" s="141"/>
      <c r="E56" s="142"/>
      <c r="F56" s="143"/>
      <c r="G56" s="144"/>
    </row>
    <row r="57" spans="1:10" ht="17.100000000000001" customHeight="1">
      <c r="A57" s="138"/>
      <c r="B57" s="124"/>
      <c r="C57" s="109"/>
      <c r="D57" s="141"/>
      <c r="E57" s="142"/>
      <c r="F57" s="143"/>
      <c r="G57" s="144"/>
    </row>
    <row r="58" spans="1:10" ht="17.100000000000001" customHeight="1" thickBot="1">
      <c r="A58" s="138"/>
      <c r="B58" s="124"/>
      <c r="C58" s="109"/>
      <c r="D58" s="141"/>
      <c r="E58" s="142"/>
      <c r="F58" s="143"/>
      <c r="G58" s="144"/>
    </row>
    <row r="59" spans="1:10" ht="24.95" customHeight="1" thickBot="1">
      <c r="A59" s="319" t="str">
        <f>+archi22!C7&amp;" total carried to summary page"</f>
        <v>Schedule 21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+archi21!A61:G61+1</f>
        <v>41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FAD96-4FFB-4D54-9155-A035CA479AC9}">
  <sheetPr>
    <tabColor rgb="FFC45D08"/>
  </sheetPr>
  <dimension ref="A1:J473"/>
  <sheetViews>
    <sheetView showGridLines="0" view="pageLayout" topLeftCell="A50" zoomScaleNormal="100" zoomScaleSheetLayoutView="100" workbookViewId="0">
      <selection activeCell="F38" sqref="F38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1356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1160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89"/>
      <c r="B12" s="116"/>
      <c r="C12" s="213" t="s">
        <v>1161</v>
      </c>
      <c r="D12" s="92"/>
      <c r="E12" s="93"/>
      <c r="F12" s="104"/>
      <c r="G12" s="95"/>
    </row>
    <row r="13" spans="1:10" ht="17.100000000000001" customHeight="1">
      <c r="A13" s="89"/>
      <c r="B13" s="116"/>
      <c r="C13" s="105" t="s">
        <v>1162</v>
      </c>
      <c r="D13" s="92"/>
      <c r="E13" s="93"/>
      <c r="F13" s="104"/>
      <c r="G13" s="95"/>
    </row>
    <row r="14" spans="1:10" ht="17.100000000000001" customHeight="1">
      <c r="A14" s="89"/>
      <c r="B14" s="116"/>
      <c r="C14" s="105" t="s">
        <v>1163</v>
      </c>
      <c r="D14" s="92"/>
      <c r="E14" s="93"/>
      <c r="F14" s="104"/>
      <c r="G14" s="95"/>
    </row>
    <row r="15" spans="1:10" ht="17.100000000000001" customHeight="1">
      <c r="A15" s="89"/>
      <c r="B15" s="116"/>
      <c r="C15" s="105" t="s">
        <v>1164</v>
      </c>
      <c r="D15" s="92"/>
      <c r="E15" s="93"/>
      <c r="F15" s="104"/>
      <c r="G15" s="95"/>
    </row>
    <row r="16" spans="1:10" ht="17.100000000000001" customHeight="1">
      <c r="A16" s="89"/>
      <c r="B16" s="116"/>
      <c r="C16" s="213" t="s">
        <v>1165</v>
      </c>
      <c r="D16" s="92"/>
      <c r="E16" s="93"/>
      <c r="F16" s="104"/>
      <c r="G16" s="95"/>
    </row>
    <row r="17" spans="1:7" ht="17.100000000000001" customHeight="1">
      <c r="A17" s="89"/>
      <c r="B17" s="116"/>
      <c r="C17" s="105" t="s">
        <v>1615</v>
      </c>
      <c r="D17" s="92"/>
      <c r="E17" s="93"/>
      <c r="F17" s="104"/>
      <c r="G17" s="95"/>
    </row>
    <row r="18" spans="1:7" ht="17.100000000000001" customHeight="1">
      <c r="A18" s="89"/>
      <c r="B18" s="116"/>
      <c r="C18" s="105" t="s">
        <v>1616</v>
      </c>
      <c r="D18" s="92"/>
      <c r="E18" s="93"/>
      <c r="F18" s="104"/>
      <c r="G18" s="95"/>
    </row>
    <row r="19" spans="1:7" ht="17.100000000000001" customHeight="1">
      <c r="A19" s="89"/>
      <c r="B19" s="116"/>
      <c r="C19" s="105" t="s">
        <v>1617</v>
      </c>
      <c r="D19" s="92"/>
      <c r="E19" s="93"/>
      <c r="F19" s="104"/>
      <c r="G19" s="95"/>
    </row>
    <row r="20" spans="1:7" ht="17.100000000000001" customHeight="1">
      <c r="A20" s="89"/>
      <c r="B20" s="116"/>
      <c r="C20" s="105" t="s">
        <v>1618</v>
      </c>
      <c r="D20" s="92"/>
      <c r="E20" s="93"/>
      <c r="F20" s="104"/>
      <c r="G20" s="95"/>
    </row>
    <row r="21" spans="1:7" ht="17.100000000000001" customHeight="1">
      <c r="A21" s="89"/>
      <c r="B21" s="116"/>
      <c r="C21" s="105" t="s">
        <v>1166</v>
      </c>
      <c r="D21" s="92"/>
      <c r="E21" s="93"/>
      <c r="F21" s="104"/>
      <c r="G21" s="95"/>
    </row>
    <row r="22" spans="1:7" ht="17.100000000000001" customHeight="1">
      <c r="A22" s="89"/>
      <c r="B22" s="116"/>
      <c r="C22" s="105" t="s">
        <v>1167</v>
      </c>
      <c r="D22" s="92"/>
      <c r="E22" s="93"/>
      <c r="F22" s="104"/>
      <c r="G22" s="95"/>
    </row>
    <row r="23" spans="1:7" ht="17.100000000000001" customHeight="1">
      <c r="A23" s="89"/>
      <c r="B23" s="116"/>
      <c r="C23" s="105" t="s">
        <v>1168</v>
      </c>
      <c r="D23" s="92"/>
      <c r="E23" s="93"/>
      <c r="F23" s="104"/>
      <c r="G23" s="95"/>
    </row>
    <row r="24" spans="1:7" ht="17.100000000000001" customHeight="1">
      <c r="A24" s="89"/>
      <c r="B24" s="116"/>
      <c r="C24" s="105" t="s">
        <v>1169</v>
      </c>
      <c r="D24" s="92"/>
      <c r="E24" s="93"/>
      <c r="F24" s="104"/>
      <c r="G24" s="95"/>
    </row>
    <row r="25" spans="1:7" ht="17.100000000000001" customHeight="1">
      <c r="A25" s="89"/>
      <c r="B25" s="116"/>
      <c r="C25" s="105" t="s">
        <v>1170</v>
      </c>
      <c r="D25" s="92"/>
      <c r="E25" s="93"/>
      <c r="F25" s="104"/>
      <c r="G25" s="95"/>
    </row>
    <row r="26" spans="1:7" ht="17.100000000000001" customHeight="1">
      <c r="A26" s="89"/>
      <c r="B26" s="116"/>
      <c r="C26" s="105" t="s">
        <v>1171</v>
      </c>
      <c r="D26" s="92"/>
      <c r="E26" s="93"/>
      <c r="F26" s="104"/>
      <c r="G26" s="95"/>
    </row>
    <row r="27" spans="1:7" ht="17.100000000000001" customHeight="1">
      <c r="A27" s="89"/>
      <c r="B27" s="116"/>
      <c r="C27" s="105" t="s">
        <v>1172</v>
      </c>
      <c r="D27" s="92"/>
      <c r="E27" s="93"/>
      <c r="F27" s="104"/>
      <c r="G27" s="95"/>
    </row>
    <row r="28" spans="1:7" ht="17.100000000000001" customHeight="1">
      <c r="A28" s="89"/>
      <c r="B28" s="116"/>
      <c r="C28" s="105" t="s">
        <v>1173</v>
      </c>
      <c r="D28" s="92"/>
      <c r="E28" s="93"/>
      <c r="F28" s="104"/>
      <c r="G28" s="95"/>
    </row>
    <row r="29" spans="1:7" ht="17.100000000000001" customHeight="1">
      <c r="A29" s="89"/>
      <c r="B29" s="116"/>
      <c r="C29" s="105" t="s">
        <v>1174</v>
      </c>
      <c r="D29" s="92"/>
      <c r="E29" s="93"/>
      <c r="F29" s="104"/>
      <c r="G29" s="95"/>
    </row>
    <row r="30" spans="1:7" ht="17.100000000000001" customHeight="1">
      <c r="A30" s="89"/>
      <c r="B30" s="116"/>
      <c r="C30" s="91"/>
      <c r="D30" s="92"/>
      <c r="E30" s="93"/>
      <c r="F30" s="104"/>
      <c r="G30" s="95"/>
    </row>
    <row r="31" spans="1:7" ht="17.100000000000001" customHeight="1">
      <c r="A31" s="134" t="s">
        <v>1357</v>
      </c>
      <c r="B31" s="225"/>
      <c r="C31" s="226" t="s">
        <v>1366</v>
      </c>
      <c r="D31" s="227"/>
      <c r="E31" s="228"/>
      <c r="F31" s="229"/>
      <c r="G31" s="230"/>
    </row>
    <row r="32" spans="1:7" ht="17.100000000000001" customHeight="1">
      <c r="A32" s="89"/>
      <c r="B32" s="116"/>
      <c r="C32" s="91"/>
      <c r="D32" s="92"/>
      <c r="E32" s="93"/>
      <c r="F32" s="104"/>
      <c r="G32" s="95"/>
    </row>
    <row r="33" spans="1:7" ht="17.100000000000001" customHeight="1">
      <c r="A33" s="89" t="s">
        <v>1358</v>
      </c>
      <c r="B33" s="116"/>
      <c r="C33" s="91" t="s">
        <v>1359</v>
      </c>
      <c r="D33" s="92" t="s">
        <v>58</v>
      </c>
      <c r="E33" s="93">
        <v>1</v>
      </c>
      <c r="F33" s="104">
        <v>110000</v>
      </c>
      <c r="G33" s="95">
        <f>+E33*F33</f>
        <v>110000</v>
      </c>
    </row>
    <row r="34" spans="1:7" ht="17.100000000000001" customHeight="1">
      <c r="A34" s="89"/>
      <c r="B34" s="116"/>
      <c r="C34" s="39" t="s">
        <v>1360</v>
      </c>
      <c r="D34" s="92"/>
      <c r="E34" s="93"/>
      <c r="F34" s="104"/>
      <c r="G34" s="95"/>
    </row>
    <row r="35" spans="1:7" ht="17.100000000000001" customHeight="1">
      <c r="A35" s="89"/>
      <c r="B35" s="116"/>
      <c r="C35" s="39" t="s">
        <v>1361</v>
      </c>
      <c r="D35" s="92"/>
      <c r="E35" s="93"/>
      <c r="F35" s="104"/>
      <c r="G35" s="95"/>
    </row>
    <row r="36" spans="1:7" ht="17.100000000000001" customHeight="1">
      <c r="A36" s="89"/>
      <c r="B36" s="116"/>
      <c r="C36" s="91"/>
      <c r="D36" s="92"/>
      <c r="E36" s="93"/>
      <c r="F36" s="104"/>
      <c r="G36" s="95"/>
    </row>
    <row r="37" spans="1:7" ht="17.100000000000001" customHeight="1">
      <c r="A37" s="89" t="s">
        <v>1404</v>
      </c>
      <c r="B37" s="116"/>
      <c r="C37" s="91" t="s">
        <v>1405</v>
      </c>
      <c r="D37" s="92" t="s">
        <v>58</v>
      </c>
      <c r="E37" s="93">
        <v>1</v>
      </c>
      <c r="F37" s="104">
        <v>165000</v>
      </c>
      <c r="G37" s="95">
        <f t="shared" ref="G37" si="0">+E37*F37</f>
        <v>165000</v>
      </c>
    </row>
    <row r="38" spans="1:7" ht="17.100000000000001" customHeight="1">
      <c r="A38" s="89"/>
      <c r="B38" s="116"/>
      <c r="C38" s="91"/>
      <c r="D38" s="92"/>
      <c r="E38" s="93"/>
      <c r="F38" s="104"/>
      <c r="G38" s="95"/>
    </row>
    <row r="39" spans="1:7" ht="17.100000000000001" customHeight="1">
      <c r="A39" s="89"/>
      <c r="B39" s="116"/>
      <c r="C39" s="91"/>
      <c r="D39" s="92"/>
      <c r="E39" s="93"/>
      <c r="F39" s="104"/>
      <c r="G39" s="95"/>
    </row>
    <row r="40" spans="1:7" ht="17.100000000000001" customHeight="1">
      <c r="A40" s="89"/>
      <c r="B40" s="116"/>
      <c r="C40" s="91"/>
      <c r="D40" s="92"/>
      <c r="E40" s="93"/>
      <c r="F40" s="104"/>
      <c r="G40" s="95"/>
    </row>
    <row r="41" spans="1:7" ht="17.100000000000001" customHeight="1">
      <c r="A41" s="89"/>
      <c r="B41" s="116"/>
      <c r="C41" s="91"/>
      <c r="D41" s="92"/>
      <c r="E41" s="93"/>
      <c r="F41" s="104"/>
      <c r="G41" s="95"/>
    </row>
    <row r="42" spans="1:7" ht="17.100000000000001" customHeight="1">
      <c r="A42" s="89"/>
      <c r="B42" s="116"/>
      <c r="C42" s="91"/>
      <c r="D42" s="92"/>
      <c r="E42" s="93"/>
      <c r="F42" s="104"/>
      <c r="G42" s="95"/>
    </row>
    <row r="43" spans="1:7" ht="17.100000000000001" customHeight="1">
      <c r="A43" s="89"/>
      <c r="B43" s="116"/>
      <c r="C43" s="91"/>
      <c r="D43" s="92"/>
      <c r="E43" s="93"/>
      <c r="F43" s="104"/>
      <c r="G43" s="95"/>
    </row>
    <row r="44" spans="1:7" ht="17.100000000000001" customHeight="1">
      <c r="A44" s="89"/>
      <c r="B44" s="116"/>
      <c r="C44" s="91"/>
      <c r="D44" s="92"/>
      <c r="E44" s="93"/>
      <c r="F44" s="104"/>
      <c r="G44" s="95"/>
    </row>
    <row r="45" spans="1:7" ht="17.100000000000001" customHeight="1">
      <c r="A45" s="89"/>
      <c r="B45" s="116"/>
      <c r="C45" s="91"/>
      <c r="D45" s="92"/>
      <c r="E45" s="93"/>
      <c r="F45" s="104"/>
      <c r="G45" s="95"/>
    </row>
    <row r="46" spans="1:7" ht="17.100000000000001" customHeight="1">
      <c r="A46" s="89"/>
      <c r="B46" s="116"/>
      <c r="C46" s="91"/>
      <c r="D46" s="92"/>
      <c r="E46" s="93"/>
      <c r="F46" s="104"/>
      <c r="G46" s="95"/>
    </row>
    <row r="47" spans="1:7" ht="17.100000000000001" customHeight="1">
      <c r="A47" s="89"/>
      <c r="B47" s="116"/>
      <c r="C47" s="91"/>
      <c r="D47" s="92"/>
      <c r="E47" s="93"/>
      <c r="F47" s="104"/>
      <c r="G47" s="95"/>
    </row>
    <row r="48" spans="1:7" ht="17.100000000000001" customHeight="1">
      <c r="A48" s="89"/>
      <c r="B48" s="116"/>
      <c r="C48" s="91"/>
      <c r="D48" s="92"/>
      <c r="E48" s="93"/>
      <c r="F48" s="104"/>
      <c r="G48" s="95"/>
    </row>
    <row r="49" spans="1:10" ht="17.100000000000001" customHeight="1">
      <c r="A49" s="89"/>
      <c r="B49" s="116"/>
      <c r="C49" s="135"/>
      <c r="D49" s="92"/>
      <c r="E49" s="93"/>
      <c r="F49" s="104"/>
      <c r="G49" s="95"/>
    </row>
    <row r="50" spans="1:10" ht="17.100000000000001" customHeight="1">
      <c r="A50" s="89"/>
      <c r="B50" s="116"/>
      <c r="C50" s="91"/>
      <c r="D50" s="92"/>
      <c r="E50" s="93"/>
      <c r="F50" s="104"/>
      <c r="G50" s="95"/>
    </row>
    <row r="51" spans="1:10" ht="17.100000000000001" customHeight="1">
      <c r="A51" s="89"/>
      <c r="B51" s="116"/>
      <c r="C51" s="135"/>
      <c r="D51" s="92"/>
      <c r="E51" s="93"/>
      <c r="F51" s="104"/>
      <c r="G51" s="95"/>
    </row>
    <row r="52" spans="1:10" ht="17.100000000000001" customHeight="1">
      <c r="A52" s="89"/>
      <c r="B52" s="116"/>
      <c r="C52" s="135"/>
      <c r="D52" s="92"/>
      <c r="E52" s="93"/>
      <c r="F52" s="104"/>
      <c r="G52" s="95"/>
    </row>
    <row r="53" spans="1:10" ht="17.100000000000001" customHeight="1">
      <c r="A53" s="89"/>
      <c r="B53" s="116"/>
      <c r="C53" s="135"/>
      <c r="D53" s="92"/>
      <c r="E53" s="93"/>
      <c r="F53" s="104"/>
      <c r="G53" s="95"/>
    </row>
    <row r="54" spans="1:10" ht="17.100000000000001" customHeight="1">
      <c r="A54" s="89"/>
      <c r="B54" s="116"/>
      <c r="C54" s="135"/>
      <c r="D54" s="92"/>
      <c r="E54" s="93"/>
      <c r="F54" s="104"/>
      <c r="G54" s="95"/>
    </row>
    <row r="55" spans="1:10" ht="17.100000000000001" customHeight="1">
      <c r="A55" s="89"/>
      <c r="B55" s="116"/>
      <c r="C55" s="135"/>
      <c r="D55" s="92"/>
      <c r="E55" s="93"/>
      <c r="F55" s="104"/>
      <c r="G55" s="95"/>
    </row>
    <row r="56" spans="1:10" ht="17.100000000000001" customHeight="1">
      <c r="A56" s="89"/>
      <c r="B56" s="116"/>
      <c r="C56" s="135"/>
      <c r="D56" s="92"/>
      <c r="E56" s="93"/>
      <c r="F56" s="104"/>
      <c r="G56" s="95"/>
    </row>
    <row r="57" spans="1:10" ht="17.100000000000001" customHeight="1">
      <c r="A57" s="89"/>
      <c r="B57" s="116"/>
      <c r="C57" s="91"/>
      <c r="D57" s="92"/>
      <c r="E57" s="93"/>
      <c r="F57" s="104"/>
      <c r="G57" s="95"/>
    </row>
    <row r="58" spans="1:10" ht="17.100000000000001" customHeight="1" thickBot="1">
      <c r="A58" s="89"/>
      <c r="B58" s="116"/>
      <c r="C58" s="91"/>
      <c r="D58" s="92"/>
      <c r="E58" s="93"/>
      <c r="F58" s="104"/>
      <c r="G58" s="95"/>
    </row>
    <row r="59" spans="1:10" ht="24.95" customHeight="1" thickBot="1">
      <c r="A59" s="319" t="str">
        <f>archi23!C7&amp;" total carried to summary page"</f>
        <v>Schedule 22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+archi22!A61:G61+1</f>
        <v>42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73BBE-09C6-4B18-A8D4-7403BDB0018D}">
  <sheetPr>
    <tabColor rgb="FF137AB9"/>
  </sheetPr>
  <dimension ref="A1:J473"/>
  <sheetViews>
    <sheetView showGridLines="0" view="pageLayout" topLeftCell="A55" zoomScaleNormal="100" zoomScaleSheetLayoutView="100" workbookViewId="0">
      <selection activeCell="F15" sqref="F1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0.710937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1362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1363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747</v>
      </c>
      <c r="D10" s="85"/>
      <c r="E10" s="85"/>
      <c r="F10" s="87"/>
      <c r="G10" s="88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134" t="s">
        <v>1367</v>
      </c>
      <c r="B12" s="225"/>
      <c r="C12" s="226" t="s">
        <v>1368</v>
      </c>
      <c r="D12" s="227"/>
      <c r="E12" s="228"/>
      <c r="F12" s="229"/>
      <c r="G12" s="230"/>
    </row>
    <row r="13" spans="1:10" ht="17.100000000000001" customHeight="1">
      <c r="A13" s="89"/>
      <c r="B13" s="116"/>
      <c r="C13" s="91"/>
      <c r="D13" s="92"/>
      <c r="E13" s="93"/>
      <c r="F13" s="104"/>
      <c r="G13" s="95"/>
    </row>
    <row r="14" spans="1:10" ht="17.100000000000001" customHeight="1">
      <c r="A14" s="89" t="s">
        <v>1365</v>
      </c>
      <c r="B14" s="116"/>
      <c r="C14" s="91" t="s">
        <v>1364</v>
      </c>
      <c r="D14" s="92" t="s">
        <v>58</v>
      </c>
      <c r="E14" s="93">
        <v>1</v>
      </c>
      <c r="F14" s="104">
        <v>71500</v>
      </c>
      <c r="G14" s="95">
        <f>+E14*F14</f>
        <v>71500</v>
      </c>
    </row>
    <row r="15" spans="1:10" ht="17.100000000000001" customHeight="1">
      <c r="A15" s="89"/>
      <c r="B15" s="116"/>
      <c r="C15" s="91"/>
      <c r="D15" s="92"/>
      <c r="E15" s="93"/>
      <c r="F15" s="104"/>
      <c r="G15" s="95"/>
    </row>
    <row r="16" spans="1:10" ht="17.100000000000001" customHeight="1">
      <c r="A16" s="89"/>
      <c r="B16" s="116"/>
      <c r="C16" s="91"/>
      <c r="D16" s="92"/>
      <c r="E16" s="93"/>
      <c r="F16" s="104"/>
      <c r="G16" s="95"/>
    </row>
    <row r="17" spans="1:7" ht="17.100000000000001" customHeight="1">
      <c r="A17" s="89"/>
      <c r="B17" s="116"/>
      <c r="C17" s="91"/>
      <c r="D17" s="92"/>
      <c r="E17" s="93"/>
      <c r="F17" s="104"/>
      <c r="G17" s="95"/>
    </row>
    <row r="18" spans="1:7" ht="17.100000000000001" customHeight="1">
      <c r="A18" s="89"/>
      <c r="B18" s="116"/>
      <c r="C18" s="91"/>
      <c r="D18" s="92"/>
      <c r="E18" s="93"/>
      <c r="F18" s="104"/>
      <c r="G18" s="151"/>
    </row>
    <row r="19" spans="1:7" ht="17.100000000000001" customHeight="1">
      <c r="A19" s="89"/>
      <c r="B19" s="116"/>
      <c r="C19" s="91"/>
      <c r="D19" s="92"/>
      <c r="E19" s="93"/>
      <c r="F19" s="104"/>
      <c r="G19" s="95"/>
    </row>
    <row r="20" spans="1:7" ht="17.100000000000001" customHeight="1">
      <c r="A20" s="89"/>
      <c r="B20" s="116"/>
      <c r="C20" s="91"/>
      <c r="D20" s="92"/>
      <c r="E20" s="93"/>
      <c r="F20" s="104"/>
      <c r="G20" s="95"/>
    </row>
    <row r="21" spans="1:7" ht="17.100000000000001" customHeight="1">
      <c r="A21" s="89"/>
      <c r="B21" s="116"/>
      <c r="C21" s="91"/>
      <c r="D21" s="92"/>
      <c r="E21" s="93"/>
      <c r="F21" s="104"/>
      <c r="G21" s="95"/>
    </row>
    <row r="22" spans="1:7" ht="17.100000000000001" customHeight="1">
      <c r="A22" s="89"/>
      <c r="B22" s="116"/>
      <c r="C22" s="91"/>
      <c r="D22" s="92"/>
      <c r="E22" s="93"/>
      <c r="F22" s="104"/>
      <c r="G22" s="95"/>
    </row>
    <row r="23" spans="1:7" ht="17.100000000000001" customHeight="1">
      <c r="A23" s="89"/>
      <c r="B23" s="116"/>
      <c r="C23" s="91"/>
      <c r="D23" s="92"/>
      <c r="E23" s="93"/>
      <c r="F23" s="104"/>
      <c r="G23" s="95"/>
    </row>
    <row r="24" spans="1:7" ht="17.100000000000001" customHeight="1">
      <c r="A24" s="89"/>
      <c r="B24" s="116"/>
      <c r="C24" s="91"/>
      <c r="D24" s="92"/>
      <c r="E24" s="93"/>
      <c r="F24" s="104"/>
      <c r="G24" s="95"/>
    </row>
    <row r="25" spans="1:7" ht="17.100000000000001" customHeight="1">
      <c r="A25" s="89"/>
      <c r="B25" s="116"/>
      <c r="C25" s="91"/>
      <c r="D25" s="92"/>
      <c r="E25" s="93"/>
      <c r="F25" s="104"/>
      <c r="G25" s="95"/>
    </row>
    <row r="26" spans="1:7" ht="17.100000000000001" customHeight="1">
      <c r="A26" s="89"/>
      <c r="B26" s="116"/>
      <c r="C26" s="91"/>
      <c r="D26" s="92"/>
      <c r="E26" s="93"/>
      <c r="F26" s="104"/>
      <c r="G26" s="95"/>
    </row>
    <row r="27" spans="1:7" ht="17.100000000000001" customHeight="1">
      <c r="A27" s="89"/>
      <c r="B27" s="116"/>
      <c r="C27" s="91"/>
      <c r="D27" s="92"/>
      <c r="E27" s="93"/>
      <c r="F27" s="104"/>
      <c r="G27" s="95"/>
    </row>
    <row r="28" spans="1:7" ht="17.100000000000001" customHeight="1">
      <c r="A28" s="89"/>
      <c r="B28" s="116"/>
      <c r="C28" s="91"/>
      <c r="D28" s="92"/>
      <c r="E28" s="93"/>
      <c r="F28" s="104"/>
      <c r="G28" s="95"/>
    </row>
    <row r="29" spans="1:7" ht="17.100000000000001" customHeight="1">
      <c r="A29" s="89"/>
      <c r="B29" s="116"/>
      <c r="C29" s="91"/>
      <c r="D29" s="92"/>
      <c r="E29" s="93"/>
      <c r="F29" s="104"/>
      <c r="G29" s="95"/>
    </row>
    <row r="30" spans="1:7" ht="17.100000000000001" customHeight="1">
      <c r="A30" s="89"/>
      <c r="B30" s="116"/>
      <c r="C30" s="91"/>
      <c r="D30" s="92"/>
      <c r="E30" s="93"/>
      <c r="F30" s="104"/>
      <c r="G30" s="95"/>
    </row>
    <row r="31" spans="1:7" ht="17.100000000000001" customHeight="1">
      <c r="A31" s="89"/>
      <c r="B31" s="116"/>
      <c r="C31" s="91"/>
      <c r="D31" s="92"/>
      <c r="E31" s="93"/>
      <c r="F31" s="104"/>
      <c r="G31" s="95"/>
    </row>
    <row r="32" spans="1:7" ht="17.100000000000001" customHeight="1">
      <c r="A32" s="89"/>
      <c r="B32" s="116"/>
      <c r="C32" s="91"/>
      <c r="D32" s="92"/>
      <c r="E32" s="93"/>
      <c r="F32" s="104"/>
      <c r="G32" s="95"/>
    </row>
    <row r="33" spans="1:7" ht="17.100000000000001" customHeight="1">
      <c r="A33" s="89"/>
      <c r="B33" s="116"/>
      <c r="C33" s="91"/>
      <c r="D33" s="92"/>
      <c r="E33" s="93"/>
      <c r="F33" s="104"/>
      <c r="G33" s="95"/>
    </row>
    <row r="34" spans="1:7" ht="17.100000000000001" customHeight="1">
      <c r="A34" s="89"/>
      <c r="B34" s="116"/>
      <c r="C34" s="91"/>
      <c r="D34" s="92"/>
      <c r="E34" s="93"/>
      <c r="F34" s="104"/>
      <c r="G34" s="95"/>
    </row>
    <row r="35" spans="1:7" ht="17.100000000000001" customHeight="1">
      <c r="A35" s="89"/>
      <c r="B35" s="116"/>
      <c r="C35" s="91"/>
      <c r="D35" s="92"/>
      <c r="E35" s="93"/>
      <c r="F35" s="104"/>
      <c r="G35" s="95"/>
    </row>
    <row r="36" spans="1:7" ht="17.100000000000001" customHeight="1">
      <c r="A36" s="89"/>
      <c r="B36" s="116"/>
      <c r="C36" s="91"/>
      <c r="D36" s="92"/>
      <c r="E36" s="93"/>
      <c r="F36" s="104"/>
      <c r="G36" s="95"/>
    </row>
    <row r="37" spans="1:7" ht="17.100000000000001" customHeight="1">
      <c r="A37" s="89"/>
      <c r="B37" s="116"/>
      <c r="C37" s="91"/>
      <c r="D37" s="92"/>
      <c r="E37" s="93"/>
      <c r="F37" s="104"/>
      <c r="G37" s="95"/>
    </row>
    <row r="38" spans="1:7" ht="17.100000000000001" customHeight="1">
      <c r="A38" s="89"/>
      <c r="B38" s="116"/>
      <c r="C38" s="135"/>
      <c r="D38" s="92"/>
      <c r="E38" s="93"/>
      <c r="F38" s="104"/>
      <c r="G38" s="95"/>
    </row>
    <row r="39" spans="1:7" ht="17.100000000000001" customHeight="1">
      <c r="A39" s="89"/>
      <c r="B39" s="116"/>
      <c r="C39" s="91"/>
      <c r="D39" s="92"/>
      <c r="E39" s="93"/>
      <c r="F39" s="104"/>
      <c r="G39" s="95"/>
    </row>
    <row r="40" spans="1:7" ht="17.100000000000001" customHeight="1">
      <c r="A40" s="89"/>
      <c r="B40" s="116"/>
      <c r="C40" s="91"/>
      <c r="D40" s="92"/>
      <c r="E40" s="93"/>
      <c r="F40" s="104"/>
      <c r="G40" s="95"/>
    </row>
    <row r="41" spans="1:7" ht="17.100000000000001" customHeight="1">
      <c r="A41" s="89"/>
      <c r="B41" s="116"/>
      <c r="C41" s="91"/>
      <c r="D41" s="92"/>
      <c r="E41" s="93"/>
      <c r="F41" s="104"/>
      <c r="G41" s="95"/>
    </row>
    <row r="42" spans="1:7" ht="17.100000000000001" customHeight="1">
      <c r="A42" s="89"/>
      <c r="B42" s="116"/>
      <c r="C42" s="91"/>
      <c r="D42" s="92"/>
      <c r="E42" s="93"/>
      <c r="F42" s="104"/>
      <c r="G42" s="95"/>
    </row>
    <row r="43" spans="1:7" ht="17.100000000000001" customHeight="1">
      <c r="A43" s="89"/>
      <c r="B43" s="116"/>
      <c r="C43" s="91"/>
      <c r="D43" s="92"/>
      <c r="E43" s="93"/>
      <c r="F43" s="104"/>
      <c r="G43" s="95"/>
    </row>
    <row r="44" spans="1:7" ht="17.100000000000001" customHeight="1">
      <c r="A44" s="89"/>
      <c r="B44" s="116"/>
      <c r="C44" s="91"/>
      <c r="D44" s="92"/>
      <c r="E44" s="93"/>
      <c r="F44" s="104"/>
      <c r="G44" s="95"/>
    </row>
    <row r="45" spans="1:7" ht="17.100000000000001" customHeight="1">
      <c r="A45" s="89"/>
      <c r="B45" s="116"/>
      <c r="C45" s="91"/>
      <c r="D45" s="92"/>
      <c r="E45" s="93"/>
      <c r="F45" s="104"/>
      <c r="G45" s="95"/>
    </row>
    <row r="46" spans="1:7" ht="17.100000000000001" customHeight="1">
      <c r="A46" s="89"/>
      <c r="B46" s="116"/>
      <c r="C46" s="91"/>
      <c r="D46" s="92"/>
      <c r="E46" s="93"/>
      <c r="F46" s="104"/>
      <c r="G46" s="95"/>
    </row>
    <row r="47" spans="1:7" ht="17.100000000000001" customHeight="1">
      <c r="A47" s="89"/>
      <c r="B47" s="116"/>
      <c r="C47" s="91"/>
      <c r="D47" s="92"/>
      <c r="E47" s="93"/>
      <c r="F47" s="104"/>
      <c r="G47" s="95"/>
    </row>
    <row r="48" spans="1:7" ht="17.100000000000001" customHeight="1">
      <c r="A48" s="89"/>
      <c r="B48" s="116"/>
      <c r="C48" s="91"/>
      <c r="D48" s="92"/>
      <c r="E48" s="93"/>
      <c r="F48" s="104"/>
      <c r="G48" s="95"/>
    </row>
    <row r="49" spans="1:10" ht="17.100000000000001" customHeight="1">
      <c r="A49" s="89"/>
      <c r="B49" s="116"/>
      <c r="C49" s="91"/>
      <c r="D49" s="92"/>
      <c r="E49" s="93"/>
      <c r="F49" s="104"/>
      <c r="G49" s="95"/>
    </row>
    <row r="50" spans="1:10" ht="17.100000000000001" customHeight="1">
      <c r="A50" s="89"/>
      <c r="B50" s="116"/>
      <c r="C50" s="91"/>
      <c r="D50" s="92"/>
      <c r="E50" s="93"/>
      <c r="F50" s="104"/>
      <c r="G50" s="95"/>
    </row>
    <row r="51" spans="1:10" ht="17.100000000000001" customHeight="1">
      <c r="A51" s="89"/>
      <c r="B51" s="116"/>
      <c r="C51" s="91"/>
      <c r="D51" s="92"/>
      <c r="E51" s="93"/>
      <c r="F51" s="104"/>
      <c r="G51" s="95"/>
    </row>
    <row r="52" spans="1:10" ht="17.100000000000001" customHeight="1">
      <c r="A52" s="89"/>
      <c r="B52" s="116"/>
      <c r="C52" s="91"/>
      <c r="D52" s="92"/>
      <c r="E52" s="93"/>
      <c r="F52" s="104"/>
      <c r="G52" s="95"/>
    </row>
    <row r="53" spans="1:10" ht="17.100000000000001" customHeight="1">
      <c r="A53" s="89"/>
      <c r="B53" s="116"/>
      <c r="C53" s="91"/>
      <c r="D53" s="92"/>
      <c r="E53" s="93"/>
      <c r="F53" s="104"/>
      <c r="G53" s="95"/>
    </row>
    <row r="54" spans="1:10" ht="17.100000000000001" customHeight="1">
      <c r="A54" s="89"/>
      <c r="B54" s="116"/>
      <c r="C54" s="91"/>
      <c r="D54" s="92"/>
      <c r="E54" s="93"/>
      <c r="F54" s="104"/>
      <c r="G54" s="95"/>
    </row>
    <row r="55" spans="1:10" ht="17.100000000000001" customHeight="1">
      <c r="A55" s="89"/>
      <c r="B55" s="116"/>
      <c r="C55" s="91"/>
      <c r="D55" s="92"/>
      <c r="E55" s="93"/>
      <c r="F55" s="104"/>
      <c r="G55" s="95"/>
    </row>
    <row r="56" spans="1:10" ht="17.100000000000001" customHeight="1">
      <c r="A56" s="89"/>
      <c r="B56" s="116"/>
      <c r="C56" s="91"/>
      <c r="D56" s="92"/>
      <c r="E56" s="93"/>
      <c r="F56" s="104"/>
      <c r="G56" s="95"/>
    </row>
    <row r="57" spans="1:10" ht="17.100000000000001" customHeight="1">
      <c r="A57" s="89"/>
      <c r="B57" s="116"/>
      <c r="C57" s="91"/>
      <c r="D57" s="92"/>
      <c r="E57" s="93"/>
      <c r="F57" s="104"/>
      <c r="G57" s="95"/>
    </row>
    <row r="58" spans="1:10" ht="17.100000000000001" customHeight="1" thickBot="1">
      <c r="A58" s="89"/>
      <c r="B58" s="116"/>
      <c r="C58" s="91"/>
      <c r="D58" s="92"/>
      <c r="E58" s="93"/>
      <c r="F58" s="104"/>
      <c r="G58" s="95"/>
    </row>
    <row r="59" spans="1:10" ht="24.95" customHeight="1" thickBot="1">
      <c r="A59" s="319" t="str">
        <f>C7&amp;" total carried to summary page"</f>
        <v>Schedule 23 total carried to summary page</v>
      </c>
      <c r="B59" s="320"/>
      <c r="C59" s="320"/>
      <c r="D59" s="320"/>
      <c r="E59" s="320"/>
      <c r="F59" s="320"/>
      <c r="G59" s="110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+archi23!A61:G61+1</f>
        <v>43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42FD8-09A4-419E-89F3-B1392CAAD6A1}">
  <sheetPr>
    <tabColor rgb="FF99FF99"/>
  </sheetPr>
  <dimension ref="A1:J473"/>
  <sheetViews>
    <sheetView showGridLines="0" view="pageLayout" topLeftCell="A59" zoomScaleNormal="100" zoomScaleSheetLayoutView="100" workbookViewId="0">
      <selection sqref="A1:G65"/>
    </sheetView>
  </sheetViews>
  <sheetFormatPr defaultColWidth="9.140625" defaultRowHeight="15"/>
  <cols>
    <col min="1" max="1" width="9.7109375" style="3" customWidth="1"/>
    <col min="2" max="2" width="10.7109375" style="3" customWidth="1"/>
    <col min="3" max="3" width="74.5703125" style="3" customWidth="1"/>
    <col min="4" max="4" width="6.7109375" style="3" customWidth="1"/>
    <col min="5" max="5" width="8.7109375" style="3" customWidth="1"/>
    <col min="6" max="6" width="11.7109375" style="3" customWidth="1"/>
    <col min="7" max="7" width="15.7109375" style="3" customWidth="1"/>
    <col min="8" max="16384" width="9.140625" style="3"/>
  </cols>
  <sheetData>
    <row r="1" spans="1:10" ht="21.95" customHeight="1">
      <c r="A1" s="57" t="str">
        <f>+works!A1</f>
        <v>BID NO. : 8/2/RNM0398</v>
      </c>
      <c r="B1" s="58"/>
      <c r="C1" s="58"/>
      <c r="D1" s="59"/>
      <c r="E1" s="59"/>
      <c r="F1" s="59"/>
      <c r="G1" s="60"/>
    </row>
    <row r="2" spans="1:10" ht="30" customHeight="1">
      <c r="A2" s="61" t="str">
        <f>+works!A2</f>
        <v>CONSTRUCTION OF THE MUNICIPAL VEHICLE POUND – WARD 17</v>
      </c>
      <c r="B2" s="62"/>
      <c r="C2" s="62"/>
      <c r="D2" s="62"/>
      <c r="E2" s="63"/>
      <c r="F2" s="63"/>
      <c r="G2" s="64"/>
    </row>
    <row r="3" spans="1:10" ht="21.95" customHeight="1" thickBot="1">
      <c r="A3" s="65" t="str">
        <f>+works!A3</f>
        <v>RAY NKONYENI MUNICIPALITY</v>
      </c>
      <c r="B3" s="66"/>
      <c r="C3" s="66"/>
      <c r="D3" s="67"/>
      <c r="E3" s="67"/>
      <c r="F3" s="67"/>
      <c r="G3" s="68"/>
    </row>
    <row r="4" spans="1:10" ht="9.9499999999999993" customHeight="1" thickBot="1">
      <c r="A4" s="69"/>
      <c r="B4" s="69"/>
      <c r="C4" s="69"/>
      <c r="D4" s="69"/>
      <c r="E4" s="69"/>
      <c r="F4" s="69"/>
      <c r="G4" s="69"/>
    </row>
    <row r="5" spans="1:10" ht="18" customHeight="1">
      <c r="A5" s="71" t="s">
        <v>5</v>
      </c>
      <c r="B5" s="209" t="s">
        <v>4</v>
      </c>
      <c r="C5" s="311" t="s">
        <v>6</v>
      </c>
      <c r="D5" s="313" t="s">
        <v>7</v>
      </c>
      <c r="E5" s="315" t="s">
        <v>25</v>
      </c>
      <c r="F5" s="317" t="s">
        <v>8</v>
      </c>
      <c r="G5" s="73" t="s">
        <v>9</v>
      </c>
    </row>
    <row r="6" spans="1:10" ht="18" customHeight="1" thickBot="1">
      <c r="A6" s="74" t="s">
        <v>22</v>
      </c>
      <c r="B6" s="210" t="s">
        <v>23</v>
      </c>
      <c r="C6" s="312"/>
      <c r="D6" s="314"/>
      <c r="E6" s="316"/>
      <c r="F6" s="318"/>
      <c r="G6" s="76" t="s">
        <v>24</v>
      </c>
    </row>
    <row r="7" spans="1:10" ht="21.95" customHeight="1">
      <c r="A7" s="77"/>
      <c r="B7" s="211" t="s">
        <v>3</v>
      </c>
      <c r="C7" s="79" t="s">
        <v>1370</v>
      </c>
      <c r="D7" s="80"/>
      <c r="E7" s="80"/>
      <c r="F7" s="80"/>
      <c r="G7" s="81"/>
    </row>
    <row r="8" spans="1:10" ht="21.95" customHeight="1">
      <c r="A8" s="77"/>
      <c r="B8" s="211" t="s">
        <v>10</v>
      </c>
      <c r="C8" s="82" t="s">
        <v>1177</v>
      </c>
      <c r="D8" s="80"/>
      <c r="E8" s="80"/>
      <c r="F8" s="80"/>
      <c r="G8" s="81"/>
      <c r="J8" s="27"/>
    </row>
    <row r="9" spans="1:10" ht="15" customHeight="1" thickBot="1">
      <c r="A9" s="77"/>
      <c r="B9" s="211"/>
      <c r="C9" s="212"/>
      <c r="D9" s="80"/>
      <c r="E9" s="80"/>
      <c r="F9" s="80"/>
      <c r="G9" s="81"/>
    </row>
    <row r="10" spans="1:10" ht="17.100000000000001" customHeight="1">
      <c r="A10" s="84"/>
      <c r="B10" s="85"/>
      <c r="C10" s="87" t="s">
        <v>1178</v>
      </c>
      <c r="D10" s="85"/>
      <c r="E10" s="85"/>
      <c r="F10" s="87"/>
      <c r="G10" s="231"/>
    </row>
    <row r="11" spans="1:10" ht="17.100000000000001" customHeight="1">
      <c r="A11" s="89"/>
      <c r="B11" s="116"/>
      <c r="C11" s="91"/>
      <c r="D11" s="92"/>
      <c r="E11" s="93"/>
      <c r="F11" s="94"/>
      <c r="G11" s="95"/>
    </row>
    <row r="12" spans="1:10" ht="17.100000000000001" customHeight="1">
      <c r="A12" s="134">
        <v>24.1</v>
      </c>
      <c r="B12" s="225"/>
      <c r="C12" s="226" t="s">
        <v>574</v>
      </c>
      <c r="D12" s="227"/>
      <c r="E12" s="228"/>
      <c r="F12" s="229"/>
      <c r="G12" s="230"/>
    </row>
    <row r="13" spans="1:10" ht="17.100000000000001" customHeight="1">
      <c r="A13" s="89"/>
      <c r="B13" s="116"/>
      <c r="C13" s="135"/>
      <c r="D13" s="92"/>
      <c r="E13" s="93"/>
      <c r="F13" s="104"/>
      <c r="G13" s="95"/>
    </row>
    <row r="14" spans="1:10" ht="17.100000000000001" customHeight="1">
      <c r="A14" s="89"/>
      <c r="B14" s="116"/>
      <c r="C14" s="105" t="s">
        <v>1179</v>
      </c>
      <c r="D14" s="92"/>
      <c r="E14" s="93"/>
      <c r="F14" s="104"/>
      <c r="G14" s="95"/>
    </row>
    <row r="15" spans="1:10" ht="17.100000000000001" customHeight="1">
      <c r="A15" s="89" t="s">
        <v>1371</v>
      </c>
      <c r="B15" s="116"/>
      <c r="C15" s="91" t="s">
        <v>1181</v>
      </c>
      <c r="D15" s="92" t="s">
        <v>20</v>
      </c>
      <c r="E15" s="93">
        <v>670</v>
      </c>
      <c r="F15" s="104"/>
      <c r="G15" s="95"/>
    </row>
    <row r="16" spans="1:10" ht="17.100000000000001" customHeight="1">
      <c r="A16" s="89"/>
      <c r="B16" s="116"/>
      <c r="C16" s="105" t="s">
        <v>1182</v>
      </c>
      <c r="D16" s="92"/>
      <c r="E16" s="93"/>
      <c r="F16" s="104"/>
      <c r="G16" s="95"/>
    </row>
    <row r="17" spans="1:7" ht="17.100000000000001" customHeight="1">
      <c r="A17" s="89" t="s">
        <v>1372</v>
      </c>
      <c r="B17" s="116"/>
      <c r="C17" s="91" t="s">
        <v>1184</v>
      </c>
      <c r="D17" s="92" t="s">
        <v>20</v>
      </c>
      <c r="E17" s="93">
        <f>+E15</f>
        <v>670</v>
      </c>
      <c r="F17" s="104"/>
      <c r="G17" s="95"/>
    </row>
    <row r="18" spans="1:7" ht="17.100000000000001" customHeight="1">
      <c r="A18" s="89"/>
      <c r="B18" s="116"/>
      <c r="C18" s="105" t="s">
        <v>1185</v>
      </c>
      <c r="D18" s="92"/>
      <c r="E18" s="93"/>
      <c r="F18" s="104"/>
      <c r="G18" s="95"/>
    </row>
    <row r="19" spans="1:7" ht="17.100000000000001" customHeight="1">
      <c r="A19" s="89" t="s">
        <v>1373</v>
      </c>
      <c r="B19" s="116"/>
      <c r="C19" s="91" t="s">
        <v>1382</v>
      </c>
      <c r="D19" s="92" t="s">
        <v>20</v>
      </c>
      <c r="E19" s="93">
        <f>+E15</f>
        <v>670</v>
      </c>
      <c r="F19" s="104"/>
      <c r="G19" s="95"/>
    </row>
    <row r="20" spans="1:7" ht="17.100000000000001" customHeight="1">
      <c r="A20" s="89"/>
      <c r="B20" s="116"/>
      <c r="C20" s="91" t="s">
        <v>1187</v>
      </c>
      <c r="D20" s="92"/>
      <c r="E20" s="93"/>
      <c r="F20" s="104"/>
      <c r="G20" s="95"/>
    </row>
    <row r="21" spans="1:7" ht="17.100000000000001" customHeight="1">
      <c r="A21" s="89"/>
      <c r="B21" s="116"/>
      <c r="C21" s="105" t="s">
        <v>1188</v>
      </c>
      <c r="D21" s="92"/>
      <c r="E21" s="93"/>
      <c r="F21" s="104"/>
      <c r="G21" s="95"/>
    </row>
    <row r="22" spans="1:7" ht="17.100000000000001" customHeight="1">
      <c r="A22" s="89" t="s">
        <v>1374</v>
      </c>
      <c r="B22" s="116"/>
      <c r="C22" s="91" t="s">
        <v>1190</v>
      </c>
      <c r="D22" s="92" t="s">
        <v>20</v>
      </c>
      <c r="E22" s="93">
        <f>+E15</f>
        <v>670</v>
      </c>
      <c r="F22" s="104"/>
      <c r="G22" s="95"/>
    </row>
    <row r="23" spans="1:7" ht="17.100000000000001" customHeight="1">
      <c r="A23" s="89"/>
      <c r="B23" s="116"/>
      <c r="C23" s="105" t="s">
        <v>1191</v>
      </c>
      <c r="D23" s="92"/>
      <c r="E23" s="93"/>
      <c r="F23" s="104"/>
      <c r="G23" s="95"/>
    </row>
    <row r="24" spans="1:7" ht="17.100000000000001" customHeight="1">
      <c r="A24" s="89" t="s">
        <v>1375</v>
      </c>
      <c r="B24" s="116"/>
      <c r="C24" s="91" t="s">
        <v>1383</v>
      </c>
      <c r="D24" s="92" t="s">
        <v>20</v>
      </c>
      <c r="E24" s="93">
        <f>+E15</f>
        <v>670</v>
      </c>
      <c r="F24" s="104"/>
      <c r="G24" s="95"/>
    </row>
    <row r="25" spans="1:7" ht="17.100000000000001" customHeight="1">
      <c r="A25" s="89"/>
      <c r="B25" s="116"/>
      <c r="C25" s="91" t="s">
        <v>1369</v>
      </c>
      <c r="D25" s="92"/>
      <c r="E25" s="93"/>
      <c r="F25" s="104"/>
      <c r="G25" s="95"/>
    </row>
    <row r="26" spans="1:7" ht="17.100000000000001" customHeight="1">
      <c r="A26" s="89"/>
      <c r="B26" s="116"/>
      <c r="C26" s="105" t="s">
        <v>1193</v>
      </c>
      <c r="D26" s="92"/>
      <c r="E26" s="93"/>
      <c r="F26" s="104"/>
      <c r="G26" s="95"/>
    </row>
    <row r="27" spans="1:7" ht="17.100000000000001" customHeight="1">
      <c r="A27" s="89" t="s">
        <v>1376</v>
      </c>
      <c r="B27" s="103"/>
      <c r="C27" s="91" t="s">
        <v>541</v>
      </c>
      <c r="D27" s="92" t="s">
        <v>16</v>
      </c>
      <c r="E27" s="93">
        <f>25*5+26*1+30*1</f>
        <v>181</v>
      </c>
      <c r="F27" s="104"/>
      <c r="G27" s="95"/>
    </row>
    <row r="28" spans="1:7" ht="17.100000000000001" customHeight="1">
      <c r="A28" s="89"/>
      <c r="B28" s="103"/>
      <c r="C28" s="91" t="s">
        <v>555</v>
      </c>
      <c r="D28" s="92"/>
      <c r="E28" s="93"/>
      <c r="F28" s="104"/>
      <c r="G28" s="95"/>
    </row>
    <row r="29" spans="1:7" ht="17.100000000000001" customHeight="1">
      <c r="A29" s="89" t="s">
        <v>1377</v>
      </c>
      <c r="B29" s="116"/>
      <c r="C29" s="105" t="s">
        <v>1196</v>
      </c>
      <c r="D29" s="92"/>
      <c r="E29" s="93"/>
      <c r="F29" s="104"/>
      <c r="G29" s="95"/>
    </row>
    <row r="30" spans="1:7" ht="17.100000000000001" customHeight="1">
      <c r="A30" s="89"/>
      <c r="B30" s="116"/>
      <c r="C30" s="91" t="s">
        <v>1197</v>
      </c>
      <c r="D30" s="92" t="s">
        <v>16</v>
      </c>
      <c r="E30" s="93">
        <f>ROUNDUP((E27/2),0)</f>
        <v>91</v>
      </c>
      <c r="F30" s="104"/>
      <c r="G30" s="95"/>
    </row>
    <row r="31" spans="1:7" ht="17.100000000000001" customHeight="1">
      <c r="A31" s="89"/>
      <c r="B31" s="116"/>
      <c r="C31" s="91" t="s">
        <v>1198</v>
      </c>
      <c r="D31" s="92"/>
      <c r="E31" s="93"/>
      <c r="F31" s="104"/>
      <c r="G31" s="95"/>
    </row>
    <row r="32" spans="1:7" ht="17.100000000000001" customHeight="1">
      <c r="A32" s="89"/>
      <c r="B32" s="116"/>
      <c r="C32" s="91"/>
      <c r="D32" s="92"/>
      <c r="E32" s="93"/>
      <c r="F32" s="104"/>
      <c r="G32" s="95"/>
    </row>
    <row r="33" spans="1:7" ht="17.100000000000001" customHeight="1">
      <c r="A33" s="89"/>
      <c r="B33" s="116"/>
      <c r="C33" s="91"/>
      <c r="D33" s="92"/>
      <c r="E33" s="93"/>
      <c r="F33" s="104"/>
      <c r="G33" s="95"/>
    </row>
    <row r="34" spans="1:7" ht="17.100000000000001" customHeight="1">
      <c r="A34" s="89"/>
      <c r="B34" s="116"/>
      <c r="C34" s="91"/>
      <c r="D34" s="92"/>
      <c r="E34" s="93"/>
      <c r="F34" s="104"/>
      <c r="G34" s="95"/>
    </row>
    <row r="35" spans="1:7" ht="17.100000000000001" customHeight="1">
      <c r="A35" s="89"/>
      <c r="B35" s="116"/>
      <c r="C35" s="91"/>
      <c r="D35" s="92"/>
      <c r="E35" s="93"/>
      <c r="F35" s="104"/>
      <c r="G35" s="95"/>
    </row>
    <row r="36" spans="1:7" ht="17.100000000000001" customHeight="1">
      <c r="A36" s="89"/>
      <c r="B36" s="116"/>
      <c r="C36" s="91"/>
      <c r="D36" s="92"/>
      <c r="E36" s="93"/>
      <c r="F36" s="104"/>
      <c r="G36" s="95"/>
    </row>
    <row r="37" spans="1:7" ht="17.100000000000001" customHeight="1">
      <c r="A37" s="89"/>
      <c r="B37" s="116"/>
      <c r="C37" s="91"/>
      <c r="D37" s="92"/>
      <c r="E37" s="93"/>
      <c r="F37" s="104"/>
      <c r="G37" s="95"/>
    </row>
    <row r="38" spans="1:7" ht="17.100000000000001" customHeight="1">
      <c r="A38" s="89"/>
      <c r="B38" s="116"/>
      <c r="C38" s="91"/>
      <c r="D38" s="92"/>
      <c r="E38" s="93"/>
      <c r="F38" s="104"/>
      <c r="G38" s="95"/>
    </row>
    <row r="39" spans="1:7" ht="17.100000000000001" customHeight="1">
      <c r="A39" s="89"/>
      <c r="B39" s="116"/>
      <c r="C39" s="91"/>
      <c r="D39" s="92"/>
      <c r="E39" s="93"/>
      <c r="F39" s="104"/>
      <c r="G39" s="95"/>
    </row>
    <row r="40" spans="1:7" ht="17.100000000000001" customHeight="1">
      <c r="A40" s="89"/>
      <c r="B40" s="116"/>
      <c r="C40" s="91"/>
      <c r="D40" s="92"/>
      <c r="E40" s="93"/>
      <c r="F40" s="104"/>
      <c r="G40" s="95"/>
    </row>
    <row r="41" spans="1:7" ht="17.100000000000001" customHeight="1">
      <c r="A41" s="89"/>
      <c r="B41" s="116"/>
      <c r="C41" s="135"/>
      <c r="D41" s="92"/>
      <c r="E41" s="93"/>
      <c r="F41" s="104"/>
      <c r="G41" s="95"/>
    </row>
    <row r="42" spans="1:7" ht="17.100000000000001" customHeight="1">
      <c r="A42" s="89"/>
      <c r="B42" s="116"/>
      <c r="C42" s="91"/>
      <c r="D42" s="92"/>
      <c r="E42" s="93"/>
      <c r="F42" s="104"/>
      <c r="G42" s="95"/>
    </row>
    <row r="43" spans="1:7" ht="17.100000000000001" customHeight="1">
      <c r="A43" s="89"/>
      <c r="B43" s="116"/>
      <c r="C43" s="135"/>
      <c r="D43" s="92"/>
      <c r="E43" s="93"/>
      <c r="F43" s="104"/>
      <c r="G43" s="95"/>
    </row>
    <row r="44" spans="1:7" ht="17.100000000000001" customHeight="1">
      <c r="A44" s="89"/>
      <c r="B44" s="116"/>
      <c r="C44" s="135"/>
      <c r="D44" s="92"/>
      <c r="E44" s="93"/>
      <c r="F44" s="104"/>
      <c r="G44" s="95"/>
    </row>
    <row r="45" spans="1:7" ht="17.100000000000001" customHeight="1">
      <c r="A45" s="89"/>
      <c r="B45" s="116"/>
      <c r="C45" s="91"/>
      <c r="D45" s="92"/>
      <c r="E45" s="93"/>
      <c r="F45" s="104"/>
      <c r="G45" s="95"/>
    </row>
    <row r="46" spans="1:7" ht="17.100000000000001" customHeight="1">
      <c r="A46" s="89"/>
      <c r="B46" s="116"/>
      <c r="C46" s="91"/>
      <c r="D46" s="92"/>
      <c r="E46" s="93"/>
      <c r="F46" s="104"/>
      <c r="G46" s="95"/>
    </row>
    <row r="47" spans="1:7" ht="17.100000000000001" customHeight="1">
      <c r="A47" s="89"/>
      <c r="B47" s="116"/>
      <c r="C47" s="91"/>
      <c r="D47" s="92"/>
      <c r="E47" s="93"/>
      <c r="F47" s="104"/>
      <c r="G47" s="95"/>
    </row>
    <row r="48" spans="1:7" ht="17.100000000000001" customHeight="1">
      <c r="A48" s="89"/>
      <c r="B48" s="116"/>
      <c r="C48" s="91"/>
      <c r="D48" s="92"/>
      <c r="E48" s="93"/>
      <c r="F48" s="104"/>
      <c r="G48" s="95"/>
    </row>
    <row r="49" spans="1:10" ht="17.100000000000001" customHeight="1">
      <c r="A49" s="89"/>
      <c r="B49" s="116"/>
      <c r="C49" s="91"/>
      <c r="D49" s="92"/>
      <c r="E49" s="93"/>
      <c r="F49" s="104"/>
      <c r="G49" s="95"/>
    </row>
    <row r="50" spans="1:10" ht="17.100000000000001" customHeight="1">
      <c r="A50" s="89"/>
      <c r="B50" s="116"/>
      <c r="C50" s="91"/>
      <c r="D50" s="92"/>
      <c r="E50" s="93"/>
      <c r="F50" s="104"/>
      <c r="G50" s="95"/>
    </row>
    <row r="51" spans="1:10" ht="17.100000000000001" customHeight="1">
      <c r="A51" s="89"/>
      <c r="B51" s="116"/>
      <c r="C51" s="91"/>
      <c r="D51" s="92"/>
      <c r="E51" s="93"/>
      <c r="F51" s="104"/>
      <c r="G51" s="95"/>
    </row>
    <row r="52" spans="1:10" ht="17.100000000000001" customHeight="1">
      <c r="A52" s="89"/>
      <c r="B52" s="116"/>
      <c r="C52" s="91"/>
      <c r="D52" s="92"/>
      <c r="E52" s="93"/>
      <c r="F52" s="104"/>
      <c r="G52" s="95"/>
    </row>
    <row r="53" spans="1:10" ht="17.100000000000001" customHeight="1">
      <c r="A53" s="89"/>
      <c r="B53" s="116"/>
      <c r="C53" s="135"/>
      <c r="D53" s="92"/>
      <c r="E53" s="93"/>
      <c r="F53" s="104"/>
      <c r="G53" s="95"/>
    </row>
    <row r="54" spans="1:10" ht="17.100000000000001" customHeight="1">
      <c r="A54" s="89"/>
      <c r="B54" s="116"/>
      <c r="C54" s="91"/>
      <c r="D54" s="92"/>
      <c r="E54" s="93"/>
      <c r="F54" s="104"/>
      <c r="G54" s="95"/>
    </row>
    <row r="55" spans="1:10" ht="17.100000000000001" customHeight="1">
      <c r="A55" s="89"/>
      <c r="B55" s="116"/>
      <c r="C55" s="91"/>
      <c r="D55" s="92"/>
      <c r="E55" s="93"/>
      <c r="F55" s="104"/>
      <c r="G55" s="95"/>
    </row>
    <row r="56" spans="1:10" ht="17.100000000000001" customHeight="1">
      <c r="A56" s="89"/>
      <c r="B56" s="116"/>
      <c r="C56" s="135"/>
      <c r="D56" s="92"/>
      <c r="E56" s="93"/>
      <c r="F56" s="104"/>
      <c r="G56" s="95"/>
    </row>
    <row r="57" spans="1:10" ht="17.100000000000001" customHeight="1">
      <c r="A57" s="89"/>
      <c r="B57" s="116"/>
      <c r="C57" s="135"/>
      <c r="D57" s="92"/>
      <c r="E57" s="93"/>
      <c r="F57" s="104"/>
      <c r="G57" s="95"/>
    </row>
    <row r="58" spans="1:10" ht="17.100000000000001" customHeight="1" thickBot="1">
      <c r="A58" s="89"/>
      <c r="B58" s="116"/>
      <c r="C58" s="91"/>
      <c r="D58" s="92"/>
      <c r="E58" s="93"/>
      <c r="F58" s="104"/>
      <c r="G58" s="95"/>
    </row>
    <row r="59" spans="1:10" ht="24.95" customHeight="1" thickBot="1">
      <c r="A59" s="319" t="str">
        <f>+archi25!C7&amp;" total carried to summary page"</f>
        <v>Schedule 24 total carried to summary page</v>
      </c>
      <c r="B59" s="320"/>
      <c r="C59" s="320"/>
      <c r="D59" s="320"/>
      <c r="E59" s="320"/>
      <c r="F59" s="320"/>
      <c r="G59" s="232"/>
    </row>
    <row r="60" spans="1:10" ht="9.9499999999999993" customHeight="1" thickBot="1">
      <c r="A60" s="15"/>
      <c r="B60" s="15"/>
      <c r="C60" s="15"/>
      <c r="D60" s="15"/>
      <c r="E60" s="15"/>
      <c r="F60" s="15"/>
      <c r="G60" s="15"/>
    </row>
    <row r="61" spans="1:10" ht="24.95" customHeight="1" thickBot="1">
      <c r="A61" s="308">
        <f>+archi24!A61+1</f>
        <v>44</v>
      </c>
      <c r="B61" s="309"/>
      <c r="C61" s="309"/>
      <c r="D61" s="309"/>
      <c r="E61" s="309"/>
      <c r="F61" s="309"/>
      <c r="G61" s="310"/>
    </row>
    <row r="62" spans="1:10">
      <c r="A62" s="4"/>
      <c r="B62" s="4"/>
      <c r="C62" s="4"/>
      <c r="D62" s="4"/>
      <c r="E62" s="4"/>
      <c r="F62" s="4"/>
      <c r="G62" s="4"/>
      <c r="H62" s="1"/>
      <c r="I62" s="1"/>
      <c r="J62" s="1"/>
    </row>
    <row r="63" spans="1:10">
      <c r="A63" s="4"/>
      <c r="B63" s="4"/>
      <c r="C63" s="4"/>
      <c r="D63" s="4"/>
      <c r="E63" s="4"/>
      <c r="F63" s="4"/>
      <c r="G63" s="4"/>
      <c r="H63" s="1"/>
      <c r="I63" s="1"/>
      <c r="J63" s="1"/>
    </row>
    <row r="64" spans="1:10">
      <c r="A64" s="4"/>
      <c r="B64" s="4"/>
      <c r="C64" s="4"/>
      <c r="D64" s="4"/>
      <c r="E64" s="4"/>
      <c r="F64" s="4"/>
      <c r="G64" s="4"/>
      <c r="H64" s="1"/>
      <c r="I64" s="1"/>
      <c r="J64" s="1"/>
    </row>
    <row r="65" spans="1:10">
      <c r="A65" s="4"/>
      <c r="B65" s="4"/>
      <c r="C65" s="4"/>
      <c r="D65" s="4"/>
      <c r="E65" s="4"/>
      <c r="F65" s="4"/>
      <c r="G65" s="4"/>
      <c r="H65" s="1"/>
      <c r="I65" s="1"/>
      <c r="J65" s="1"/>
    </row>
    <row r="66" spans="1:10">
      <c r="A66" s="4"/>
      <c r="B66" s="4"/>
      <c r="C66" s="4"/>
      <c r="D66" s="4"/>
      <c r="E66" s="4"/>
      <c r="F66" s="4"/>
      <c r="G66" s="4"/>
      <c r="H66" s="1"/>
      <c r="I66" s="1"/>
      <c r="J66" s="1"/>
    </row>
    <row r="67" spans="1:10">
      <c r="A67" s="7"/>
      <c r="B67" s="7"/>
      <c r="C67" s="7"/>
      <c r="D67" s="7"/>
      <c r="E67" s="7"/>
      <c r="F67" s="7"/>
      <c r="G67" s="7"/>
      <c r="H67" s="1"/>
      <c r="I67" s="1"/>
      <c r="J67" s="1"/>
    </row>
    <row r="68" spans="1:10">
      <c r="A68" s="7"/>
      <c r="B68" s="7"/>
      <c r="C68" s="7"/>
      <c r="D68" s="7"/>
      <c r="E68" s="7"/>
      <c r="F68" s="7"/>
      <c r="G68" s="7"/>
      <c r="H68" s="1"/>
      <c r="I68" s="1"/>
      <c r="J68" s="1"/>
    </row>
    <row r="69" spans="1:10">
      <c r="A69" s="7"/>
      <c r="B69" s="7"/>
      <c r="C69" s="7"/>
      <c r="D69" s="7"/>
      <c r="E69" s="7"/>
      <c r="F69" s="7"/>
      <c r="G69" s="7"/>
      <c r="H69" s="1"/>
      <c r="I69" s="1"/>
      <c r="J69" s="1"/>
    </row>
    <row r="70" spans="1:10">
      <c r="A70" s="4"/>
      <c r="B70" s="4"/>
      <c r="C70" s="4"/>
      <c r="D70" s="4"/>
      <c r="E70" s="4"/>
      <c r="F70" s="4"/>
      <c r="G70" s="4"/>
    </row>
    <row r="71" spans="1:10">
      <c r="A71" s="4"/>
      <c r="B71" s="4"/>
      <c r="C71" s="4"/>
      <c r="D71" s="4"/>
      <c r="E71" s="4"/>
      <c r="F71" s="4"/>
      <c r="G71" s="4"/>
    </row>
    <row r="72" spans="1:10">
      <c r="A72" s="4"/>
      <c r="B72" s="4"/>
      <c r="C72" s="4"/>
      <c r="D72" s="4"/>
      <c r="E72" s="4"/>
      <c r="F72" s="4"/>
      <c r="G72" s="4"/>
    </row>
    <row r="73" spans="1:10">
      <c r="A73" s="4"/>
      <c r="B73" s="4"/>
      <c r="C73" s="4"/>
      <c r="D73" s="4"/>
      <c r="E73" s="4"/>
      <c r="F73" s="4"/>
      <c r="G73" s="4"/>
    </row>
    <row r="74" spans="1:10">
      <c r="A74" s="4"/>
      <c r="B74" s="4"/>
      <c r="C74" s="4"/>
      <c r="D74" s="4"/>
      <c r="E74" s="4"/>
      <c r="F74" s="4"/>
      <c r="G74" s="4"/>
    </row>
    <row r="75" spans="1:10">
      <c r="A75" s="4"/>
      <c r="B75" s="4"/>
      <c r="C75" s="4"/>
      <c r="D75" s="4"/>
      <c r="E75" s="4"/>
      <c r="F75" s="4"/>
      <c r="G75" s="4"/>
    </row>
    <row r="76" spans="1:10">
      <c r="A76" s="4"/>
      <c r="B76" s="4"/>
      <c r="C76" s="4"/>
      <c r="D76" s="4"/>
      <c r="E76" s="4"/>
      <c r="F76" s="4"/>
      <c r="G76" s="4"/>
    </row>
    <row r="77" spans="1:10">
      <c r="A77" s="4"/>
      <c r="B77" s="4"/>
      <c r="C77" s="4"/>
      <c r="D77" s="4"/>
      <c r="E77" s="4"/>
      <c r="F77" s="4"/>
      <c r="G77" s="4"/>
    </row>
    <row r="78" spans="1:10">
      <c r="A78" s="4"/>
      <c r="B78" s="4"/>
      <c r="C78" s="4"/>
      <c r="D78" s="4"/>
      <c r="E78" s="4"/>
      <c r="F78" s="4"/>
      <c r="G78" s="4"/>
    </row>
    <row r="79" spans="1:10">
      <c r="A79" s="4"/>
      <c r="B79" s="4"/>
      <c r="C79" s="4"/>
      <c r="D79" s="4"/>
      <c r="E79" s="4"/>
      <c r="F79" s="4"/>
      <c r="G79" s="4"/>
    </row>
    <row r="80" spans="1:10">
      <c r="A80" s="4"/>
      <c r="B80" s="4"/>
      <c r="C80" s="4"/>
      <c r="D80" s="4"/>
      <c r="E80" s="4"/>
      <c r="F80" s="4"/>
      <c r="G80" s="4"/>
    </row>
    <row r="81" spans="1:7">
      <c r="A81" s="4"/>
      <c r="B81" s="4"/>
      <c r="C81" s="4"/>
      <c r="D81" s="4"/>
      <c r="E81" s="4"/>
      <c r="F81" s="4"/>
      <c r="G81" s="4"/>
    </row>
    <row r="82" spans="1:7">
      <c r="A82" s="4"/>
      <c r="B82" s="4"/>
      <c r="C82" s="4"/>
      <c r="D82" s="4"/>
      <c r="E82" s="4"/>
      <c r="F82" s="4"/>
      <c r="G82" s="4"/>
    </row>
    <row r="83" spans="1:7">
      <c r="A83" s="4"/>
      <c r="B83" s="4"/>
      <c r="C83" s="4"/>
      <c r="D83" s="4"/>
      <c r="E83" s="4"/>
      <c r="F83" s="4"/>
      <c r="G83" s="4"/>
    </row>
    <row r="84" spans="1:7">
      <c r="A84" s="4"/>
      <c r="B84" s="4"/>
      <c r="C84" s="4"/>
      <c r="D84" s="4"/>
      <c r="E84" s="4"/>
      <c r="F84" s="4"/>
      <c r="G84" s="4"/>
    </row>
    <row r="85" spans="1:7">
      <c r="A85" s="4"/>
      <c r="B85" s="4"/>
      <c r="C85" s="4"/>
      <c r="D85" s="4"/>
      <c r="E85" s="4"/>
      <c r="F85" s="4"/>
      <c r="G85" s="4"/>
    </row>
    <row r="86" spans="1:7">
      <c r="A86" s="4"/>
      <c r="B86" s="4"/>
      <c r="C86" s="4"/>
      <c r="D86" s="4"/>
      <c r="E86" s="4"/>
      <c r="F86" s="4"/>
      <c r="G86" s="4"/>
    </row>
    <row r="87" spans="1:7">
      <c r="A87" s="4"/>
      <c r="B87" s="4"/>
      <c r="C87" s="4"/>
      <c r="D87" s="4"/>
      <c r="E87" s="4"/>
      <c r="F87" s="4"/>
      <c r="G87" s="4"/>
    </row>
    <row r="88" spans="1:7">
      <c r="A88" s="4"/>
      <c r="B88" s="4"/>
      <c r="C88" s="4"/>
      <c r="D88" s="4"/>
      <c r="E88" s="4"/>
      <c r="F88" s="4"/>
      <c r="G88" s="4"/>
    </row>
    <row r="89" spans="1:7">
      <c r="A89" s="4"/>
      <c r="B89" s="4"/>
      <c r="C89" s="4"/>
      <c r="D89" s="4"/>
      <c r="E89" s="4"/>
      <c r="F89" s="4"/>
      <c r="G89" s="4"/>
    </row>
    <row r="90" spans="1:7">
      <c r="A90" s="4"/>
      <c r="B90" s="4"/>
      <c r="C90" s="4"/>
      <c r="D90" s="4"/>
      <c r="E90" s="4"/>
      <c r="F90" s="4"/>
      <c r="G90" s="4"/>
    </row>
    <row r="91" spans="1:7">
      <c r="A91" s="4"/>
      <c r="B91" s="4"/>
      <c r="C91" s="4"/>
      <c r="D91" s="4"/>
      <c r="E91" s="4"/>
      <c r="F91" s="4"/>
      <c r="G91" s="4"/>
    </row>
    <row r="92" spans="1:7">
      <c r="A92" s="4"/>
      <c r="B92" s="4"/>
      <c r="C92" s="4"/>
      <c r="D92" s="4"/>
      <c r="E92" s="4"/>
      <c r="F92" s="4"/>
      <c r="G92" s="4"/>
    </row>
    <row r="93" spans="1:7">
      <c r="A93" s="4"/>
      <c r="B93" s="4"/>
      <c r="C93" s="4"/>
      <c r="D93" s="4"/>
      <c r="E93" s="4"/>
      <c r="F93" s="4"/>
      <c r="G93" s="4"/>
    </row>
    <row r="94" spans="1:7">
      <c r="A94" s="4"/>
      <c r="B94" s="4"/>
      <c r="C94" s="4"/>
      <c r="D94" s="4"/>
      <c r="E94" s="4"/>
      <c r="F94" s="4"/>
      <c r="G94" s="4"/>
    </row>
    <row r="95" spans="1:7">
      <c r="A95" s="4"/>
      <c r="B95" s="4"/>
      <c r="C95" s="4"/>
      <c r="D95" s="4"/>
      <c r="E95" s="4"/>
      <c r="F95" s="4"/>
      <c r="G95" s="4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</sheetData>
  <mergeCells count="6">
    <mergeCell ref="A61:G61"/>
    <mergeCell ref="C5:C6"/>
    <mergeCell ref="D5:D6"/>
    <mergeCell ref="E5:E6"/>
    <mergeCell ref="F5:F6"/>
    <mergeCell ref="A59:F59"/>
  </mergeCells>
  <pageMargins left="0.59055118110236227" right="0" top="0.39370078740157483" bottom="0" header="0" footer="0"/>
  <pageSetup paperSize="9" scale="70" orientation="portrait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5">
    <tabColor rgb="FF9933FF"/>
  </sheetPr>
  <dimension ref="A1:C486"/>
  <sheetViews>
    <sheetView showGridLines="0" tabSelected="1" showWhiteSpace="0" view="pageLayout" zoomScaleNormal="100" workbookViewId="0">
      <selection activeCell="C10" sqref="C10"/>
    </sheetView>
  </sheetViews>
  <sheetFormatPr defaultColWidth="9.140625" defaultRowHeight="15"/>
  <cols>
    <col min="1" max="1" width="20.7109375" style="3" customWidth="1"/>
    <col min="2" max="2" width="80.7109375" style="3" customWidth="1"/>
    <col min="3" max="3" width="23.7109375" style="3" customWidth="1"/>
    <col min="4" max="4" width="9.140625" style="3"/>
    <col min="5" max="8" width="10.7109375" style="3" customWidth="1"/>
    <col min="9" max="16384" width="9.140625" style="3"/>
  </cols>
  <sheetData>
    <row r="1" spans="1:3" ht="21" customHeight="1">
      <c r="A1" s="233" t="str">
        <f>+works!A1</f>
        <v>BID NO. : 8/2/RNM0398</v>
      </c>
      <c r="B1" s="234"/>
      <c r="C1" s="235"/>
    </row>
    <row r="2" spans="1:3" ht="30" customHeight="1">
      <c r="A2" s="236" t="str">
        <f>+works!A2</f>
        <v>CONSTRUCTION OF THE MUNICIPAL VEHICLE POUND – WARD 17</v>
      </c>
      <c r="B2" s="237"/>
      <c r="C2" s="238"/>
    </row>
    <row r="3" spans="1:3" ht="21" customHeight="1" thickBot="1">
      <c r="A3" s="239" t="str">
        <f>+works!A3</f>
        <v>RAY NKONYENI MUNICIPALITY</v>
      </c>
      <c r="B3" s="240"/>
      <c r="C3" s="241"/>
    </row>
    <row r="4" spans="1:3" ht="9.9499999999999993" customHeight="1" thickBot="1">
      <c r="A4" s="5"/>
      <c r="B4" s="5"/>
      <c r="C4" s="5"/>
    </row>
    <row r="5" spans="1:3" ht="30" customHeight="1">
      <c r="A5" s="335" t="s">
        <v>1</v>
      </c>
      <c r="B5" s="336"/>
      <c r="C5" s="337"/>
    </row>
    <row r="6" spans="1:3" ht="11.1" customHeight="1">
      <c r="A6" s="242"/>
      <c r="B6" s="243"/>
      <c r="C6" s="244"/>
    </row>
    <row r="7" spans="1:3" ht="24.95" customHeight="1">
      <c r="A7" s="245" t="str">
        <f>+'pg1'!C7</f>
        <v>Schedule 1</v>
      </c>
      <c r="B7" s="246" t="str">
        <f>+'pg1'!C8</f>
        <v>Preliminary and general</v>
      </c>
      <c r="C7" s="247"/>
    </row>
    <row r="8" spans="1:3" ht="24.95" customHeight="1">
      <c r="A8" s="245" t="str">
        <f>+'ohs1'!C7</f>
        <v>Schedule 2</v>
      </c>
      <c r="B8" s="246" t="str">
        <f>+'ohs1'!C8</f>
        <v>Occupational health and safety requirements</v>
      </c>
      <c r="C8" s="247"/>
    </row>
    <row r="9" spans="1:3" ht="24.95" customHeight="1">
      <c r="A9" s="245" t="str">
        <f>+'wt1'!C7</f>
        <v>Schedule 3</v>
      </c>
      <c r="B9" s="246" t="str">
        <f>+'wt1'!C8</f>
        <v>Water pipe - earthworks</v>
      </c>
      <c r="C9" s="247"/>
    </row>
    <row r="10" spans="1:3" ht="24.95" customHeight="1">
      <c r="A10" s="245" t="str">
        <f>+'wm1'!C7</f>
        <v>Schedule 4</v>
      </c>
      <c r="B10" s="246" t="str">
        <f>+'wm1'!C8</f>
        <v>Water pipes and accessories</v>
      </c>
      <c r="C10" s="247"/>
    </row>
    <row r="11" spans="1:3" ht="24.95" customHeight="1">
      <c r="A11" s="245" t="str">
        <f>+'st1'!C7</f>
        <v>Schedule 5</v>
      </c>
      <c r="B11" s="246" t="str">
        <f>+'st1'!C8</f>
        <v>Sewer pipe - earthworks</v>
      </c>
      <c r="C11" s="247"/>
    </row>
    <row r="12" spans="1:3" ht="24.95" customHeight="1">
      <c r="A12" s="245" t="str">
        <f>+'sm1'!C7</f>
        <v>Schedule 6</v>
      </c>
      <c r="B12" s="246" t="str">
        <f>+'sm1'!C8</f>
        <v>Sewer pipes and accessories</v>
      </c>
      <c r="C12" s="247"/>
    </row>
    <row r="13" spans="1:3" ht="24.95" customHeight="1">
      <c r="A13" s="245" t="str">
        <f>+main1!C7</f>
        <v>Schedule 7</v>
      </c>
      <c r="B13" s="246" t="str">
        <f>+main1!C8</f>
        <v>Foundations, columns etc. for main building</v>
      </c>
      <c r="C13" s="247"/>
    </row>
    <row r="14" spans="1:3" ht="24.95" customHeight="1">
      <c r="A14" s="245" t="str">
        <f>+guard1!C7</f>
        <v>Schedule 8</v>
      </c>
      <c r="B14" s="246" t="str">
        <f>+guard1!C8</f>
        <v>Foundations for guard building</v>
      </c>
      <c r="C14" s="247"/>
    </row>
    <row r="15" spans="1:3" ht="24.95" customHeight="1">
      <c r="A15" s="245" t="str">
        <f>+archi1!C7</f>
        <v>Schedule 9</v>
      </c>
      <c r="B15" s="246" t="str">
        <f>+archi1!C8</f>
        <v>Architectural details - Masonry</v>
      </c>
      <c r="C15" s="247"/>
    </row>
    <row r="16" spans="1:3" ht="24.95" customHeight="1">
      <c r="A16" s="245" t="str">
        <f>+archi2!C7</f>
        <v>Schedule 10</v>
      </c>
      <c r="B16" s="246" t="str">
        <f>+archi2!C8</f>
        <v>Waterproofing</v>
      </c>
      <c r="C16" s="247"/>
    </row>
    <row r="17" spans="1:3" ht="24.95" customHeight="1">
      <c r="A17" s="245" t="str">
        <f>+archi3!C7</f>
        <v>Schedule 11</v>
      </c>
      <c r="B17" s="246" t="str">
        <f>+archi3!C8</f>
        <v>Roof coverings</v>
      </c>
      <c r="C17" s="247"/>
    </row>
    <row r="18" spans="1:3" ht="24.95" customHeight="1">
      <c r="A18" s="245" t="str">
        <f>+archi4!C7</f>
        <v>Schedule 12</v>
      </c>
      <c r="B18" s="246" t="str">
        <f>+archi4!C8</f>
        <v>Carpentry and joinery</v>
      </c>
      <c r="C18" s="247"/>
    </row>
    <row r="19" spans="1:3" ht="24.95" customHeight="1">
      <c r="A19" s="245" t="str">
        <f>+archi7!C7</f>
        <v>Schedule 13</v>
      </c>
      <c r="B19" s="246" t="str">
        <f>+archi7!C8</f>
        <v>Ceiling partitions and access flooring</v>
      </c>
      <c r="C19" s="247"/>
    </row>
    <row r="20" spans="1:3" ht="24.95" customHeight="1">
      <c r="A20" s="245" t="str">
        <f>+archi8!C7</f>
        <v>Schedule 14</v>
      </c>
      <c r="B20" s="246" t="str">
        <f>+archi8!C8</f>
        <v>Floor coverings, wall linings etc</v>
      </c>
      <c r="C20" s="247"/>
    </row>
    <row r="21" spans="1:3" ht="24.95" customHeight="1">
      <c r="A21" s="245" t="str">
        <f>+archi9!C7</f>
        <v>Schedule 15</v>
      </c>
      <c r="B21" s="246" t="str">
        <f>+archi9!C8</f>
        <v>Ironmongery</v>
      </c>
      <c r="C21" s="247"/>
    </row>
    <row r="22" spans="1:3" ht="24.95" customHeight="1">
      <c r="A22" s="245" t="str">
        <f>+archi10!C7</f>
        <v>Schedule 16</v>
      </c>
      <c r="B22" s="246" t="str">
        <f>+archi10!C8</f>
        <v>Metalworks</v>
      </c>
      <c r="C22" s="247"/>
    </row>
    <row r="23" spans="1:3" ht="24.95" customHeight="1">
      <c r="A23" s="245" t="str">
        <f>+archi12!C7</f>
        <v>Schedule 17</v>
      </c>
      <c r="B23" s="246" t="str">
        <f>+archi12!C8</f>
        <v>Plastering</v>
      </c>
      <c r="C23" s="247"/>
    </row>
    <row r="24" spans="1:3" ht="24.95" customHeight="1">
      <c r="A24" s="245" t="str">
        <f>+archi14!C7</f>
        <v>Schedule 18</v>
      </c>
      <c r="B24" s="246" t="str">
        <f>+archi14!C8</f>
        <v>Tiling</v>
      </c>
      <c r="C24" s="247"/>
    </row>
    <row r="25" spans="1:3" ht="24.95" customHeight="1">
      <c r="A25" s="245" t="str">
        <f>+archi15!C7</f>
        <v>Schedule 19</v>
      </c>
      <c r="B25" s="246" t="str">
        <f>+archi15!C8</f>
        <v>Plumbing and drainage</v>
      </c>
      <c r="C25" s="247"/>
    </row>
    <row r="26" spans="1:3" ht="24.95" customHeight="1">
      <c r="A26" s="245" t="str">
        <f>+archi21!C7</f>
        <v>Schedule 20</v>
      </c>
      <c r="B26" s="246" t="str">
        <f>+archi21!C8</f>
        <v>Glazing</v>
      </c>
      <c r="C26" s="247"/>
    </row>
    <row r="27" spans="1:3" ht="24.95" customHeight="1">
      <c r="A27" s="245" t="str">
        <f>+archi22!C7</f>
        <v>Schedule 21</v>
      </c>
      <c r="B27" s="246" t="str">
        <f>+archi22!C8</f>
        <v>Paintwork</v>
      </c>
      <c r="C27" s="247"/>
    </row>
    <row r="28" spans="1:3" ht="24.95" customHeight="1">
      <c r="A28" s="245" t="str">
        <f>+archi23!C7</f>
        <v>Schedule 22</v>
      </c>
      <c r="B28" s="246" t="str">
        <f>+archi23!C8</f>
        <v>Electrical installation</v>
      </c>
      <c r="C28" s="247"/>
    </row>
    <row r="29" spans="1:3" ht="24.95" customHeight="1">
      <c r="A29" s="245" t="str">
        <f>+archi24!C7</f>
        <v>Schedule 23</v>
      </c>
      <c r="B29" s="246" t="str">
        <f>+archi24!C8</f>
        <v>Mechanical installation</v>
      </c>
      <c r="C29" s="247"/>
    </row>
    <row r="30" spans="1:3" ht="24.95" customHeight="1">
      <c r="A30" s="245" t="str">
        <f>+archi25!C7</f>
        <v>Schedule 24</v>
      </c>
      <c r="B30" s="246" t="str">
        <f>+archi25!C8</f>
        <v>External works</v>
      </c>
      <c r="C30" s="247"/>
    </row>
    <row r="31" spans="1:3" ht="9.9499999999999993" customHeight="1">
      <c r="A31" s="248"/>
      <c r="B31" s="249"/>
      <c r="C31" s="250"/>
    </row>
    <row r="32" spans="1:3" ht="24.95" customHeight="1">
      <c r="A32" s="341" t="s">
        <v>1628</v>
      </c>
      <c r="B32" s="342"/>
      <c r="C32" s="247"/>
    </row>
    <row r="33" spans="1:3" ht="9.9499999999999993" customHeight="1">
      <c r="A33" s="248"/>
      <c r="B33" s="251"/>
      <c r="C33" s="250"/>
    </row>
    <row r="34" spans="1:3" ht="24.95" customHeight="1">
      <c r="A34" s="343"/>
      <c r="B34" s="344"/>
      <c r="C34" s="247"/>
    </row>
    <row r="35" spans="1:3" ht="9.9499999999999993" customHeight="1">
      <c r="A35" s="248"/>
      <c r="B35" s="251"/>
      <c r="C35" s="250"/>
    </row>
    <row r="36" spans="1:3" ht="18" customHeight="1">
      <c r="A36" s="252"/>
      <c r="B36" s="253"/>
      <c r="C36" s="254"/>
    </row>
    <row r="37" spans="1:3" ht="18" customHeight="1">
      <c r="A37" s="255"/>
      <c r="B37" s="253"/>
      <c r="C37" s="256"/>
    </row>
    <row r="38" spans="1:3" ht="18" customHeight="1">
      <c r="A38" s="255"/>
      <c r="B38" s="253"/>
      <c r="C38" s="256"/>
    </row>
    <row r="39" spans="1:3" ht="18" customHeight="1">
      <c r="A39" s="255"/>
      <c r="B39" s="253"/>
      <c r="C39" s="256"/>
    </row>
    <row r="40" spans="1:3" ht="18" customHeight="1">
      <c r="A40" s="255"/>
      <c r="B40" s="253"/>
      <c r="C40" s="256"/>
    </row>
    <row r="41" spans="1:3" ht="18" customHeight="1">
      <c r="A41" s="255"/>
      <c r="B41" s="253"/>
      <c r="C41" s="256"/>
    </row>
    <row r="42" spans="1:3" ht="18" customHeight="1" thickBot="1">
      <c r="A42" s="257"/>
      <c r="B42" s="258"/>
      <c r="C42" s="259"/>
    </row>
    <row r="43" spans="1:3" ht="9.9499999999999993" customHeight="1" thickBot="1">
      <c r="A43" s="6"/>
      <c r="B43" s="6"/>
      <c r="C43" s="6"/>
    </row>
    <row r="44" spans="1:3" ht="24.95" customHeight="1" thickBot="1">
      <c r="A44" s="338">
        <f>+archi25!A61+1</f>
        <v>45</v>
      </c>
      <c r="B44" s="339"/>
      <c r="C44" s="340"/>
    </row>
    <row r="45" spans="1:3">
      <c r="A45" s="4"/>
      <c r="B45" s="4"/>
      <c r="C45" s="4"/>
    </row>
    <row r="46" spans="1:3">
      <c r="A46" s="4"/>
      <c r="B46" s="4"/>
      <c r="C46" s="4"/>
    </row>
    <row r="47" spans="1:3">
      <c r="A47" s="4"/>
      <c r="B47" s="4"/>
      <c r="C47" s="4"/>
    </row>
    <row r="48" spans="1:3">
      <c r="A48" s="4"/>
      <c r="B48" s="4"/>
      <c r="C48" s="4"/>
    </row>
    <row r="49" spans="1:3">
      <c r="A49" s="4"/>
      <c r="B49" s="4"/>
      <c r="C49" s="4"/>
    </row>
    <row r="50" spans="1:3">
      <c r="A50" s="4"/>
      <c r="B50" s="4"/>
      <c r="C50" s="4"/>
    </row>
    <row r="51" spans="1:3">
      <c r="A51" s="4"/>
      <c r="B51" s="4"/>
      <c r="C51" s="4"/>
    </row>
    <row r="52" spans="1:3">
      <c r="A52" s="4"/>
      <c r="B52" s="4"/>
      <c r="C52" s="4"/>
    </row>
    <row r="53" spans="1:3">
      <c r="A53" s="4"/>
      <c r="B53" s="4"/>
      <c r="C53" s="4"/>
    </row>
    <row r="54" spans="1:3">
      <c r="A54" s="4"/>
      <c r="B54" s="4"/>
      <c r="C54" s="4"/>
    </row>
    <row r="55" spans="1:3">
      <c r="A55" s="4"/>
      <c r="B55" s="4"/>
      <c r="C55" s="4"/>
    </row>
    <row r="56" spans="1:3">
      <c r="A56" s="4"/>
      <c r="B56" s="4"/>
      <c r="C56" s="4"/>
    </row>
    <row r="57" spans="1:3">
      <c r="A57" s="4"/>
      <c r="B57" s="4"/>
      <c r="C57" s="4"/>
    </row>
    <row r="58" spans="1:3">
      <c r="A58" s="4"/>
      <c r="B58" s="4"/>
      <c r="C58" s="4"/>
    </row>
    <row r="59" spans="1:3">
      <c r="A59" s="4"/>
      <c r="B59" s="4"/>
      <c r="C59" s="4"/>
    </row>
    <row r="60" spans="1:3">
      <c r="A60" s="4"/>
      <c r="B60" s="4"/>
      <c r="C60" s="4"/>
    </row>
    <row r="61" spans="1:3">
      <c r="A61" s="4"/>
      <c r="B61" s="4"/>
      <c r="C61" s="4"/>
    </row>
    <row r="62" spans="1:3">
      <c r="A62" s="4"/>
      <c r="B62" s="4"/>
      <c r="C62" s="4"/>
    </row>
    <row r="63" spans="1:3">
      <c r="A63" s="4"/>
      <c r="B63" s="4"/>
      <c r="C63" s="4"/>
    </row>
    <row r="64" spans="1:3">
      <c r="A64" s="4"/>
      <c r="B64" s="4"/>
      <c r="C64" s="4"/>
    </row>
    <row r="65" spans="1:3">
      <c r="A65" s="4"/>
      <c r="B65" s="4"/>
      <c r="C65" s="4"/>
    </row>
    <row r="66" spans="1:3">
      <c r="A66" s="4"/>
      <c r="B66" s="4"/>
      <c r="C66" s="4"/>
    </row>
    <row r="67" spans="1:3">
      <c r="A67" s="4"/>
      <c r="B67" s="4"/>
      <c r="C67" s="4"/>
    </row>
    <row r="68" spans="1:3">
      <c r="A68" s="4"/>
      <c r="B68" s="4"/>
      <c r="C68" s="4"/>
    </row>
    <row r="69" spans="1:3">
      <c r="A69" s="4"/>
      <c r="B69" s="4"/>
      <c r="C69" s="4"/>
    </row>
    <row r="70" spans="1:3">
      <c r="A70" s="4"/>
      <c r="B70" s="4"/>
      <c r="C70" s="4"/>
    </row>
    <row r="71" spans="1:3">
      <c r="A71" s="4"/>
      <c r="B71" s="4"/>
      <c r="C71" s="4"/>
    </row>
    <row r="72" spans="1:3">
      <c r="A72" s="4"/>
      <c r="B72" s="4"/>
      <c r="C72" s="4"/>
    </row>
    <row r="73" spans="1:3">
      <c r="A73" s="4"/>
      <c r="B73" s="4"/>
      <c r="C73" s="4"/>
    </row>
    <row r="74" spans="1:3">
      <c r="A74" s="4"/>
      <c r="B74" s="4"/>
      <c r="C74" s="4"/>
    </row>
    <row r="75" spans="1:3">
      <c r="A75" s="4"/>
      <c r="B75" s="4"/>
      <c r="C75" s="4"/>
    </row>
    <row r="76" spans="1:3">
      <c r="A76" s="4"/>
      <c r="B76" s="4"/>
      <c r="C76" s="4"/>
    </row>
    <row r="77" spans="1:3">
      <c r="A77" s="4"/>
      <c r="B77" s="4"/>
      <c r="C77" s="4"/>
    </row>
    <row r="78" spans="1:3">
      <c r="A78" s="4"/>
      <c r="B78" s="4"/>
      <c r="C78" s="4"/>
    </row>
    <row r="79" spans="1:3">
      <c r="A79" s="4"/>
      <c r="B79" s="4"/>
      <c r="C79" s="4"/>
    </row>
    <row r="80" spans="1:3">
      <c r="A80" s="4"/>
      <c r="B80" s="4"/>
      <c r="C80" s="4"/>
    </row>
    <row r="81" spans="1:3">
      <c r="A81" s="4"/>
      <c r="B81" s="4"/>
      <c r="C81" s="4"/>
    </row>
    <row r="82" spans="1:3">
      <c r="A82" s="4"/>
      <c r="B82" s="4"/>
      <c r="C82" s="4"/>
    </row>
    <row r="83" spans="1:3">
      <c r="A83" s="4"/>
      <c r="B83" s="4"/>
      <c r="C83" s="4"/>
    </row>
    <row r="84" spans="1:3">
      <c r="A84" s="4"/>
      <c r="B84" s="4"/>
      <c r="C84" s="4"/>
    </row>
    <row r="85" spans="1:3">
      <c r="A85" s="4"/>
      <c r="B85" s="4"/>
      <c r="C85" s="4"/>
    </row>
    <row r="86" spans="1:3">
      <c r="A86" s="4"/>
      <c r="B86" s="4"/>
      <c r="C86" s="4"/>
    </row>
    <row r="87" spans="1:3">
      <c r="A87" s="4"/>
      <c r="B87" s="4"/>
      <c r="C87" s="4"/>
    </row>
    <row r="88" spans="1:3">
      <c r="A88" s="4"/>
      <c r="B88" s="4"/>
      <c r="C88" s="4"/>
    </row>
    <row r="89" spans="1:3">
      <c r="A89" s="4"/>
      <c r="B89" s="4"/>
      <c r="C89" s="4"/>
    </row>
    <row r="90" spans="1:3">
      <c r="A90" s="4"/>
      <c r="B90" s="4"/>
      <c r="C90" s="4"/>
    </row>
    <row r="91" spans="1:3">
      <c r="A91" s="4"/>
      <c r="B91" s="4"/>
      <c r="C91" s="4"/>
    </row>
    <row r="92" spans="1:3">
      <c r="A92" s="4"/>
      <c r="B92" s="4"/>
      <c r="C92" s="4"/>
    </row>
    <row r="93" spans="1:3">
      <c r="A93" s="4"/>
      <c r="B93" s="4"/>
      <c r="C93" s="4"/>
    </row>
    <row r="94" spans="1:3">
      <c r="A94" s="4"/>
      <c r="B94" s="4"/>
      <c r="C94" s="4"/>
    </row>
    <row r="95" spans="1:3">
      <c r="A95" s="4"/>
      <c r="B95" s="4"/>
      <c r="C95" s="4"/>
    </row>
    <row r="96" spans="1:3">
      <c r="A96" s="4"/>
      <c r="B96" s="4"/>
      <c r="C96" s="4"/>
    </row>
    <row r="97" spans="1:3">
      <c r="A97" s="4"/>
      <c r="B97" s="4"/>
      <c r="C97" s="4"/>
    </row>
    <row r="98" spans="1:3">
      <c r="A98" s="4"/>
      <c r="B98" s="4"/>
      <c r="C98" s="4"/>
    </row>
    <row r="99" spans="1:3">
      <c r="A99" s="4"/>
      <c r="B99" s="4"/>
      <c r="C99" s="4"/>
    </row>
    <row r="100" spans="1:3">
      <c r="A100" s="4"/>
      <c r="B100" s="4"/>
      <c r="C100" s="4"/>
    </row>
    <row r="101" spans="1:3">
      <c r="A101" s="4"/>
      <c r="B101" s="4"/>
      <c r="C101" s="4"/>
    </row>
    <row r="102" spans="1:3">
      <c r="A102" s="4"/>
      <c r="B102" s="4"/>
      <c r="C102" s="4"/>
    </row>
    <row r="103" spans="1:3">
      <c r="A103" s="4"/>
      <c r="B103" s="4"/>
      <c r="C103" s="4"/>
    </row>
    <row r="104" spans="1:3">
      <c r="A104" s="4"/>
      <c r="B104" s="4"/>
      <c r="C104" s="4"/>
    </row>
    <row r="105" spans="1:3">
      <c r="A105" s="4"/>
      <c r="B105" s="4"/>
      <c r="C105" s="4"/>
    </row>
    <row r="106" spans="1:3">
      <c r="A106" s="4"/>
      <c r="B106" s="4"/>
      <c r="C106" s="4"/>
    </row>
    <row r="107" spans="1:3">
      <c r="A107" s="4"/>
      <c r="B107" s="4"/>
      <c r="C107" s="4"/>
    </row>
    <row r="108" spans="1:3">
      <c r="A108" s="4"/>
      <c r="B108" s="4"/>
      <c r="C108" s="4"/>
    </row>
    <row r="109" spans="1:3">
      <c r="A109" s="4"/>
      <c r="B109" s="4"/>
      <c r="C109" s="4"/>
    </row>
    <row r="110" spans="1:3">
      <c r="A110" s="4"/>
      <c r="B110" s="4"/>
      <c r="C110" s="4"/>
    </row>
    <row r="111" spans="1:3">
      <c r="A111" s="4"/>
      <c r="B111" s="4"/>
      <c r="C111" s="4"/>
    </row>
    <row r="112" spans="1:3">
      <c r="A112" s="4"/>
      <c r="B112" s="4"/>
      <c r="C112" s="4"/>
    </row>
    <row r="113" spans="1:3">
      <c r="A113" s="4"/>
      <c r="B113" s="4"/>
      <c r="C113" s="4"/>
    </row>
    <row r="114" spans="1:3">
      <c r="A114" s="4"/>
      <c r="B114" s="4"/>
      <c r="C114" s="4"/>
    </row>
    <row r="115" spans="1:3">
      <c r="A115" s="4"/>
      <c r="B115" s="4"/>
      <c r="C115" s="4"/>
    </row>
    <row r="116" spans="1:3">
      <c r="A116" s="4"/>
      <c r="B116" s="4"/>
      <c r="C116" s="4"/>
    </row>
    <row r="117" spans="1:3">
      <c r="A117" s="4"/>
      <c r="B117" s="4"/>
      <c r="C117" s="4"/>
    </row>
    <row r="118" spans="1:3">
      <c r="A118" s="4"/>
      <c r="B118" s="4"/>
      <c r="C118" s="4"/>
    </row>
    <row r="119" spans="1:3">
      <c r="A119" s="4"/>
      <c r="B119" s="4"/>
      <c r="C119" s="4"/>
    </row>
    <row r="120" spans="1:3">
      <c r="A120" s="4"/>
      <c r="B120" s="4"/>
      <c r="C120" s="4"/>
    </row>
    <row r="121" spans="1:3">
      <c r="A121" s="4"/>
      <c r="B121" s="4"/>
      <c r="C121" s="4"/>
    </row>
    <row r="122" spans="1:3">
      <c r="A122" s="4"/>
      <c r="B122" s="4"/>
      <c r="C122" s="4"/>
    </row>
    <row r="123" spans="1:3">
      <c r="A123" s="4"/>
      <c r="B123" s="4"/>
      <c r="C123" s="4"/>
    </row>
    <row r="124" spans="1:3">
      <c r="A124" s="4"/>
      <c r="B124" s="4"/>
      <c r="C124" s="4"/>
    </row>
    <row r="125" spans="1:3">
      <c r="A125" s="4"/>
      <c r="B125" s="4"/>
      <c r="C125" s="4"/>
    </row>
    <row r="126" spans="1:3">
      <c r="A126" s="4"/>
      <c r="B126" s="4"/>
      <c r="C126" s="4"/>
    </row>
    <row r="127" spans="1:3">
      <c r="A127" s="4"/>
      <c r="B127" s="4"/>
      <c r="C127" s="4"/>
    </row>
    <row r="128" spans="1:3">
      <c r="A128" s="4"/>
      <c r="B128" s="4"/>
      <c r="C128" s="4"/>
    </row>
    <row r="129" spans="1:3">
      <c r="A129" s="4"/>
      <c r="B129" s="4"/>
      <c r="C129" s="4"/>
    </row>
    <row r="130" spans="1:3">
      <c r="A130" s="4"/>
      <c r="B130" s="4"/>
      <c r="C130" s="4"/>
    </row>
    <row r="131" spans="1:3">
      <c r="A131" s="4"/>
      <c r="B131" s="4"/>
      <c r="C131" s="4"/>
    </row>
    <row r="132" spans="1:3">
      <c r="A132" s="4"/>
      <c r="B132" s="4"/>
      <c r="C132" s="4"/>
    </row>
    <row r="133" spans="1:3">
      <c r="A133" s="4"/>
      <c r="B133" s="4"/>
      <c r="C133" s="4"/>
    </row>
    <row r="134" spans="1:3">
      <c r="A134" s="4"/>
      <c r="B134" s="4"/>
      <c r="C134" s="4"/>
    </row>
    <row r="135" spans="1:3">
      <c r="A135" s="4"/>
      <c r="B135" s="4"/>
      <c r="C135" s="4"/>
    </row>
    <row r="136" spans="1:3">
      <c r="A136" s="4"/>
      <c r="B136" s="4"/>
      <c r="C136" s="4"/>
    </row>
    <row r="137" spans="1:3">
      <c r="A137" s="4"/>
      <c r="B137" s="4"/>
      <c r="C137" s="4"/>
    </row>
    <row r="138" spans="1:3">
      <c r="A138" s="4"/>
      <c r="B138" s="4"/>
      <c r="C138" s="4"/>
    </row>
    <row r="139" spans="1:3">
      <c r="A139" s="4"/>
      <c r="B139" s="4"/>
      <c r="C139" s="4"/>
    </row>
    <row r="140" spans="1:3">
      <c r="A140" s="4"/>
      <c r="B140" s="4"/>
      <c r="C140" s="4"/>
    </row>
    <row r="141" spans="1:3">
      <c r="A141" s="4"/>
      <c r="B141" s="4"/>
      <c r="C141" s="4"/>
    </row>
    <row r="142" spans="1:3">
      <c r="A142" s="4"/>
      <c r="B142" s="4"/>
      <c r="C142" s="4"/>
    </row>
    <row r="143" spans="1:3">
      <c r="A143" s="4"/>
      <c r="B143" s="4"/>
      <c r="C143" s="4"/>
    </row>
    <row r="144" spans="1:3">
      <c r="A144" s="4"/>
      <c r="B144" s="4"/>
      <c r="C144" s="4"/>
    </row>
    <row r="145" spans="1:3">
      <c r="A145" s="4"/>
      <c r="B145" s="4"/>
      <c r="C145" s="4"/>
    </row>
    <row r="146" spans="1:3">
      <c r="A146" s="4"/>
      <c r="B146" s="4"/>
      <c r="C146" s="4"/>
    </row>
    <row r="147" spans="1:3">
      <c r="A147" s="4"/>
      <c r="B147" s="4"/>
      <c r="C147" s="4"/>
    </row>
    <row r="148" spans="1:3">
      <c r="A148" s="4"/>
      <c r="B148" s="4"/>
      <c r="C148" s="4"/>
    </row>
    <row r="149" spans="1:3">
      <c r="A149" s="4"/>
      <c r="B149" s="4"/>
      <c r="C149" s="4"/>
    </row>
    <row r="150" spans="1:3">
      <c r="A150" s="4"/>
      <c r="B150" s="4"/>
      <c r="C150" s="4"/>
    </row>
    <row r="151" spans="1:3">
      <c r="A151" s="4"/>
      <c r="B151" s="4"/>
      <c r="C151" s="4"/>
    </row>
    <row r="152" spans="1:3">
      <c r="A152" s="4"/>
      <c r="B152" s="4"/>
      <c r="C152" s="4"/>
    </row>
    <row r="153" spans="1:3">
      <c r="A153" s="4"/>
      <c r="B153" s="4"/>
      <c r="C153" s="4"/>
    </row>
    <row r="154" spans="1:3">
      <c r="A154" s="4"/>
      <c r="B154" s="4"/>
      <c r="C154" s="4"/>
    </row>
    <row r="155" spans="1:3">
      <c r="A155" s="4"/>
      <c r="B155" s="4"/>
      <c r="C155" s="4"/>
    </row>
    <row r="156" spans="1:3">
      <c r="A156" s="4"/>
      <c r="B156" s="4"/>
      <c r="C156" s="4"/>
    </row>
    <row r="157" spans="1:3">
      <c r="A157" s="4"/>
      <c r="B157" s="4"/>
      <c r="C157" s="4"/>
    </row>
    <row r="158" spans="1:3">
      <c r="A158" s="4"/>
      <c r="B158" s="4"/>
      <c r="C158" s="4"/>
    </row>
    <row r="159" spans="1:3">
      <c r="A159" s="4"/>
      <c r="B159" s="4"/>
      <c r="C159" s="4"/>
    </row>
    <row r="160" spans="1:3">
      <c r="A160" s="4"/>
      <c r="B160" s="4"/>
      <c r="C160" s="4"/>
    </row>
    <row r="161" spans="1:3">
      <c r="A161" s="4"/>
      <c r="B161" s="4"/>
      <c r="C161" s="4"/>
    </row>
    <row r="162" spans="1:3">
      <c r="A162" s="4"/>
      <c r="B162" s="4"/>
      <c r="C162" s="4"/>
    </row>
    <row r="163" spans="1:3">
      <c r="A163" s="4"/>
      <c r="B163" s="4"/>
      <c r="C163" s="4"/>
    </row>
    <row r="164" spans="1:3">
      <c r="A164" s="4"/>
      <c r="B164" s="4"/>
      <c r="C164" s="4"/>
    </row>
    <row r="165" spans="1:3">
      <c r="A165" s="4"/>
      <c r="B165" s="4"/>
      <c r="C165" s="4"/>
    </row>
    <row r="166" spans="1:3">
      <c r="A166" s="4"/>
      <c r="B166" s="4"/>
      <c r="C166" s="4"/>
    </row>
    <row r="167" spans="1:3">
      <c r="A167" s="4"/>
      <c r="B167" s="4"/>
      <c r="C167" s="4"/>
    </row>
    <row r="168" spans="1:3">
      <c r="A168" s="4"/>
      <c r="B168" s="4"/>
      <c r="C168" s="4"/>
    </row>
    <row r="169" spans="1:3">
      <c r="A169" s="4"/>
      <c r="B169" s="4"/>
      <c r="C169" s="4"/>
    </row>
    <row r="170" spans="1:3">
      <c r="A170" s="4"/>
      <c r="B170" s="4"/>
      <c r="C170" s="4"/>
    </row>
    <row r="171" spans="1:3">
      <c r="A171" s="4"/>
      <c r="B171" s="4"/>
      <c r="C171" s="4"/>
    </row>
    <row r="172" spans="1:3">
      <c r="A172" s="4"/>
      <c r="B172" s="4"/>
      <c r="C172" s="4"/>
    </row>
    <row r="173" spans="1:3">
      <c r="A173" s="4"/>
      <c r="B173" s="4"/>
      <c r="C173" s="4"/>
    </row>
    <row r="174" spans="1:3">
      <c r="A174" s="4"/>
      <c r="B174" s="4"/>
      <c r="C174" s="4"/>
    </row>
    <row r="175" spans="1:3">
      <c r="A175" s="4"/>
      <c r="B175" s="4"/>
      <c r="C175" s="4"/>
    </row>
    <row r="176" spans="1:3">
      <c r="A176" s="4"/>
      <c r="B176" s="4"/>
      <c r="C176" s="4"/>
    </row>
    <row r="177" spans="1:3">
      <c r="A177" s="4"/>
      <c r="B177" s="4"/>
      <c r="C177" s="4"/>
    </row>
    <row r="178" spans="1:3">
      <c r="A178" s="4"/>
      <c r="B178" s="4"/>
      <c r="C178" s="4"/>
    </row>
    <row r="179" spans="1:3">
      <c r="A179" s="4"/>
      <c r="B179" s="4"/>
      <c r="C179" s="4"/>
    </row>
    <row r="180" spans="1:3">
      <c r="A180" s="4"/>
      <c r="B180" s="4"/>
      <c r="C180" s="4"/>
    </row>
    <row r="181" spans="1:3">
      <c r="A181" s="4"/>
      <c r="B181" s="4"/>
      <c r="C181" s="4"/>
    </row>
    <row r="182" spans="1:3">
      <c r="A182" s="4"/>
      <c r="B182" s="4"/>
      <c r="C182" s="4"/>
    </row>
    <row r="183" spans="1:3">
      <c r="A183" s="4"/>
      <c r="B183" s="4"/>
      <c r="C183" s="4"/>
    </row>
    <row r="184" spans="1:3">
      <c r="A184" s="4"/>
      <c r="B184" s="4"/>
      <c r="C184" s="4"/>
    </row>
    <row r="185" spans="1:3">
      <c r="A185" s="4"/>
      <c r="B185" s="4"/>
      <c r="C185" s="4"/>
    </row>
    <row r="186" spans="1:3">
      <c r="A186" s="4"/>
      <c r="B186" s="4"/>
      <c r="C186" s="4"/>
    </row>
    <row r="187" spans="1:3">
      <c r="A187" s="4"/>
      <c r="B187" s="4"/>
      <c r="C187" s="4"/>
    </row>
    <row r="188" spans="1:3">
      <c r="A188" s="4"/>
      <c r="B188" s="4"/>
      <c r="C188" s="4"/>
    </row>
    <row r="189" spans="1:3">
      <c r="A189" s="4"/>
      <c r="B189" s="4"/>
      <c r="C189" s="4"/>
    </row>
    <row r="190" spans="1:3">
      <c r="A190" s="4"/>
      <c r="B190" s="4"/>
      <c r="C190" s="4"/>
    </row>
    <row r="191" spans="1:3">
      <c r="A191" s="4"/>
      <c r="B191" s="4"/>
      <c r="C191" s="4"/>
    </row>
    <row r="192" spans="1:3">
      <c r="A192" s="4"/>
      <c r="B192" s="4"/>
      <c r="C192" s="4"/>
    </row>
    <row r="193" spans="1:3">
      <c r="A193" s="4"/>
      <c r="B193" s="4"/>
      <c r="C193" s="4"/>
    </row>
    <row r="194" spans="1:3">
      <c r="A194" s="4"/>
      <c r="B194" s="4"/>
      <c r="C194" s="4"/>
    </row>
    <row r="195" spans="1:3">
      <c r="A195" s="4"/>
      <c r="B195" s="4"/>
      <c r="C195" s="4"/>
    </row>
    <row r="196" spans="1:3">
      <c r="A196" s="4"/>
      <c r="B196" s="4"/>
      <c r="C196" s="4"/>
    </row>
    <row r="197" spans="1:3">
      <c r="A197" s="4"/>
      <c r="B197" s="4"/>
      <c r="C197" s="4"/>
    </row>
    <row r="198" spans="1:3">
      <c r="A198" s="4"/>
      <c r="B198" s="4"/>
      <c r="C198" s="4"/>
    </row>
    <row r="199" spans="1:3">
      <c r="A199" s="4"/>
      <c r="B199" s="4"/>
      <c r="C199" s="4"/>
    </row>
    <row r="200" spans="1:3">
      <c r="A200" s="4"/>
      <c r="B200" s="4"/>
      <c r="C200" s="4"/>
    </row>
    <row r="201" spans="1:3">
      <c r="A201" s="4"/>
      <c r="B201" s="4"/>
      <c r="C201" s="4"/>
    </row>
    <row r="202" spans="1:3">
      <c r="A202" s="4"/>
      <c r="B202" s="4"/>
      <c r="C202" s="4"/>
    </row>
    <row r="203" spans="1:3">
      <c r="A203" s="4"/>
      <c r="B203" s="4"/>
      <c r="C203" s="4"/>
    </row>
    <row r="204" spans="1:3">
      <c r="A204" s="4"/>
      <c r="B204" s="4"/>
      <c r="C204" s="4"/>
    </row>
    <row r="205" spans="1:3">
      <c r="A205" s="4"/>
      <c r="B205" s="4"/>
      <c r="C205" s="4"/>
    </row>
    <row r="206" spans="1:3">
      <c r="A206" s="4"/>
      <c r="B206" s="4"/>
      <c r="C206" s="4"/>
    </row>
    <row r="207" spans="1:3">
      <c r="A207" s="4"/>
      <c r="B207" s="4"/>
      <c r="C207" s="4"/>
    </row>
    <row r="208" spans="1:3">
      <c r="A208" s="4"/>
      <c r="B208" s="4"/>
      <c r="C208" s="4"/>
    </row>
    <row r="209" spans="1:3">
      <c r="A209" s="4"/>
      <c r="B209" s="4"/>
      <c r="C209" s="4"/>
    </row>
    <row r="210" spans="1:3">
      <c r="A210" s="4"/>
      <c r="B210" s="4"/>
      <c r="C210" s="4"/>
    </row>
    <row r="211" spans="1:3">
      <c r="A211" s="4"/>
      <c r="B211" s="4"/>
      <c r="C211" s="4"/>
    </row>
    <row r="212" spans="1:3">
      <c r="A212" s="4"/>
      <c r="B212" s="4"/>
      <c r="C212" s="4"/>
    </row>
    <row r="213" spans="1:3">
      <c r="A213" s="4"/>
      <c r="B213" s="4"/>
      <c r="C213" s="4"/>
    </row>
    <row r="214" spans="1:3">
      <c r="A214" s="4"/>
      <c r="B214" s="4"/>
      <c r="C214" s="4"/>
    </row>
    <row r="215" spans="1:3">
      <c r="A215" s="4"/>
      <c r="B215" s="4"/>
      <c r="C215" s="4"/>
    </row>
    <row r="216" spans="1:3">
      <c r="A216" s="4"/>
      <c r="B216" s="4"/>
      <c r="C216" s="4"/>
    </row>
    <row r="217" spans="1:3">
      <c r="A217" s="4"/>
      <c r="B217" s="4"/>
      <c r="C217" s="4"/>
    </row>
    <row r="218" spans="1:3">
      <c r="A218" s="4"/>
      <c r="B218" s="4"/>
      <c r="C218" s="4"/>
    </row>
    <row r="219" spans="1:3">
      <c r="A219" s="4"/>
      <c r="B219" s="4"/>
      <c r="C219" s="4"/>
    </row>
    <row r="220" spans="1:3">
      <c r="A220" s="4"/>
      <c r="B220" s="4"/>
      <c r="C220" s="4"/>
    </row>
    <row r="221" spans="1:3">
      <c r="A221" s="4"/>
      <c r="B221" s="4"/>
      <c r="C221" s="4"/>
    </row>
    <row r="222" spans="1:3">
      <c r="A222" s="4"/>
      <c r="B222" s="4"/>
      <c r="C222" s="4"/>
    </row>
    <row r="223" spans="1:3">
      <c r="A223" s="4"/>
      <c r="B223" s="4"/>
      <c r="C223" s="4"/>
    </row>
    <row r="224" spans="1:3">
      <c r="A224" s="4"/>
      <c r="B224" s="4"/>
      <c r="C224" s="4"/>
    </row>
    <row r="225" spans="1:3">
      <c r="A225" s="4"/>
      <c r="B225" s="4"/>
      <c r="C225" s="4"/>
    </row>
    <row r="226" spans="1:3">
      <c r="A226" s="4"/>
      <c r="B226" s="4"/>
      <c r="C226" s="4"/>
    </row>
    <row r="227" spans="1:3">
      <c r="A227" s="4"/>
      <c r="B227" s="4"/>
      <c r="C227" s="4"/>
    </row>
    <row r="228" spans="1:3">
      <c r="A228" s="4"/>
      <c r="B228" s="4"/>
      <c r="C228" s="4"/>
    </row>
    <row r="229" spans="1:3">
      <c r="A229" s="4"/>
      <c r="B229" s="4"/>
      <c r="C229" s="4"/>
    </row>
    <row r="230" spans="1:3">
      <c r="A230" s="4"/>
      <c r="B230" s="4"/>
      <c r="C230" s="4"/>
    </row>
    <row r="231" spans="1:3">
      <c r="A231" s="4"/>
      <c r="B231" s="4"/>
      <c r="C231" s="4"/>
    </row>
    <row r="232" spans="1:3">
      <c r="A232" s="4"/>
      <c r="B232" s="4"/>
      <c r="C232" s="4"/>
    </row>
    <row r="233" spans="1:3">
      <c r="A233" s="4"/>
      <c r="B233" s="4"/>
      <c r="C233" s="4"/>
    </row>
    <row r="234" spans="1:3">
      <c r="A234" s="4"/>
      <c r="B234" s="4"/>
      <c r="C234" s="4"/>
    </row>
    <row r="235" spans="1:3">
      <c r="A235" s="4"/>
      <c r="B235" s="4"/>
      <c r="C235" s="4"/>
    </row>
    <row r="236" spans="1:3">
      <c r="A236" s="4"/>
      <c r="B236" s="4"/>
      <c r="C236" s="4"/>
    </row>
    <row r="237" spans="1:3">
      <c r="A237" s="4"/>
      <c r="B237" s="4"/>
      <c r="C237" s="4"/>
    </row>
    <row r="238" spans="1:3">
      <c r="A238" s="4"/>
      <c r="B238" s="4"/>
      <c r="C238" s="4"/>
    </row>
    <row r="239" spans="1:3">
      <c r="A239" s="4"/>
      <c r="B239" s="4"/>
      <c r="C239" s="4"/>
    </row>
    <row r="240" spans="1:3">
      <c r="A240" s="4"/>
      <c r="B240" s="4"/>
      <c r="C240" s="4"/>
    </row>
    <row r="241" spans="1:3">
      <c r="A241" s="4"/>
      <c r="B241" s="4"/>
      <c r="C241" s="4"/>
    </row>
    <row r="242" spans="1:3">
      <c r="A242" s="4"/>
      <c r="B242" s="4"/>
      <c r="C242" s="4"/>
    </row>
    <row r="243" spans="1:3">
      <c r="A243" s="4"/>
      <c r="B243" s="4"/>
      <c r="C243" s="4"/>
    </row>
    <row r="244" spans="1:3">
      <c r="A244" s="4"/>
      <c r="B244" s="4"/>
      <c r="C244" s="4"/>
    </row>
    <row r="245" spans="1:3">
      <c r="A245" s="4"/>
      <c r="B245" s="4"/>
      <c r="C245" s="4"/>
    </row>
    <row r="246" spans="1:3">
      <c r="A246" s="4"/>
      <c r="B246" s="4"/>
      <c r="C246" s="4"/>
    </row>
    <row r="247" spans="1:3">
      <c r="A247" s="4"/>
      <c r="B247" s="4"/>
      <c r="C247" s="4"/>
    </row>
    <row r="248" spans="1:3">
      <c r="A248" s="4"/>
      <c r="B248" s="4"/>
      <c r="C248" s="4"/>
    </row>
    <row r="249" spans="1:3">
      <c r="A249" s="4"/>
      <c r="B249" s="4"/>
      <c r="C249" s="4"/>
    </row>
    <row r="250" spans="1:3">
      <c r="A250" s="4"/>
      <c r="B250" s="4"/>
      <c r="C250" s="4"/>
    </row>
    <row r="251" spans="1:3">
      <c r="A251" s="4"/>
      <c r="B251" s="4"/>
      <c r="C251" s="4"/>
    </row>
    <row r="252" spans="1:3">
      <c r="A252" s="4"/>
      <c r="B252" s="4"/>
      <c r="C252" s="4"/>
    </row>
    <row r="253" spans="1:3">
      <c r="A253" s="4"/>
      <c r="B253" s="4"/>
      <c r="C253" s="4"/>
    </row>
    <row r="254" spans="1:3">
      <c r="A254" s="4"/>
      <c r="B254" s="4"/>
      <c r="C254" s="4"/>
    </row>
    <row r="255" spans="1:3">
      <c r="A255" s="4"/>
      <c r="B255" s="4"/>
      <c r="C255" s="4"/>
    </row>
    <row r="256" spans="1:3">
      <c r="A256" s="4"/>
      <c r="B256" s="4"/>
      <c r="C256" s="4"/>
    </row>
    <row r="257" spans="1:3">
      <c r="A257" s="4"/>
      <c r="B257" s="4"/>
      <c r="C257" s="4"/>
    </row>
    <row r="258" spans="1:3">
      <c r="A258" s="4"/>
      <c r="B258" s="4"/>
      <c r="C258" s="4"/>
    </row>
    <row r="259" spans="1:3">
      <c r="A259" s="4"/>
      <c r="B259" s="4"/>
      <c r="C259" s="4"/>
    </row>
    <row r="260" spans="1:3">
      <c r="A260" s="4"/>
      <c r="B260" s="4"/>
      <c r="C260" s="4"/>
    </row>
    <row r="261" spans="1:3">
      <c r="A261" s="4"/>
      <c r="B261" s="4"/>
      <c r="C261" s="4"/>
    </row>
    <row r="262" spans="1:3">
      <c r="A262" s="4"/>
      <c r="B262" s="4"/>
      <c r="C262" s="4"/>
    </row>
    <row r="263" spans="1:3">
      <c r="A263" s="4"/>
      <c r="B263" s="4"/>
      <c r="C263" s="4"/>
    </row>
    <row r="264" spans="1:3">
      <c r="A264" s="4"/>
      <c r="B264" s="4"/>
      <c r="C264" s="4"/>
    </row>
    <row r="265" spans="1:3">
      <c r="A265" s="4"/>
      <c r="B265" s="4"/>
      <c r="C265" s="4"/>
    </row>
    <row r="266" spans="1:3">
      <c r="A266" s="4"/>
      <c r="B266" s="4"/>
      <c r="C266" s="4"/>
    </row>
    <row r="267" spans="1:3">
      <c r="A267" s="4"/>
      <c r="B267" s="4"/>
      <c r="C267" s="4"/>
    </row>
    <row r="268" spans="1:3">
      <c r="A268" s="4"/>
      <c r="B268" s="4"/>
      <c r="C268" s="4"/>
    </row>
    <row r="269" spans="1:3">
      <c r="A269" s="4"/>
      <c r="B269" s="4"/>
      <c r="C269" s="4"/>
    </row>
    <row r="270" spans="1:3">
      <c r="A270" s="4"/>
      <c r="B270" s="4"/>
      <c r="C270" s="4"/>
    </row>
    <row r="271" spans="1:3">
      <c r="A271" s="4"/>
      <c r="B271" s="4"/>
      <c r="C271" s="4"/>
    </row>
    <row r="272" spans="1:3">
      <c r="A272" s="4"/>
      <c r="B272" s="4"/>
      <c r="C272" s="4"/>
    </row>
    <row r="273" spans="1:3">
      <c r="A273" s="4"/>
      <c r="B273" s="4"/>
      <c r="C273" s="4"/>
    </row>
    <row r="274" spans="1:3">
      <c r="A274" s="4"/>
      <c r="B274" s="4"/>
      <c r="C274" s="4"/>
    </row>
    <row r="275" spans="1:3">
      <c r="A275" s="4"/>
      <c r="B275" s="4"/>
      <c r="C275" s="4"/>
    </row>
    <row r="276" spans="1:3">
      <c r="A276" s="4"/>
      <c r="B276" s="4"/>
      <c r="C276" s="4"/>
    </row>
    <row r="277" spans="1:3">
      <c r="A277" s="4"/>
      <c r="B277" s="4"/>
      <c r="C277" s="4"/>
    </row>
    <row r="278" spans="1:3">
      <c r="A278" s="4"/>
      <c r="B278" s="4"/>
      <c r="C278" s="4"/>
    </row>
    <row r="279" spans="1:3">
      <c r="A279" s="4"/>
      <c r="B279" s="4"/>
      <c r="C279" s="4"/>
    </row>
    <row r="280" spans="1:3">
      <c r="A280" s="4"/>
      <c r="B280" s="4"/>
      <c r="C280" s="4"/>
    </row>
    <row r="281" spans="1:3">
      <c r="A281" s="4"/>
      <c r="B281" s="4"/>
      <c r="C281" s="4"/>
    </row>
    <row r="282" spans="1:3">
      <c r="A282" s="4"/>
      <c r="B282" s="4"/>
      <c r="C282" s="4"/>
    </row>
    <row r="283" spans="1:3">
      <c r="A283" s="4"/>
      <c r="B283" s="4"/>
      <c r="C283" s="4"/>
    </row>
    <row r="284" spans="1:3">
      <c r="A284" s="4"/>
      <c r="B284" s="4"/>
      <c r="C284" s="4"/>
    </row>
    <row r="285" spans="1:3">
      <c r="A285" s="4"/>
      <c r="B285" s="4"/>
      <c r="C285" s="4"/>
    </row>
    <row r="286" spans="1:3">
      <c r="A286" s="4"/>
      <c r="B286" s="4"/>
      <c r="C286" s="4"/>
    </row>
    <row r="287" spans="1:3">
      <c r="A287" s="4"/>
      <c r="B287" s="4"/>
      <c r="C287" s="4"/>
    </row>
    <row r="288" spans="1:3">
      <c r="A288" s="4"/>
      <c r="B288" s="4"/>
      <c r="C288" s="4"/>
    </row>
    <row r="289" spans="1:3">
      <c r="A289" s="4"/>
      <c r="B289" s="4"/>
      <c r="C289" s="4"/>
    </row>
    <row r="290" spans="1:3">
      <c r="A290" s="4"/>
      <c r="B290" s="4"/>
      <c r="C290" s="4"/>
    </row>
    <row r="291" spans="1:3">
      <c r="A291" s="4"/>
      <c r="B291" s="4"/>
      <c r="C291" s="4"/>
    </row>
    <row r="292" spans="1:3">
      <c r="A292" s="4"/>
      <c r="B292" s="4"/>
      <c r="C292" s="4"/>
    </row>
    <row r="293" spans="1:3">
      <c r="A293" s="4"/>
      <c r="B293" s="4"/>
      <c r="C293" s="4"/>
    </row>
    <row r="294" spans="1:3">
      <c r="A294" s="4"/>
      <c r="B294" s="4"/>
      <c r="C294" s="4"/>
    </row>
    <row r="295" spans="1:3">
      <c r="A295" s="4"/>
      <c r="B295" s="4"/>
      <c r="C295" s="4"/>
    </row>
    <row r="296" spans="1:3">
      <c r="A296" s="4"/>
      <c r="B296" s="4"/>
      <c r="C296" s="4"/>
    </row>
    <row r="297" spans="1:3">
      <c r="A297" s="4"/>
      <c r="B297" s="4"/>
      <c r="C297" s="4"/>
    </row>
    <row r="298" spans="1:3">
      <c r="A298" s="4"/>
      <c r="B298" s="4"/>
      <c r="C298" s="4"/>
    </row>
    <row r="299" spans="1:3">
      <c r="A299" s="4"/>
      <c r="B299" s="4"/>
      <c r="C299" s="4"/>
    </row>
    <row r="300" spans="1:3">
      <c r="A300" s="4"/>
      <c r="B300" s="4"/>
      <c r="C300" s="4"/>
    </row>
    <row r="301" spans="1:3">
      <c r="A301" s="4"/>
      <c r="B301" s="4"/>
      <c r="C301" s="4"/>
    </row>
    <row r="302" spans="1:3">
      <c r="A302" s="4"/>
      <c r="B302" s="4"/>
      <c r="C302" s="4"/>
    </row>
    <row r="303" spans="1:3">
      <c r="A303" s="4"/>
      <c r="B303" s="4"/>
      <c r="C303" s="4"/>
    </row>
    <row r="304" spans="1:3">
      <c r="A304" s="4"/>
      <c r="B304" s="4"/>
      <c r="C304" s="4"/>
    </row>
    <row r="305" spans="1:3">
      <c r="A305" s="4"/>
      <c r="B305" s="4"/>
      <c r="C305" s="4"/>
    </row>
    <row r="306" spans="1:3">
      <c r="A306" s="4"/>
      <c r="B306" s="4"/>
      <c r="C306" s="4"/>
    </row>
    <row r="307" spans="1:3">
      <c r="A307" s="4"/>
      <c r="B307" s="4"/>
      <c r="C307" s="4"/>
    </row>
    <row r="308" spans="1:3">
      <c r="A308" s="4"/>
      <c r="B308" s="4"/>
      <c r="C308" s="4"/>
    </row>
    <row r="309" spans="1:3">
      <c r="A309" s="4"/>
      <c r="B309" s="4"/>
      <c r="C309" s="4"/>
    </row>
    <row r="310" spans="1:3">
      <c r="A310" s="4"/>
      <c r="B310" s="4"/>
      <c r="C310" s="4"/>
    </row>
    <row r="311" spans="1:3">
      <c r="A311" s="4"/>
      <c r="B311" s="4"/>
      <c r="C311" s="4"/>
    </row>
    <row r="312" spans="1:3">
      <c r="A312" s="4"/>
      <c r="B312" s="4"/>
      <c r="C312" s="4"/>
    </row>
    <row r="313" spans="1:3">
      <c r="A313" s="4"/>
      <c r="B313" s="4"/>
      <c r="C313" s="4"/>
    </row>
    <row r="314" spans="1:3">
      <c r="A314" s="4"/>
      <c r="B314" s="4"/>
      <c r="C314" s="4"/>
    </row>
    <row r="315" spans="1:3">
      <c r="A315" s="4"/>
      <c r="B315" s="4"/>
      <c r="C315" s="4"/>
    </row>
    <row r="316" spans="1:3">
      <c r="A316" s="4"/>
      <c r="B316" s="4"/>
      <c r="C316" s="4"/>
    </row>
    <row r="317" spans="1:3">
      <c r="A317" s="4"/>
      <c r="B317" s="4"/>
      <c r="C317" s="4"/>
    </row>
    <row r="318" spans="1:3">
      <c r="A318" s="4"/>
      <c r="B318" s="4"/>
      <c r="C318" s="4"/>
    </row>
    <row r="319" spans="1:3">
      <c r="A319" s="4"/>
      <c r="B319" s="4"/>
      <c r="C319" s="4"/>
    </row>
    <row r="320" spans="1:3">
      <c r="A320" s="4"/>
      <c r="B320" s="4"/>
      <c r="C320" s="4"/>
    </row>
    <row r="321" spans="1:3">
      <c r="A321" s="4"/>
      <c r="B321" s="4"/>
      <c r="C321" s="4"/>
    </row>
    <row r="322" spans="1:3">
      <c r="A322" s="4"/>
      <c r="B322" s="4"/>
      <c r="C322" s="4"/>
    </row>
    <row r="323" spans="1:3">
      <c r="A323" s="4"/>
      <c r="B323" s="4"/>
      <c r="C323" s="4"/>
    </row>
    <row r="324" spans="1:3">
      <c r="A324" s="4"/>
      <c r="B324" s="4"/>
      <c r="C324" s="4"/>
    </row>
    <row r="325" spans="1:3">
      <c r="A325" s="4"/>
      <c r="B325" s="4"/>
      <c r="C325" s="4"/>
    </row>
    <row r="326" spans="1:3">
      <c r="A326" s="4"/>
      <c r="B326" s="4"/>
      <c r="C326" s="4"/>
    </row>
    <row r="327" spans="1:3">
      <c r="A327" s="4"/>
      <c r="B327" s="4"/>
      <c r="C327" s="4"/>
    </row>
    <row r="328" spans="1:3">
      <c r="A328" s="4"/>
      <c r="B328" s="4"/>
      <c r="C328" s="4"/>
    </row>
    <row r="329" spans="1:3">
      <c r="A329" s="4"/>
      <c r="B329" s="4"/>
      <c r="C329" s="4"/>
    </row>
    <row r="330" spans="1:3">
      <c r="A330" s="4"/>
      <c r="B330" s="4"/>
      <c r="C330" s="4"/>
    </row>
    <row r="331" spans="1:3">
      <c r="A331" s="4"/>
      <c r="B331" s="4"/>
      <c r="C331" s="4"/>
    </row>
    <row r="332" spans="1:3">
      <c r="A332" s="4"/>
      <c r="B332" s="4"/>
      <c r="C332" s="4"/>
    </row>
    <row r="333" spans="1:3">
      <c r="A333" s="4"/>
      <c r="B333" s="4"/>
      <c r="C333" s="4"/>
    </row>
    <row r="334" spans="1:3">
      <c r="A334" s="4"/>
      <c r="B334" s="4"/>
      <c r="C334" s="4"/>
    </row>
    <row r="335" spans="1:3">
      <c r="A335" s="4"/>
      <c r="B335" s="4"/>
      <c r="C335" s="4"/>
    </row>
    <row r="336" spans="1:3">
      <c r="A336" s="4"/>
      <c r="B336" s="4"/>
      <c r="C336" s="4"/>
    </row>
    <row r="337" spans="1:3">
      <c r="A337" s="4"/>
      <c r="B337" s="4"/>
      <c r="C337" s="4"/>
    </row>
    <row r="338" spans="1:3">
      <c r="A338" s="4"/>
      <c r="B338" s="4"/>
      <c r="C338" s="4"/>
    </row>
    <row r="339" spans="1:3">
      <c r="A339" s="4"/>
      <c r="B339" s="4"/>
      <c r="C339" s="4"/>
    </row>
    <row r="340" spans="1:3">
      <c r="A340" s="4"/>
      <c r="B340" s="4"/>
      <c r="C340" s="4"/>
    </row>
    <row r="341" spans="1:3">
      <c r="A341" s="4"/>
      <c r="B341" s="4"/>
      <c r="C341" s="4"/>
    </row>
    <row r="342" spans="1:3">
      <c r="A342" s="4"/>
      <c r="B342" s="4"/>
      <c r="C342" s="4"/>
    </row>
    <row r="343" spans="1:3">
      <c r="A343" s="4"/>
      <c r="B343" s="4"/>
      <c r="C343" s="4"/>
    </row>
    <row r="344" spans="1:3">
      <c r="A344" s="4"/>
      <c r="B344" s="4"/>
      <c r="C344" s="4"/>
    </row>
    <row r="345" spans="1:3">
      <c r="A345" s="4"/>
      <c r="B345" s="4"/>
      <c r="C345" s="4"/>
    </row>
    <row r="346" spans="1:3">
      <c r="A346" s="4"/>
      <c r="B346" s="4"/>
      <c r="C346" s="4"/>
    </row>
    <row r="347" spans="1:3">
      <c r="A347" s="4"/>
      <c r="B347" s="4"/>
      <c r="C347" s="4"/>
    </row>
    <row r="348" spans="1:3">
      <c r="A348" s="4"/>
      <c r="B348" s="4"/>
      <c r="C348" s="4"/>
    </row>
    <row r="349" spans="1:3">
      <c r="A349" s="4"/>
      <c r="B349" s="4"/>
      <c r="C349" s="4"/>
    </row>
    <row r="350" spans="1:3">
      <c r="A350" s="4"/>
      <c r="B350" s="4"/>
      <c r="C350" s="4"/>
    </row>
    <row r="351" spans="1:3">
      <c r="A351" s="4"/>
      <c r="B351" s="4"/>
      <c r="C351" s="4"/>
    </row>
    <row r="352" spans="1:3">
      <c r="A352" s="4"/>
      <c r="B352" s="4"/>
      <c r="C352" s="4"/>
    </row>
    <row r="353" spans="1:3">
      <c r="A353" s="4"/>
      <c r="B353" s="4"/>
      <c r="C353" s="4"/>
    </row>
    <row r="354" spans="1:3">
      <c r="A354" s="4"/>
      <c r="B354" s="4"/>
      <c r="C354" s="4"/>
    </row>
    <row r="355" spans="1:3">
      <c r="A355" s="4"/>
      <c r="B355" s="4"/>
      <c r="C355" s="4"/>
    </row>
    <row r="356" spans="1:3">
      <c r="A356" s="4"/>
      <c r="B356" s="4"/>
      <c r="C356" s="4"/>
    </row>
    <row r="357" spans="1:3">
      <c r="A357" s="4"/>
      <c r="B357" s="4"/>
      <c r="C357" s="4"/>
    </row>
    <row r="358" spans="1:3">
      <c r="A358" s="4"/>
      <c r="B358" s="4"/>
      <c r="C358" s="4"/>
    </row>
    <row r="359" spans="1:3">
      <c r="A359" s="4"/>
      <c r="B359" s="4"/>
      <c r="C359" s="4"/>
    </row>
    <row r="360" spans="1:3">
      <c r="A360" s="4"/>
      <c r="B360" s="4"/>
      <c r="C360" s="4"/>
    </row>
    <row r="361" spans="1:3">
      <c r="A361" s="4"/>
      <c r="B361" s="4"/>
      <c r="C361" s="4"/>
    </row>
    <row r="362" spans="1:3">
      <c r="A362" s="4"/>
      <c r="B362" s="4"/>
      <c r="C362" s="4"/>
    </row>
    <row r="363" spans="1:3">
      <c r="A363" s="4"/>
      <c r="B363" s="4"/>
      <c r="C363" s="4"/>
    </row>
    <row r="364" spans="1:3">
      <c r="A364" s="4"/>
      <c r="B364" s="4"/>
      <c r="C364" s="4"/>
    </row>
    <row r="365" spans="1:3">
      <c r="A365" s="4"/>
      <c r="B365" s="4"/>
      <c r="C365" s="4"/>
    </row>
    <row r="366" spans="1:3">
      <c r="A366" s="4"/>
      <c r="B366" s="4"/>
      <c r="C366" s="4"/>
    </row>
    <row r="367" spans="1:3">
      <c r="A367" s="4"/>
      <c r="B367" s="4"/>
      <c r="C367" s="4"/>
    </row>
    <row r="368" spans="1:3">
      <c r="A368" s="4"/>
      <c r="B368" s="4"/>
      <c r="C368" s="4"/>
    </row>
    <row r="369" spans="1:3">
      <c r="A369" s="4"/>
      <c r="B369" s="4"/>
      <c r="C369" s="4"/>
    </row>
    <row r="370" spans="1:3">
      <c r="A370" s="4"/>
      <c r="B370" s="4"/>
      <c r="C370" s="4"/>
    </row>
    <row r="371" spans="1:3">
      <c r="A371" s="4"/>
      <c r="B371" s="4"/>
      <c r="C371" s="4"/>
    </row>
    <row r="372" spans="1:3">
      <c r="A372" s="4"/>
      <c r="B372" s="4"/>
      <c r="C372" s="4"/>
    </row>
    <row r="373" spans="1:3">
      <c r="A373" s="4"/>
      <c r="B373" s="4"/>
      <c r="C373" s="4"/>
    </row>
    <row r="374" spans="1:3">
      <c r="A374" s="4"/>
      <c r="B374" s="4"/>
      <c r="C374" s="4"/>
    </row>
    <row r="375" spans="1:3">
      <c r="A375" s="4"/>
      <c r="B375" s="4"/>
      <c r="C375" s="4"/>
    </row>
    <row r="376" spans="1:3">
      <c r="A376" s="4"/>
      <c r="B376" s="4"/>
      <c r="C376" s="4"/>
    </row>
    <row r="377" spans="1:3">
      <c r="A377" s="4"/>
      <c r="B377" s="4"/>
      <c r="C377" s="4"/>
    </row>
    <row r="378" spans="1:3">
      <c r="A378" s="4"/>
      <c r="B378" s="4"/>
      <c r="C378" s="4"/>
    </row>
    <row r="379" spans="1:3">
      <c r="A379" s="4"/>
      <c r="B379" s="4"/>
      <c r="C379" s="4"/>
    </row>
    <row r="380" spans="1:3">
      <c r="A380" s="4"/>
      <c r="B380" s="4"/>
      <c r="C380" s="4"/>
    </row>
    <row r="381" spans="1:3">
      <c r="A381" s="4"/>
      <c r="B381" s="4"/>
      <c r="C381" s="4"/>
    </row>
    <row r="382" spans="1:3">
      <c r="A382" s="4"/>
      <c r="B382" s="4"/>
      <c r="C382" s="4"/>
    </row>
    <row r="383" spans="1:3">
      <c r="A383" s="4"/>
      <c r="B383" s="4"/>
      <c r="C383" s="4"/>
    </row>
    <row r="384" spans="1:3">
      <c r="A384" s="4"/>
      <c r="B384" s="4"/>
      <c r="C384" s="4"/>
    </row>
    <row r="385" spans="1:3">
      <c r="A385" s="4"/>
      <c r="B385" s="4"/>
      <c r="C385" s="4"/>
    </row>
    <row r="386" spans="1:3">
      <c r="A386" s="4"/>
      <c r="B386" s="4"/>
      <c r="C386" s="4"/>
    </row>
    <row r="387" spans="1:3">
      <c r="A387" s="4"/>
      <c r="B387" s="4"/>
      <c r="C387" s="4"/>
    </row>
    <row r="388" spans="1:3">
      <c r="A388" s="4"/>
      <c r="B388" s="4"/>
      <c r="C388" s="4"/>
    </row>
    <row r="389" spans="1:3">
      <c r="A389" s="4"/>
      <c r="B389" s="4"/>
      <c r="C389" s="4"/>
    </row>
    <row r="390" spans="1:3">
      <c r="A390" s="4"/>
      <c r="B390" s="4"/>
      <c r="C390" s="4"/>
    </row>
    <row r="391" spans="1:3">
      <c r="A391" s="4"/>
      <c r="B391" s="4"/>
      <c r="C391" s="4"/>
    </row>
    <row r="392" spans="1:3">
      <c r="A392" s="4"/>
      <c r="B392" s="4"/>
      <c r="C392" s="4"/>
    </row>
    <row r="393" spans="1:3">
      <c r="A393" s="4"/>
      <c r="B393" s="4"/>
      <c r="C393" s="4"/>
    </row>
    <row r="394" spans="1:3">
      <c r="A394" s="4"/>
      <c r="B394" s="4"/>
      <c r="C394" s="4"/>
    </row>
    <row r="395" spans="1:3">
      <c r="A395" s="4"/>
      <c r="B395" s="4"/>
      <c r="C395" s="4"/>
    </row>
    <row r="396" spans="1:3">
      <c r="A396" s="4"/>
      <c r="B396" s="4"/>
      <c r="C396" s="4"/>
    </row>
    <row r="397" spans="1:3">
      <c r="A397" s="4"/>
      <c r="B397" s="4"/>
      <c r="C397" s="4"/>
    </row>
    <row r="398" spans="1:3">
      <c r="A398" s="4"/>
      <c r="B398" s="4"/>
      <c r="C398" s="4"/>
    </row>
    <row r="399" spans="1:3">
      <c r="A399" s="4"/>
      <c r="B399" s="4"/>
      <c r="C399" s="4"/>
    </row>
    <row r="400" spans="1:3">
      <c r="A400" s="4"/>
      <c r="B400" s="4"/>
      <c r="C400" s="4"/>
    </row>
    <row r="401" spans="1:3">
      <c r="A401" s="4"/>
      <c r="B401" s="4"/>
      <c r="C401" s="4"/>
    </row>
    <row r="402" spans="1:3">
      <c r="A402" s="4"/>
      <c r="B402" s="4"/>
      <c r="C402" s="4"/>
    </row>
    <row r="403" spans="1:3">
      <c r="A403" s="4"/>
      <c r="B403" s="4"/>
      <c r="C403" s="4"/>
    </row>
    <row r="404" spans="1:3">
      <c r="A404" s="4"/>
      <c r="B404" s="4"/>
      <c r="C404" s="4"/>
    </row>
    <row r="405" spans="1:3">
      <c r="A405" s="4"/>
      <c r="B405" s="4"/>
      <c r="C405" s="4"/>
    </row>
    <row r="406" spans="1:3">
      <c r="A406" s="4"/>
      <c r="B406" s="4"/>
      <c r="C406" s="4"/>
    </row>
    <row r="407" spans="1:3">
      <c r="A407" s="4"/>
      <c r="B407" s="4"/>
      <c r="C407" s="4"/>
    </row>
    <row r="408" spans="1:3">
      <c r="A408" s="4"/>
      <c r="B408" s="4"/>
      <c r="C408" s="4"/>
    </row>
    <row r="409" spans="1:3">
      <c r="A409" s="4"/>
      <c r="B409" s="4"/>
      <c r="C409" s="4"/>
    </row>
    <row r="410" spans="1:3">
      <c r="A410" s="4"/>
      <c r="B410" s="4"/>
      <c r="C410" s="4"/>
    </row>
    <row r="411" spans="1:3">
      <c r="A411" s="4"/>
      <c r="B411" s="4"/>
      <c r="C411" s="4"/>
    </row>
    <row r="412" spans="1:3">
      <c r="A412" s="4"/>
      <c r="B412" s="4"/>
      <c r="C412" s="4"/>
    </row>
    <row r="413" spans="1:3">
      <c r="A413" s="4"/>
      <c r="B413" s="4"/>
      <c r="C413" s="4"/>
    </row>
    <row r="414" spans="1:3">
      <c r="A414" s="4"/>
      <c r="B414" s="4"/>
      <c r="C414" s="4"/>
    </row>
    <row r="415" spans="1:3">
      <c r="A415" s="4"/>
      <c r="B415" s="4"/>
      <c r="C415" s="4"/>
    </row>
    <row r="416" spans="1:3">
      <c r="A416" s="4"/>
      <c r="B416" s="4"/>
      <c r="C416" s="4"/>
    </row>
    <row r="417" spans="1:3">
      <c r="A417" s="4"/>
      <c r="B417" s="4"/>
      <c r="C417" s="4"/>
    </row>
    <row r="418" spans="1:3">
      <c r="A418" s="4"/>
      <c r="B418" s="4"/>
      <c r="C418" s="4"/>
    </row>
    <row r="419" spans="1:3">
      <c r="A419" s="4"/>
      <c r="B419" s="4"/>
      <c r="C419" s="4"/>
    </row>
    <row r="420" spans="1:3">
      <c r="A420" s="4"/>
      <c r="B420" s="4"/>
      <c r="C420" s="4"/>
    </row>
    <row r="421" spans="1:3">
      <c r="A421" s="4"/>
      <c r="B421" s="4"/>
      <c r="C421" s="4"/>
    </row>
    <row r="422" spans="1:3">
      <c r="A422" s="4"/>
      <c r="B422" s="4"/>
      <c r="C422" s="4"/>
    </row>
    <row r="423" spans="1:3">
      <c r="A423" s="4"/>
      <c r="B423" s="4"/>
      <c r="C423" s="4"/>
    </row>
    <row r="424" spans="1:3">
      <c r="A424" s="4"/>
      <c r="B424" s="4"/>
      <c r="C424" s="4"/>
    </row>
    <row r="425" spans="1:3">
      <c r="A425" s="4"/>
      <c r="B425" s="4"/>
      <c r="C425" s="4"/>
    </row>
    <row r="426" spans="1:3">
      <c r="A426" s="4"/>
      <c r="B426" s="4"/>
      <c r="C426" s="4"/>
    </row>
    <row r="427" spans="1:3">
      <c r="A427" s="4"/>
      <c r="B427" s="4"/>
      <c r="C427" s="4"/>
    </row>
    <row r="428" spans="1:3">
      <c r="A428" s="4"/>
      <c r="B428" s="4"/>
      <c r="C428" s="4"/>
    </row>
    <row r="429" spans="1:3">
      <c r="A429" s="4"/>
      <c r="B429" s="4"/>
      <c r="C429" s="4"/>
    </row>
    <row r="430" spans="1:3">
      <c r="A430" s="4"/>
      <c r="B430" s="4"/>
      <c r="C430" s="4"/>
    </row>
    <row r="431" spans="1:3">
      <c r="A431" s="4"/>
      <c r="B431" s="4"/>
      <c r="C431" s="4"/>
    </row>
    <row r="432" spans="1:3">
      <c r="A432" s="4"/>
      <c r="B432" s="4"/>
      <c r="C432" s="4"/>
    </row>
    <row r="433" spans="1:3">
      <c r="A433" s="4"/>
      <c r="B433" s="4"/>
      <c r="C433" s="4"/>
    </row>
    <row r="434" spans="1:3">
      <c r="A434" s="4"/>
      <c r="B434" s="4"/>
      <c r="C434" s="4"/>
    </row>
    <row r="435" spans="1:3">
      <c r="A435" s="4"/>
      <c r="B435" s="4"/>
      <c r="C435" s="4"/>
    </row>
    <row r="436" spans="1:3">
      <c r="A436" s="4"/>
      <c r="B436" s="4"/>
      <c r="C436" s="4"/>
    </row>
    <row r="437" spans="1:3">
      <c r="A437" s="4"/>
      <c r="B437" s="4"/>
      <c r="C437" s="4"/>
    </row>
    <row r="438" spans="1:3">
      <c r="A438" s="4"/>
      <c r="B438" s="4"/>
      <c r="C438" s="4"/>
    </row>
    <row r="439" spans="1:3">
      <c r="A439" s="4"/>
      <c r="B439" s="4"/>
      <c r="C439" s="4"/>
    </row>
    <row r="440" spans="1:3">
      <c r="A440" s="4"/>
      <c r="B440" s="4"/>
      <c r="C440" s="4"/>
    </row>
    <row r="441" spans="1:3">
      <c r="A441" s="4"/>
      <c r="B441" s="4"/>
      <c r="C441" s="4"/>
    </row>
    <row r="442" spans="1:3">
      <c r="A442" s="4"/>
      <c r="B442" s="4"/>
      <c r="C442" s="4"/>
    </row>
    <row r="443" spans="1:3">
      <c r="A443" s="4"/>
      <c r="B443" s="4"/>
      <c r="C443" s="4"/>
    </row>
    <row r="444" spans="1:3">
      <c r="A444" s="4"/>
      <c r="B444" s="4"/>
      <c r="C444" s="4"/>
    </row>
    <row r="445" spans="1:3">
      <c r="A445" s="4"/>
      <c r="B445" s="4"/>
      <c r="C445" s="4"/>
    </row>
    <row r="446" spans="1:3">
      <c r="A446" s="4"/>
      <c r="B446" s="4"/>
      <c r="C446" s="4"/>
    </row>
    <row r="447" spans="1:3">
      <c r="A447" s="4"/>
      <c r="B447" s="4"/>
      <c r="C447" s="4"/>
    </row>
    <row r="448" spans="1:3">
      <c r="A448" s="4"/>
      <c r="B448" s="4"/>
      <c r="C448" s="4"/>
    </row>
    <row r="449" spans="1:3">
      <c r="A449" s="4"/>
      <c r="B449" s="4"/>
      <c r="C449" s="4"/>
    </row>
    <row r="450" spans="1:3">
      <c r="A450" s="4"/>
      <c r="B450" s="4"/>
      <c r="C450" s="4"/>
    </row>
    <row r="451" spans="1:3">
      <c r="A451" s="4"/>
      <c r="B451" s="4"/>
      <c r="C451" s="4"/>
    </row>
    <row r="452" spans="1:3">
      <c r="A452" s="4"/>
      <c r="B452" s="4"/>
      <c r="C452" s="4"/>
    </row>
    <row r="453" spans="1:3">
      <c r="A453" s="4"/>
      <c r="B453" s="4"/>
      <c r="C453" s="4"/>
    </row>
    <row r="454" spans="1:3">
      <c r="A454" s="4"/>
      <c r="B454" s="4"/>
      <c r="C454" s="4"/>
    </row>
    <row r="455" spans="1:3">
      <c r="A455" s="4"/>
      <c r="B455" s="4"/>
      <c r="C455" s="4"/>
    </row>
    <row r="456" spans="1:3">
      <c r="A456" s="4"/>
      <c r="B456" s="4"/>
      <c r="C456" s="4"/>
    </row>
    <row r="457" spans="1:3">
      <c r="A457" s="4"/>
      <c r="B457" s="4"/>
      <c r="C457" s="4"/>
    </row>
    <row r="458" spans="1:3">
      <c r="A458" s="4"/>
      <c r="B458" s="4"/>
      <c r="C458" s="4"/>
    </row>
    <row r="459" spans="1:3">
      <c r="A459" s="4"/>
      <c r="B459" s="4"/>
      <c r="C459" s="4"/>
    </row>
    <row r="460" spans="1:3">
      <c r="A460" s="4"/>
      <c r="B460" s="4"/>
      <c r="C460" s="4"/>
    </row>
    <row r="461" spans="1:3">
      <c r="A461" s="4"/>
      <c r="B461" s="4"/>
      <c r="C461" s="4"/>
    </row>
    <row r="462" spans="1:3">
      <c r="A462" s="4"/>
      <c r="B462" s="4"/>
      <c r="C462" s="4"/>
    </row>
    <row r="463" spans="1:3">
      <c r="A463" s="4"/>
      <c r="B463" s="4"/>
      <c r="C463" s="4"/>
    </row>
    <row r="464" spans="1:3">
      <c r="A464" s="4"/>
      <c r="B464" s="4"/>
      <c r="C464" s="4"/>
    </row>
    <row r="465" spans="1:3">
      <c r="A465" s="4"/>
      <c r="B465" s="4"/>
      <c r="C465" s="4"/>
    </row>
    <row r="466" spans="1:3">
      <c r="A466" s="4"/>
      <c r="B466" s="4"/>
      <c r="C466" s="4"/>
    </row>
    <row r="467" spans="1:3">
      <c r="A467" s="4"/>
      <c r="B467" s="4"/>
      <c r="C467" s="4"/>
    </row>
    <row r="468" spans="1:3">
      <c r="A468" s="4"/>
      <c r="B468" s="4"/>
      <c r="C468" s="4"/>
    </row>
    <row r="469" spans="1:3">
      <c r="A469" s="4"/>
      <c r="B469" s="4"/>
      <c r="C469" s="4"/>
    </row>
    <row r="470" spans="1:3">
      <c r="A470" s="4"/>
      <c r="B470" s="4"/>
      <c r="C470" s="4"/>
    </row>
    <row r="471" spans="1:3">
      <c r="A471" s="4"/>
      <c r="B471" s="4"/>
      <c r="C471" s="4"/>
    </row>
    <row r="472" spans="1:3">
      <c r="A472" s="4"/>
      <c r="B472" s="4"/>
      <c r="C472" s="4"/>
    </row>
    <row r="473" spans="1:3">
      <c r="A473" s="4"/>
      <c r="B473" s="4"/>
      <c r="C473" s="4"/>
    </row>
    <row r="474" spans="1:3">
      <c r="A474" s="4"/>
      <c r="B474" s="4"/>
      <c r="C474" s="4"/>
    </row>
    <row r="475" spans="1:3">
      <c r="A475" s="4"/>
      <c r="B475" s="4"/>
      <c r="C475" s="4"/>
    </row>
    <row r="476" spans="1:3">
      <c r="A476" s="4"/>
      <c r="B476" s="4"/>
      <c r="C476" s="4"/>
    </row>
    <row r="477" spans="1:3">
      <c r="A477" s="4"/>
      <c r="B477" s="4"/>
      <c r="C477" s="4"/>
    </row>
    <row r="478" spans="1:3">
      <c r="A478" s="4"/>
      <c r="B478" s="4"/>
      <c r="C478" s="4"/>
    </row>
    <row r="479" spans="1:3">
      <c r="A479" s="4"/>
      <c r="B479" s="4"/>
      <c r="C479" s="4"/>
    </row>
    <row r="480" spans="1:3">
      <c r="A480" s="4"/>
      <c r="B480" s="4"/>
      <c r="C480" s="4"/>
    </row>
    <row r="481" spans="1:3">
      <c r="A481" s="4"/>
      <c r="B481" s="4"/>
      <c r="C481" s="4"/>
    </row>
    <row r="482" spans="1:3">
      <c r="A482" s="4"/>
      <c r="B482" s="4"/>
      <c r="C482" s="4"/>
    </row>
    <row r="483" spans="1:3">
      <c r="A483" s="4"/>
      <c r="B483" s="4"/>
      <c r="C483" s="4"/>
    </row>
    <row r="484" spans="1:3">
      <c r="A484" s="4"/>
      <c r="B484" s="4"/>
      <c r="C484" s="4"/>
    </row>
    <row r="485" spans="1:3">
      <c r="A485" s="4"/>
      <c r="B485" s="4"/>
      <c r="C485" s="4"/>
    </row>
    <row r="486" spans="1:3">
      <c r="A486" s="4"/>
      <c r="B486" s="4"/>
      <c r="C486" s="4"/>
    </row>
  </sheetData>
  <mergeCells count="4">
    <mergeCell ref="A5:C5"/>
    <mergeCell ref="A44:C44"/>
    <mergeCell ref="A32:B32"/>
    <mergeCell ref="A34:B34"/>
  </mergeCells>
  <pageMargins left="0.59055118110236227" right="0" top="0.39370078740157483" bottom="0" header="0" footer="0"/>
  <pageSetup paperSize="9" scale="75" orientation="portrait" r:id="rId1"/>
  <headerFooter alignWithMargins="0">
    <oddFooter>&amp;L&amp;Z&amp;F&amp;R&amp;D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81B8A1E2-87F3-44A1-A2F1-417D2DF682C7}">
  <ds:schemaRefs>
    <ds:schemaRef ds:uri="http://www.w3.org/2001/XMLSchema"/>
    <ds:schemaRef ds:uri="http://microsoft.data.visualization.engine.tours/1.0"/>
  </ds:schemaRefs>
</ds:datastoreItem>
</file>

<file path=customXml/itemProps2.xml><?xml version="1.0" encoding="utf-8"?>
<ds:datastoreItem xmlns:ds="http://schemas.openxmlformats.org/officeDocument/2006/customXml" ds:itemID="{8C942828-BF3D-4B5C-AB0B-80BEB209CAA9}">
  <ds:schemaRefs>
    <ds:schemaRef ds:uri="http://www.w3.org/2001/XMLSchema"/>
    <ds:schemaRef ds:uri="http://microsoft.data.visualization.Client.Excel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45</vt:i4>
      </vt:variant>
      <vt:variant>
        <vt:lpstr>Named Ranges</vt:lpstr>
      </vt:variant>
      <vt:variant>
        <vt:i4>6</vt:i4>
      </vt:variant>
    </vt:vector>
  </HeadingPairs>
  <TitlesOfParts>
    <vt:vector size="51" baseType="lpstr">
      <vt:lpstr>works</vt:lpstr>
      <vt:lpstr>pg1</vt:lpstr>
      <vt:lpstr>ohs1</vt:lpstr>
      <vt:lpstr>ohs2</vt:lpstr>
      <vt:lpstr>ohs3</vt:lpstr>
      <vt:lpstr>ohs4</vt:lpstr>
      <vt:lpstr>wt1</vt:lpstr>
      <vt:lpstr>wt2</vt:lpstr>
      <vt:lpstr>wt3</vt:lpstr>
      <vt:lpstr>wm1</vt:lpstr>
      <vt:lpstr>wm2</vt:lpstr>
      <vt:lpstr>wm3</vt:lpstr>
      <vt:lpstr>st1</vt:lpstr>
      <vt:lpstr>st2</vt:lpstr>
      <vt:lpstr>sm1</vt:lpstr>
      <vt:lpstr>sm2</vt:lpstr>
      <vt:lpstr>main1</vt:lpstr>
      <vt:lpstr>main2</vt:lpstr>
      <vt:lpstr>guard1</vt:lpstr>
      <vt:lpstr>archi1</vt:lpstr>
      <vt:lpstr>archi2</vt:lpstr>
      <vt:lpstr>archi3</vt:lpstr>
      <vt:lpstr>archi4</vt:lpstr>
      <vt:lpstr>archi5</vt:lpstr>
      <vt:lpstr>adchi6</vt:lpstr>
      <vt:lpstr>archi7</vt:lpstr>
      <vt:lpstr>archi8</vt:lpstr>
      <vt:lpstr>archi9</vt:lpstr>
      <vt:lpstr>archi10</vt:lpstr>
      <vt:lpstr>archi11</vt:lpstr>
      <vt:lpstr>archi12</vt:lpstr>
      <vt:lpstr>archi13</vt:lpstr>
      <vt:lpstr>archi14</vt:lpstr>
      <vt:lpstr>archi15</vt:lpstr>
      <vt:lpstr>archi16</vt:lpstr>
      <vt:lpstr>archi17</vt:lpstr>
      <vt:lpstr>archi18</vt:lpstr>
      <vt:lpstr>archi19</vt:lpstr>
      <vt:lpstr>archi20</vt:lpstr>
      <vt:lpstr>archi21</vt:lpstr>
      <vt:lpstr>archi22</vt:lpstr>
      <vt:lpstr>archi23</vt:lpstr>
      <vt:lpstr>archi24</vt:lpstr>
      <vt:lpstr>archi25</vt:lpstr>
      <vt:lpstr>sum</vt:lpstr>
      <vt:lpstr>works!_Toc67999085</vt:lpstr>
      <vt:lpstr>'ohs1'!Print_Area</vt:lpstr>
      <vt:lpstr>'ohs2'!Print_Area</vt:lpstr>
      <vt:lpstr>'ohs3'!Print_Area</vt:lpstr>
      <vt:lpstr>'ohs4'!Print_Area</vt:lpstr>
      <vt:lpstr>'pg1'!Print_Area</vt:lpstr>
    </vt:vector>
  </TitlesOfParts>
  <Company>Moedi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L Hagymassy</dc:creator>
  <cp:lastModifiedBy>mntomnyama.projects@gmail.com</cp:lastModifiedBy>
  <cp:lastPrinted>2021-09-26T06:09:40Z</cp:lastPrinted>
  <dcterms:created xsi:type="dcterms:W3CDTF">2000-11-15T14:41:12Z</dcterms:created>
  <dcterms:modified xsi:type="dcterms:W3CDTF">2022-09-30T03:59:07Z</dcterms:modified>
</cp:coreProperties>
</file>