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C:\Users\MojelaM\Documents\BSC\ADVERT\"/>
    </mc:Choice>
  </mc:AlternateContent>
  <xr:revisionPtr revIDLastSave="0" documentId="13_ncr:1_{B8643BCF-B777-468C-A471-D7B114332C68}" xr6:coauthVersionLast="47" xr6:coauthVersionMax="47" xr10:uidLastSave="{00000000-0000-0000-0000-000000000000}"/>
  <bookViews>
    <workbookView xWindow="48" yWindow="336" windowWidth="10740" windowHeight="13512" tabRatio="839" firstSheet="14" activeTab="18" xr2:uid="{00000000-000D-0000-FFFF-FFFF00000000}"/>
  </bookViews>
  <sheets>
    <sheet name="1200" sheetId="80" r:id="rId1"/>
    <sheet name="1300" sheetId="1" r:id="rId2"/>
    <sheet name="1400" sheetId="95" r:id="rId3"/>
    <sheet name="1500" sheetId="6" r:id="rId4"/>
    <sheet name="1700" sheetId="23" r:id="rId5"/>
    <sheet name="1800" sheetId="59" r:id="rId6"/>
    <sheet name="2100" sheetId="117" r:id="rId7"/>
    <sheet name="2300" sheetId="111" r:id="rId8"/>
    <sheet name="3100" sheetId="128" r:id="rId9"/>
    <sheet name="3300" sheetId="113" r:id="rId10"/>
    <sheet name="3400 " sheetId="107" r:id="rId11"/>
    <sheet name="3500" sheetId="114" r:id="rId12"/>
    <sheet name="4200" sheetId="127" r:id="rId13"/>
    <sheet name="5600" sheetId="105" r:id="rId14"/>
    <sheet name="5700" sheetId="16" r:id="rId15"/>
    <sheet name="5900" sheetId="56" r:id="rId16"/>
    <sheet name="8100" sheetId="122" r:id="rId17"/>
    <sheet name="Sum BOQ" sheetId="3" r:id="rId18"/>
    <sheet name="Tender Sum" sheetId="74" r:id="rId19"/>
  </sheets>
  <definedNames>
    <definedName name="_xlnm.Print_Area" localSheetId="0">'1200'!$A$1:$F$47</definedName>
    <definedName name="_xlnm.Print_Area" localSheetId="1">'1300'!$A$1:$F$55</definedName>
    <definedName name="_xlnm.Print_Area" localSheetId="2">'1400'!$A$1:$F$56</definedName>
    <definedName name="_xlnm.Print_Area" localSheetId="3">'1500'!$A$1:$F$48</definedName>
    <definedName name="_xlnm.Print_Area" localSheetId="4">'1700'!$A$1:$F$48</definedName>
    <definedName name="_xlnm.Print_Area" localSheetId="6">'2100'!$A$1:$F$51</definedName>
    <definedName name="_xlnm.Print_Area" localSheetId="7">'2300'!$A$1:$F$35</definedName>
    <definedName name="_xlnm.Print_Area" localSheetId="8">'3100'!$A$1:$F$44</definedName>
    <definedName name="_xlnm.Print_Area" localSheetId="9">'3300'!$A$1:$F$54</definedName>
    <definedName name="_xlnm.Print_Area" localSheetId="10">'3400 '!$A$1:$F$50</definedName>
    <definedName name="_xlnm.Print_Area" localSheetId="11">'3500'!$A$1:$F$56</definedName>
    <definedName name="_xlnm.Print_Area" localSheetId="12">'4200'!$A$1:$F$54</definedName>
    <definedName name="_xlnm.Print_Area" localSheetId="13">'5600'!$A$1:$F$55</definedName>
    <definedName name="_xlnm.Print_Area" localSheetId="14">'5700'!$A$1:$F$56</definedName>
    <definedName name="_xlnm.Print_Area" localSheetId="15">'5900'!$A$1:$F$55</definedName>
    <definedName name="_xlnm.Print_Area" localSheetId="16">'8100'!$A$1:$F$54</definedName>
    <definedName name="_xlnm.Print_Area" localSheetId="17">'Sum BOQ'!$A$1:$C$20</definedName>
    <definedName name="_xlnm.Print_Area" localSheetId="18">'Tender Sum'!$A$1:$B$11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1" i="80" l="1"/>
  <c r="F21" i="80" s="1"/>
  <c r="D24" i="80" s="1"/>
  <c r="F13" i="80"/>
  <c r="F22" i="128"/>
  <c r="C19" i="3"/>
  <c r="C18" i="3"/>
  <c r="C17" i="3"/>
  <c r="C16" i="3"/>
  <c r="C15" i="3"/>
  <c r="C14" i="3"/>
  <c r="C13" i="3"/>
  <c r="C12" i="3"/>
  <c r="C11" i="3"/>
  <c r="C10" i="3"/>
  <c r="C9" i="3"/>
  <c r="C8" i="3"/>
  <c r="C7" i="3"/>
  <c r="C6" i="3"/>
  <c r="C5" i="3"/>
  <c r="C4" i="3"/>
  <c r="F9" i="122"/>
  <c r="F19" i="111"/>
  <c r="F12" i="95"/>
  <c r="D9" i="127" l="1"/>
  <c r="D47" i="107"/>
  <c r="D15" i="107"/>
  <c r="D25" i="107" s="1"/>
  <c r="D19" i="107"/>
  <c r="D11" i="107"/>
  <c r="F11" i="107" s="1"/>
  <c r="D40" i="113"/>
  <c r="D24" i="113"/>
  <c r="D36" i="113"/>
  <c r="D12" i="113" s="1"/>
  <c r="D20" i="113"/>
  <c r="D9" i="128"/>
  <c r="D45" i="107"/>
  <c r="F45" i="107" s="1"/>
  <c r="F40" i="113"/>
  <c r="F17" i="128"/>
  <c r="F15" i="128"/>
  <c r="F9" i="128"/>
  <c r="F43" i="128" l="1"/>
  <c r="F15" i="107"/>
  <c r="F24" i="113"/>
  <c r="F19" i="107"/>
  <c r="D28" i="113"/>
  <c r="F28" i="113" s="1"/>
  <c r="D14" i="111"/>
  <c r="D19" i="111"/>
  <c r="D9" i="111"/>
  <c r="D10" i="111" s="1"/>
  <c r="D11" i="117"/>
  <c r="D31" i="107" l="1"/>
  <c r="F36" i="113"/>
  <c r="D50" i="113"/>
  <c r="F50" i="113" s="1"/>
  <c r="D27" i="107"/>
  <c r="D32" i="105"/>
  <c r="D26" i="105"/>
  <c r="F21" i="95"/>
  <c r="D32" i="111"/>
  <c r="F32" i="111" s="1"/>
  <c r="D13" i="117"/>
  <c r="D23" i="6"/>
  <c r="D9" i="6"/>
  <c r="F13" i="127"/>
  <c r="D11" i="127"/>
  <c r="F11" i="127" s="1"/>
  <c r="F9" i="127"/>
  <c r="F14" i="113"/>
  <c r="F31" i="107" l="1"/>
  <c r="D9" i="114"/>
  <c r="D13" i="114" s="1"/>
  <c r="D15" i="114" s="1"/>
  <c r="F27" i="107"/>
  <c r="F47" i="107"/>
  <c r="F20" i="113"/>
  <c r="F12" i="113"/>
  <c r="F18" i="113"/>
  <c r="D16" i="117"/>
  <c r="F26" i="23"/>
  <c r="F34" i="80"/>
  <c r="F32" i="80"/>
  <c r="F23" i="23"/>
  <c r="D26" i="117"/>
  <c r="D36" i="117" s="1"/>
  <c r="D24" i="117"/>
  <c r="F13" i="1"/>
  <c r="D48" i="117" l="1"/>
  <c r="F23" i="95" l="1"/>
  <c r="F37" i="80" l="1"/>
  <c r="F10" i="56" l="1"/>
  <c r="F54" i="56" s="1"/>
  <c r="F38" i="16"/>
  <c r="F34" i="16"/>
  <c r="F26" i="16"/>
  <c r="F21" i="16"/>
  <c r="F10" i="16"/>
  <c r="F37" i="105"/>
  <c r="F35" i="105"/>
  <c r="F32" i="105"/>
  <c r="F26" i="105"/>
  <c r="F19" i="105"/>
  <c r="F16" i="105"/>
  <c r="F53" i="127"/>
  <c r="F15" i="114"/>
  <c r="F13" i="114"/>
  <c r="F9" i="114"/>
  <c r="F55" i="16" l="1"/>
  <c r="F54" i="105"/>
  <c r="F55" i="114"/>
  <c r="F25" i="107"/>
  <c r="F27" i="111"/>
  <c r="F23" i="111"/>
  <c r="F14" i="111"/>
  <c r="F10" i="111"/>
  <c r="F9" i="111"/>
  <c r="F48" i="117"/>
  <c r="F46" i="117"/>
  <c r="F42" i="117"/>
  <c r="F36" i="117"/>
  <c r="F32" i="117"/>
  <c r="F26" i="117"/>
  <c r="F24" i="117"/>
  <c r="F22" i="117"/>
  <c r="F13" i="117"/>
  <c r="F11" i="117"/>
  <c r="F55" i="59"/>
  <c r="F20" i="23"/>
  <c r="F15" i="23"/>
  <c r="F13" i="23"/>
  <c r="F11" i="23"/>
  <c r="F34" i="6"/>
  <c r="F29" i="6"/>
  <c r="F27" i="6"/>
  <c r="F25" i="6"/>
  <c r="F23" i="6"/>
  <c r="F17" i="6"/>
  <c r="F15" i="6"/>
  <c r="F13" i="6"/>
  <c r="F11" i="6"/>
  <c r="F9" i="6"/>
  <c r="F5" i="6"/>
  <c r="F16" i="1"/>
  <c r="F10" i="1"/>
  <c r="F41" i="80"/>
  <c r="F39" i="80"/>
  <c r="F30" i="80"/>
  <c r="F55" i="1" l="1"/>
  <c r="F47" i="23"/>
  <c r="F47" i="6"/>
  <c r="D16" i="80" l="1"/>
  <c r="F16" i="80" s="1"/>
  <c r="F49" i="107" l="1"/>
  <c r="D15" i="95" l="1"/>
  <c r="F15" i="95" s="1"/>
  <c r="F16" i="117" l="1"/>
  <c r="F50" i="117" s="1"/>
  <c r="F53" i="113" l="1"/>
  <c r="F34" i="111" l="1"/>
  <c r="F24" i="80" l="1"/>
  <c r="C3" i="3" s="1"/>
  <c r="D11" i="122"/>
  <c r="F11" i="122" s="1"/>
  <c r="F53" i="122" s="1"/>
  <c r="F55" i="95" l="1"/>
  <c r="F43" i="80"/>
  <c r="F45" i="80"/>
  <c r="C20" i="3" l="1"/>
  <c r="B5" i="74" s="1"/>
  <c r="B6" i="74" l="1"/>
  <c r="B7" i="74" l="1"/>
  <c r="B8" i="74" s="1"/>
  <c r="B9" i="74" l="1"/>
  <c r="B10" i="74" s="1"/>
  <c r="B11" i="74" s="1"/>
</calcChain>
</file>

<file path=xl/sharedStrings.xml><?xml version="1.0" encoding="utf-8"?>
<sst xmlns="http://schemas.openxmlformats.org/spreadsheetml/2006/main" count="657" uniqueCount="380">
  <si>
    <t>Rate only</t>
  </si>
  <si>
    <t>sum.</t>
  </si>
  <si>
    <t>ITEM</t>
  </si>
  <si>
    <t>DESCRIPTION</t>
  </si>
  <si>
    <t>UNIT</t>
  </si>
  <si>
    <t>QUANTITY</t>
  </si>
  <si>
    <t>RATE</t>
  </si>
  <si>
    <t>AMOUNT</t>
  </si>
  <si>
    <t>The contractors general obligations :</t>
  </si>
  <si>
    <t>B13.01</t>
  </si>
  <si>
    <t>(a)   Fixed obligations</t>
  </si>
  <si>
    <t>Lump sum</t>
  </si>
  <si>
    <t>(b)   Value-related obligations</t>
  </si>
  <si>
    <t>(c)   Time-related obligations</t>
  </si>
  <si>
    <t>Month</t>
  </si>
  <si>
    <t>TOTAL CARRIED TO SUMMARY</t>
  </si>
  <si>
    <t>HOUSING, OFFICES AND LABORATORIES FOR</t>
  </si>
  <si>
    <t>THE ENGINEER'S SITE PERSONNEL</t>
  </si>
  <si>
    <t>m²</t>
  </si>
  <si>
    <t>No.</t>
  </si>
  <si>
    <t>Dayworks</t>
  </si>
  <si>
    <t>(n)  Provision of high visibility safety jackets</t>
  </si>
  <si>
    <t>%</t>
  </si>
  <si>
    <t>Prov. Sum</t>
  </si>
  <si>
    <t>TOTAL CARRIED FORWARD</t>
  </si>
  <si>
    <t>ACCOMMODATION OF TRAFFIC</t>
  </si>
  <si>
    <t>km</t>
  </si>
  <si>
    <t>(a)    Flagmen</t>
  </si>
  <si>
    <t>(b)    Portable STOP and GO-RY signs</t>
  </si>
  <si>
    <t>(m) Two-way communication devices</t>
  </si>
  <si>
    <t>man-days</t>
  </si>
  <si>
    <t>B15.03</t>
  </si>
  <si>
    <t>m³</t>
  </si>
  <si>
    <t>m</t>
  </si>
  <si>
    <t>kg</t>
  </si>
  <si>
    <t>l</t>
  </si>
  <si>
    <t>ROAD MARKINGS</t>
  </si>
  <si>
    <t>Retro-reflective road-marking paint:</t>
  </si>
  <si>
    <t>(d)   White lettering and symbols</t>
  </si>
  <si>
    <t>Variations in rate of application:</t>
  </si>
  <si>
    <t>(a)   White paint</t>
  </si>
  <si>
    <t>Setting out and premarking the lines</t>
  </si>
  <si>
    <t>(excluding traffic island markings, lettering</t>
  </si>
  <si>
    <t>and symbols)</t>
  </si>
  <si>
    <t>Other special tests requested by the engineer</t>
  </si>
  <si>
    <t>No</t>
  </si>
  <si>
    <t>(b)   Yellow paint</t>
  </si>
  <si>
    <t>h</t>
  </si>
  <si>
    <t>B18.02</t>
  </si>
  <si>
    <t>B18.03</t>
  </si>
  <si>
    <t>CLEARING AND GRUBBING</t>
  </si>
  <si>
    <t>Clearing and grubbing</t>
  </si>
  <si>
    <t>ha</t>
  </si>
  <si>
    <t>FINISHING THE ROAD AND ROAD RESERVE</t>
  </si>
  <si>
    <t>(d)   Retro-reflective beads</t>
  </si>
  <si>
    <t>Finishing the road and road reserve:</t>
  </si>
  <si>
    <t>SECTION</t>
  </si>
  <si>
    <t>Establishment and General Obligations</t>
  </si>
  <si>
    <t>Housing, Offices &amp; Laboratories</t>
  </si>
  <si>
    <t>Accommodation of Traffic</t>
  </si>
  <si>
    <t>Clearing and Grubbing</t>
  </si>
  <si>
    <t>Road Markings</t>
  </si>
  <si>
    <t>AND GENERAL OBLIGATIONS</t>
  </si>
  <si>
    <t xml:space="preserve">CONTRACTORS ESTABLISHMENT ON SITE  </t>
  </si>
  <si>
    <t>(b)   Yellow lines - 100mm width</t>
  </si>
  <si>
    <t>B18.01</t>
  </si>
  <si>
    <t>The combined total tendered for sub-items (a),</t>
  </si>
  <si>
    <t xml:space="preserve">        (i)   100mm wide</t>
  </si>
  <si>
    <t xml:space="preserve">       (ii)   150mm wide</t>
  </si>
  <si>
    <t xml:space="preserve">       (iii)   200mm wide</t>
  </si>
  <si>
    <t>The provision and maintenance of rotating</t>
  </si>
  <si>
    <t>his staff</t>
  </si>
  <si>
    <t>lights, etc.  for the use of the Engineer and</t>
  </si>
  <si>
    <t>(a)   Rotating lights</t>
  </si>
  <si>
    <t>B15.14</t>
  </si>
  <si>
    <t>Finishing the Road and Road Reserve and treating old roads</t>
  </si>
  <si>
    <t>AND TREATING OLD ROADS</t>
  </si>
  <si>
    <t>(a)   White lines (broken or unbroken):</t>
  </si>
  <si>
    <t>(e)   Yellow lettering and symbols</t>
  </si>
  <si>
    <t>(f)   Transverse lines, painted island and</t>
  </si>
  <si>
    <t xml:space="preserve">       arrestor bed markings (any colour)</t>
  </si>
  <si>
    <t>Rate Only</t>
  </si>
  <si>
    <t>GENERAL REQUIREMENTS AND PROVISIONS</t>
  </si>
  <si>
    <t>(a)  Provisional sum for the payment of the</t>
  </si>
  <si>
    <t>(b)  Handling costs and profit in respect of</t>
  </si>
  <si>
    <t xml:space="preserve">       sub-item B12.01(a)</t>
  </si>
  <si>
    <t xml:space="preserve">(b)  and  (c)  shall not exceed 15% of the tender </t>
  </si>
  <si>
    <t>DAYWORKS SCHEDULE</t>
  </si>
  <si>
    <t>Labourers:</t>
  </si>
  <si>
    <t>Foreman</t>
  </si>
  <si>
    <t>Tipper trucks:</t>
  </si>
  <si>
    <t>(i)    Unskilled labour</t>
  </si>
  <si>
    <t>(ii)    Semi-skilled labour</t>
  </si>
  <si>
    <t>(iii)    Skilled labour</t>
  </si>
  <si>
    <t>(i)   3 - 5 ton</t>
  </si>
  <si>
    <t>(ii)   5,1 - 10 ton</t>
  </si>
  <si>
    <t>B18.04</t>
  </si>
  <si>
    <t>Loader (0,5m³)</t>
  </si>
  <si>
    <t>B18.05</t>
  </si>
  <si>
    <t>Grader ( CAT 140G or similar)</t>
  </si>
  <si>
    <t>B18.06</t>
  </si>
  <si>
    <t>LDV</t>
  </si>
  <si>
    <t>B18.07</t>
  </si>
  <si>
    <t>Compaction Rollers:</t>
  </si>
  <si>
    <t>(ii)   Tamping roller</t>
  </si>
  <si>
    <t>(i)    Vibrator roller</t>
  </si>
  <si>
    <t>(iii)   Grid roller</t>
  </si>
  <si>
    <t>B18.08</t>
  </si>
  <si>
    <t>Hand Controlled Compactors:</t>
  </si>
  <si>
    <t>(i)   Pedestrian roller (Bomag BW90)</t>
  </si>
  <si>
    <t>(ii)   Vibratory plate</t>
  </si>
  <si>
    <t>(iii)   Rammers</t>
  </si>
  <si>
    <t>B18.09</t>
  </si>
  <si>
    <t>Water truck ( min. 1000 l)</t>
  </si>
  <si>
    <t>B18.10</t>
  </si>
  <si>
    <t>Dozer ( D7 or similar)</t>
  </si>
  <si>
    <t>B57.06</t>
  </si>
  <si>
    <t>Lump Sum</t>
  </si>
  <si>
    <t>Contractor's time related obligations in respect</t>
  </si>
  <si>
    <t>of the Occupational Health and Safety Act</t>
  </si>
  <si>
    <t>and Construction Regulations</t>
  </si>
  <si>
    <t>Submission of the Health and Safety File</t>
  </si>
  <si>
    <t>General Requirements and Provisions</t>
  </si>
  <si>
    <t>TOTAL SCHEDULE  A: ROADWORKS</t>
  </si>
  <si>
    <t>TENDER ( CONTRACT) SUM</t>
  </si>
  <si>
    <t>SCHEDULE A: ROADWORKS</t>
  </si>
  <si>
    <t>B15.17</t>
  </si>
  <si>
    <t>Penalty to be conducted for non-compliance</t>
  </si>
  <si>
    <t>with requirements for accomodation of traffic</t>
  </si>
  <si>
    <t>(a)  Fixed penalty for occurrence</t>
  </si>
  <si>
    <t xml:space="preserve">Rented, hotel and other accommodation </t>
  </si>
  <si>
    <t>(a)  Provisional sum for providing rented housing,</t>
  </si>
  <si>
    <t xml:space="preserve">       hotel or other accommodation as described</t>
  </si>
  <si>
    <t>Prov.Sum</t>
  </si>
  <si>
    <t xml:space="preserve">(b)  Handling costs and profit in respect of </t>
  </si>
  <si>
    <t xml:space="preserve">       subitem 14.07 (a)</t>
  </si>
  <si>
    <t>Services:</t>
  </si>
  <si>
    <t>(a)    Services at offices:</t>
  </si>
  <si>
    <t xml:space="preserve">    (i)  Fixed costs</t>
  </si>
  <si>
    <t xml:space="preserve">    (ii)  Running costs</t>
  </si>
  <si>
    <t>B17.01</t>
  </si>
  <si>
    <t>(b)    Single carriageway road and road reserve</t>
  </si>
  <si>
    <t>ROAD SIGNS</t>
  </si>
  <si>
    <t>B56.01</t>
  </si>
  <si>
    <t>Road sign boards with painted or coloured</t>
  </si>
  <si>
    <t>semi-matt background. Symbols, lettering and</t>
  </si>
  <si>
    <t>borders in diamond grade retro- reflective</t>
  </si>
  <si>
    <t xml:space="preserve">material, where the sign board is </t>
  </si>
  <si>
    <t>constructed from:</t>
  </si>
  <si>
    <t>(c)   Prepainted galvanized steel plate (chromadek</t>
  </si>
  <si>
    <t xml:space="preserve">     (i)  Area not exceeding 2m²</t>
  </si>
  <si>
    <t xml:space="preserve">     (ii)  Area exceeding 2m² but not exceeding </t>
  </si>
  <si>
    <t xml:space="preserve">            10m²</t>
  </si>
  <si>
    <t xml:space="preserve">     (iii)  Area exceeding 10m²</t>
  </si>
  <si>
    <t>Extra over item 56.01 for using:</t>
  </si>
  <si>
    <t>(a)   Background of retro-reflective material:</t>
  </si>
  <si>
    <t xml:space="preserve">     (i)  Class llI</t>
  </si>
  <si>
    <t>Road sign supports (over-head road sign</t>
  </si>
  <si>
    <t>structures excluded):</t>
  </si>
  <si>
    <t>(b) Timber:</t>
  </si>
  <si>
    <t>Extra over item 56.05 for cement-treated soil</t>
  </si>
  <si>
    <t>backfill</t>
  </si>
  <si>
    <t>Extra over item 56.05 for rock excavation</t>
  </si>
  <si>
    <t>Contract Nameboard (As per drawing)</t>
  </si>
  <si>
    <t>Road Signs</t>
  </si>
  <si>
    <t>LI</t>
  </si>
  <si>
    <t>Provision for a Community Liaison Officer</t>
  </si>
  <si>
    <t>B12.04</t>
  </si>
  <si>
    <t>(b) Special Information Signs</t>
  </si>
  <si>
    <t>(c.)Provision for security guards</t>
  </si>
  <si>
    <t>B12.05</t>
  </si>
  <si>
    <t>PC Sum</t>
  </si>
  <si>
    <t>B12.06</t>
  </si>
  <si>
    <t>(d)  Handling costs and profit in respect of</t>
  </si>
  <si>
    <t>(e) Road signs, R- and TR-series, 1200 mm dia</t>
  </si>
  <si>
    <t>(f) Road signs, TW-series, 1524 mm sides</t>
  </si>
  <si>
    <t>(g) Road signs, STW, DTG, TGS and TG-series</t>
  </si>
  <si>
    <t>(h) Delineators (TW401 &amp; TW402)</t>
  </si>
  <si>
    <t>(i) Single</t>
  </si>
  <si>
    <t>(1) 800mm x 250mm</t>
  </si>
  <si>
    <t>(ii) Double, mounted back to back</t>
  </si>
  <si>
    <t>t</t>
  </si>
  <si>
    <t xml:space="preserve">       in subsubclause 14.03 (c)(ii) including services</t>
  </si>
  <si>
    <t>B14.07</t>
  </si>
  <si>
    <t>Temporary traffic-control facilities:                                                       (Note: These items are under the control of the engineer and will only be use and paid as instructed by the engineer at section NOT part of the 0.2 Km above which are paid under item B15.01)</t>
  </si>
  <si>
    <t xml:space="preserve">2300: CONCRETE KERBING, CONCRETE 
CHANNELLING, CHUTES AND DOWNPIPES, AND CONCRETE LININGS FOR OPEN DRAINS </t>
  </si>
  <si>
    <t>B23.16</t>
  </si>
  <si>
    <t>Cast insitu concrete and formwork:</t>
  </si>
  <si>
    <t>(a) Concrete edge beam (25/19) MPa</t>
  </si>
  <si>
    <t>3300</t>
  </si>
  <si>
    <t>3300: MASS EARTHWORKS</t>
  </si>
  <si>
    <t>3400</t>
  </si>
  <si>
    <t>3400: PAVEMENT LAYERS OF GRAVEL MATERIAL</t>
  </si>
  <si>
    <t>3500</t>
  </si>
  <si>
    <t>3500: STABILIZATION</t>
  </si>
  <si>
    <t>35.01</t>
  </si>
  <si>
    <t>Chemical stabilisation extra-over unstabilized compacted layers:</t>
  </si>
  <si>
    <t>(a) Base  layer : 150mm thickness</t>
  </si>
  <si>
    <t>B35.02</t>
  </si>
  <si>
    <t>Chemical stabilising agent:</t>
  </si>
  <si>
    <t>(a) CEM II A/L 32.5 cement</t>
  </si>
  <si>
    <t>35.04</t>
  </si>
  <si>
    <t>Provision and application of water for curing</t>
  </si>
  <si>
    <t>kl</t>
  </si>
  <si>
    <t>35.05</t>
  </si>
  <si>
    <t>Curing by covering with subsequent layer</t>
  </si>
  <si>
    <r>
      <t>m</t>
    </r>
    <r>
      <rPr>
        <vertAlign val="superscript"/>
        <sz val="10"/>
        <rFont val="Arial"/>
        <family val="2"/>
      </rPr>
      <t>2</t>
    </r>
  </si>
  <si>
    <t>Stabilisation</t>
  </si>
  <si>
    <t>Pavement layers of gravel</t>
  </si>
  <si>
    <t>Mass Earthworks</t>
  </si>
  <si>
    <t>Concrete Kerbing, Concrete Channeling, Open Chutes</t>
  </si>
  <si>
    <t>(a)  Excavating soft material situated within the</t>
  </si>
  <si>
    <t xml:space="preserve">       level:</t>
  </si>
  <si>
    <t xml:space="preserve">     (i)  0m up to 1,5m</t>
  </si>
  <si>
    <t xml:space="preserve">     (ii)  Exceeding 1,5m up to 3,0m</t>
  </si>
  <si>
    <t xml:space="preserve">       hard material irrespective of depth</t>
  </si>
  <si>
    <t>B12.03</t>
  </si>
  <si>
    <t>Relocation and protection of existing services:</t>
  </si>
  <si>
    <t>a)   Relocation, including lowering or raising,</t>
  </si>
  <si>
    <t xml:space="preserve">      items in the schedule of quantities.</t>
  </si>
  <si>
    <t>b)   Handling cost and profit in respect of</t>
  </si>
  <si>
    <t xml:space="preserve">       sub-item B12.03(a) </t>
  </si>
  <si>
    <t xml:space="preserve">       protection and/or repair of existing services</t>
  </si>
  <si>
    <t xml:space="preserve">      which are not allowed for under any other</t>
  </si>
  <si>
    <t>2100 DRAINS</t>
  </si>
  <si>
    <t>Excavation for subsoil drainage systems</t>
  </si>
  <si>
    <t>(a) Excavating soft material situated within the following depth ranges below surface level:</t>
  </si>
  <si>
    <t xml:space="preserve"> (i) 0 m up to 1,5m</t>
  </si>
  <si>
    <t>(b) Extra over subitem 21.03(a) for excavation in hard material irrespective of depth</t>
  </si>
  <si>
    <t>.</t>
  </si>
  <si>
    <t>Impermeable backfilling to subsoil drainage systems</t>
  </si>
  <si>
    <t>Natural permeable material in subsoil drainage systems (crushed stone)</t>
  </si>
  <si>
    <t>(b) Crushed stone obtained from commercial sources</t>
  </si>
  <si>
    <t>(ii) Coarse grade stone</t>
  </si>
  <si>
    <t>Natural permeable material in subsoil drainage systems (Sand)</t>
  </si>
  <si>
    <t>(b) Sand from commercial sources</t>
  </si>
  <si>
    <t>(b) Unplasticised PVC pipes and fittings, normal duty complete with couplings</t>
  </si>
  <si>
    <t>(1) Perforated</t>
  </si>
  <si>
    <t>(i) 150mm dia.</t>
  </si>
  <si>
    <t>Synthetic fibre filter fabric</t>
  </si>
  <si>
    <t>(i) "Kaymat U24 or approved equivalent</t>
  </si>
  <si>
    <t xml:space="preserve">Cut and borrow to fill, including free-haul </t>
  </si>
  <si>
    <t xml:space="preserve">(b) Rock Fill (as specified in subclause 3209 (c ) </t>
  </si>
  <si>
    <t xml:space="preserve"> m²</t>
  </si>
  <si>
    <t>(a) In soft material</t>
  </si>
  <si>
    <t>Drains</t>
  </si>
  <si>
    <t>Accommodating traffic and maintaining temporary deviations including all flagmen required</t>
  </si>
  <si>
    <t>B15.01</t>
  </si>
  <si>
    <t>8100: TESTING MATERIALS AND WORKMANSHIP</t>
  </si>
  <si>
    <t>(a) Cost of testing</t>
  </si>
  <si>
    <t>(b) Handling costs and profits in respect of subitems B81.02(a)</t>
  </si>
  <si>
    <t>Testing Materials and Workmanship</t>
  </si>
  <si>
    <t>(a) Normal areas</t>
  </si>
  <si>
    <t>i) Within the road reserve</t>
  </si>
  <si>
    <t>ii) In borrow pits</t>
  </si>
  <si>
    <t xml:space="preserve">SUB-TOTAL </t>
  </si>
  <si>
    <t>`</t>
  </si>
  <si>
    <t>litre</t>
  </si>
  <si>
    <t>42.02</t>
  </si>
  <si>
    <t>Asphalt surfacing</t>
  </si>
  <si>
    <t xml:space="preserve">(a) Continously graded hot-mix asphalt using: </t>
  </si>
  <si>
    <t>Tack coat of 30% stable-grade emulsion</t>
  </si>
  <si>
    <t>100mm Cores in asphalt paving</t>
  </si>
  <si>
    <t xml:space="preserve">ADD 15% VAT </t>
  </si>
  <si>
    <t>21.01</t>
  </si>
  <si>
    <t>Excavating for open drain</t>
  </si>
  <si>
    <t xml:space="preserve">       following depth ranges below the surface</t>
  </si>
  <si>
    <t>(b)  Extra over subitem 21.01(a) for excavation in</t>
  </si>
  <si>
    <t>up to 1,0km from road reserve</t>
  </si>
  <si>
    <t>B33,01</t>
  </si>
  <si>
    <r>
      <t xml:space="preserve">        </t>
    </r>
    <r>
      <rPr>
        <sz val="10"/>
        <rFont val="Arial"/>
        <family val="2"/>
      </rPr>
      <t>or approved equivalent):</t>
    </r>
  </si>
  <si>
    <r>
      <t xml:space="preserve">     </t>
    </r>
    <r>
      <rPr>
        <sz val="10"/>
        <rFont val="Arial"/>
        <family val="2"/>
      </rPr>
      <t>(i)   100mm dia.</t>
    </r>
  </si>
  <si>
    <t>Clearing and grubbing at inlets and outlets of
 hydraulic structures</t>
  </si>
  <si>
    <t>Cleaning out of hydraulic structures</t>
  </si>
  <si>
    <t>(a)    Pipes with an internal diameter up to and</t>
  </si>
  <si>
    <t xml:space="preserve">         including 750 mm</t>
  </si>
  <si>
    <t xml:space="preserve">(b)    Pipes with an internal diameter exceeding        </t>
  </si>
  <si>
    <t xml:space="preserve">         750 mm.</t>
  </si>
  <si>
    <t xml:space="preserve">(c)    Box culverts up to and including 1.5 m </t>
  </si>
  <si>
    <t xml:space="preserve">         vertical dimension.</t>
  </si>
  <si>
    <t>B21.15</t>
  </si>
  <si>
    <t>Overhaul for material hauled in excess of 1km freehaul(Normal overhaul)</t>
  </si>
  <si>
    <t>m3km</t>
  </si>
  <si>
    <t>(b) In hard material</t>
  </si>
  <si>
    <t>m2</t>
  </si>
  <si>
    <t>m3</t>
  </si>
  <si>
    <t>Concrete lining for open drains</t>
  </si>
  <si>
    <t>(a) Cast in situ concrete lining (25/19)</t>
  </si>
  <si>
    <t>Formwork to cast in situ concrete lining for open drains (class F2 surface finish)</t>
  </si>
  <si>
    <t>(c) To ends of slabs</t>
  </si>
  <si>
    <t>Sealed joints in concrete linings of open drains</t>
  </si>
  <si>
    <t>(a) 10mm: "flexcell" joint</t>
  </si>
  <si>
    <t>(a) Health and Safety Obiligations</t>
  </si>
  <si>
    <t>CALCULATION OF TENDER SUM</t>
  </si>
  <si>
    <t xml:space="preserve">Penalty to be conducted for non-payment of local labours </t>
  </si>
  <si>
    <t>Steel reinforcement</t>
  </si>
  <si>
    <t>TOTAL SCHEDULE A: (ESTIMATED COST OF CONSTRUCTION)</t>
  </si>
  <si>
    <t xml:space="preserve"> (i) 1500 mm x 1500 mm x 125 mm</t>
  </si>
  <si>
    <t xml:space="preserve">       sub-item B12.05(b&amp;c)</t>
  </si>
  <si>
    <t>Trimming of excavations for concrete-lined open drains</t>
  </si>
  <si>
    <t>(i) 60/70 pen, 40 mm thick medium grade</t>
  </si>
  <si>
    <t xml:space="preserve">CONTRACT PRICE </t>
  </si>
  <si>
    <t>TOTAL (VAT incl)</t>
  </si>
  <si>
    <t>34.04</t>
  </si>
  <si>
    <t>In situ reconstruction of existing pavement layers as:</t>
  </si>
  <si>
    <t>(g) Gravel base compacted to 98% MOD AASHTO density (unstabilized gravel) using:</t>
  </si>
  <si>
    <t>(i) 250mm layer thickness using non-cemented material</t>
  </si>
  <si>
    <t>34.05</t>
  </si>
  <si>
    <t>Extra over 34.04 for the construction of gravel pavement layers from recovered pavement material mixed with existing bitumous surfacing material</t>
  </si>
  <si>
    <t>Extra over 34.04 for adding extra material as specified in subclause 3207(b)(iii)</t>
  </si>
  <si>
    <t>(c) Gravel Base (G5 material)</t>
  </si>
  <si>
    <t>CONTINGENCIES (5%)</t>
  </si>
  <si>
    <t>23.12</t>
  </si>
  <si>
    <t>(c) Welded steel fabrid Ref 293</t>
  </si>
  <si>
    <t>3100</t>
  </si>
  <si>
    <t>3100: BORROW MATERIALS</t>
  </si>
  <si>
    <t>B31.01</t>
  </si>
  <si>
    <t>Excess overburden:</t>
  </si>
  <si>
    <t>(a) Depth up to and including 0,5m</t>
  </si>
  <si>
    <t xml:space="preserve"> m³</t>
  </si>
  <si>
    <t>(b) Depth exceeding 0,5m and up to 1,5m</t>
  </si>
  <si>
    <t>31.03</t>
  </si>
  <si>
    <t>Finishing-off borrow areas in:</t>
  </si>
  <si>
    <t>(a) Hard material</t>
  </si>
  <si>
    <t xml:space="preserve"> ha</t>
  </si>
  <si>
    <t>(c) Soft material</t>
  </si>
  <si>
    <t>Fencing</t>
  </si>
  <si>
    <t>31/B55.10</t>
  </si>
  <si>
    <t>Borrow-pit game proof fencing</t>
  </si>
  <si>
    <t>(a) Provisional sum for the erecting of 1.2m height, with provision of gate fencing around borrow pit.</t>
  </si>
  <si>
    <t>Prov Sum</t>
  </si>
  <si>
    <t>(a) Material in compacted layer thichness of 200mm and less</t>
  </si>
  <si>
    <t>(i) Compacted to 90% modified AASHTO density</t>
  </si>
  <si>
    <t>Extra over item 33.01 for excavating and breaking down material in -</t>
  </si>
  <si>
    <t>(a) Intermediate excavation</t>
  </si>
  <si>
    <t>(b) Hard excavation</t>
  </si>
  <si>
    <t>33.04</t>
  </si>
  <si>
    <t>Cut to spoil, including free-haul up to 1.0km, material obtained from:</t>
  </si>
  <si>
    <t>(a) Soft excavation</t>
  </si>
  <si>
    <t>(b) Intermediate excavation</t>
  </si>
  <si>
    <t>(c) Hard excavation</t>
  </si>
  <si>
    <t>(d) Boulder Excavation class B</t>
  </si>
  <si>
    <t xml:space="preserve">Rate Only </t>
  </si>
  <si>
    <t>33.07</t>
  </si>
  <si>
    <t>Removal of unsuitable material, including 1.0km free-hual</t>
  </si>
  <si>
    <t>(a) In layer thickness of 200mm and less:</t>
  </si>
  <si>
    <t>(ii) Unstable material</t>
  </si>
  <si>
    <t>33.10</t>
  </si>
  <si>
    <t>Roadbed preparation and the compaction of material</t>
  </si>
  <si>
    <t>(a) Compaction to 90% of modified AASHTO density</t>
  </si>
  <si>
    <t>33.11</t>
  </si>
  <si>
    <t>Three roller passes</t>
  </si>
  <si>
    <t>(a) Vibratory roller</t>
  </si>
  <si>
    <t>(b) Heavy grid roller</t>
  </si>
  <si>
    <t>33/16.00</t>
  </si>
  <si>
    <t xml:space="preserve">1600: OVERHAUL </t>
  </si>
  <si>
    <t>33/16.02</t>
  </si>
  <si>
    <t>Overhaul on material hauled in excess of 1,0 km (ordinary overhaul)</t>
  </si>
  <si>
    <t>m³.km</t>
  </si>
  <si>
    <t>34.01</t>
  </si>
  <si>
    <t>Pavement layers constructed from gravel taken from cut or borrow, including free-haul up to 1,0 km:</t>
  </si>
  <si>
    <t>(a) Gravel selected layer compacted to:</t>
  </si>
  <si>
    <t>(i) 150mm layer thickness to 93% modified
AASHTO density - G5 material</t>
  </si>
  <si>
    <t>(c) Gravel subbase(unstabilised gravel compacted to):</t>
  </si>
  <si>
    <t>(f) Gravel base (chemically stabilized material) compacted to :</t>
  </si>
  <si>
    <t>(i) 150mm layer thickness to 97% of modified AASHTO density</t>
  </si>
  <si>
    <t>(g) Gravel shoulder compacted to:</t>
  </si>
  <si>
    <t xml:space="preserve">   (ii) 95% of modified AASHTO density ( 150 mm compacted layer thickness)</t>
  </si>
  <si>
    <t>34.14</t>
  </si>
  <si>
    <t>Pavement layers constructed from gravel obtained from commercial sources or sources provided by the contractor, including unlimited free haul:</t>
  </si>
  <si>
    <t>(i) 95% of modified AASHTO density (150mm compacted layer thickness)</t>
  </si>
  <si>
    <t>(b) Gravel subbase (unstabilised material) compacted to:</t>
  </si>
  <si>
    <t>(i) 97% of modified AASHTO density (150mm compacted layer thickness - G4 gravel)</t>
  </si>
  <si>
    <t>(c) Gravel base (chemically stabilized material) compacted to :</t>
  </si>
  <si>
    <t>(i) 150mm layer thickness to 98% of modified AASHTO density</t>
  </si>
  <si>
    <t>34/16.02</t>
  </si>
  <si>
    <t>Overhaul on material hauled in excess of 1.0 km(ordinary overhaul)</t>
  </si>
  <si>
    <t>Asphalt Surfacing</t>
  </si>
  <si>
    <t>Borrow Material</t>
  </si>
  <si>
    <t xml:space="preserve">       Community Liaison Officer @ R 5250.00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</si>
</sst>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7" formatCode="&quot;R&quot;#,##0.00;\-&quot;R&quot;#,##0.00"/>
    <numFmt numFmtId="44" formatCode="_-&quot;R&quot;* #,##0.00_-;\-&quot;R&quot;* #,##0.00_-;_-&quot;R&quot;* &quot;-&quot;??_-;_-@_-"/>
    <numFmt numFmtId="43" formatCode="_-* #,##0.00_-;\-* #,##0.00_-;_-* &quot;-&quot;??_-;_-@_-"/>
    <numFmt numFmtId="164" formatCode="&quot;R&quot;#,##0.00_);\(&quot;R&quot;#,##0.00\)"/>
    <numFmt numFmtId="165" formatCode="_(&quot;R&quot;* #,##0.00_);_(&quot;R&quot;* \(#,##0.00\);_(&quot;R&quot;* &quot;-&quot;??_);_(@_)"/>
    <numFmt numFmtId="166" formatCode="_(* #,##0.00_);_(* \(#,##0.00\);_(* &quot;-&quot;??_);_(@_)"/>
    <numFmt numFmtId="167" formatCode="_(&quot;$&quot;* #,##0.00_);_(&quot;$&quot;* \(#,##0.00\);_(&quot;$&quot;* &quot;-&quot;??_);_(@_)"/>
    <numFmt numFmtId="168" formatCode="&quot;R&quot;\ #,##0;&quot;R&quot;\ \-#,##0"/>
    <numFmt numFmtId="169" formatCode="_ &quot;R&quot;\ * #,##0.00_ ;_ &quot;R&quot;\ * \-#,##0.00_ ;_ &quot;R&quot;\ * &quot;-&quot;??_ ;_ @_ "/>
    <numFmt numFmtId="170" formatCode="_ * #,##0.00_ ;_ * \-#,##0.00_ ;_ * &quot;-&quot;??_ ;_ @_ "/>
    <numFmt numFmtId="171" formatCode="#,##0.0"/>
    <numFmt numFmtId="172" formatCode="&quot;R&quot;\ #,##0.00"/>
    <numFmt numFmtId="173" formatCode="_(* #,##0.0_);_(* \(#,##0.0\);_(* &quot;-&quot;?_);_(@_)"/>
    <numFmt numFmtId="174" formatCode="#,##0_ ;[Red]\-#,##0\ "/>
    <numFmt numFmtId="175" formatCode="#,##0.000"/>
    <numFmt numFmtId="176" formatCode="\$#,##0\ ;\(\$#,##0\)"/>
    <numFmt numFmtId="177" formatCode="&quot;R&quot;\ #,##0.00;[Red]&quot;R&quot;\ #,##0.00"/>
    <numFmt numFmtId="178" formatCode="&quot;R&quot;#,##0.00"/>
  </numFmts>
  <fonts count="77" x14ac:knownFonts="1">
    <font>
      <sz val="10"/>
      <name val="Arial"/>
    </font>
    <font>
      <sz val="11"/>
      <color indexed="8"/>
      <name val="Calibri"/>
      <family val="2"/>
    </font>
    <font>
      <sz val="10"/>
      <name val="Arial"/>
      <family val="2"/>
    </font>
    <font>
      <b/>
      <sz val="10"/>
      <name val="Arial"/>
      <family val="2"/>
    </font>
    <font>
      <b/>
      <sz val="8"/>
      <name val="Arial"/>
      <family val="2"/>
    </font>
    <font>
      <sz val="9"/>
      <name val="Arial"/>
      <family val="2"/>
    </font>
    <font>
      <sz val="8"/>
      <name val="Arial"/>
      <family val="2"/>
    </font>
    <font>
      <b/>
      <sz val="9"/>
      <name val="Arial"/>
      <family val="2"/>
    </font>
    <font>
      <sz val="10"/>
      <name val="Arial"/>
      <family val="2"/>
    </font>
    <font>
      <b/>
      <u/>
      <sz val="9"/>
      <name val="Arial"/>
      <family val="2"/>
    </font>
    <font>
      <b/>
      <sz val="11"/>
      <name val="Arial"/>
      <family val="2"/>
    </font>
    <font>
      <sz val="8"/>
      <name val="Arial"/>
      <family val="2"/>
    </font>
    <fon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name val="Arial"/>
      <family val="2"/>
    </font>
    <font>
      <sz val="12"/>
      <name val="Arial"/>
      <family val="2"/>
    </font>
    <font>
      <sz val="10"/>
      <color indexed="8"/>
      <name val="Arial"/>
      <family val="2"/>
    </font>
    <font>
      <b/>
      <sz val="10"/>
      <color indexed="8"/>
      <name val="Arial"/>
      <family val="2"/>
    </font>
    <font>
      <b/>
      <u/>
      <sz val="10"/>
      <name val="Times New Roman"/>
      <family val="1"/>
    </font>
    <font>
      <sz val="10"/>
      <name val="Times New Roman"/>
      <family val="1"/>
    </font>
    <font>
      <u/>
      <sz val="10"/>
      <name val="Times New Roman"/>
      <family val="1"/>
    </font>
    <font>
      <i/>
      <u/>
      <sz val="10"/>
      <name val="Times New Roman"/>
      <family val="1"/>
    </font>
    <font>
      <sz val="12"/>
      <name val="Times New Roman"/>
      <family val="1"/>
    </font>
    <font>
      <i/>
      <sz val="12"/>
      <name val="Arial"/>
      <family val="2"/>
    </font>
    <font>
      <u/>
      <sz val="10"/>
      <color indexed="12"/>
      <name val="Arial"/>
      <family val="2"/>
    </font>
    <font>
      <sz val="12"/>
      <color indexed="24"/>
      <name val="Times New Roman"/>
      <family val="1"/>
    </font>
    <font>
      <sz val="12"/>
      <color indexed="22"/>
      <name val="Times New Roman"/>
      <family val="1"/>
    </font>
    <font>
      <b/>
      <sz val="18"/>
      <name val="Arial"/>
      <family val="2"/>
    </font>
    <font>
      <b/>
      <u/>
      <sz val="10"/>
      <name val="Arial"/>
      <family val="2"/>
    </font>
    <font>
      <vertAlign val="superscript"/>
      <sz val="10"/>
      <name val="Arial"/>
      <family val="2"/>
    </font>
    <font>
      <sz val="10"/>
      <name val="MS Sans Serif"/>
      <family val="2"/>
    </font>
    <font>
      <u/>
      <sz val="9"/>
      <name val="Arial"/>
      <family val="2"/>
    </font>
    <font>
      <u/>
      <sz val="9"/>
      <color indexed="12"/>
      <name val="Arial"/>
      <family val="2"/>
    </font>
    <font>
      <sz val="1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9"/>
      <color rgb="FFFF0000"/>
      <name val="Arial"/>
      <family val="2"/>
    </font>
    <font>
      <sz val="10"/>
      <color theme="1"/>
      <name val="Arial"/>
      <family val="2"/>
    </font>
    <font>
      <b/>
      <sz val="10"/>
      <color theme="1"/>
      <name val="Arial"/>
      <family val="2"/>
    </font>
    <font>
      <sz val="9"/>
      <color theme="1"/>
      <name val="Arial"/>
      <family val="2"/>
    </font>
    <font>
      <b/>
      <sz val="9"/>
      <color theme="1"/>
      <name val="Arial"/>
      <family val="2"/>
    </font>
    <font>
      <sz val="10"/>
      <color rgb="FFFF0000"/>
      <name val="Arial"/>
      <family val="2"/>
    </font>
    <font>
      <b/>
      <sz val="9"/>
      <color rgb="FFFF0000"/>
      <name val="Arial"/>
      <family val="2"/>
    </font>
    <font>
      <sz val="10"/>
      <name val="Arial"/>
      <family val="2"/>
    </font>
    <font>
      <sz val="11"/>
      <color indexed="8"/>
      <name val="Arial"/>
      <family val="2"/>
    </font>
    <font>
      <b/>
      <sz val="11"/>
      <color indexed="8"/>
      <name val="Arial"/>
      <family val="2"/>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9"/>
      </patternFill>
    </fill>
    <fill>
      <patternFill patternType="solid">
        <fgColor indexed="43"/>
      </patternFill>
    </fill>
    <fill>
      <patternFill patternType="solid">
        <fgColor indexed="26"/>
      </patternFill>
    </fill>
    <fill>
      <patternFill patternType="solid">
        <fgColor indexed="9"/>
        <bgColor indexed="8"/>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ck">
        <color indexed="64"/>
      </left>
      <right/>
      <top/>
      <bottom/>
      <diagonal/>
    </border>
    <border>
      <left style="thick">
        <color indexed="64"/>
      </left>
      <right style="thick">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ck">
        <color indexed="64"/>
      </left>
      <right style="thin">
        <color indexed="64"/>
      </right>
      <top/>
      <bottom/>
      <diagonal/>
    </border>
    <border>
      <left style="thin">
        <color indexed="64"/>
      </left>
      <right/>
      <top style="hair">
        <color indexed="64"/>
      </top>
      <bottom style="thin">
        <color indexed="64"/>
      </bottom>
      <diagonal/>
    </border>
  </borders>
  <cellStyleXfs count="333">
    <xf numFmtId="0" fontId="0" fillId="0" borderId="0"/>
    <xf numFmtId="0" fontId="13" fillId="2" borderId="0" applyNumberFormat="0" applyBorder="0" applyAlignment="0" applyProtection="0"/>
    <xf numFmtId="0" fontId="50" fillId="2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3" fillId="3" borderId="0" applyNumberFormat="0" applyBorder="0" applyAlignment="0" applyProtection="0"/>
    <xf numFmtId="0" fontId="50" fillId="2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3" fillId="4" borderId="0" applyNumberFormat="0" applyBorder="0" applyAlignment="0" applyProtection="0"/>
    <xf numFmtId="0" fontId="50" fillId="28"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3" fillId="5" borderId="0" applyNumberFormat="0" applyBorder="0" applyAlignment="0" applyProtection="0"/>
    <xf numFmtId="0" fontId="50" fillId="29"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 fillId="6" borderId="0" applyNumberFormat="0" applyBorder="0" applyAlignment="0" applyProtection="0"/>
    <xf numFmtId="0" fontId="50" fillId="30"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3" fillId="7" borderId="0" applyNumberFormat="0" applyBorder="0" applyAlignment="0" applyProtection="0"/>
    <xf numFmtId="0" fontId="50" fillId="31"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3" fillId="8" borderId="0" applyNumberFormat="0" applyBorder="0" applyAlignment="0" applyProtection="0"/>
    <xf numFmtId="0" fontId="50" fillId="32"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 fillId="9" borderId="0" applyNumberFormat="0" applyBorder="0" applyAlignment="0" applyProtection="0"/>
    <xf numFmtId="0" fontId="50" fillId="3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3" fillId="10" borderId="0" applyNumberFormat="0" applyBorder="0" applyAlignment="0" applyProtection="0"/>
    <xf numFmtId="0" fontId="50"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3" fillId="5" borderId="0" applyNumberFormat="0" applyBorder="0" applyAlignment="0" applyProtection="0"/>
    <xf numFmtId="0" fontId="50" fillId="3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3" fillId="8" borderId="0" applyNumberFormat="0" applyBorder="0" applyAlignment="0" applyProtection="0"/>
    <xf numFmtId="0" fontId="50" fillId="3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3" fillId="11" borderId="0" applyNumberFormat="0" applyBorder="0" applyAlignment="0" applyProtection="0"/>
    <xf numFmtId="0" fontId="50" fillId="3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4" fillId="12" borderId="0" applyNumberFormat="0" applyBorder="0" applyAlignment="0" applyProtection="0"/>
    <xf numFmtId="0" fontId="51" fillId="38" borderId="0" applyNumberFormat="0" applyBorder="0" applyAlignment="0" applyProtection="0"/>
    <xf numFmtId="0" fontId="14" fillId="9" borderId="0" applyNumberFormat="0" applyBorder="0" applyAlignment="0" applyProtection="0"/>
    <xf numFmtId="0" fontId="51" fillId="39" borderId="0" applyNumberFormat="0" applyBorder="0" applyAlignment="0" applyProtection="0"/>
    <xf numFmtId="0" fontId="14" fillId="10" borderId="0" applyNumberFormat="0" applyBorder="0" applyAlignment="0" applyProtection="0"/>
    <xf numFmtId="0" fontId="51" fillId="40" borderId="0" applyNumberFormat="0" applyBorder="0" applyAlignment="0" applyProtection="0"/>
    <xf numFmtId="0" fontId="14" fillId="13" borderId="0" applyNumberFormat="0" applyBorder="0" applyAlignment="0" applyProtection="0"/>
    <xf numFmtId="0" fontId="51" fillId="41" borderId="0" applyNumberFormat="0" applyBorder="0" applyAlignment="0" applyProtection="0"/>
    <xf numFmtId="0" fontId="14" fillId="14" borderId="0" applyNumberFormat="0" applyBorder="0" applyAlignment="0" applyProtection="0"/>
    <xf numFmtId="0" fontId="51" fillId="42" borderId="0" applyNumberFormat="0" applyBorder="0" applyAlignment="0" applyProtection="0"/>
    <xf numFmtId="0" fontId="14" fillId="15" borderId="0" applyNumberFormat="0" applyBorder="0" applyAlignment="0" applyProtection="0"/>
    <xf numFmtId="0" fontId="51" fillId="43" borderId="0" applyNumberFormat="0" applyBorder="0" applyAlignment="0" applyProtection="0"/>
    <xf numFmtId="0" fontId="14" fillId="16" borderId="0" applyNumberFormat="0" applyBorder="0" applyAlignment="0" applyProtection="0"/>
    <xf numFmtId="0" fontId="51" fillId="44" borderId="0" applyNumberFormat="0" applyBorder="0" applyAlignment="0" applyProtection="0"/>
    <xf numFmtId="0" fontId="14" fillId="17" borderId="0" applyNumberFormat="0" applyBorder="0" applyAlignment="0" applyProtection="0"/>
    <xf numFmtId="0" fontId="51" fillId="45" borderId="0" applyNumberFormat="0" applyBorder="0" applyAlignment="0" applyProtection="0"/>
    <xf numFmtId="0" fontId="14" fillId="18" borderId="0" applyNumberFormat="0" applyBorder="0" applyAlignment="0" applyProtection="0"/>
    <xf numFmtId="0" fontId="51" fillId="46" borderId="0" applyNumberFormat="0" applyBorder="0" applyAlignment="0" applyProtection="0"/>
    <xf numFmtId="0" fontId="14" fillId="13" borderId="0" applyNumberFormat="0" applyBorder="0" applyAlignment="0" applyProtection="0"/>
    <xf numFmtId="0" fontId="51" fillId="47" borderId="0" applyNumberFormat="0" applyBorder="0" applyAlignment="0" applyProtection="0"/>
    <xf numFmtId="0" fontId="14" fillId="14" borderId="0" applyNumberFormat="0" applyBorder="0" applyAlignment="0" applyProtection="0"/>
    <xf numFmtId="0" fontId="51" fillId="48" borderId="0" applyNumberFormat="0" applyBorder="0" applyAlignment="0" applyProtection="0"/>
    <xf numFmtId="0" fontId="14" fillId="19" borderId="0" applyNumberFormat="0" applyBorder="0" applyAlignment="0" applyProtection="0"/>
    <xf numFmtId="0" fontId="51" fillId="49" borderId="0" applyNumberFormat="0" applyBorder="0" applyAlignment="0" applyProtection="0"/>
    <xf numFmtId="0" fontId="15" fillId="3" borderId="0" applyNumberFormat="0" applyBorder="0" applyAlignment="0" applyProtection="0"/>
    <xf numFmtId="0" fontId="52" fillId="50" borderId="0" applyNumberFormat="0" applyBorder="0" applyAlignment="0" applyProtection="0"/>
    <xf numFmtId="0" fontId="16" fillId="20" borderId="1" applyNumberFormat="0" applyAlignment="0" applyProtection="0"/>
    <xf numFmtId="0" fontId="53" fillId="51" borderId="36" applyNumberFormat="0" applyAlignment="0" applyProtection="0"/>
    <xf numFmtId="0" fontId="17" fillId="21" borderId="2" applyNumberFormat="0" applyAlignment="0" applyProtection="0"/>
    <xf numFmtId="0" fontId="54" fillId="52" borderId="37" applyNumberFormat="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7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4"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2" fillId="0" borderId="0" applyFont="0" applyFill="0" applyBorder="0" applyAlignment="0" applyProtection="0"/>
    <xf numFmtId="166" fontId="8" fillId="0" borderId="0" applyFont="0" applyFill="0" applyBorder="0" applyAlignment="0" applyProtection="0"/>
    <xf numFmtId="0" fontId="8" fillId="0" borderId="0" applyFont="0" applyFill="0" applyBorder="0" applyAlignment="0" applyProtection="0"/>
    <xf numFmtId="170" fontId="8" fillId="0" borderId="0" applyFont="0" applyFill="0" applyBorder="0" applyAlignment="0" applyProtection="0"/>
    <xf numFmtId="0" fontId="8"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6" fontId="8" fillId="0" borderId="0" applyFont="0" applyFill="0" applyBorder="0" applyAlignment="0" applyProtection="0"/>
    <xf numFmtId="7" fontId="8" fillId="0" borderId="0" applyFont="0" applyFill="0" applyBorder="0" applyAlignment="0" applyProtection="0"/>
    <xf numFmtId="7"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6" fontId="8" fillId="0" borderId="0" applyFont="0" applyFill="0" applyBorder="0" applyAlignment="0" applyProtection="0"/>
    <xf numFmtId="170"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 fontId="2" fillId="0" borderId="3" applyProtection="0"/>
    <xf numFmtId="3" fontId="8" fillId="0" borderId="3" applyProtection="0"/>
    <xf numFmtId="3" fontId="8" fillId="0" borderId="3" applyProtection="0"/>
    <xf numFmtId="3" fontId="8" fillId="0" borderId="3" applyProtection="0"/>
    <xf numFmtId="3" fontId="8" fillId="0" borderId="3" applyProtection="0"/>
    <xf numFmtId="3" fontId="8" fillId="0" borderId="0" applyFont="0" applyFill="0" applyBorder="0" applyAlignment="0" applyProtection="0"/>
    <xf numFmtId="3" fontId="41" fillId="0" borderId="0" applyFont="0" applyFill="0" applyBorder="0" applyAlignment="0" applyProtection="0"/>
    <xf numFmtId="3" fontId="41" fillId="0" borderId="0" applyFont="0" applyFill="0" applyBorder="0" applyAlignment="0" applyProtection="0"/>
    <xf numFmtId="3" fontId="8" fillId="0" borderId="3" applyProtection="0"/>
    <xf numFmtId="3" fontId="2" fillId="0" borderId="3" applyProtection="0"/>
    <xf numFmtId="3" fontId="8" fillId="0" borderId="3" applyProtection="0"/>
    <xf numFmtId="3" fontId="8" fillId="0" borderId="3" applyProtection="0"/>
    <xf numFmtId="3" fontId="8" fillId="0" borderId="0" applyFont="0" applyFill="0" applyBorder="0" applyAlignment="0" applyProtection="0"/>
    <xf numFmtId="171" fontId="8" fillId="0" borderId="4" applyProtection="0"/>
    <xf numFmtId="171" fontId="8" fillId="0" borderId="4" applyProtection="0"/>
    <xf numFmtId="4" fontId="35" fillId="0" borderId="4" applyProtection="0"/>
    <xf numFmtId="175" fontId="8" fillId="0" borderId="4" applyProtection="0"/>
    <xf numFmtId="175" fontId="8" fillId="0" borderId="4" applyProtection="0"/>
    <xf numFmtId="167" fontId="8" fillId="0" borderId="0" applyFont="0" applyFill="0" applyBorder="0" applyAlignment="0" applyProtection="0"/>
    <xf numFmtId="169"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7"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77"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2" fillId="0" borderId="0" applyFont="0" applyFill="0" applyBorder="0" applyAlignment="0" applyProtection="0"/>
    <xf numFmtId="168" fontId="8" fillId="0" borderId="0"/>
    <xf numFmtId="176" fontId="8" fillId="0" borderId="0" applyFont="0" applyFill="0" applyBorder="0" applyAlignment="0" applyProtection="0"/>
    <xf numFmtId="176" fontId="8" fillId="0" borderId="0" applyFont="0" applyFill="0" applyBorder="0" applyAlignment="0" applyProtection="0"/>
    <xf numFmtId="168" fontId="8" fillId="0" borderId="0"/>
    <xf numFmtId="176" fontId="41" fillId="0" borderId="0" applyFont="0" applyFill="0" applyBorder="0" applyAlignment="0" applyProtection="0"/>
    <xf numFmtId="176" fontId="8" fillId="0" borderId="0" applyFont="0" applyFill="0" applyBorder="0" applyAlignment="0" applyProtection="0"/>
    <xf numFmtId="168" fontId="8" fillId="0" borderId="0"/>
    <xf numFmtId="14" fontId="8" fillId="0" borderId="0"/>
    <xf numFmtId="0" fontId="31" fillId="0" borderId="0" applyProtection="0"/>
    <xf numFmtId="14" fontId="8" fillId="0" borderId="0"/>
    <xf numFmtId="0" fontId="42" fillId="0" borderId="0" applyFont="0" applyFill="0" applyBorder="0" applyAlignment="0" applyProtection="0"/>
    <xf numFmtId="0" fontId="31" fillId="0" borderId="0" applyProtection="0"/>
    <xf numFmtId="14" fontId="8" fillId="0" borderId="0"/>
    <xf numFmtId="0" fontId="18" fillId="0" borderId="0" applyNumberFormat="0" applyFill="0" applyBorder="0" applyAlignment="0" applyProtection="0"/>
    <xf numFmtId="0" fontId="55" fillId="0" borderId="0" applyNumberFormat="0" applyFill="0" applyBorder="0" applyAlignment="0" applyProtection="0"/>
    <xf numFmtId="0" fontId="2" fillId="22" borderId="0"/>
    <xf numFmtId="0" fontId="8" fillId="22" borderId="0"/>
    <xf numFmtId="0" fontId="8" fillId="22" borderId="0"/>
    <xf numFmtId="0" fontId="2" fillId="22" borderId="0"/>
    <xf numFmtId="0" fontId="8" fillId="22" borderId="0"/>
    <xf numFmtId="0" fontId="8" fillId="22" borderId="0"/>
    <xf numFmtId="0" fontId="8" fillId="22" borderId="0"/>
    <xf numFmtId="4" fontId="38" fillId="0" borderId="0" applyProtection="0">
      <alignment vertical="top"/>
    </xf>
    <xf numFmtId="4" fontId="35" fillId="0" borderId="0" applyProtection="0">
      <alignment vertical="top"/>
    </xf>
    <xf numFmtId="0" fontId="38" fillId="0" borderId="0" applyNumberFormat="0" applyFont="0" applyFill="0" applyBorder="0" applyAlignment="0" applyProtection="0">
      <alignment vertical="top"/>
    </xf>
    <xf numFmtId="4" fontId="6" fillId="0" borderId="0" applyProtection="0">
      <alignment vertical="top"/>
    </xf>
    <xf numFmtId="4" fontId="39" fillId="0" borderId="0" applyProtection="0">
      <alignment vertical="top"/>
    </xf>
    <xf numFmtId="2" fontId="8" fillId="0" borderId="0"/>
    <xf numFmtId="2" fontId="31" fillId="0" borderId="0" applyProtection="0"/>
    <xf numFmtId="2" fontId="8" fillId="0" borderId="0"/>
    <xf numFmtId="2" fontId="41" fillId="0" borderId="0" applyFont="0" applyFill="0" applyBorder="0" applyAlignment="0" applyProtection="0"/>
    <xf numFmtId="2" fontId="31" fillId="0" borderId="0" applyProtection="0"/>
    <xf numFmtId="2" fontId="8" fillId="0" borderId="0"/>
    <xf numFmtId="0" fontId="19" fillId="4" borderId="0" applyNumberFormat="0" applyBorder="0" applyAlignment="0" applyProtection="0"/>
    <xf numFmtId="0" fontId="56" fillId="53" borderId="0" applyNumberFormat="0" applyBorder="0" applyAlignment="0" applyProtection="0"/>
    <xf numFmtId="0" fontId="20" fillId="0" borderId="5" applyNumberFormat="0" applyFill="0" applyAlignment="0" applyProtection="0"/>
    <xf numFmtId="0" fontId="57" fillId="0" borderId="38" applyNumberFormat="0" applyFill="0" applyAlignment="0" applyProtection="0"/>
    <xf numFmtId="0" fontId="43" fillId="0" borderId="0" applyNumberFormat="0" applyFill="0" applyBorder="0" applyAlignment="0" applyProtection="0"/>
    <xf numFmtId="0" fontId="21" fillId="0" borderId="6" applyNumberFormat="0" applyFill="0" applyAlignment="0" applyProtection="0"/>
    <xf numFmtId="0" fontId="58" fillId="0" borderId="39" applyNumberFormat="0" applyFill="0" applyAlignment="0" applyProtection="0"/>
    <xf numFmtId="0" fontId="30" fillId="0" borderId="0" applyNumberFormat="0" applyFill="0" applyBorder="0" applyAlignment="0" applyProtection="0"/>
    <xf numFmtId="0" fontId="22" fillId="0" borderId="7" applyNumberFormat="0" applyFill="0" applyAlignment="0" applyProtection="0"/>
    <xf numFmtId="0" fontId="59" fillId="0" borderId="40" applyNumberFormat="0" applyFill="0" applyAlignment="0" applyProtection="0"/>
    <xf numFmtId="0" fontId="22" fillId="0" borderId="0" applyNumberFormat="0" applyFill="0" applyBorder="0" applyAlignment="0" applyProtection="0"/>
    <xf numFmtId="0" fontId="59" fillId="0" borderId="0" applyNumberFormat="0" applyFill="0" applyBorder="0" applyAlignment="0" applyProtection="0"/>
    <xf numFmtId="0" fontId="35" fillId="0" borderId="0" applyNumberFormat="0" applyFont="0" applyFill="0" applyBorder="0" applyAlignment="0" applyProtection="0">
      <protection locked="0"/>
    </xf>
    <xf numFmtId="0" fontId="43" fillId="0" borderId="0" applyNumberFormat="0" applyFill="0" applyBorder="0" applyAlignment="0" applyProtection="0"/>
    <xf numFmtId="0" fontId="30" fillId="0" borderId="0" applyProtection="0"/>
    <xf numFmtId="0" fontId="30" fillId="0" borderId="0" applyNumberFormat="0" applyFill="0" applyBorder="0" applyAlignment="0" applyProtection="0"/>
    <xf numFmtId="0" fontId="40"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23" fillId="7" borderId="1" applyNumberFormat="0" applyAlignment="0" applyProtection="0"/>
    <xf numFmtId="0" fontId="60" fillId="54" borderId="36" applyNumberFormat="0" applyAlignment="0" applyProtection="0"/>
    <xf numFmtId="0" fontId="24" fillId="0" borderId="8" applyNumberFormat="0" applyFill="0" applyAlignment="0" applyProtection="0"/>
    <xf numFmtId="0" fontId="61" fillId="0" borderId="41" applyNumberFormat="0" applyFill="0" applyAlignment="0" applyProtection="0"/>
    <xf numFmtId="0" fontId="25" fillId="23" borderId="0" applyNumberFormat="0" applyBorder="0" applyAlignment="0" applyProtection="0"/>
    <xf numFmtId="0" fontId="62" fillId="5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2"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xf numFmtId="0" fontId="50" fillId="0" borderId="0"/>
    <xf numFmtId="0" fontId="8" fillId="0" borderId="0"/>
    <xf numFmtId="0" fontId="8" fillId="0" borderId="0"/>
    <xf numFmtId="0" fontId="2" fillId="0" borderId="0"/>
    <xf numFmtId="0" fontId="8" fillId="0" borderId="0"/>
    <xf numFmtId="0" fontId="8" fillId="0" borderId="0"/>
    <xf numFmtId="0" fontId="46" fillId="0" borderId="0"/>
    <xf numFmtId="0" fontId="2" fillId="0" borderId="0"/>
    <xf numFmtId="0" fontId="8" fillId="24" borderId="9" applyNumberFormat="0" applyFont="0" applyAlignment="0" applyProtection="0"/>
    <xf numFmtId="0" fontId="1" fillId="56" borderId="42" applyNumberFormat="0" applyFont="0" applyAlignment="0" applyProtection="0"/>
    <xf numFmtId="0" fontId="8" fillId="24" borderId="9" applyNumberFormat="0" applyFont="0" applyAlignment="0" applyProtection="0"/>
    <xf numFmtId="0" fontId="34" fillId="0" borderId="0"/>
    <xf numFmtId="0" fontId="36" fillId="25" borderId="0">
      <protection locked="0"/>
    </xf>
    <xf numFmtId="0" fontId="37" fillId="0" borderId="3"/>
    <xf numFmtId="0" fontId="26" fillId="20" borderId="10" applyNumberFormat="0" applyAlignment="0" applyProtection="0"/>
    <xf numFmtId="0" fontId="63" fillId="51" borderId="43" applyNumberFormat="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0" fontId="64" fillId="0" borderId="0" applyNumberFormat="0" applyFill="0" applyBorder="0" applyAlignment="0" applyProtection="0"/>
    <xf numFmtId="0" fontId="28" fillId="0" borderId="11" applyNumberFormat="0" applyFill="0" applyAlignment="0" applyProtection="0"/>
    <xf numFmtId="0" fontId="65" fillId="0" borderId="44" applyNumberFormat="0" applyFill="0" applyAlignment="0" applyProtection="0"/>
    <xf numFmtId="0" fontId="31" fillId="0" borderId="12" applyProtection="0"/>
    <xf numFmtId="0" fontId="29" fillId="0" borderId="0" applyNumberFormat="0" applyFill="0" applyBorder="0" applyAlignment="0" applyProtection="0"/>
    <xf numFmtId="0" fontId="66" fillId="0" borderId="0" applyNumberFormat="0" applyFill="0" applyBorder="0" applyAlignment="0" applyProtection="0"/>
    <xf numFmtId="167" fontId="2" fillId="0" borderId="0" applyFont="0" applyFill="0" applyBorder="0" applyAlignment="0" applyProtection="0"/>
    <xf numFmtId="0" fontId="2" fillId="0" borderId="0"/>
    <xf numFmtId="9" fontId="2" fillId="0" borderId="0" applyFont="0" applyFill="0" applyBorder="0" applyAlignment="0" applyProtection="0"/>
    <xf numFmtId="43" fontId="74" fillId="0" borderId="0" applyFont="0" applyFill="0" applyBorder="0" applyAlignment="0" applyProtection="0"/>
    <xf numFmtId="170" fontId="2" fillId="0" borderId="0"/>
    <xf numFmtId="166" fontId="2" fillId="0" borderId="0" applyFont="0" applyFill="0" applyBorder="0" applyAlignment="0" applyProtection="0"/>
  </cellStyleXfs>
  <cellXfs count="586">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8" fillId="0" borderId="13" xfId="0" applyFont="1" applyBorder="1" applyAlignment="1">
      <alignment horizontal="center"/>
    </xf>
    <xf numFmtId="2" fontId="5" fillId="0" borderId="15" xfId="0" applyNumberFormat="1" applyFont="1" applyBorder="1" applyAlignment="1">
      <alignment horizontal="center"/>
    </xf>
    <xf numFmtId="0" fontId="9" fillId="0" borderId="13" xfId="287" applyFont="1" applyBorder="1" applyAlignment="1">
      <alignment horizontal="left"/>
    </xf>
    <xf numFmtId="0" fontId="9" fillId="0" borderId="0" xfId="287" applyFont="1" applyAlignment="1">
      <alignment horizontal="left"/>
    </xf>
    <xf numFmtId="0" fontId="5" fillId="0" borderId="13" xfId="287" applyFont="1" applyBorder="1" applyAlignment="1">
      <alignment horizontal="center"/>
    </xf>
    <xf numFmtId="4" fontId="5" fillId="0" borderId="13" xfId="287" applyNumberFormat="1" applyFont="1" applyBorder="1" applyAlignment="1">
      <alignment horizontal="center"/>
    </xf>
    <xf numFmtId="0" fontId="7" fillId="0" borderId="13" xfId="287" applyFont="1" applyBorder="1"/>
    <xf numFmtId="0" fontId="5" fillId="0" borderId="0" xfId="287" applyFont="1"/>
    <xf numFmtId="0" fontId="5" fillId="0" borderId="14" xfId="287" applyFont="1" applyBorder="1" applyAlignment="1">
      <alignment horizontal="center"/>
    </xf>
    <xf numFmtId="0" fontId="5" fillId="0" borderId="13" xfId="287" applyFont="1" applyBorder="1"/>
    <xf numFmtId="0" fontId="5" fillId="0" borderId="0" xfId="287" applyFont="1" applyAlignment="1">
      <alignment horizontal="center"/>
    </xf>
    <xf numFmtId="4" fontId="5" fillId="0" borderId="17" xfId="287" applyNumberFormat="1" applyFont="1" applyBorder="1" applyAlignment="1">
      <alignment horizontal="center"/>
    </xf>
    <xf numFmtId="0" fontId="7" fillId="0" borderId="13" xfId="287" applyFont="1" applyBorder="1" applyAlignment="1">
      <alignment horizontal="center"/>
    </xf>
    <xf numFmtId="0" fontId="7" fillId="0" borderId="0" xfId="287" applyFont="1"/>
    <xf numFmtId="0" fontId="7" fillId="0" borderId="13" xfId="287" quotePrefix="1" applyFont="1" applyBorder="1" applyAlignment="1">
      <alignment horizontal="center"/>
    </xf>
    <xf numFmtId="0" fontId="5" fillId="0" borderId="0" xfId="0" applyFont="1"/>
    <xf numFmtId="4" fontId="5" fillId="0" borderId="13" xfId="0" applyNumberFormat="1" applyFont="1" applyBorder="1"/>
    <xf numFmtId="0" fontId="7" fillId="0" borderId="13" xfId="0" applyFont="1" applyBorder="1" applyAlignment="1">
      <alignment horizontal="center" vertical="top"/>
    </xf>
    <xf numFmtId="0" fontId="4" fillId="0" borderId="0" xfId="0" applyFont="1" applyAlignment="1">
      <alignment wrapText="1"/>
    </xf>
    <xf numFmtId="0" fontId="0" fillId="0" borderId="13" xfId="0" applyBorder="1"/>
    <xf numFmtId="4" fontId="12" fillId="0" borderId="13" xfId="0" applyNumberFormat="1" applyFont="1" applyBorder="1" applyAlignment="1">
      <alignment horizontal="center"/>
    </xf>
    <xf numFmtId="3" fontId="5" fillId="0" borderId="13" xfId="0" applyNumberFormat="1" applyFont="1" applyBorder="1" applyAlignment="1">
      <alignment horizontal="center"/>
    </xf>
    <xf numFmtId="2" fontId="5" fillId="0" borderId="13" xfId="0" applyNumberFormat="1" applyFont="1" applyBorder="1" applyAlignment="1">
      <alignment horizontal="center"/>
    </xf>
    <xf numFmtId="4" fontId="9" fillId="0" borderId="13" xfId="0" applyNumberFormat="1" applyFont="1" applyBorder="1" applyAlignment="1">
      <alignment horizontal="center"/>
    </xf>
    <xf numFmtId="2" fontId="9" fillId="0" borderId="13" xfId="0" applyNumberFormat="1" applyFont="1" applyBorder="1" applyAlignment="1">
      <alignment horizontal="center"/>
    </xf>
    <xf numFmtId="2" fontId="7" fillId="0" borderId="13" xfId="0" applyNumberFormat="1" applyFont="1" applyBorder="1" applyAlignment="1">
      <alignment horizontal="center"/>
    </xf>
    <xf numFmtId="0" fontId="5" fillId="0" borderId="14" xfId="0" applyFont="1" applyBorder="1" applyAlignment="1">
      <alignment horizontal="center"/>
    </xf>
    <xf numFmtId="0" fontId="6" fillId="0" borderId="0" xfId="287" applyFont="1"/>
    <xf numFmtId="1" fontId="5" fillId="0" borderId="13" xfId="287" applyNumberFormat="1" applyFont="1" applyBorder="1" applyAlignment="1">
      <alignment horizontal="center"/>
    </xf>
    <xf numFmtId="0" fontId="8" fillId="0" borderId="0" xfId="287"/>
    <xf numFmtId="0" fontId="5" fillId="0" borderId="14" xfId="287" applyFont="1" applyBorder="1"/>
    <xf numFmtId="0" fontId="0" fillId="0" borderId="15" xfId="0" applyBorder="1"/>
    <xf numFmtId="0" fontId="4" fillId="0" borderId="0" xfId="0" applyFont="1"/>
    <xf numFmtId="0" fontId="6" fillId="0" borderId="0" xfId="0" applyFont="1"/>
    <xf numFmtId="0" fontId="3" fillId="0" borderId="0" xfId="0" applyFont="1"/>
    <xf numFmtId="0" fontId="4" fillId="0" borderId="0" xfId="0" applyFont="1" applyAlignment="1">
      <alignment horizontal="left"/>
    </xf>
    <xf numFmtId="4" fontId="5" fillId="0" borderId="15" xfId="0" applyNumberFormat="1" applyFont="1" applyBorder="1" applyAlignment="1">
      <alignment horizontal="center"/>
    </xf>
    <xf numFmtId="0" fontId="5" fillId="0" borderId="15"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left"/>
    </xf>
    <xf numFmtId="0" fontId="5" fillId="0" borderId="13" xfId="0" applyFont="1" applyBorder="1"/>
    <xf numFmtId="0" fontId="5" fillId="0" borderId="14" xfId="0" applyFont="1" applyBorder="1"/>
    <xf numFmtId="0" fontId="5" fillId="0" borderId="0" xfId="0" applyFont="1" applyAlignment="1">
      <alignment horizontal="left"/>
    </xf>
    <xf numFmtId="0" fontId="5" fillId="0" borderId="14" xfId="0" applyFont="1" applyBorder="1" applyAlignment="1">
      <alignment horizontal="left"/>
    </xf>
    <xf numFmtId="0" fontId="7" fillId="0" borderId="14" xfId="0" applyFont="1" applyBorder="1"/>
    <xf numFmtId="0" fontId="7" fillId="0" borderId="0" xfId="0" applyFont="1"/>
    <xf numFmtId="0" fontId="7" fillId="0" borderId="14" xfId="0" applyFont="1" applyBorder="1" applyAlignment="1">
      <alignment horizontal="left"/>
    </xf>
    <xf numFmtId="0" fontId="7" fillId="0" borderId="13" xfId="0" applyFont="1" applyBorder="1" applyAlignment="1">
      <alignment horizontal="center"/>
    </xf>
    <xf numFmtId="0" fontId="12" fillId="0" borderId="13" xfId="0" applyFont="1" applyBorder="1" applyAlignment="1">
      <alignment horizontal="center"/>
    </xf>
    <xf numFmtId="0" fontId="5" fillId="0" borderId="13" xfId="0" applyFont="1" applyBorder="1" applyAlignment="1">
      <alignment horizontal="left"/>
    </xf>
    <xf numFmtId="0" fontId="5" fillId="0" borderId="0" xfId="0" applyFont="1" applyAlignment="1">
      <alignment horizontal="center"/>
    </xf>
    <xf numFmtId="0" fontId="7" fillId="0" borderId="13" xfId="0" applyFont="1" applyBorder="1"/>
    <xf numFmtId="0" fontId="7" fillId="0" borderId="13" xfId="0" applyFont="1" applyBorder="1" applyAlignment="1">
      <alignment horizontal="left"/>
    </xf>
    <xf numFmtId="4" fontId="5" fillId="0" borderId="13" xfId="0" applyNumberFormat="1" applyFont="1" applyBorder="1" applyAlignment="1">
      <alignment horizontal="center"/>
    </xf>
    <xf numFmtId="0" fontId="5" fillId="0" borderId="13" xfId="0" applyFont="1" applyBorder="1" applyAlignment="1">
      <alignment horizontal="center"/>
    </xf>
    <xf numFmtId="0" fontId="9" fillId="0" borderId="0" xfId="0" applyFont="1" applyAlignment="1">
      <alignment horizontal="center"/>
    </xf>
    <xf numFmtId="0" fontId="9" fillId="0" borderId="13" xfId="0" applyFont="1" applyBorder="1" applyAlignment="1">
      <alignment horizontal="left"/>
    </xf>
    <xf numFmtId="0" fontId="7" fillId="0" borderId="14" xfId="0" applyFont="1" applyBorder="1" applyAlignment="1">
      <alignment horizontal="center"/>
    </xf>
    <xf numFmtId="0" fontId="5" fillId="0" borderId="0" xfId="287" applyFont="1" applyAlignment="1">
      <alignment vertical="center"/>
    </xf>
    <xf numFmtId="1" fontId="67" fillId="0" borderId="13" xfId="287" applyNumberFormat="1" applyFont="1" applyBorder="1" applyAlignment="1">
      <alignment horizontal="center"/>
    </xf>
    <xf numFmtId="0" fontId="8" fillId="0" borderId="13" xfId="0" applyFont="1" applyBorder="1" applyAlignment="1">
      <alignment vertical="top" wrapText="1"/>
    </xf>
    <xf numFmtId="2" fontId="7" fillId="0" borderId="13" xfId="287" applyNumberFormat="1" applyFont="1" applyBorder="1" applyAlignment="1">
      <alignment horizontal="center"/>
    </xf>
    <xf numFmtId="0" fontId="32" fillId="0" borderId="0" xfId="0" applyFont="1"/>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3" fillId="0" borderId="19"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left" vertical="center"/>
    </xf>
    <xf numFmtId="0" fontId="8" fillId="0" borderId="21" xfId="0" applyFont="1" applyBorder="1" applyAlignment="1">
      <alignment horizontal="center"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8" fillId="0" borderId="25" xfId="0" applyFont="1" applyBorder="1" applyAlignment="1">
      <alignment horizontal="left" vertical="center"/>
    </xf>
    <xf numFmtId="0" fontId="8" fillId="0" borderId="26" xfId="0" applyFont="1" applyBorder="1" applyAlignment="1">
      <alignment horizontal="center" vertical="center"/>
    </xf>
    <xf numFmtId="4" fontId="0" fillId="0" borderId="0" xfId="0" applyNumberFormat="1"/>
    <xf numFmtId="0" fontId="32" fillId="0" borderId="0" xfId="0" applyFont="1" applyAlignment="1">
      <alignment vertical="center"/>
    </xf>
    <xf numFmtId="0" fontId="3" fillId="0" borderId="0" xfId="0" applyFont="1" applyAlignment="1">
      <alignment horizontal="left"/>
    </xf>
    <xf numFmtId="0" fontId="0" fillId="0" borderId="0" xfId="0" applyAlignment="1">
      <alignment horizontal="center" vertical="center"/>
    </xf>
    <xf numFmtId="0" fontId="0" fillId="0" borderId="19" xfId="0" applyBorder="1" applyAlignment="1">
      <alignment horizontal="left" vertical="center"/>
    </xf>
    <xf numFmtId="0" fontId="3" fillId="0" borderId="19" xfId="0" applyFont="1" applyBorder="1" applyAlignment="1">
      <alignment horizontal="left" vertical="center"/>
    </xf>
    <xf numFmtId="0" fontId="10" fillId="0" borderId="19" xfId="0" applyFont="1" applyBorder="1" applyAlignment="1">
      <alignment horizontal="left" vertical="center" wrapText="1"/>
    </xf>
    <xf numFmtId="2" fontId="7" fillId="0" borderId="16" xfId="287" applyNumberFormat="1" applyFont="1" applyBorder="1" applyAlignment="1">
      <alignment horizontal="center"/>
    </xf>
    <xf numFmtId="0" fontId="8" fillId="0" borderId="15" xfId="287" applyBorder="1"/>
    <xf numFmtId="0" fontId="7" fillId="0" borderId="27" xfId="287" applyFont="1" applyBorder="1" applyAlignment="1">
      <alignment horizontal="left"/>
    </xf>
    <xf numFmtId="0" fontId="5" fillId="0" borderId="14" xfId="287" applyFont="1" applyBorder="1" applyAlignment="1">
      <alignment horizontal="left" wrapText="1"/>
    </xf>
    <xf numFmtId="0" fontId="67" fillId="0" borderId="14" xfId="287" applyFont="1" applyBorder="1" applyAlignment="1">
      <alignment horizontal="left" wrapText="1"/>
    </xf>
    <xf numFmtId="0" fontId="8" fillId="0" borderId="28" xfId="287" applyBorder="1"/>
    <xf numFmtId="0" fontId="67" fillId="0" borderId="13" xfId="287" applyFont="1" applyBorder="1" applyAlignment="1">
      <alignment horizontal="center"/>
    </xf>
    <xf numFmtId="3" fontId="5" fillId="0" borderId="16" xfId="287" applyNumberFormat="1" applyFont="1" applyBorder="1" applyAlignment="1">
      <alignment horizontal="center"/>
    </xf>
    <xf numFmtId="0" fontId="8" fillId="0" borderId="0" xfId="0" applyFont="1" applyAlignment="1">
      <alignment horizontal="left" vertical="top" wrapText="1"/>
    </xf>
    <xf numFmtId="0" fontId="3" fillId="0" borderId="13" xfId="0" applyFont="1" applyBorder="1" applyAlignment="1">
      <alignment vertical="top" wrapText="1"/>
    </xf>
    <xf numFmtId="0" fontId="44" fillId="0" borderId="13" xfId="0" applyFont="1" applyBorder="1" applyAlignment="1">
      <alignment horizontal="left" vertical="top" wrapText="1"/>
    </xf>
    <xf numFmtId="0" fontId="8" fillId="0" borderId="13" xfId="0" applyFont="1" applyBorder="1" applyAlignment="1">
      <alignment horizontal="center" vertical="top" wrapText="1"/>
    </xf>
    <xf numFmtId="0" fontId="8" fillId="0" borderId="13" xfId="0" applyFont="1" applyBorder="1" applyAlignment="1">
      <alignment horizontal="left" vertical="top" wrapText="1"/>
    </xf>
    <xf numFmtId="0" fontId="8" fillId="0" borderId="13" xfId="0" applyFont="1" applyBorder="1" applyAlignment="1" applyProtection="1">
      <alignment horizontal="center" vertical="top" wrapText="1"/>
      <protection locked="0"/>
    </xf>
    <xf numFmtId="0" fontId="8" fillId="0" borderId="13" xfId="0" applyFont="1" applyBorder="1" applyAlignment="1">
      <alignment horizontal="left" vertical="top"/>
    </xf>
    <xf numFmtId="0" fontId="8" fillId="0" borderId="13" xfId="0" applyFont="1" applyBorder="1" applyAlignment="1">
      <alignment horizontal="center" wrapText="1"/>
    </xf>
    <xf numFmtId="0" fontId="3" fillId="0" borderId="13" xfId="0" applyFont="1" applyBorder="1" applyAlignment="1">
      <alignment horizontal="left" vertical="center" wrapText="1"/>
    </xf>
    <xf numFmtId="0" fontId="8" fillId="0" borderId="13" xfId="0" applyFont="1" applyBorder="1" applyAlignment="1">
      <alignment horizontal="center" vertical="center" wrapText="1"/>
    </xf>
    <xf numFmtId="1" fontId="8" fillId="0" borderId="13" xfId="0" applyNumberFormat="1" applyFont="1" applyBorder="1" applyAlignment="1">
      <alignment horizontal="center" vertical="center" wrapText="1"/>
    </xf>
    <xf numFmtId="0" fontId="44" fillId="0" borderId="13" xfId="0" applyFont="1" applyBorder="1" applyAlignment="1">
      <alignment vertical="top" wrapText="1"/>
    </xf>
    <xf numFmtId="0" fontId="3" fillId="0" borderId="13" xfId="0" applyFont="1" applyBorder="1" applyAlignment="1">
      <alignment horizontal="left" vertical="top" wrapText="1"/>
    </xf>
    <xf numFmtId="0" fontId="8" fillId="0" borderId="13" xfId="0" applyFont="1" applyBorder="1" applyAlignment="1">
      <alignment horizontal="left" vertical="top" wrapText="1" indent="1"/>
    </xf>
    <xf numFmtId="0" fontId="0" fillId="0" borderId="0" xfId="0" applyAlignment="1">
      <alignment horizontal="center"/>
    </xf>
    <xf numFmtId="0" fontId="3" fillId="0" borderId="0" xfId="0" applyFont="1" applyAlignment="1">
      <alignment horizontal="center" vertical="center"/>
    </xf>
    <xf numFmtId="0" fontId="3" fillId="0" borderId="13" xfId="0" applyFont="1" applyBorder="1" applyAlignment="1">
      <alignment horizontal="left" vertical="center"/>
    </xf>
    <xf numFmtId="0" fontId="6" fillId="0" borderId="0" xfId="287" applyFont="1" applyAlignment="1">
      <alignment vertical="center"/>
    </xf>
    <xf numFmtId="0" fontId="8" fillId="0" borderId="0" xfId="287" applyAlignment="1">
      <alignment vertical="center"/>
    </xf>
    <xf numFmtId="172" fontId="0" fillId="0" borderId="0" xfId="0" applyNumberFormat="1"/>
    <xf numFmtId="3" fontId="8" fillId="0" borderId="29" xfId="0" applyNumberFormat="1" applyFont="1" applyBorder="1" applyAlignment="1">
      <alignment horizontal="center" vertical="center"/>
    </xf>
    <xf numFmtId="172" fontId="69" fillId="0" borderId="13" xfId="0" applyNumberFormat="1" applyFont="1" applyBorder="1" applyAlignment="1">
      <alignment horizontal="left" vertical="center" wrapText="1"/>
    </xf>
    <xf numFmtId="172" fontId="68" fillId="0" borderId="13" xfId="0" applyNumberFormat="1" applyFont="1" applyBorder="1" applyAlignment="1">
      <alignment horizontal="center" vertical="center" wrapText="1"/>
    </xf>
    <xf numFmtId="1" fontId="3" fillId="0" borderId="13" xfId="0" applyNumberFormat="1" applyFont="1" applyBorder="1" applyAlignment="1">
      <alignment horizontal="center" vertical="center"/>
    </xf>
    <xf numFmtId="0" fontId="8" fillId="0" borderId="13" xfId="287" applyBorder="1" applyAlignment="1">
      <alignment horizontal="center"/>
    </xf>
    <xf numFmtId="0" fontId="3" fillId="0" borderId="0" xfId="287" applyFont="1"/>
    <xf numFmtId="0" fontId="8" fillId="0" borderId="13" xfId="287" applyBorder="1"/>
    <xf numFmtId="0" fontId="8" fillId="0" borderId="0" xfId="287" applyAlignment="1">
      <alignment horizontal="center"/>
    </xf>
    <xf numFmtId="4" fontId="8" fillId="0" borderId="13" xfId="287" applyNumberFormat="1" applyBorder="1" applyAlignment="1">
      <alignment horizontal="center"/>
    </xf>
    <xf numFmtId="0" fontId="3" fillId="0" borderId="13" xfId="287" quotePrefix="1" applyFont="1" applyBorder="1" applyAlignment="1">
      <alignment horizontal="center"/>
    </xf>
    <xf numFmtId="0" fontId="3" fillId="0" borderId="13" xfId="287" applyFont="1" applyBorder="1" applyAlignment="1">
      <alignment horizontal="center"/>
    </xf>
    <xf numFmtId="0" fontId="8" fillId="0" borderId="17" xfId="287" applyBorder="1" applyAlignment="1">
      <alignment horizontal="left"/>
    </xf>
    <xf numFmtId="0" fontId="8" fillId="0" borderId="17" xfId="287" applyBorder="1"/>
    <xf numFmtId="4" fontId="8" fillId="0" borderId="13" xfId="0" applyNumberFormat="1" applyFont="1" applyBorder="1" applyAlignment="1">
      <alignment horizontal="center"/>
    </xf>
    <xf numFmtId="0" fontId="3" fillId="0" borderId="13" xfId="0" applyFont="1" applyBorder="1" applyAlignment="1">
      <alignment horizontal="center"/>
    </xf>
    <xf numFmtId="0" fontId="3" fillId="0" borderId="0" xfId="287" applyFont="1" applyAlignment="1">
      <alignment horizontal="center"/>
    </xf>
    <xf numFmtId="2" fontId="3" fillId="0" borderId="13" xfId="287" applyNumberFormat="1" applyFont="1" applyBorder="1" applyAlignment="1">
      <alignment horizontal="center"/>
    </xf>
    <xf numFmtId="0" fontId="8" fillId="0" borderId="13" xfId="287" applyBorder="1" applyAlignment="1">
      <alignment horizontal="left"/>
    </xf>
    <xf numFmtId="0" fontId="8" fillId="0" borderId="0" xfId="0" applyFont="1"/>
    <xf numFmtId="0" fontId="8" fillId="0" borderId="16" xfId="0" applyFont="1" applyBorder="1" applyAlignment="1">
      <alignment horizontal="center"/>
    </xf>
    <xf numFmtId="0" fontId="8" fillId="0" borderId="16" xfId="0" applyFont="1" applyBorder="1"/>
    <xf numFmtId="0" fontId="8" fillId="0" borderId="0" xfId="0" applyFont="1" applyAlignment="1">
      <alignment horizontal="center"/>
    </xf>
    <xf numFmtId="4" fontId="8" fillId="0" borderId="16" xfId="0" applyNumberFormat="1" applyFont="1" applyBorder="1" applyAlignment="1">
      <alignment horizontal="center"/>
    </xf>
    <xf numFmtId="4" fontId="8" fillId="0" borderId="30" xfId="0" applyNumberFormat="1" applyFont="1" applyBorder="1" applyAlignment="1">
      <alignment horizontal="center"/>
    </xf>
    <xf numFmtId="0" fontId="8" fillId="0" borderId="13" xfId="0" applyFont="1" applyBorder="1"/>
    <xf numFmtId="0" fontId="3" fillId="0" borderId="13" xfId="0" quotePrefix="1" applyFont="1" applyBorder="1" applyAlignment="1">
      <alignment horizontal="center"/>
    </xf>
    <xf numFmtId="0" fontId="8" fillId="0" borderId="13" xfId="0" applyFont="1" applyBorder="1" applyAlignment="1">
      <alignment horizontal="left"/>
    </xf>
    <xf numFmtId="0" fontId="3" fillId="0" borderId="13" xfId="0" applyFont="1" applyBorder="1"/>
    <xf numFmtId="0" fontId="8" fillId="0" borderId="17" xfId="0" applyFont="1" applyBorder="1" applyAlignment="1">
      <alignment horizontal="center"/>
    </xf>
    <xf numFmtId="0" fontId="3" fillId="0" borderId="13" xfId="0" applyFont="1" applyBorder="1" applyAlignment="1">
      <alignment horizontal="left"/>
    </xf>
    <xf numFmtId="0" fontId="8" fillId="0" borderId="0" xfId="0" applyFont="1" applyAlignment="1">
      <alignment horizontal="left"/>
    </xf>
    <xf numFmtId="3" fontId="8" fillId="0" borderId="13" xfId="0" applyNumberFormat="1" applyFont="1" applyBorder="1" applyAlignment="1">
      <alignment horizontal="center"/>
    </xf>
    <xf numFmtId="0" fontId="7" fillId="0" borderId="0" xfId="0" applyFont="1" applyAlignment="1">
      <alignment wrapText="1"/>
    </xf>
    <xf numFmtId="0" fontId="44" fillId="0" borderId="0" xfId="0" applyFont="1" applyAlignment="1">
      <alignment horizontal="left"/>
    </xf>
    <xf numFmtId="0" fontId="8" fillId="0" borderId="0" xfId="0" applyFont="1" applyAlignment="1">
      <alignment vertical="center"/>
    </xf>
    <xf numFmtId="0" fontId="44" fillId="0" borderId="13" xfId="0" applyFont="1" applyBorder="1" applyAlignment="1">
      <alignment horizontal="center"/>
    </xf>
    <xf numFmtId="0" fontId="8" fillId="0" borderId="0" xfId="0" applyFont="1" applyAlignment="1">
      <alignment horizontal="center" vertical="center"/>
    </xf>
    <xf numFmtId="0" fontId="3" fillId="0" borderId="0" xfId="0" applyFont="1" applyAlignment="1">
      <alignment horizontal="left" vertical="top" wrapText="1"/>
    </xf>
    <xf numFmtId="0" fontId="8" fillId="0" borderId="13" xfId="287" applyBorder="1" applyAlignment="1">
      <alignment horizontal="center" vertical="top"/>
    </xf>
    <xf numFmtId="0" fontId="5" fillId="0" borderId="13" xfId="294" applyFont="1" applyBorder="1" applyAlignment="1">
      <alignment horizontal="left"/>
    </xf>
    <xf numFmtId="0" fontId="8" fillId="0" borderId="14" xfId="0" applyFont="1" applyBorder="1" applyAlignment="1">
      <alignment horizontal="center"/>
    </xf>
    <xf numFmtId="0" fontId="8" fillId="0" borderId="13" xfId="287" applyBorder="1" applyAlignment="1">
      <alignment horizontal="center" vertical="center"/>
    </xf>
    <xf numFmtId="0" fontId="8" fillId="0" borderId="0" xfId="287" applyAlignment="1">
      <alignment horizontal="center" vertical="center"/>
    </xf>
    <xf numFmtId="3" fontId="0" fillId="0" borderId="0" xfId="0" applyNumberFormat="1"/>
    <xf numFmtId="0" fontId="7" fillId="0" borderId="14" xfId="0" applyFont="1" applyBorder="1" applyAlignment="1">
      <alignment horizontal="center" vertical="center"/>
    </xf>
    <xf numFmtId="172" fontId="3" fillId="0" borderId="13" xfId="0" quotePrefix="1" applyNumberFormat="1" applyFont="1" applyBorder="1" applyAlignment="1">
      <alignment horizontal="center" vertical="center"/>
    </xf>
    <xf numFmtId="4" fontId="8" fillId="0" borderId="13" xfId="0" applyNumberFormat="1" applyFont="1" applyBorder="1" applyAlignment="1">
      <alignment horizontal="center" vertical="center"/>
    </xf>
    <xf numFmtId="49" fontId="3" fillId="0" borderId="13" xfId="0" applyNumberFormat="1" applyFont="1" applyBorder="1" applyAlignment="1">
      <alignment horizontal="left" vertical="top" wrapText="1"/>
    </xf>
    <xf numFmtId="49" fontId="3" fillId="0" borderId="13" xfId="0" applyNumberFormat="1" applyFont="1" applyBorder="1" applyAlignment="1">
      <alignment horizontal="left" vertical="top"/>
    </xf>
    <xf numFmtId="0" fontId="47" fillId="0" borderId="0" xfId="0" applyFont="1" applyAlignment="1">
      <alignment horizontal="center"/>
    </xf>
    <xf numFmtId="2" fontId="3" fillId="0" borderId="13" xfId="0" applyNumberFormat="1" applyFont="1" applyBorder="1" applyAlignment="1">
      <alignment horizontal="center" vertical="center"/>
    </xf>
    <xf numFmtId="0" fontId="3" fillId="0" borderId="13" xfId="0" applyFont="1" applyBorder="1" applyAlignment="1">
      <alignment horizontal="center" vertical="center"/>
    </xf>
    <xf numFmtId="0" fontId="0" fillId="0" borderId="13" xfId="0" applyBorder="1" applyAlignment="1">
      <alignment horizontal="center" vertical="center"/>
    </xf>
    <xf numFmtId="172" fontId="3" fillId="0" borderId="0" xfId="0" applyNumberFormat="1" applyFont="1"/>
    <xf numFmtId="49" fontId="8" fillId="0" borderId="13" xfId="0" applyNumberFormat="1" applyFont="1" applyBorder="1" applyAlignment="1">
      <alignment horizontal="center" vertical="center" wrapText="1"/>
    </xf>
    <xf numFmtId="49" fontId="3" fillId="0" borderId="13" xfId="0" applyNumberFormat="1" applyFont="1" applyBorder="1" applyAlignment="1">
      <alignment horizontal="center" vertical="center"/>
    </xf>
    <xf numFmtId="49" fontId="3" fillId="0" borderId="13" xfId="0" applyNumberFormat="1" applyFont="1" applyBorder="1" applyAlignment="1">
      <alignment horizontal="center" vertical="top" wrapText="1"/>
    </xf>
    <xf numFmtId="49" fontId="8" fillId="0" borderId="13" xfId="0" applyNumberFormat="1" applyFont="1" applyBorder="1" applyAlignment="1">
      <alignment horizontal="center" vertical="top" wrapText="1"/>
    </xf>
    <xf numFmtId="0" fontId="3" fillId="0" borderId="13" xfId="0" applyFont="1" applyBorder="1" applyAlignment="1">
      <alignment horizontal="center" vertical="top"/>
    </xf>
    <xf numFmtId="49" fontId="8" fillId="0" borderId="13" xfId="0" applyNumberFormat="1" applyFont="1" applyBorder="1" applyAlignment="1">
      <alignment horizontal="left" vertical="top"/>
    </xf>
    <xf numFmtId="49" fontId="3" fillId="0" borderId="13" xfId="0" applyNumberFormat="1" applyFont="1" applyBorder="1" applyAlignment="1">
      <alignment horizontal="left" vertical="center"/>
    </xf>
    <xf numFmtId="0" fontId="7" fillId="0" borderId="13" xfId="0" applyFont="1" applyBorder="1" applyAlignment="1">
      <alignment horizontal="center" vertical="center"/>
    </xf>
    <xf numFmtId="0" fontId="5" fillId="0" borderId="13" xfId="0" applyFont="1" applyBorder="1" applyAlignment="1">
      <alignment horizontal="center" vertical="center"/>
    </xf>
    <xf numFmtId="4" fontId="5" fillId="0" borderId="13" xfId="0" applyNumberFormat="1" applyFont="1" applyBorder="1" applyAlignment="1">
      <alignment vertical="center"/>
    </xf>
    <xf numFmtId="2" fontId="44" fillId="0" borderId="13" xfId="0" applyNumberFormat="1" applyFont="1" applyBorder="1" applyAlignment="1">
      <alignment horizontal="center"/>
    </xf>
    <xf numFmtId="2" fontId="3" fillId="0" borderId="13" xfId="0" applyNumberFormat="1" applyFont="1" applyBorder="1" applyAlignment="1">
      <alignment horizontal="center"/>
    </xf>
    <xf numFmtId="0" fontId="3" fillId="0" borderId="13" xfId="0" applyFont="1" applyBorder="1" applyAlignment="1">
      <alignment horizontal="center" vertical="top" wrapText="1"/>
    </xf>
    <xf numFmtId="0" fontId="8" fillId="0" borderId="13" xfId="287" applyBorder="1" applyAlignment="1">
      <alignment vertical="top"/>
    </xf>
    <xf numFmtId="1" fontId="8" fillId="0" borderId="14" xfId="0" applyNumberFormat="1" applyFont="1" applyBorder="1" applyAlignment="1">
      <alignment horizontal="center"/>
    </xf>
    <xf numFmtId="1" fontId="8" fillId="0" borderId="13" xfId="0" applyNumberFormat="1" applyFont="1" applyBorder="1" applyAlignment="1">
      <alignment horizontal="center"/>
    </xf>
    <xf numFmtId="0" fontId="44" fillId="0" borderId="0" xfId="0" applyFont="1" applyAlignment="1">
      <alignment horizontal="center"/>
    </xf>
    <xf numFmtId="2" fontId="3" fillId="0" borderId="13" xfId="0" applyNumberFormat="1" applyFont="1" applyBorder="1" applyAlignment="1">
      <alignment horizontal="center" vertical="top" wrapText="1"/>
    </xf>
    <xf numFmtId="0" fontId="3" fillId="0" borderId="14" xfId="287" applyFont="1" applyBorder="1" applyAlignment="1">
      <alignment horizontal="center" vertical="center"/>
    </xf>
    <xf numFmtId="1" fontId="0" fillId="0" borderId="0" xfId="0" applyNumberFormat="1"/>
    <xf numFmtId="2" fontId="8" fillId="0" borderId="0" xfId="287" applyNumberFormat="1"/>
    <xf numFmtId="0" fontId="9" fillId="0" borderId="13" xfId="287" applyFont="1" applyBorder="1"/>
    <xf numFmtId="0" fontId="9" fillId="0" borderId="0" xfId="0" applyFont="1" applyAlignment="1">
      <alignment vertical="center"/>
    </xf>
    <xf numFmtId="0" fontId="3" fillId="0" borderId="0" xfId="0" applyFont="1" applyAlignment="1">
      <alignment vertical="center" wrapText="1"/>
    </xf>
    <xf numFmtId="3" fontId="8" fillId="0" borderId="13" xfId="0" applyNumberFormat="1" applyFont="1" applyBorder="1" applyAlignment="1">
      <alignment horizontal="center" vertical="center"/>
    </xf>
    <xf numFmtId="9" fontId="5" fillId="0" borderId="13" xfId="316" applyFont="1" applyFill="1" applyBorder="1" applyAlignment="1">
      <alignment horizontal="center"/>
    </xf>
    <xf numFmtId="9" fontId="5" fillId="0" borderId="13" xfId="0" applyNumberFormat="1" applyFont="1" applyBorder="1" applyAlignment="1">
      <alignment horizontal="center"/>
    </xf>
    <xf numFmtId="0" fontId="2" fillId="0" borderId="13" xfId="0" applyFont="1" applyBorder="1"/>
    <xf numFmtId="169" fontId="10" fillId="0" borderId="19" xfId="0" applyNumberFormat="1" applyFont="1" applyBorder="1" applyAlignment="1">
      <alignment horizontal="right" vertical="center"/>
    </xf>
    <xf numFmtId="169" fontId="49" fillId="0" borderId="19" xfId="0" applyNumberFormat="1" applyFont="1" applyBorder="1" applyAlignment="1">
      <alignment horizontal="right" vertical="center"/>
    </xf>
    <xf numFmtId="0" fontId="2" fillId="0" borderId="13" xfId="0" applyFont="1" applyBorder="1" applyAlignment="1">
      <alignment vertical="top" wrapText="1"/>
    </xf>
    <xf numFmtId="0" fontId="5" fillId="0" borderId="13" xfId="0" applyFont="1" applyBorder="1" applyAlignment="1">
      <alignment vertical="top" wrapText="1"/>
    </xf>
    <xf numFmtId="4" fontId="5" fillId="0" borderId="0" xfId="0" applyNumberFormat="1" applyFont="1" applyAlignment="1">
      <alignment horizontal="center"/>
    </xf>
    <xf numFmtId="0" fontId="7" fillId="0" borderId="13" xfId="0" quotePrefix="1" applyFont="1" applyBorder="1" applyAlignment="1">
      <alignment horizontal="center"/>
    </xf>
    <xf numFmtId="0" fontId="2" fillId="0" borderId="13" xfId="307" applyBorder="1"/>
    <xf numFmtId="0" fontId="70" fillId="0" borderId="13" xfId="0" applyFont="1" applyBorder="1" applyAlignment="1">
      <alignment horizontal="center" vertical="top" wrapText="1"/>
    </xf>
    <xf numFmtId="0" fontId="71" fillId="0" borderId="13" xfId="0" applyFont="1" applyBorder="1" applyAlignment="1">
      <alignment horizontal="center" vertical="top" wrapText="1"/>
    </xf>
    <xf numFmtId="0" fontId="71" fillId="0" borderId="13" xfId="0" applyFont="1" applyBorder="1" applyAlignment="1">
      <alignment horizontal="left" vertical="top" wrapText="1"/>
    </xf>
    <xf numFmtId="0" fontId="70" fillId="0" borderId="13" xfId="0" applyFont="1" applyBorder="1" applyAlignment="1">
      <alignment horizontal="left" vertical="top" wrapText="1"/>
    </xf>
    <xf numFmtId="0" fontId="5" fillId="0" borderId="13" xfId="0" applyFont="1" applyBorder="1" applyAlignment="1">
      <alignment horizontal="center" vertical="top" wrapText="1"/>
    </xf>
    <xf numFmtId="1" fontId="70" fillId="0" borderId="13" xfId="0" applyNumberFormat="1" applyFont="1" applyBorder="1" applyAlignment="1">
      <alignment horizontal="center" vertical="top" wrapText="1"/>
    </xf>
    <xf numFmtId="9" fontId="70" fillId="0" borderId="13" xfId="0" applyNumberFormat="1" applyFont="1" applyBorder="1" applyAlignment="1">
      <alignment horizontal="center" vertical="top" wrapText="1"/>
    </xf>
    <xf numFmtId="1" fontId="5" fillId="0" borderId="13" xfId="166" applyNumberFormat="1" applyFont="1" applyBorder="1" applyAlignment="1">
      <alignment horizontal="center"/>
    </xf>
    <xf numFmtId="0" fontId="8" fillId="0" borderId="31" xfId="0" applyFont="1" applyBorder="1" applyAlignment="1">
      <alignment horizontal="center" vertical="center"/>
    </xf>
    <xf numFmtId="1" fontId="5" fillId="0" borderId="13" xfId="294" applyNumberFormat="1" applyFont="1" applyBorder="1" applyAlignment="1">
      <alignment horizontal="center" vertical="center"/>
    </xf>
    <xf numFmtId="1" fontId="5" fillId="0" borderId="13" xfId="0" applyNumberFormat="1" applyFont="1" applyBorder="1" applyAlignment="1">
      <alignment horizontal="center" vertical="top" wrapText="1"/>
    </xf>
    <xf numFmtId="1" fontId="2" fillId="0" borderId="13" xfId="0" applyNumberFormat="1" applyFont="1" applyBorder="1" applyAlignment="1">
      <alignment horizontal="center" wrapText="1"/>
    </xf>
    <xf numFmtId="3" fontId="3" fillId="0" borderId="0" xfId="0" applyNumberFormat="1" applyFont="1" applyAlignment="1">
      <alignment horizontal="center" vertical="center"/>
    </xf>
    <xf numFmtId="0" fontId="44" fillId="0" borderId="0" xfId="0" applyFont="1"/>
    <xf numFmtId="3" fontId="8" fillId="0" borderId="13" xfId="183" applyNumberFormat="1" applyFont="1" applyBorder="1" applyAlignment="1">
      <alignment horizontal="center"/>
    </xf>
    <xf numFmtId="3" fontId="8" fillId="0" borderId="13" xfId="287" applyNumberFormat="1" applyBorder="1" applyAlignment="1">
      <alignment horizontal="center" vertical="top"/>
    </xf>
    <xf numFmtId="3" fontId="44" fillId="0" borderId="13" xfId="0" applyNumberFormat="1" applyFont="1" applyBorder="1" applyAlignment="1">
      <alignment horizontal="center"/>
    </xf>
    <xf numFmtId="3" fontId="8" fillId="0" borderId="13" xfId="115" applyNumberFormat="1" applyFont="1" applyBorder="1" applyAlignment="1">
      <alignment horizontal="center" vertical="top"/>
    </xf>
    <xf numFmtId="3" fontId="8" fillId="0" borderId="17" xfId="287" applyNumberFormat="1" applyBorder="1" applyAlignment="1">
      <alignment horizontal="center" vertical="top"/>
    </xf>
    <xf numFmtId="3" fontId="0" fillId="0" borderId="0" xfId="0" applyNumberFormat="1" applyAlignment="1">
      <alignment vertical="center"/>
    </xf>
    <xf numFmtId="3" fontId="3" fillId="0" borderId="0" xfId="0" applyNumberFormat="1" applyFont="1" applyAlignment="1">
      <alignment vertical="center"/>
    </xf>
    <xf numFmtId="3" fontId="8" fillId="0" borderId="13" xfId="0" applyNumberFormat="1" applyFont="1" applyBorder="1" applyAlignment="1">
      <alignment horizontal="right" vertical="top" wrapText="1"/>
    </xf>
    <xf numFmtId="3" fontId="8" fillId="0" borderId="13" xfId="183" applyNumberFormat="1" applyFont="1" applyBorder="1" applyAlignment="1">
      <alignment horizontal="center" wrapText="1"/>
    </xf>
    <xf numFmtId="3" fontId="8" fillId="0" borderId="13" xfId="183" applyNumberFormat="1" applyFont="1" applyBorder="1" applyAlignment="1">
      <alignment horizontal="center" vertical="center" wrapText="1"/>
    </xf>
    <xf numFmtId="3" fontId="9" fillId="0" borderId="13" xfId="0" applyNumberFormat="1" applyFont="1" applyBorder="1" applyAlignment="1">
      <alignment horizontal="center"/>
    </xf>
    <xf numFmtId="3" fontId="8" fillId="0" borderId="13" xfId="0" applyNumberFormat="1" applyFont="1" applyBorder="1" applyAlignment="1">
      <alignment horizontal="center" vertical="center" wrapText="1"/>
    </xf>
    <xf numFmtId="3" fontId="8" fillId="0" borderId="13" xfId="0" applyNumberFormat="1" applyFont="1" applyBorder="1" applyAlignment="1">
      <alignment horizontal="center" wrapText="1"/>
    </xf>
    <xf numFmtId="3" fontId="8" fillId="0" borderId="13" xfId="0" applyNumberFormat="1" applyFont="1" applyBorder="1" applyAlignment="1">
      <alignment wrapText="1"/>
    </xf>
    <xf numFmtId="3" fontId="5" fillId="0" borderId="13" xfId="287" applyNumberFormat="1" applyFont="1" applyBorder="1" applyAlignment="1">
      <alignment horizontal="center"/>
    </xf>
    <xf numFmtId="3" fontId="67" fillId="0" borderId="13" xfId="287" applyNumberFormat="1" applyFont="1" applyBorder="1" applyAlignment="1">
      <alignment horizontal="center"/>
    </xf>
    <xf numFmtId="3" fontId="8" fillId="0" borderId="15" xfId="287" applyNumberFormat="1" applyBorder="1"/>
    <xf numFmtId="3" fontId="8" fillId="0" borderId="0" xfId="287" applyNumberFormat="1"/>
    <xf numFmtId="3" fontId="8" fillId="0" borderId="13" xfId="0" applyNumberFormat="1" applyFont="1" applyBorder="1" applyAlignment="1">
      <alignment horizontal="right" wrapText="1"/>
    </xf>
    <xf numFmtId="0" fontId="2" fillId="0" borderId="0" xfId="0" applyFont="1"/>
    <xf numFmtId="4" fontId="2" fillId="0" borderId="13" xfId="0" applyNumberFormat="1" applyFont="1" applyBorder="1" applyAlignment="1">
      <alignment horizontal="center"/>
    </xf>
    <xf numFmtId="0" fontId="67" fillId="0" borderId="13" xfId="0" applyFont="1" applyBorder="1" applyAlignment="1">
      <alignment horizontal="center"/>
    </xf>
    <xf numFmtId="0" fontId="2" fillId="0" borderId="25" xfId="0" applyFont="1" applyBorder="1" applyAlignment="1">
      <alignment horizontal="left" vertical="center"/>
    </xf>
    <xf numFmtId="1" fontId="5" fillId="0" borderId="13" xfId="0" applyNumberFormat="1" applyFont="1" applyBorder="1" applyAlignment="1">
      <alignment horizontal="center" vertical="center" wrapText="1"/>
    </xf>
    <xf numFmtId="49" fontId="2" fillId="0" borderId="13" xfId="0" applyNumberFormat="1" applyFont="1" applyBorder="1" applyAlignment="1">
      <alignment horizontal="left" vertical="top" wrapText="1"/>
    </xf>
    <xf numFmtId="0" fontId="2" fillId="0" borderId="13" xfId="0" applyFont="1" applyBorder="1" applyAlignment="1">
      <alignment horizontal="left" vertical="top" wrapText="1"/>
    </xf>
    <xf numFmtId="0" fontId="2" fillId="0" borderId="13" xfId="0" applyFont="1" applyBorder="1" applyAlignment="1">
      <alignment horizontal="center" vertical="top" wrapText="1"/>
    </xf>
    <xf numFmtId="3" fontId="2" fillId="0" borderId="13" xfId="183" applyNumberFormat="1" applyFont="1" applyBorder="1" applyAlignment="1">
      <alignment horizontal="center" vertical="center" wrapText="1"/>
    </xf>
    <xf numFmtId="0" fontId="2" fillId="0" borderId="19" xfId="0" applyFont="1" applyBorder="1" applyAlignment="1">
      <alignment horizontal="left" vertical="center"/>
    </xf>
    <xf numFmtId="0" fontId="72" fillId="0" borderId="13" xfId="0" applyFont="1" applyBorder="1" applyAlignment="1">
      <alignment horizontal="center"/>
    </xf>
    <xf numFmtId="0" fontId="2" fillId="0" borderId="0" xfId="0" applyFont="1" applyAlignment="1">
      <alignment horizontal="left"/>
    </xf>
    <xf numFmtId="0" fontId="2" fillId="0" borderId="13" xfId="0" applyFont="1" applyBorder="1" applyAlignment="1">
      <alignment horizontal="center"/>
    </xf>
    <xf numFmtId="2" fontId="2" fillId="0" borderId="13" xfId="0" applyNumberFormat="1" applyFont="1" applyBorder="1" applyAlignment="1">
      <alignment horizontal="center"/>
    </xf>
    <xf numFmtId="3" fontId="2" fillId="0" borderId="13" xfId="0" applyNumberFormat="1" applyFont="1" applyBorder="1" applyAlignment="1">
      <alignment horizontal="center"/>
    </xf>
    <xf numFmtId="0" fontId="5" fillId="0" borderId="13" xfId="0" applyFont="1" applyBorder="1" applyAlignment="1">
      <alignment horizontal="center" vertical="center" wrapText="1"/>
    </xf>
    <xf numFmtId="49" fontId="3" fillId="0" borderId="45" xfId="0" applyNumberFormat="1" applyFont="1" applyBorder="1" applyAlignment="1">
      <alignment horizontal="center" vertical="top"/>
    </xf>
    <xf numFmtId="0" fontId="7" fillId="0" borderId="13" xfId="0" applyFont="1" applyBorder="1" applyAlignment="1">
      <alignment vertical="top" wrapText="1"/>
    </xf>
    <xf numFmtId="0" fontId="5" fillId="0" borderId="3" xfId="294" applyFont="1" applyBorder="1" applyAlignment="1">
      <alignment horizontal="center"/>
    </xf>
    <xf numFmtId="0" fontId="5" fillId="0" borderId="14" xfId="0" applyFont="1" applyBorder="1" applyAlignment="1">
      <alignment vertical="top" wrapText="1"/>
    </xf>
    <xf numFmtId="0" fontId="8" fillId="0" borderId="14" xfId="0" applyFont="1" applyBorder="1" applyAlignment="1" applyProtection="1">
      <alignment horizontal="left" vertical="top" wrapText="1"/>
      <protection locked="0"/>
    </xf>
    <xf numFmtId="173" fontId="8" fillId="0" borderId="0" xfId="115" applyNumberFormat="1" applyFont="1" applyFill="1" applyBorder="1" applyAlignment="1" applyProtection="1">
      <alignment horizontal="center" vertical="top" wrapText="1"/>
      <protection locked="0"/>
    </xf>
    <xf numFmtId="0" fontId="44" fillId="0" borderId="14" xfId="0" applyFont="1" applyBorder="1" applyAlignment="1" applyProtection="1">
      <alignment horizontal="left" vertical="top"/>
      <protection locked="0"/>
    </xf>
    <xf numFmtId="0" fontId="73" fillId="0" borderId="13" xfId="0" applyFont="1" applyBorder="1" applyAlignment="1">
      <alignment horizontal="center"/>
    </xf>
    <xf numFmtId="49" fontId="3" fillId="0" borderId="13" xfId="0" applyNumberFormat="1" applyFont="1" applyBorder="1" applyAlignment="1">
      <alignment horizontal="center" vertical="top"/>
    </xf>
    <xf numFmtId="0" fontId="2" fillId="0" borderId="0" xfId="287" applyFont="1"/>
    <xf numFmtId="0" fontId="2" fillId="0" borderId="0" xfId="0" applyFont="1" applyAlignment="1">
      <alignment horizontal="center"/>
    </xf>
    <xf numFmtId="0" fontId="9" fillId="0" borderId="13" xfId="0" applyFont="1" applyBorder="1"/>
    <xf numFmtId="0" fontId="7" fillId="0" borderId="0" xfId="287" applyFont="1" applyAlignment="1">
      <alignment horizontal="left"/>
    </xf>
    <xf numFmtId="2" fontId="5" fillId="0" borderId="13" xfId="287" applyNumberFormat="1" applyFont="1" applyBorder="1" applyAlignment="1">
      <alignment horizontal="center"/>
    </xf>
    <xf numFmtId="9" fontId="5" fillId="0" borderId="17" xfId="317" applyFont="1" applyFill="1" applyBorder="1" applyAlignment="1">
      <alignment horizontal="center"/>
    </xf>
    <xf numFmtId="0" fontId="2" fillId="0" borderId="0" xfId="0" applyFont="1" applyAlignment="1">
      <alignment horizontal="left" vertical="top" wrapText="1"/>
    </xf>
    <xf numFmtId="0" fontId="2" fillId="0" borderId="13" xfId="287" applyFont="1" applyBorder="1" applyAlignment="1">
      <alignment horizontal="center" vertical="top"/>
    </xf>
    <xf numFmtId="172" fontId="2" fillId="0" borderId="13" xfId="115" applyNumberFormat="1" applyFont="1" applyFill="1" applyBorder="1" applyAlignment="1">
      <alignment horizontal="center" vertical="top" wrapText="1"/>
    </xf>
    <xf numFmtId="1" fontId="2" fillId="0" borderId="13" xfId="287" applyNumberFormat="1" applyFont="1" applyBorder="1" applyAlignment="1">
      <alignment horizontal="center" vertical="top"/>
    </xf>
    <xf numFmtId="4" fontId="2" fillId="0" borderId="13" xfId="115" applyNumberFormat="1" applyFont="1" applyFill="1" applyBorder="1" applyAlignment="1">
      <alignment horizontal="center" vertical="top" wrapText="1"/>
    </xf>
    <xf numFmtId="3" fontId="2" fillId="0" borderId="13" xfId="183" applyNumberFormat="1" applyFont="1" applyBorder="1" applyAlignment="1">
      <alignment horizontal="center" vertical="top" wrapText="1"/>
    </xf>
    <xf numFmtId="0" fontId="2" fillId="0" borderId="14" xfId="287" applyFont="1" applyBorder="1" applyAlignment="1">
      <alignment horizontal="center" vertical="top" wrapText="1"/>
    </xf>
    <xf numFmtId="172" fontId="2" fillId="0" borderId="14" xfId="115" applyNumberFormat="1" applyFont="1" applyBorder="1" applyAlignment="1">
      <alignment vertical="top" wrapText="1"/>
    </xf>
    <xf numFmtId="3" fontId="2" fillId="0" borderId="13" xfId="287" applyNumberFormat="1" applyFont="1" applyBorder="1" applyAlignment="1">
      <alignment horizontal="right" vertical="top"/>
    </xf>
    <xf numFmtId="172" fontId="2" fillId="0" borderId="14" xfId="183" applyNumberFormat="1" applyFont="1" applyBorder="1" applyAlignment="1">
      <alignment horizontal="center" wrapText="1"/>
    </xf>
    <xf numFmtId="3" fontId="2" fillId="0" borderId="13" xfId="183" applyNumberFormat="1" applyFont="1" applyBorder="1" applyAlignment="1">
      <alignment horizontal="center"/>
    </xf>
    <xf numFmtId="1" fontId="2" fillId="0" borderId="14" xfId="287" applyNumberFormat="1" applyFont="1" applyBorder="1" applyAlignment="1">
      <alignment horizontal="center" vertical="top"/>
    </xf>
    <xf numFmtId="0" fontId="2" fillId="0" borderId="14" xfId="287" applyFont="1" applyBorder="1" applyAlignment="1">
      <alignment horizontal="center" vertical="top"/>
    </xf>
    <xf numFmtId="0" fontId="2" fillId="0" borderId="14" xfId="287" applyFont="1" applyBorder="1" applyAlignment="1">
      <alignment vertical="top"/>
    </xf>
    <xf numFmtId="3" fontId="2" fillId="0" borderId="13" xfId="287" applyNumberFormat="1" applyFont="1" applyBorder="1" applyAlignment="1">
      <alignment horizontal="center" vertical="top"/>
    </xf>
    <xf numFmtId="0" fontId="2" fillId="0" borderId="0" xfId="0" applyFont="1" applyAlignment="1">
      <alignment horizontal="left" vertical="center" wrapText="1"/>
    </xf>
    <xf numFmtId="0" fontId="2" fillId="0" borderId="13" xfId="0" applyFont="1" applyBorder="1" applyAlignment="1">
      <alignment horizontal="center" wrapText="1"/>
    </xf>
    <xf numFmtId="1" fontId="2" fillId="0" borderId="14" xfId="287" applyNumberFormat="1" applyFont="1" applyBorder="1" applyAlignment="1">
      <alignment horizontal="center"/>
    </xf>
    <xf numFmtId="0" fontId="2" fillId="0" borderId="14" xfId="287" applyFont="1" applyBorder="1" applyAlignment="1">
      <alignment horizontal="center"/>
    </xf>
    <xf numFmtId="0" fontId="5" fillId="0" borderId="0" xfId="294" applyFont="1" applyAlignment="1">
      <alignment horizontal="center"/>
    </xf>
    <xf numFmtId="3" fontId="2" fillId="0" borderId="13" xfId="0" applyNumberFormat="1" applyFont="1" applyBorder="1" applyAlignment="1">
      <alignment horizontal="center" vertical="center"/>
    </xf>
    <xf numFmtId="0" fontId="2" fillId="0" borderId="0" xfId="0" applyFont="1" applyAlignment="1">
      <alignment horizontal="center" vertical="center"/>
    </xf>
    <xf numFmtId="3" fontId="2" fillId="0" borderId="13" xfId="0" applyNumberFormat="1" applyFont="1" applyBorder="1" applyAlignment="1">
      <alignment horizontal="center" vertical="top" wrapText="1"/>
    </xf>
    <xf numFmtId="3" fontId="2" fillId="0" borderId="13" xfId="0" applyNumberFormat="1" applyFont="1" applyBorder="1" applyAlignment="1">
      <alignment horizontal="right" vertical="top" wrapText="1"/>
    </xf>
    <xf numFmtId="0" fontId="3" fillId="0" borderId="14" xfId="287" applyFont="1" applyBorder="1" applyAlignment="1">
      <alignment horizontal="center"/>
    </xf>
    <xf numFmtId="0" fontId="3" fillId="0" borderId="13" xfId="287" applyFont="1" applyBorder="1"/>
    <xf numFmtId="0" fontId="2" fillId="0" borderId="13" xfId="287" applyFont="1" applyBorder="1"/>
    <xf numFmtId="0" fontId="2" fillId="0" borderId="0" xfId="287" applyFont="1" applyAlignment="1">
      <alignment horizontal="center"/>
    </xf>
    <xf numFmtId="0" fontId="2" fillId="0" borderId="13" xfId="287" applyFont="1" applyBorder="1" applyAlignment="1">
      <alignment vertical="center" wrapText="1"/>
    </xf>
    <xf numFmtId="0" fontId="2" fillId="0" borderId="0" xfId="287" applyFont="1" applyAlignment="1">
      <alignment horizontal="center" vertical="center"/>
    </xf>
    <xf numFmtId="3" fontId="2" fillId="0" borderId="13" xfId="287" applyNumberFormat="1" applyFont="1" applyBorder="1" applyAlignment="1">
      <alignment horizontal="center" vertical="center"/>
    </xf>
    <xf numFmtId="49" fontId="2" fillId="0" borderId="13" xfId="0" applyNumberFormat="1" applyFont="1" applyBorder="1" applyAlignment="1">
      <alignment horizontal="center" vertical="top" wrapText="1"/>
    </xf>
    <xf numFmtId="0" fontId="2" fillId="0" borderId="13" xfId="0" applyFont="1" applyBorder="1" applyAlignment="1">
      <alignment horizontal="center" vertical="center" wrapText="1"/>
    </xf>
    <xf numFmtId="1" fontId="2" fillId="0" borderId="13" xfId="0" applyNumberFormat="1" applyFont="1" applyBorder="1" applyAlignment="1">
      <alignment horizontal="center" vertical="center" wrapText="1"/>
    </xf>
    <xf numFmtId="3" fontId="2" fillId="0" borderId="13" xfId="0" applyNumberFormat="1" applyFont="1" applyBorder="1" applyAlignment="1">
      <alignment horizontal="center" vertical="center" wrapText="1"/>
    </xf>
    <xf numFmtId="0" fontId="2" fillId="0" borderId="13" xfId="0" applyFont="1" applyBorder="1" applyAlignment="1">
      <alignment horizontal="left" vertical="center" wrapText="1"/>
    </xf>
    <xf numFmtId="3" fontId="2" fillId="0" borderId="13" xfId="183" applyNumberFormat="1" applyFont="1" applyBorder="1" applyAlignment="1">
      <alignment horizontal="center" wrapText="1"/>
    </xf>
    <xf numFmtId="0" fontId="2" fillId="0" borderId="13" xfId="0" applyFont="1" applyBorder="1" applyAlignment="1">
      <alignment horizontal="left" vertical="center" wrapText="1" indent="1"/>
    </xf>
    <xf numFmtId="49" fontId="2" fillId="0" borderId="13" xfId="0" applyNumberFormat="1" applyFont="1" applyBorder="1" applyAlignment="1">
      <alignment horizontal="center" vertical="top"/>
    </xf>
    <xf numFmtId="0" fontId="2" fillId="0" borderId="13" xfId="0" applyFont="1" applyBorder="1" applyAlignment="1">
      <alignment horizontal="left" vertical="top"/>
    </xf>
    <xf numFmtId="0" fontId="2" fillId="0" borderId="13" xfId="0" applyFont="1" applyBorder="1" applyAlignment="1">
      <alignment horizontal="center" vertical="top"/>
    </xf>
    <xf numFmtId="49" fontId="2" fillId="0" borderId="13" xfId="0" applyNumberFormat="1" applyFont="1" applyBorder="1" applyAlignment="1">
      <alignment horizontal="center" vertical="center" wrapText="1"/>
    </xf>
    <xf numFmtId="49" fontId="2" fillId="0" borderId="14" xfId="0" applyNumberFormat="1" applyFont="1" applyBorder="1" applyAlignment="1">
      <alignment horizontal="center" vertical="top"/>
    </xf>
    <xf numFmtId="3" fontId="2" fillId="0" borderId="13" xfId="0" applyNumberFormat="1" applyFont="1" applyBorder="1" applyAlignment="1">
      <alignment horizontal="center" wrapText="1"/>
    </xf>
    <xf numFmtId="0" fontId="2" fillId="0" borderId="13" xfId="0" applyFont="1" applyBorder="1" applyAlignment="1" applyProtection="1">
      <alignment horizontal="left" vertical="top" wrapText="1"/>
      <protection locked="0"/>
    </xf>
    <xf numFmtId="0" fontId="2" fillId="0" borderId="13" xfId="0" applyFont="1" applyBorder="1" applyAlignment="1" applyProtection="1">
      <alignment horizontal="center" vertical="top" wrapText="1"/>
      <protection locked="0"/>
    </xf>
    <xf numFmtId="3" fontId="2" fillId="0" borderId="13" xfId="0" applyNumberFormat="1" applyFont="1" applyBorder="1" applyAlignment="1" applyProtection="1">
      <alignment horizontal="center" vertical="top" wrapText="1"/>
      <protection locked="0"/>
    </xf>
    <xf numFmtId="0" fontId="2" fillId="0" borderId="14" xfId="0" applyFont="1" applyBorder="1" applyAlignment="1" applyProtection="1">
      <alignment horizontal="left" vertical="top" wrapText="1"/>
      <protection locked="0"/>
    </xf>
    <xf numFmtId="0" fontId="3" fillId="0" borderId="14" xfId="0" applyFont="1" applyBorder="1" applyAlignment="1" applyProtection="1">
      <alignment horizontal="left" vertical="top" wrapText="1"/>
      <protection locked="0"/>
    </xf>
    <xf numFmtId="3" fontId="2" fillId="0" borderId="13" xfId="0" applyNumberFormat="1" applyFont="1" applyBorder="1" applyAlignment="1">
      <alignment wrapText="1"/>
    </xf>
    <xf numFmtId="3" fontId="2" fillId="0" borderId="13" xfId="0" applyNumberFormat="1" applyFont="1" applyBorder="1" applyAlignment="1">
      <alignment vertical="top"/>
    </xf>
    <xf numFmtId="3" fontId="2" fillId="0" borderId="13" xfId="0" applyNumberFormat="1" applyFont="1" applyBorder="1" applyAlignment="1">
      <alignment horizontal="center" vertical="top"/>
    </xf>
    <xf numFmtId="0" fontId="2" fillId="0" borderId="13" xfId="0" applyFont="1" applyBorder="1" applyAlignment="1">
      <alignment horizontal="center" vertical="center"/>
    </xf>
    <xf numFmtId="49" fontId="7" fillId="0" borderId="45" xfId="0" applyNumberFormat="1" applyFont="1" applyBorder="1" applyAlignment="1">
      <alignment horizontal="center" vertical="top"/>
    </xf>
    <xf numFmtId="3" fontId="5" fillId="0" borderId="13" xfId="287" applyNumberFormat="1" applyFont="1" applyBorder="1" applyAlignment="1">
      <alignment horizontal="center" vertical="center"/>
    </xf>
    <xf numFmtId="3" fontId="2" fillId="0" borderId="13" xfId="0" applyNumberFormat="1" applyFont="1" applyBorder="1" applyAlignment="1">
      <alignment vertical="top" wrapText="1"/>
    </xf>
    <xf numFmtId="49" fontId="2" fillId="0" borderId="13" xfId="0" applyNumberFormat="1" applyFont="1" applyBorder="1" applyAlignment="1">
      <alignment horizontal="left" vertical="top"/>
    </xf>
    <xf numFmtId="0" fontId="44" fillId="0" borderId="13" xfId="287" applyFont="1" applyBorder="1" applyAlignment="1">
      <alignment horizontal="center"/>
    </xf>
    <xf numFmtId="0" fontId="44" fillId="0" borderId="0" xfId="287" applyFont="1"/>
    <xf numFmtId="4" fontId="2" fillId="0" borderId="13" xfId="287" applyNumberFormat="1" applyFont="1" applyBorder="1" applyAlignment="1">
      <alignment horizontal="center"/>
    </xf>
    <xf numFmtId="0" fontId="2" fillId="0" borderId="13" xfId="287" applyFont="1" applyBorder="1" applyAlignment="1">
      <alignment horizontal="center"/>
    </xf>
    <xf numFmtId="0" fontId="3" fillId="0" borderId="17" xfId="287" applyFont="1" applyBorder="1" applyAlignment="1">
      <alignment horizontal="left"/>
    </xf>
    <xf numFmtId="0" fontId="2" fillId="0" borderId="17" xfId="287" applyFont="1" applyBorder="1" applyAlignment="1">
      <alignment horizontal="left"/>
    </xf>
    <xf numFmtId="0" fontId="2" fillId="0" borderId="17" xfId="287" applyFont="1" applyBorder="1"/>
    <xf numFmtId="0" fontId="2" fillId="0" borderId="0" xfId="287" applyFont="1" applyAlignment="1">
      <alignment horizontal="left"/>
    </xf>
    <xf numFmtId="0" fontId="2" fillId="0" borderId="13" xfId="287" applyFont="1" applyBorder="1" applyAlignment="1">
      <alignment horizontal="left"/>
    </xf>
    <xf numFmtId="0" fontId="2" fillId="0" borderId="17" xfId="287" applyFont="1" applyBorder="1" applyAlignment="1">
      <alignment horizontal="center"/>
    </xf>
    <xf numFmtId="0" fontId="5" fillId="0" borderId="13" xfId="0" applyFont="1" applyBorder="1" applyAlignment="1">
      <alignment horizontal="left" vertical="center" wrapText="1"/>
    </xf>
    <xf numFmtId="0" fontId="2" fillId="0" borderId="16" xfId="0" applyFont="1" applyBorder="1" applyAlignment="1">
      <alignment horizontal="center"/>
    </xf>
    <xf numFmtId="0" fontId="2" fillId="0" borderId="16" xfId="0" applyFont="1" applyBorder="1"/>
    <xf numFmtId="4" fontId="2" fillId="0" borderId="16" xfId="0" applyNumberFormat="1" applyFont="1" applyBorder="1" applyAlignment="1">
      <alignment horizontal="center"/>
    </xf>
    <xf numFmtId="4" fontId="2" fillId="0" borderId="30" xfId="0" applyNumberFormat="1" applyFont="1" applyBorder="1" applyAlignment="1">
      <alignment horizontal="center"/>
    </xf>
    <xf numFmtId="0" fontId="9" fillId="0" borderId="0" xfId="0" applyFont="1"/>
    <xf numFmtId="0" fontId="5" fillId="0" borderId="0" xfId="0" applyFont="1" applyAlignment="1">
      <alignment horizontal="center" vertical="center"/>
    </xf>
    <xf numFmtId="4" fontId="5" fillId="0" borderId="13" xfId="0" applyNumberFormat="1" applyFont="1" applyBorder="1" applyAlignment="1">
      <alignment horizontal="center" vertical="center"/>
    </xf>
    <xf numFmtId="9" fontId="5" fillId="0" borderId="13" xfId="0" applyNumberFormat="1" applyFont="1" applyBorder="1" applyAlignment="1">
      <alignment horizontal="center" vertical="center"/>
    </xf>
    <xf numFmtId="3" fontId="67" fillId="0" borderId="13" xfId="287" applyNumberFormat="1" applyFont="1" applyBorder="1" applyAlignment="1">
      <alignment horizontal="center" vertical="center"/>
    </xf>
    <xf numFmtId="0" fontId="3" fillId="0" borderId="14" xfId="0" applyFont="1" applyBorder="1" applyAlignment="1">
      <alignment horizontal="center" vertical="top" wrapText="1"/>
    </xf>
    <xf numFmtId="0" fontId="8" fillId="0" borderId="14" xfId="0" applyFont="1" applyBorder="1" applyAlignment="1">
      <alignment horizontal="center" vertical="top" wrapText="1"/>
    </xf>
    <xf numFmtId="0" fontId="2" fillId="0" borderId="0" xfId="0" applyFont="1" applyAlignment="1">
      <alignment horizontal="center" vertical="top" wrapText="1"/>
    </xf>
    <xf numFmtId="0" fontId="2" fillId="0" borderId="15" xfId="0" applyFont="1" applyBorder="1" applyAlignment="1">
      <alignment horizontal="left" vertical="top" wrapText="1"/>
    </xf>
    <xf numFmtId="4" fontId="2" fillId="0" borderId="13" xfId="0" applyNumberFormat="1" applyFont="1" applyBorder="1" applyAlignment="1">
      <alignment horizontal="center" vertical="center"/>
    </xf>
    <xf numFmtId="171" fontId="2" fillId="0" borderId="13" xfId="0" applyNumberFormat="1" applyFont="1" applyBorder="1" applyAlignment="1">
      <alignment horizontal="center" vertical="center" wrapText="1"/>
    </xf>
    <xf numFmtId="4" fontId="8" fillId="0" borderId="0" xfId="287" applyNumberFormat="1"/>
    <xf numFmtId="43" fontId="0" fillId="0" borderId="0" xfId="330" applyFont="1"/>
    <xf numFmtId="43" fontId="5" fillId="0" borderId="13" xfId="330" applyFont="1" applyBorder="1" applyAlignment="1">
      <alignment horizontal="center" vertical="center"/>
    </xf>
    <xf numFmtId="43" fontId="3" fillId="0" borderId="0" xfId="330" applyFont="1" applyAlignment="1">
      <alignment vertical="center"/>
    </xf>
    <xf numFmtId="43" fontId="8" fillId="0" borderId="0" xfId="330" applyFont="1"/>
    <xf numFmtId="3" fontId="5" fillId="0" borderId="0" xfId="287" applyNumberFormat="1" applyFont="1"/>
    <xf numFmtId="0" fontId="0" fillId="0" borderId="46" xfId="0" applyBorder="1" applyAlignment="1">
      <alignment horizontal="left" vertical="center"/>
    </xf>
    <xf numFmtId="43" fontId="0" fillId="0" borderId="0" xfId="0" applyNumberFormat="1"/>
    <xf numFmtId="0" fontId="2" fillId="0" borderId="0" xfId="0" applyFont="1" applyAlignment="1">
      <alignment vertical="center"/>
    </xf>
    <xf numFmtId="2" fontId="2" fillId="0" borderId="14" xfId="0" applyNumberFormat="1" applyFont="1" applyBorder="1" applyAlignment="1">
      <alignment horizontal="center"/>
    </xf>
    <xf numFmtId="172" fontId="2" fillId="0" borderId="13" xfId="115" applyNumberFormat="1" applyFont="1" applyBorder="1" applyAlignment="1">
      <alignment horizontal="center" vertical="top"/>
    </xf>
    <xf numFmtId="43" fontId="2" fillId="0" borderId="13" xfId="330" applyFont="1" applyBorder="1" applyAlignment="1">
      <alignment horizontal="center" vertical="center" wrapText="1"/>
    </xf>
    <xf numFmtId="43" fontId="2" fillId="0" borderId="13" xfId="330" applyFont="1" applyBorder="1" applyAlignment="1">
      <alignment horizontal="right" vertical="center" wrapText="1"/>
    </xf>
    <xf numFmtId="43" fontId="2" fillId="0" borderId="0" xfId="330" applyFont="1" applyAlignment="1">
      <alignment vertical="center"/>
    </xf>
    <xf numFmtId="43" fontId="2" fillId="0" borderId="0" xfId="330" applyFont="1"/>
    <xf numFmtId="3" fontId="2" fillId="0" borderId="0" xfId="0" applyNumberFormat="1" applyFont="1" applyAlignment="1">
      <alignment horizontal="center" vertical="center"/>
    </xf>
    <xf numFmtId="3" fontId="2" fillId="0" borderId="0" xfId="0" applyNumberFormat="1" applyFont="1" applyAlignment="1">
      <alignment horizontal="center"/>
    </xf>
    <xf numFmtId="43" fontId="2" fillId="0" borderId="13" xfId="330" applyFont="1" applyBorder="1" applyAlignment="1">
      <alignment horizontal="center" wrapText="1"/>
    </xf>
    <xf numFmtId="3" fontId="2" fillId="0" borderId="15" xfId="287" applyNumberFormat="1" applyFont="1" applyBorder="1"/>
    <xf numFmtId="3" fontId="2" fillId="0" borderId="0" xfId="287" applyNumberFormat="1" applyFont="1"/>
    <xf numFmtId="43" fontId="2" fillId="0" borderId="13" xfId="330" applyFont="1" applyBorder="1" applyAlignment="1">
      <alignment horizontal="center" vertical="center"/>
    </xf>
    <xf numFmtId="0" fontId="2" fillId="0" borderId="19" xfId="0" applyFont="1" applyBorder="1" applyAlignment="1">
      <alignment horizontal="left" vertical="center" wrapText="1"/>
    </xf>
    <xf numFmtId="1" fontId="2" fillId="0" borderId="13" xfId="0" applyNumberFormat="1" applyFont="1" applyBorder="1" applyAlignment="1">
      <alignment horizontal="center"/>
    </xf>
    <xf numFmtId="43" fontId="32" fillId="0" borderId="0" xfId="330" applyFont="1" applyAlignment="1">
      <alignment vertical="center"/>
    </xf>
    <xf numFmtId="4" fontId="32" fillId="0" borderId="0" xfId="0" applyNumberFormat="1" applyFont="1" applyAlignment="1">
      <alignment vertical="center"/>
    </xf>
    <xf numFmtId="0" fontId="3" fillId="0" borderId="13" xfId="0" applyFont="1" applyBorder="1" applyAlignment="1">
      <alignment horizontal="center" vertical="center" wrapText="1"/>
    </xf>
    <xf numFmtId="0" fontId="7" fillId="0" borderId="0" xfId="0" applyFont="1" applyAlignment="1">
      <alignment horizontal="left"/>
    </xf>
    <xf numFmtId="0" fontId="7" fillId="0" borderId="0" xfId="0" applyFont="1" applyAlignment="1">
      <alignment vertical="center"/>
    </xf>
    <xf numFmtId="4" fontId="5" fillId="0" borderId="0" xfId="0" applyNumberFormat="1" applyFont="1"/>
    <xf numFmtId="0" fontId="7" fillId="0" borderId="0" xfId="0" applyFont="1" applyAlignment="1">
      <alignment horizontal="left" vertical="center"/>
    </xf>
    <xf numFmtId="0" fontId="7" fillId="0" borderId="0" xfId="0" applyFont="1" applyAlignment="1">
      <alignment horizontal="center" vertical="center"/>
    </xf>
    <xf numFmtId="0" fontId="3" fillId="0" borderId="14" xfId="0" applyFont="1" applyBorder="1" applyAlignment="1">
      <alignment horizontal="center" vertical="center"/>
    </xf>
    <xf numFmtId="0" fontId="44" fillId="0" borderId="13" xfId="0" applyFont="1" applyBorder="1" applyAlignment="1">
      <alignment horizontal="left" vertical="center"/>
    </xf>
    <xf numFmtId="0" fontId="44" fillId="0" borderId="0" xfId="0" applyFont="1" applyAlignment="1">
      <alignment horizontal="left" vertical="center"/>
    </xf>
    <xf numFmtId="3" fontId="44" fillId="0" borderId="13" xfId="0" applyNumberFormat="1" applyFont="1" applyBorder="1" applyAlignment="1">
      <alignment horizontal="left" vertical="center"/>
    </xf>
    <xf numFmtId="4" fontId="44" fillId="0" borderId="13" xfId="0" applyNumberFormat="1" applyFont="1" applyBorder="1" applyAlignment="1">
      <alignment horizontal="left" vertical="center"/>
    </xf>
    <xf numFmtId="0" fontId="3" fillId="0" borderId="13" xfId="0" applyFont="1" applyBorder="1" applyAlignment="1">
      <alignment vertical="center"/>
    </xf>
    <xf numFmtId="3" fontId="3" fillId="0" borderId="13" xfId="0" applyNumberFormat="1" applyFont="1" applyBorder="1" applyAlignment="1">
      <alignment vertical="center"/>
    </xf>
    <xf numFmtId="4" fontId="3" fillId="0" borderId="13" xfId="0" applyNumberFormat="1" applyFont="1" applyBorder="1" applyAlignment="1">
      <alignment horizontal="center" vertical="center"/>
    </xf>
    <xf numFmtId="0" fontId="8" fillId="0" borderId="13" xfId="0" applyFont="1" applyBorder="1" applyAlignment="1">
      <alignment vertical="center"/>
    </xf>
    <xf numFmtId="3" fontId="8" fillId="0" borderId="13" xfId="0" applyNumberFormat="1" applyFont="1" applyBorder="1" applyAlignment="1">
      <alignment vertical="center"/>
    </xf>
    <xf numFmtId="4" fontId="2" fillId="0" borderId="13" xfId="0" applyNumberFormat="1" applyFont="1" applyBorder="1" applyAlignment="1">
      <alignment vertical="center"/>
    </xf>
    <xf numFmtId="0" fontId="2" fillId="0" borderId="13" xfId="0" applyFont="1" applyBorder="1" applyAlignment="1">
      <alignment vertical="center"/>
    </xf>
    <xf numFmtId="171" fontId="8" fillId="0" borderId="13" xfId="0" applyNumberFormat="1" applyFont="1" applyBorder="1" applyAlignment="1">
      <alignment horizontal="center" vertical="center"/>
    </xf>
    <xf numFmtId="172" fontId="8" fillId="0" borderId="0" xfId="0" applyNumberFormat="1" applyFont="1" applyAlignment="1">
      <alignment vertical="center"/>
    </xf>
    <xf numFmtId="0" fontId="3" fillId="0" borderId="13" xfId="0" applyFont="1" applyBorder="1" applyAlignment="1">
      <alignment vertical="center" wrapText="1"/>
    </xf>
    <xf numFmtId="0" fontId="8" fillId="0" borderId="13" xfId="0" applyFont="1" applyBorder="1" applyAlignment="1">
      <alignment horizontal="left" vertical="center"/>
    </xf>
    <xf numFmtId="0" fontId="8" fillId="0" borderId="13" xfId="0" applyFont="1" applyBorder="1" applyAlignment="1">
      <alignment vertical="center" wrapText="1"/>
    </xf>
    <xf numFmtId="0" fontId="2" fillId="0" borderId="13" xfId="0" applyFont="1" applyBorder="1" applyAlignment="1">
      <alignment vertical="center" wrapText="1"/>
    </xf>
    <xf numFmtId="0" fontId="2" fillId="0" borderId="13" xfId="0" applyFont="1" applyBorder="1" applyAlignment="1">
      <alignment horizontal="left" vertical="center"/>
    </xf>
    <xf numFmtId="2" fontId="2" fillId="0" borderId="13" xfId="0" applyNumberFormat="1" applyFont="1" applyBorder="1" applyAlignment="1">
      <alignment horizontal="center" vertical="center"/>
    </xf>
    <xf numFmtId="0" fontId="3" fillId="0" borderId="14" xfId="0" applyFont="1" applyBorder="1" applyAlignment="1">
      <alignment vertical="center"/>
    </xf>
    <xf numFmtId="0" fontId="8" fillId="0" borderId="14" xfId="0" applyFont="1" applyBorder="1" applyAlignment="1">
      <alignment vertical="center"/>
    </xf>
    <xf numFmtId="0" fontId="8" fillId="0" borderId="0" xfId="0" applyFont="1" applyAlignment="1">
      <alignment horizontal="left" vertical="center"/>
    </xf>
    <xf numFmtId="2" fontId="3" fillId="0" borderId="14" xfId="328" applyNumberFormat="1" applyFont="1" applyBorder="1" applyAlignment="1">
      <alignment horizontal="left" vertical="center"/>
    </xf>
    <xf numFmtId="0" fontId="9" fillId="0" borderId="13" xfId="0" applyFont="1" applyBorder="1" applyAlignment="1">
      <alignment horizontal="left" vertical="center"/>
    </xf>
    <xf numFmtId="0" fontId="9" fillId="0" borderId="0" xfId="0" applyFont="1" applyAlignment="1">
      <alignment horizontal="center" vertical="center"/>
    </xf>
    <xf numFmtId="0" fontId="9" fillId="0" borderId="13" xfId="0" applyFont="1" applyBorder="1" applyAlignment="1">
      <alignment horizontal="center" vertical="center"/>
    </xf>
    <xf numFmtId="43" fontId="9" fillId="0" borderId="13" xfId="330" applyFont="1" applyBorder="1" applyAlignment="1">
      <alignment horizontal="center" vertical="center"/>
    </xf>
    <xf numFmtId="0" fontId="44" fillId="0" borderId="0" xfId="0" applyFont="1" applyAlignment="1">
      <alignment vertical="center" wrapText="1"/>
    </xf>
    <xf numFmtId="0" fontId="0" fillId="0" borderId="13" xfId="0" applyBorder="1" applyAlignment="1">
      <alignment vertical="center"/>
    </xf>
    <xf numFmtId="43" fontId="2" fillId="0" borderId="13" xfId="330" applyFont="1" applyBorder="1" applyAlignment="1">
      <alignment vertical="center"/>
    </xf>
    <xf numFmtId="0" fontId="6" fillId="0" borderId="0" xfId="0" applyFont="1" applyAlignment="1">
      <alignment vertical="center"/>
    </xf>
    <xf numFmtId="0" fontId="8" fillId="0" borderId="0" xfId="0" applyFont="1" applyAlignment="1">
      <alignment horizontal="left" vertical="center" wrapText="1"/>
    </xf>
    <xf numFmtId="0" fontId="0" fillId="0" borderId="13" xfId="0" applyBorder="1" applyAlignment="1">
      <alignment vertical="center" wrapText="1"/>
    </xf>
    <xf numFmtId="1" fontId="8" fillId="0" borderId="0" xfId="0" applyNumberFormat="1" applyFont="1" applyAlignment="1">
      <alignment horizontal="center" vertical="center"/>
    </xf>
    <xf numFmtId="0" fontId="5" fillId="0" borderId="13" xfId="0" applyFont="1" applyBorder="1" applyAlignment="1">
      <alignment horizontal="left" vertical="center"/>
    </xf>
    <xf numFmtId="43" fontId="0" fillId="0" borderId="0" xfId="0" applyNumberFormat="1" applyAlignment="1">
      <alignment vertical="center"/>
    </xf>
    <xf numFmtId="172" fontId="44" fillId="0" borderId="0" xfId="0" applyNumberFormat="1" applyFont="1" applyAlignment="1">
      <alignment vertical="center" wrapText="1"/>
    </xf>
    <xf numFmtId="172" fontId="8" fillId="0" borderId="13" xfId="0" applyNumberFormat="1" applyFont="1" applyBorder="1" applyAlignment="1">
      <alignment vertical="center"/>
    </xf>
    <xf numFmtId="172" fontId="8" fillId="0" borderId="0" xfId="0" applyNumberFormat="1" applyFont="1" applyAlignment="1">
      <alignment horizontal="center" vertical="center"/>
    </xf>
    <xf numFmtId="172" fontId="3" fillId="0" borderId="0" xfId="0" applyNumberFormat="1" applyFont="1" applyAlignment="1">
      <alignment vertical="center"/>
    </xf>
    <xf numFmtId="0" fontId="8" fillId="0" borderId="13" xfId="0" applyFont="1" applyBorder="1" applyAlignment="1">
      <alignment horizontal="left" vertical="center" wrapText="1"/>
    </xf>
    <xf numFmtId="172" fontId="8" fillId="0" borderId="13" xfId="0" applyNumberFormat="1" applyFont="1" applyBorder="1" applyAlignment="1">
      <alignment horizontal="center" vertical="center" wrapText="1"/>
    </xf>
    <xf numFmtId="172" fontId="69" fillId="0" borderId="13" xfId="0" applyNumberFormat="1" applyFont="1" applyBorder="1" applyAlignment="1">
      <alignment horizontal="center" vertical="center" wrapText="1"/>
    </xf>
    <xf numFmtId="172" fontId="68" fillId="0" borderId="13" xfId="0" applyNumberFormat="1" applyFont="1" applyBorder="1" applyAlignment="1">
      <alignment horizontal="left" vertical="center" wrapText="1"/>
    </xf>
    <xf numFmtId="0" fontId="44" fillId="0" borderId="13" xfId="0" applyFont="1" applyBorder="1" applyAlignment="1">
      <alignment vertical="center" wrapText="1"/>
    </xf>
    <xf numFmtId="178" fontId="0" fillId="0" borderId="0" xfId="0" applyNumberFormat="1"/>
    <xf numFmtId="43" fontId="0" fillId="0" borderId="0" xfId="0" applyNumberFormat="1" applyAlignment="1">
      <alignment horizontal="center"/>
    </xf>
    <xf numFmtId="2" fontId="7" fillId="0" borderId="16" xfId="287" applyNumberFormat="1" applyFont="1" applyBorder="1" applyAlignment="1">
      <alignment horizontal="center" vertical="center"/>
    </xf>
    <xf numFmtId="0" fontId="7" fillId="0" borderId="27" xfId="287" applyFont="1" applyBorder="1" applyAlignment="1">
      <alignment horizontal="left" vertical="center"/>
    </xf>
    <xf numFmtId="0" fontId="5" fillId="0" borderId="13" xfId="287" applyFont="1" applyBorder="1" applyAlignment="1">
      <alignment horizontal="center" vertical="center"/>
    </xf>
    <xf numFmtId="3" fontId="5" fillId="0" borderId="16" xfId="287" applyNumberFormat="1" applyFont="1" applyBorder="1" applyAlignment="1">
      <alignment horizontal="center" vertical="center"/>
    </xf>
    <xf numFmtId="49" fontId="3" fillId="0" borderId="13" xfId="0" applyNumberFormat="1" applyFont="1" applyBorder="1" applyAlignment="1">
      <alignment horizontal="left" vertical="center" wrapText="1"/>
    </xf>
    <xf numFmtId="0" fontId="44" fillId="0" borderId="13" xfId="0" applyFont="1" applyBorder="1" applyAlignment="1">
      <alignment horizontal="left" vertical="center" wrapText="1"/>
    </xf>
    <xf numFmtId="3" fontId="8" fillId="0" borderId="13" xfId="0" applyNumberFormat="1" applyFont="1" applyBorder="1" applyAlignment="1">
      <alignment vertical="center" wrapText="1"/>
    </xf>
    <xf numFmtId="3" fontId="8" fillId="0" borderId="13" xfId="0" applyNumberFormat="1" applyFont="1" applyBorder="1" applyAlignment="1">
      <alignment horizontal="right" vertical="center" wrapText="1"/>
    </xf>
    <xf numFmtId="49" fontId="8" fillId="0" borderId="13" xfId="0" applyNumberFormat="1" applyFont="1" applyBorder="1" applyAlignment="1">
      <alignment horizontal="left" vertical="center" wrapText="1"/>
    </xf>
    <xf numFmtId="49" fontId="2" fillId="0" borderId="13" xfId="0" applyNumberFormat="1" applyFont="1" applyBorder="1" applyAlignment="1">
      <alignment horizontal="left" vertical="center" wrapText="1"/>
    </xf>
    <xf numFmtId="2" fontId="8" fillId="0" borderId="0" xfId="287" applyNumberFormat="1" applyAlignment="1">
      <alignment vertical="center"/>
    </xf>
    <xf numFmtId="49" fontId="8" fillId="0" borderId="13" xfId="0" applyNumberFormat="1" applyFont="1" applyBorder="1" applyAlignment="1">
      <alignment horizontal="left" vertical="center"/>
    </xf>
    <xf numFmtId="2" fontId="7" fillId="0" borderId="13" xfId="287" applyNumberFormat="1" applyFont="1" applyBorder="1" applyAlignment="1">
      <alignment horizontal="center" vertical="center"/>
    </xf>
    <xf numFmtId="0" fontId="5" fillId="0" borderId="14" xfId="287" applyFont="1" applyBorder="1" applyAlignment="1">
      <alignment horizontal="left" vertical="center" wrapText="1"/>
    </xf>
    <xf numFmtId="1" fontId="5" fillId="0" borderId="13" xfId="287" applyNumberFormat="1" applyFont="1" applyBorder="1" applyAlignment="1">
      <alignment horizontal="center" vertical="center"/>
    </xf>
    <xf numFmtId="0" fontId="67" fillId="0" borderId="14" xfId="287" applyFont="1" applyBorder="1" applyAlignment="1">
      <alignment horizontal="left" vertical="center" wrapText="1"/>
    </xf>
    <xf numFmtId="0" fontId="67" fillId="0" borderId="13" xfId="287" applyFont="1" applyBorder="1" applyAlignment="1">
      <alignment horizontal="center" vertical="center"/>
    </xf>
    <xf numFmtId="1" fontId="67" fillId="0" borderId="13" xfId="287" applyNumberFormat="1" applyFont="1" applyBorder="1" applyAlignment="1">
      <alignment horizontal="center" vertical="center"/>
    </xf>
    <xf numFmtId="0" fontId="8" fillId="0" borderId="15" xfId="287" applyBorder="1" applyAlignment="1">
      <alignment vertical="center"/>
    </xf>
    <xf numFmtId="0" fontId="8" fillId="0" borderId="28" xfId="287" applyBorder="1" applyAlignment="1">
      <alignment vertical="center"/>
    </xf>
    <xf numFmtId="3" fontId="8" fillId="0" borderId="15" xfId="287" applyNumberFormat="1" applyBorder="1" applyAlignment="1">
      <alignment vertical="center"/>
    </xf>
    <xf numFmtId="3" fontId="8" fillId="0" borderId="0" xfId="287" applyNumberFormat="1" applyAlignment="1">
      <alignment vertical="center"/>
    </xf>
    <xf numFmtId="44" fontId="2" fillId="0" borderId="13" xfId="330" applyNumberFormat="1" applyFont="1" applyBorder="1" applyAlignment="1">
      <alignment horizontal="center" vertical="center" wrapText="1"/>
    </xf>
    <xf numFmtId="4" fontId="75" fillId="0" borderId="21" xfId="0" applyNumberFormat="1" applyFont="1" applyBorder="1" applyAlignment="1">
      <alignment horizontal="right" vertical="center"/>
    </xf>
    <xf numFmtId="4" fontId="75" fillId="0" borderId="18" xfId="0" applyNumberFormat="1" applyFont="1" applyBorder="1" applyAlignment="1">
      <alignment horizontal="right" vertical="center"/>
    </xf>
    <xf numFmtId="4" fontId="75" fillId="0" borderId="31" xfId="0" applyNumberFormat="1" applyFont="1" applyBorder="1" applyAlignment="1">
      <alignment horizontal="right" vertical="center"/>
    </xf>
    <xf numFmtId="4" fontId="76" fillId="0" borderId="19" xfId="0" applyNumberFormat="1" applyFont="1" applyBorder="1" applyAlignment="1">
      <alignment horizontal="right" vertical="center"/>
    </xf>
    <xf numFmtId="0" fontId="3" fillId="0" borderId="13" xfId="0" applyFont="1" applyBorder="1" applyAlignment="1" applyProtection="1">
      <alignment horizontal="left" vertical="top" wrapText="1"/>
      <protection locked="0"/>
    </xf>
    <xf numFmtId="2" fontId="2" fillId="0" borderId="13" xfId="0" applyNumberFormat="1" applyFont="1" applyBorder="1" applyAlignment="1" applyProtection="1">
      <alignment horizontal="right" vertical="top" wrapText="1"/>
      <protection locked="0"/>
    </xf>
    <xf numFmtId="3" fontId="2" fillId="0" borderId="13" xfId="332" applyNumberFormat="1" applyFont="1" applyBorder="1" applyAlignment="1" applyProtection="1">
      <alignment horizontal="right" vertical="top" wrapText="1"/>
      <protection locked="0"/>
    </xf>
    <xf numFmtId="166" fontId="2" fillId="0" borderId="13" xfId="332" applyFont="1" applyBorder="1" applyAlignment="1" applyProtection="1">
      <alignment horizontal="right" vertical="top" wrapText="1"/>
      <protection locked="0"/>
    </xf>
    <xf numFmtId="1" fontId="2" fillId="0" borderId="13" xfId="332" applyNumberFormat="1" applyFont="1" applyBorder="1" applyAlignment="1" applyProtection="1">
      <alignment horizontal="center" vertical="top" wrapText="1"/>
      <protection locked="0"/>
    </xf>
    <xf numFmtId="3" fontId="2" fillId="0" borderId="13" xfId="327" applyNumberFormat="1" applyFont="1" applyBorder="1" applyAlignment="1">
      <alignment horizontal="center" wrapText="1"/>
    </xf>
    <xf numFmtId="3" fontId="2" fillId="0" borderId="13" xfId="332" applyNumberFormat="1" applyFont="1" applyBorder="1" applyAlignment="1" applyProtection="1">
      <alignment horizontal="center" vertical="top" wrapText="1"/>
      <protection locked="0"/>
    </xf>
    <xf numFmtId="3" fontId="2" fillId="0" borderId="13" xfId="0" applyNumberFormat="1" applyFont="1" applyBorder="1" applyAlignment="1">
      <alignment horizontal="right" vertical="top"/>
    </xf>
    <xf numFmtId="0" fontId="2" fillId="0" borderId="13" xfId="0" applyFont="1" applyBorder="1" applyAlignment="1" applyProtection="1">
      <alignment horizontal="left" wrapText="1"/>
      <protection locked="0"/>
    </xf>
    <xf numFmtId="0" fontId="2" fillId="0" borderId="13" xfId="0" applyFont="1" applyBorder="1" applyAlignment="1" applyProtection="1">
      <alignment horizontal="center" vertical="center" wrapText="1"/>
      <protection locked="0"/>
    </xf>
    <xf numFmtId="3" fontId="2" fillId="0" borderId="13" xfId="327" applyNumberFormat="1" applyFont="1" applyBorder="1" applyAlignment="1">
      <alignment horizontal="center" vertical="center" wrapText="1"/>
    </xf>
    <xf numFmtId="3" fontId="5" fillId="0" borderId="15" xfId="0" applyNumberFormat="1" applyFont="1" applyBorder="1" applyAlignment="1">
      <alignment horizontal="center"/>
    </xf>
    <xf numFmtId="0" fontId="3" fillId="0" borderId="14" xfId="292" applyFont="1" applyBorder="1" applyAlignment="1">
      <alignment horizontal="center"/>
    </xf>
    <xf numFmtId="0" fontId="2" fillId="0" borderId="13" xfId="292" applyBorder="1" applyAlignment="1">
      <alignment wrapText="1"/>
    </xf>
    <xf numFmtId="0" fontId="2" fillId="0" borderId="13" xfId="292" applyBorder="1"/>
    <xf numFmtId="0" fontId="2" fillId="0" borderId="0" xfId="292" applyAlignment="1">
      <alignment horizontal="center"/>
    </xf>
    <xf numFmtId="1" fontId="2" fillId="0" borderId="13" xfId="292" applyNumberFormat="1" applyBorder="1" applyAlignment="1">
      <alignment horizontal="center"/>
    </xf>
    <xf numFmtId="3" fontId="2" fillId="0" borderId="13" xfId="292" applyNumberFormat="1" applyBorder="1" applyAlignment="1">
      <alignment horizontal="center"/>
    </xf>
    <xf numFmtId="1" fontId="2" fillId="0" borderId="0" xfId="292" applyNumberFormat="1" applyAlignment="1">
      <alignment horizontal="center"/>
    </xf>
    <xf numFmtId="3" fontId="2" fillId="0" borderId="13" xfId="327" applyNumberFormat="1" applyFont="1" applyBorder="1" applyAlignment="1">
      <alignment horizontal="right" wrapText="1"/>
    </xf>
    <xf numFmtId="3" fontId="2" fillId="0" borderId="13" xfId="332" applyNumberFormat="1" applyFont="1" applyFill="1" applyBorder="1" applyAlignment="1">
      <alignment horizontal="center" vertical="center"/>
    </xf>
    <xf numFmtId="3" fontId="2" fillId="0" borderId="13" xfId="332" applyNumberFormat="1" applyFont="1" applyFill="1" applyBorder="1" applyAlignment="1">
      <alignment horizontal="center"/>
    </xf>
    <xf numFmtId="173" fontId="2" fillId="0" borderId="0" xfId="332" applyNumberFormat="1" applyFont="1" applyFill="1" applyBorder="1" applyAlignment="1" applyProtection="1">
      <alignment horizontal="center" vertical="top" wrapText="1"/>
      <protection locked="0"/>
    </xf>
    <xf numFmtId="2" fontId="2" fillId="0" borderId="0" xfId="332" applyNumberFormat="1" applyFont="1" applyFill="1" applyBorder="1" applyAlignment="1" applyProtection="1">
      <alignment horizontal="center" vertical="center" wrapText="1"/>
      <protection locked="0"/>
    </xf>
    <xf numFmtId="0" fontId="6" fillId="0" borderId="0" xfId="292" applyFont="1"/>
    <xf numFmtId="0" fontId="2" fillId="0" borderId="0" xfId="292"/>
    <xf numFmtId="0" fontId="2" fillId="0" borderId="13" xfId="0" applyFont="1" applyBorder="1" applyAlignment="1">
      <alignment horizontal="left" vertical="top" wrapText="1" indent="1"/>
    </xf>
    <xf numFmtId="1" fontId="5" fillId="0" borderId="13" xfId="292" applyNumberFormat="1" applyFont="1" applyBorder="1" applyAlignment="1">
      <alignment horizontal="center"/>
    </xf>
    <xf numFmtId="3" fontId="5" fillId="0" borderId="13" xfId="292" applyNumberFormat="1" applyFont="1" applyBorder="1" applyAlignment="1">
      <alignment horizontal="center"/>
    </xf>
    <xf numFmtId="3" fontId="5" fillId="0" borderId="13" xfId="292" applyNumberFormat="1" applyFont="1" applyBorder="1" applyAlignment="1">
      <alignment horizontal="center" vertical="center"/>
    </xf>
    <xf numFmtId="3" fontId="67" fillId="0" borderId="13" xfId="292" applyNumberFormat="1" applyFont="1" applyBorder="1" applyAlignment="1">
      <alignment horizontal="center" vertical="center"/>
    </xf>
    <xf numFmtId="2" fontId="7" fillId="0" borderId="13" xfId="292" applyNumberFormat="1" applyFont="1" applyBorder="1" applyAlignment="1">
      <alignment horizontal="center"/>
    </xf>
    <xf numFmtId="0" fontId="5" fillId="0" borderId="14" xfId="292" applyFont="1" applyBorder="1" applyAlignment="1">
      <alignment horizontal="left" wrapText="1"/>
    </xf>
    <xf numFmtId="0" fontId="5" fillId="0" borderId="13" xfId="292" applyFont="1" applyBorder="1" applyAlignment="1">
      <alignment horizontal="center"/>
    </xf>
    <xf numFmtId="2" fontId="5" fillId="0" borderId="13" xfId="330" applyNumberFormat="1" applyFont="1" applyBorder="1" applyAlignment="1">
      <alignment horizontal="center" vertical="center"/>
    </xf>
    <xf numFmtId="2" fontId="0" fillId="0" borderId="13" xfId="330" applyNumberFormat="1" applyFont="1" applyBorder="1" applyAlignment="1">
      <alignment horizontal="center" vertical="center"/>
    </xf>
    <xf numFmtId="2" fontId="8" fillId="0" borderId="13" xfId="330" applyNumberFormat="1" applyFont="1" applyBorder="1" applyAlignment="1">
      <alignment horizontal="center" vertical="center"/>
    </xf>
    <xf numFmtId="2" fontId="68" fillId="0" borderId="13" xfId="330" applyNumberFormat="1" applyFont="1" applyBorder="1" applyAlignment="1">
      <alignment horizontal="center" vertical="center" wrapText="1"/>
    </xf>
    <xf numFmtId="2" fontId="68" fillId="0" borderId="17" xfId="330" applyNumberFormat="1" applyFont="1" applyBorder="1" applyAlignment="1">
      <alignment horizontal="center" vertical="center" wrapText="1"/>
    </xf>
    <xf numFmtId="2" fontId="8" fillId="0" borderId="17" xfId="330" applyNumberFormat="1" applyFont="1" applyBorder="1" applyAlignment="1">
      <alignment horizontal="center" vertical="center" wrapText="1"/>
    </xf>
    <xf numFmtId="2" fontId="0" fillId="0" borderId="0" xfId="330" applyNumberFormat="1" applyFont="1" applyAlignment="1">
      <alignment horizontal="center" vertical="center"/>
    </xf>
    <xf numFmtId="2" fontId="3" fillId="0" borderId="0" xfId="330" applyNumberFormat="1" applyFont="1" applyAlignment="1">
      <alignment horizontal="center" vertical="center"/>
    </xf>
    <xf numFmtId="43" fontId="9" fillId="0" borderId="13" xfId="330" applyFont="1" applyBorder="1" applyAlignment="1">
      <alignment horizontal="center"/>
    </xf>
    <xf numFmtId="43" fontId="2" fillId="0" borderId="13" xfId="330" applyFont="1" applyBorder="1" applyAlignment="1">
      <alignment vertical="top" wrapText="1"/>
    </xf>
    <xf numFmtId="43" fontId="2" fillId="0" borderId="13" xfId="330" applyFont="1" applyBorder="1" applyAlignment="1" applyProtection="1">
      <alignment vertical="top" wrapText="1"/>
      <protection locked="0"/>
    </xf>
    <xf numFmtId="43" fontId="2" fillId="0" borderId="13" xfId="330" applyFont="1" applyBorder="1" applyAlignment="1" applyProtection="1">
      <alignment horizontal="center" vertical="top" wrapText="1"/>
      <protection locked="0"/>
    </xf>
    <xf numFmtId="43" fontId="2" fillId="0" borderId="13" xfId="330" applyFont="1" applyBorder="1" applyAlignment="1">
      <alignment horizontal="center" vertical="top"/>
    </xf>
    <xf numFmtId="43" fontId="2" fillId="0" borderId="13" xfId="330" applyFont="1" applyBorder="1" applyAlignment="1" applyProtection="1">
      <alignment horizontal="center" vertical="center" wrapText="1"/>
      <protection locked="0"/>
    </xf>
    <xf numFmtId="43" fontId="5" fillId="0" borderId="13" xfId="330" applyFont="1" applyBorder="1" applyAlignment="1">
      <alignment horizontal="center"/>
    </xf>
    <xf numFmtId="43" fontId="5" fillId="0" borderId="15" xfId="330" applyFont="1" applyBorder="1" applyAlignment="1">
      <alignment horizontal="center"/>
    </xf>
    <xf numFmtId="4" fontId="70" fillId="0" borderId="13" xfId="0" applyNumberFormat="1" applyFont="1" applyBorder="1" applyAlignment="1">
      <alignment horizontal="center"/>
    </xf>
    <xf numFmtId="43" fontId="0" fillId="0" borderId="0" xfId="330" applyFont="1" applyBorder="1"/>
    <xf numFmtId="169" fontId="49" fillId="0" borderId="0" xfId="0" applyNumberFormat="1" applyFont="1" applyAlignment="1">
      <alignment horizontal="right" vertical="center"/>
    </xf>
    <xf numFmtId="169" fontId="10" fillId="0" borderId="0" xfId="0" applyNumberFormat="1" applyFont="1" applyAlignment="1">
      <alignment horizontal="right" vertical="center"/>
    </xf>
    <xf numFmtId="0" fontId="3" fillId="0" borderId="16" xfId="0" applyFont="1" applyBorder="1" applyAlignment="1">
      <alignment horizontal="left" vertical="center"/>
    </xf>
    <xf numFmtId="169" fontId="10" fillId="0" borderId="16" xfId="0" applyNumberFormat="1" applyFont="1" applyBorder="1" applyAlignment="1">
      <alignment horizontal="right" vertical="center"/>
    </xf>
    <xf numFmtId="0" fontId="2" fillId="0" borderId="0" xfId="0" applyFont="1" applyAlignment="1">
      <alignment horizontal="left" vertical="center"/>
    </xf>
    <xf numFmtId="0" fontId="30" fillId="0" borderId="0" xfId="0" applyFont="1"/>
    <xf numFmtId="0" fontId="0" fillId="0" borderId="0" xfId="0"/>
    <xf numFmtId="0" fontId="3" fillId="0" borderId="0" xfId="0" applyFont="1"/>
    <xf numFmtId="0" fontId="30" fillId="0" borderId="0" xfId="0" applyFont="1" applyAlignment="1">
      <alignment horizontal="center"/>
    </xf>
    <xf numFmtId="4" fontId="7" fillId="0" borderId="16" xfId="0" applyNumberFormat="1" applyFont="1" applyBorder="1" applyAlignment="1">
      <alignment horizontal="center" vertical="center"/>
    </xf>
    <xf numFmtId="4" fontId="7" fillId="0" borderId="15" xfId="0" applyNumberFormat="1" applyFont="1" applyBorder="1" applyAlignment="1">
      <alignment horizontal="center" vertical="center"/>
    </xf>
    <xf numFmtId="0" fontId="7" fillId="0" borderId="16" xfId="0" applyFont="1" applyBorder="1" applyAlignment="1">
      <alignment horizontal="center" vertical="center"/>
    </xf>
    <xf numFmtId="0" fontId="5" fillId="0" borderId="15" xfId="0" applyFont="1" applyBorder="1" applyAlignment="1">
      <alignment horizontal="center" vertical="center"/>
    </xf>
    <xf numFmtId="0" fontId="7" fillId="0" borderId="35" xfId="0" applyFont="1" applyBorder="1" applyAlignment="1">
      <alignment horizontal="center" vertical="center"/>
    </xf>
    <xf numFmtId="0" fontId="5" fillId="0" borderId="32" xfId="0" applyFont="1" applyBorder="1" applyAlignment="1">
      <alignment horizontal="center" vertical="center"/>
    </xf>
    <xf numFmtId="0" fontId="7" fillId="0" borderId="13" xfId="0" applyFont="1" applyBorder="1" applyAlignment="1">
      <alignment horizontal="center" vertical="top" wrapText="1"/>
    </xf>
    <xf numFmtId="0" fontId="7" fillId="0" borderId="15" xfId="0" applyFont="1" applyBorder="1" applyAlignment="1">
      <alignment horizontal="center" vertical="center"/>
    </xf>
    <xf numFmtId="0" fontId="7" fillId="0" borderId="27" xfId="0" applyFont="1" applyBorder="1" applyAlignment="1">
      <alignment vertical="center"/>
    </xf>
    <xf numFmtId="0" fontId="7" fillId="0" borderId="35" xfId="0" applyFont="1" applyBorder="1" applyAlignment="1">
      <alignment vertical="center"/>
    </xf>
    <xf numFmtId="0" fontId="7" fillId="0" borderId="30" xfId="0" applyFont="1" applyBorder="1" applyAlignment="1">
      <alignment vertical="center"/>
    </xf>
    <xf numFmtId="0" fontId="7" fillId="0" borderId="28" xfId="0" applyFont="1" applyBorder="1" applyAlignment="1">
      <alignment vertical="center"/>
    </xf>
    <xf numFmtId="0" fontId="7" fillId="0" borderId="32" xfId="0" applyFont="1" applyBorder="1" applyAlignment="1">
      <alignment vertical="center"/>
    </xf>
    <xf numFmtId="0" fontId="7" fillId="0" borderId="34" xfId="0" applyFont="1" applyBorder="1" applyAlignment="1">
      <alignment vertical="center"/>
    </xf>
    <xf numFmtId="0" fontId="3" fillId="0" borderId="16" xfId="0" applyFont="1" applyBorder="1" applyAlignment="1">
      <alignment horizontal="center" vertical="center"/>
    </xf>
    <xf numFmtId="0" fontId="0" fillId="0" borderId="15" xfId="0" applyBorder="1" applyAlignment="1">
      <alignment horizontal="center" vertical="center"/>
    </xf>
    <xf numFmtId="0" fontId="8" fillId="0" borderId="20" xfId="0" applyFont="1" applyBorder="1" applyAlignment="1">
      <alignment horizontal="left" vertical="center"/>
    </xf>
    <xf numFmtId="0" fontId="8" fillId="0" borderId="33" xfId="0" applyFont="1" applyBorder="1" applyAlignment="1">
      <alignment horizontal="left" vertical="center"/>
    </xf>
    <xf numFmtId="0" fontId="8" fillId="0" borderId="29" xfId="0" applyFont="1" applyBorder="1" applyAlignment="1">
      <alignment horizontal="left" vertical="center"/>
    </xf>
    <xf numFmtId="0" fontId="3" fillId="0" borderId="35" xfId="0" applyFont="1" applyBorder="1" applyAlignment="1">
      <alignment horizontal="center" vertical="center"/>
    </xf>
    <xf numFmtId="0" fontId="0" fillId="0" borderId="32" xfId="0" applyBorder="1" applyAlignment="1">
      <alignment horizontal="center" vertical="center"/>
    </xf>
    <xf numFmtId="0" fontId="3" fillId="0" borderId="16" xfId="287" applyFont="1" applyBorder="1" applyAlignment="1">
      <alignment horizontal="center" vertical="center"/>
    </xf>
    <xf numFmtId="0" fontId="3" fillId="0" borderId="15" xfId="287" applyFont="1" applyBorder="1" applyAlignment="1">
      <alignment horizontal="center" vertical="center"/>
    </xf>
    <xf numFmtId="0" fontId="3" fillId="0" borderId="27" xfId="287" applyFont="1" applyBorder="1" applyAlignment="1">
      <alignment vertical="center"/>
    </xf>
    <xf numFmtId="0" fontId="3" fillId="0" borderId="35" xfId="287" applyFont="1" applyBorder="1" applyAlignment="1">
      <alignment vertical="center"/>
    </xf>
    <xf numFmtId="0" fontId="3" fillId="0" borderId="30" xfId="287" applyFont="1" applyBorder="1" applyAlignment="1">
      <alignment vertical="center"/>
    </xf>
    <xf numFmtId="0" fontId="3" fillId="0" borderId="28" xfId="287" applyFont="1" applyBorder="1" applyAlignment="1">
      <alignment vertical="center"/>
    </xf>
    <xf numFmtId="0" fontId="3" fillId="0" borderId="32" xfId="287" applyFont="1" applyBorder="1" applyAlignment="1">
      <alignment vertical="center"/>
    </xf>
    <xf numFmtId="0" fontId="3" fillId="0" borderId="34" xfId="287" applyFont="1" applyBorder="1" applyAlignment="1">
      <alignment vertical="center"/>
    </xf>
    <xf numFmtId="4" fontId="3" fillId="0" borderId="16" xfId="287" applyNumberFormat="1" applyFont="1" applyBorder="1" applyAlignment="1">
      <alignment horizontal="center" vertical="center"/>
    </xf>
    <xf numFmtId="4" fontId="3" fillId="0" borderId="15" xfId="287" applyNumberFormat="1" applyFont="1" applyBorder="1" applyAlignment="1">
      <alignment horizontal="center" vertical="center"/>
    </xf>
    <xf numFmtId="0" fontId="8" fillId="0" borderId="15" xfId="287" applyBorder="1" applyAlignment="1">
      <alignment horizontal="center" vertical="center"/>
    </xf>
    <xf numFmtId="0" fontId="3" fillId="0" borderId="35" xfId="287" applyFont="1" applyBorder="1" applyAlignment="1">
      <alignment horizontal="center" vertical="center"/>
    </xf>
    <xf numFmtId="0" fontId="8" fillId="0" borderId="32" xfId="287" applyBorder="1" applyAlignment="1">
      <alignment horizontal="center" vertical="center"/>
    </xf>
    <xf numFmtId="0" fontId="2" fillId="0" borderId="15"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lignment vertical="center"/>
    </xf>
    <xf numFmtId="0" fontId="3" fillId="0" borderId="35" xfId="0" applyFont="1" applyBorder="1" applyAlignment="1">
      <alignment vertical="center"/>
    </xf>
    <xf numFmtId="0" fontId="3" fillId="0" borderId="30" xfId="0" applyFont="1" applyBorder="1" applyAlignment="1">
      <alignment vertical="center"/>
    </xf>
    <xf numFmtId="0" fontId="3" fillId="0" borderId="28" xfId="0" applyFont="1" applyBorder="1" applyAlignment="1">
      <alignment vertical="center"/>
    </xf>
    <xf numFmtId="0" fontId="3" fillId="0" borderId="32" xfId="0" applyFont="1" applyBorder="1" applyAlignment="1">
      <alignment vertical="center"/>
    </xf>
    <xf numFmtId="0" fontId="3" fillId="0" borderId="34" xfId="0" applyFont="1" applyBorder="1" applyAlignment="1">
      <alignment vertical="center"/>
    </xf>
    <xf numFmtId="4" fontId="3" fillId="0" borderId="16" xfId="0" applyNumberFormat="1" applyFont="1" applyBorder="1" applyAlignment="1">
      <alignment horizontal="center" vertical="center"/>
    </xf>
    <xf numFmtId="4" fontId="3" fillId="0" borderId="15" xfId="0" applyNumberFormat="1" applyFont="1" applyBorder="1" applyAlignment="1">
      <alignment horizontal="center" vertical="center"/>
    </xf>
    <xf numFmtId="0" fontId="8" fillId="0" borderId="15" xfId="0" applyFont="1" applyBorder="1" applyAlignment="1">
      <alignment horizontal="center" vertical="center"/>
    </xf>
    <xf numFmtId="0" fontId="3" fillId="0" borderId="13" xfId="0" applyFont="1" applyBorder="1" applyAlignment="1">
      <alignment horizontal="center" vertical="center" wrapText="1"/>
    </xf>
    <xf numFmtId="0" fontId="8" fillId="0" borderId="32" xfId="0" applyFont="1" applyBorder="1" applyAlignment="1">
      <alignment horizontal="center" vertical="center"/>
    </xf>
    <xf numFmtId="3" fontId="3" fillId="0" borderId="16" xfId="0" applyNumberFormat="1" applyFont="1" applyBorder="1" applyAlignment="1">
      <alignment horizontal="center" vertical="center"/>
    </xf>
    <xf numFmtId="3" fontId="3" fillId="0" borderId="15" xfId="0" applyNumberFormat="1" applyFont="1" applyBorder="1" applyAlignment="1">
      <alignment horizontal="center" vertical="center"/>
    </xf>
    <xf numFmtId="2" fontId="3" fillId="0" borderId="16" xfId="330" applyNumberFormat="1" applyFont="1" applyFill="1" applyBorder="1" applyAlignment="1">
      <alignment horizontal="center" vertical="center"/>
    </xf>
    <xf numFmtId="2" fontId="3" fillId="0" borderId="15" xfId="330" applyNumberFormat="1" applyFont="1" applyFill="1" applyBorder="1" applyAlignment="1">
      <alignment horizontal="center" vertical="center"/>
    </xf>
    <xf numFmtId="43" fontId="3" fillId="0" borderId="16" xfId="330" applyFont="1" applyBorder="1" applyAlignment="1">
      <alignment horizontal="center" vertical="center"/>
    </xf>
    <xf numFmtId="43" fontId="2" fillId="0" borderId="15" xfId="330" applyFont="1" applyBorder="1" applyAlignment="1">
      <alignment horizontal="center" vertical="center"/>
    </xf>
    <xf numFmtId="2" fontId="3" fillId="0" borderId="16" xfId="330" applyNumberFormat="1" applyFont="1" applyBorder="1" applyAlignment="1">
      <alignment horizontal="center" vertical="center"/>
    </xf>
    <xf numFmtId="2" fontId="0" fillId="0" borderId="15" xfId="330" applyNumberFormat="1" applyFont="1" applyBorder="1" applyAlignment="1">
      <alignment horizontal="center" vertical="center"/>
    </xf>
    <xf numFmtId="3" fontId="0" fillId="0" borderId="15" xfId="0" applyNumberFormat="1" applyBorder="1" applyAlignment="1">
      <alignment horizontal="center" vertical="center"/>
    </xf>
    <xf numFmtId="3" fontId="2" fillId="0" borderId="15" xfId="0" applyNumberFormat="1" applyFont="1" applyBorder="1" applyAlignment="1">
      <alignment horizontal="center" vertical="center"/>
    </xf>
    <xf numFmtId="3" fontId="3" fillId="0" borderId="16" xfId="287" applyNumberFormat="1" applyFont="1" applyBorder="1" applyAlignment="1">
      <alignment horizontal="center" vertical="center"/>
    </xf>
    <xf numFmtId="3" fontId="3" fillId="0" borderId="15" xfId="287" applyNumberFormat="1" applyFont="1" applyBorder="1" applyAlignment="1">
      <alignment horizontal="center" vertical="center"/>
    </xf>
    <xf numFmtId="3" fontId="8" fillId="0" borderId="15" xfId="287" applyNumberFormat="1" applyBorder="1" applyAlignment="1">
      <alignment horizontal="center" vertical="center"/>
    </xf>
    <xf numFmtId="0" fontId="3" fillId="0" borderId="27" xfId="287" applyFont="1" applyBorder="1" applyAlignment="1">
      <alignment horizontal="center" vertical="center"/>
    </xf>
    <xf numFmtId="0" fontId="8" fillId="0" borderId="28" xfId="287" applyBorder="1" applyAlignment="1">
      <alignment horizontal="center" vertical="center"/>
    </xf>
    <xf numFmtId="0" fontId="3" fillId="0" borderId="27" xfId="0" applyFont="1" applyBorder="1" applyAlignment="1">
      <alignment horizontal="center" vertical="center"/>
    </xf>
    <xf numFmtId="0" fontId="8" fillId="0" borderId="28" xfId="0" applyFont="1" applyBorder="1" applyAlignment="1">
      <alignment horizontal="center" vertical="center"/>
    </xf>
    <xf numFmtId="0" fontId="7" fillId="0" borderId="13" xfId="0" applyFont="1" applyBorder="1" applyAlignment="1">
      <alignment horizontal="left" wrapText="1"/>
    </xf>
    <xf numFmtId="0" fontId="3" fillId="0" borderId="20" xfId="0" applyFont="1" applyBorder="1" applyAlignment="1">
      <alignment horizontal="left" vertical="center"/>
    </xf>
    <xf numFmtId="0" fontId="0" fillId="0" borderId="29" xfId="0" applyBorder="1" applyAlignment="1">
      <alignment horizontal="left"/>
    </xf>
    <xf numFmtId="0" fontId="3" fillId="0" borderId="32" xfId="0" applyFont="1" applyBorder="1" applyAlignment="1">
      <alignment horizontal="center"/>
    </xf>
  </cellXfs>
  <cellStyles count="333">
    <cellStyle name="20% - Accent1" xfId="1" builtinId="30" customBuiltin="1"/>
    <cellStyle name="20% - Accent1 2" xfId="2" xr:uid="{00000000-0005-0000-0000-000001000000}"/>
    <cellStyle name="20% - Accent1 3" xfId="3" xr:uid="{00000000-0005-0000-0000-000002000000}"/>
    <cellStyle name="20% - Accent1 4" xfId="4" xr:uid="{00000000-0005-0000-0000-000003000000}"/>
    <cellStyle name="20% - Accent2" xfId="5" builtinId="34" customBuiltin="1"/>
    <cellStyle name="20% - Accent2 2" xfId="6" xr:uid="{00000000-0005-0000-0000-000005000000}"/>
    <cellStyle name="20% - Accent2 3" xfId="7" xr:uid="{00000000-0005-0000-0000-000006000000}"/>
    <cellStyle name="20% - Accent2 4" xfId="8" xr:uid="{00000000-0005-0000-0000-000007000000}"/>
    <cellStyle name="20% - Accent3" xfId="9" builtinId="38" customBuiltin="1"/>
    <cellStyle name="20% - Accent3 2" xfId="10" xr:uid="{00000000-0005-0000-0000-000009000000}"/>
    <cellStyle name="20% - Accent3 3" xfId="11" xr:uid="{00000000-0005-0000-0000-00000A000000}"/>
    <cellStyle name="20% - Accent3 4" xfId="12" xr:uid="{00000000-0005-0000-0000-00000B000000}"/>
    <cellStyle name="20% - Accent4" xfId="13" builtinId="42" customBuiltin="1"/>
    <cellStyle name="20% - Accent4 2" xfId="14" xr:uid="{00000000-0005-0000-0000-00000D000000}"/>
    <cellStyle name="20% - Accent4 3" xfId="15" xr:uid="{00000000-0005-0000-0000-00000E000000}"/>
    <cellStyle name="20% - Accent4 4" xfId="16" xr:uid="{00000000-0005-0000-0000-00000F000000}"/>
    <cellStyle name="20% - Accent5" xfId="17" builtinId="46" customBuiltin="1"/>
    <cellStyle name="20% - Accent5 2" xfId="18" xr:uid="{00000000-0005-0000-0000-000011000000}"/>
    <cellStyle name="20% - Accent5 3" xfId="19" xr:uid="{00000000-0005-0000-0000-000012000000}"/>
    <cellStyle name="20% - Accent5 4" xfId="20" xr:uid="{00000000-0005-0000-0000-000013000000}"/>
    <cellStyle name="20% - Accent6" xfId="21" builtinId="50" customBuiltin="1"/>
    <cellStyle name="20% - Accent6 2" xfId="22" xr:uid="{00000000-0005-0000-0000-000015000000}"/>
    <cellStyle name="20% - Accent6 3" xfId="23" xr:uid="{00000000-0005-0000-0000-000016000000}"/>
    <cellStyle name="20% - Accent6 4" xfId="24" xr:uid="{00000000-0005-0000-0000-000017000000}"/>
    <cellStyle name="40% - Accent1" xfId="25" builtinId="31" customBuiltin="1"/>
    <cellStyle name="40% - Accent1 2" xfId="26" xr:uid="{00000000-0005-0000-0000-000019000000}"/>
    <cellStyle name="40% - Accent1 3" xfId="27" xr:uid="{00000000-0005-0000-0000-00001A000000}"/>
    <cellStyle name="40% - Accent1 4" xfId="28" xr:uid="{00000000-0005-0000-0000-00001B000000}"/>
    <cellStyle name="40% - Accent2" xfId="29" builtinId="35" customBuiltin="1"/>
    <cellStyle name="40% - Accent2 2" xfId="30" xr:uid="{00000000-0005-0000-0000-00001D000000}"/>
    <cellStyle name="40% - Accent2 3" xfId="31" xr:uid="{00000000-0005-0000-0000-00001E000000}"/>
    <cellStyle name="40% - Accent2 4" xfId="32" xr:uid="{00000000-0005-0000-0000-00001F000000}"/>
    <cellStyle name="40% - Accent3" xfId="33" builtinId="39" customBuiltin="1"/>
    <cellStyle name="40% - Accent3 2" xfId="34" xr:uid="{00000000-0005-0000-0000-000021000000}"/>
    <cellStyle name="40% - Accent3 3" xfId="35" xr:uid="{00000000-0005-0000-0000-000022000000}"/>
    <cellStyle name="40% - Accent3 4" xfId="36" xr:uid="{00000000-0005-0000-0000-000023000000}"/>
    <cellStyle name="40% - Accent4" xfId="37" builtinId="43" customBuiltin="1"/>
    <cellStyle name="40% - Accent4 2" xfId="38" xr:uid="{00000000-0005-0000-0000-000025000000}"/>
    <cellStyle name="40% - Accent4 3" xfId="39" xr:uid="{00000000-0005-0000-0000-000026000000}"/>
    <cellStyle name="40% - Accent4 4" xfId="40" xr:uid="{00000000-0005-0000-0000-000027000000}"/>
    <cellStyle name="40% - Accent5" xfId="41" builtinId="47" customBuiltin="1"/>
    <cellStyle name="40% - Accent5 2" xfId="42" xr:uid="{00000000-0005-0000-0000-000029000000}"/>
    <cellStyle name="40% - Accent5 3" xfId="43" xr:uid="{00000000-0005-0000-0000-00002A000000}"/>
    <cellStyle name="40% - Accent5 4" xfId="44" xr:uid="{00000000-0005-0000-0000-00002B000000}"/>
    <cellStyle name="40% - Accent6" xfId="45" builtinId="51" customBuiltin="1"/>
    <cellStyle name="40% - Accent6 2" xfId="46" xr:uid="{00000000-0005-0000-0000-00002D000000}"/>
    <cellStyle name="40% - Accent6 3" xfId="47" xr:uid="{00000000-0005-0000-0000-00002E000000}"/>
    <cellStyle name="40% - Accent6 4" xfId="48" xr:uid="{00000000-0005-0000-0000-00002F000000}"/>
    <cellStyle name="60% - Accent1" xfId="49" builtinId="32" customBuiltin="1"/>
    <cellStyle name="60% - Accent1 2" xfId="50" xr:uid="{00000000-0005-0000-0000-000031000000}"/>
    <cellStyle name="60% - Accent2" xfId="51" builtinId="36" customBuiltin="1"/>
    <cellStyle name="60% - Accent2 2" xfId="52" xr:uid="{00000000-0005-0000-0000-000033000000}"/>
    <cellStyle name="60% - Accent3" xfId="53" builtinId="40" customBuiltin="1"/>
    <cellStyle name="60% - Accent3 2" xfId="54" xr:uid="{00000000-0005-0000-0000-000035000000}"/>
    <cellStyle name="60% - Accent4" xfId="55" builtinId="44" customBuiltin="1"/>
    <cellStyle name="60% - Accent4 2" xfId="56" xr:uid="{00000000-0005-0000-0000-000037000000}"/>
    <cellStyle name="60% - Accent5" xfId="57" builtinId="48" customBuiltin="1"/>
    <cellStyle name="60% - Accent5 2" xfId="58" xr:uid="{00000000-0005-0000-0000-000039000000}"/>
    <cellStyle name="60% - Accent6" xfId="59" builtinId="52" customBuiltin="1"/>
    <cellStyle name="60% - Accent6 2" xfId="60" xr:uid="{00000000-0005-0000-0000-00003B000000}"/>
    <cellStyle name="Accent1" xfId="61" builtinId="29" customBuiltin="1"/>
    <cellStyle name="Accent1 2" xfId="62" xr:uid="{00000000-0005-0000-0000-00003D000000}"/>
    <cellStyle name="Accent2" xfId="63" builtinId="33" customBuiltin="1"/>
    <cellStyle name="Accent2 2" xfId="64" xr:uid="{00000000-0005-0000-0000-00003F000000}"/>
    <cellStyle name="Accent3" xfId="65" builtinId="37" customBuiltin="1"/>
    <cellStyle name="Accent3 2" xfId="66" xr:uid="{00000000-0005-0000-0000-000041000000}"/>
    <cellStyle name="Accent4" xfId="67" builtinId="41" customBuiltin="1"/>
    <cellStyle name="Accent4 2" xfId="68" xr:uid="{00000000-0005-0000-0000-000043000000}"/>
    <cellStyle name="Accent5" xfId="69" builtinId="45" customBuiltin="1"/>
    <cellStyle name="Accent5 2" xfId="70" xr:uid="{00000000-0005-0000-0000-000045000000}"/>
    <cellStyle name="Accent6" xfId="71" builtinId="49" customBuiltin="1"/>
    <cellStyle name="Accent6 2" xfId="72" xr:uid="{00000000-0005-0000-0000-000047000000}"/>
    <cellStyle name="Bad" xfId="73" builtinId="27" customBuiltin="1"/>
    <cellStyle name="Bad 2" xfId="74" xr:uid="{00000000-0005-0000-0000-000049000000}"/>
    <cellStyle name="Calculation" xfId="75" builtinId="22" customBuiltin="1"/>
    <cellStyle name="Calculation 2" xfId="76" xr:uid="{00000000-0005-0000-0000-00004B000000}"/>
    <cellStyle name="Check Cell" xfId="77" builtinId="23" customBuiltin="1"/>
    <cellStyle name="Check Cell 2" xfId="78" xr:uid="{00000000-0005-0000-0000-00004D000000}"/>
    <cellStyle name="Comma" xfId="330" builtinId="3"/>
    <cellStyle name="Comma 10" xfId="79" xr:uid="{00000000-0005-0000-0000-00004F000000}"/>
    <cellStyle name="Comma 10 2" xfId="80" xr:uid="{00000000-0005-0000-0000-000050000000}"/>
    <cellStyle name="Comma 10 2 2" xfId="81" xr:uid="{00000000-0005-0000-0000-000051000000}"/>
    <cellStyle name="Comma 10 3" xfId="82" xr:uid="{00000000-0005-0000-0000-000052000000}"/>
    <cellStyle name="Comma 11" xfId="83" xr:uid="{00000000-0005-0000-0000-000053000000}"/>
    <cellStyle name="Comma 11 2" xfId="84" xr:uid="{00000000-0005-0000-0000-000054000000}"/>
    <cellStyle name="Comma 11 2 2" xfId="85" xr:uid="{00000000-0005-0000-0000-000055000000}"/>
    <cellStyle name="Comma 11 3" xfId="86" xr:uid="{00000000-0005-0000-0000-000056000000}"/>
    <cellStyle name="Comma 12" xfId="87" xr:uid="{00000000-0005-0000-0000-000057000000}"/>
    <cellStyle name="Comma 12 2" xfId="88" xr:uid="{00000000-0005-0000-0000-000058000000}"/>
    <cellStyle name="Comma 12 2 2" xfId="89" xr:uid="{00000000-0005-0000-0000-000059000000}"/>
    <cellStyle name="Comma 12 3" xfId="90" xr:uid="{00000000-0005-0000-0000-00005A000000}"/>
    <cellStyle name="Comma 13" xfId="91" xr:uid="{00000000-0005-0000-0000-00005B000000}"/>
    <cellStyle name="Comma 13 2" xfId="92" xr:uid="{00000000-0005-0000-0000-00005C000000}"/>
    <cellStyle name="Comma 13 2 2" xfId="93" xr:uid="{00000000-0005-0000-0000-00005D000000}"/>
    <cellStyle name="Comma 13 3" xfId="94" xr:uid="{00000000-0005-0000-0000-00005E000000}"/>
    <cellStyle name="Comma 14" xfId="95" xr:uid="{00000000-0005-0000-0000-00005F000000}"/>
    <cellStyle name="Comma 14 2" xfId="96" xr:uid="{00000000-0005-0000-0000-000060000000}"/>
    <cellStyle name="Comma 14 2 2" xfId="97" xr:uid="{00000000-0005-0000-0000-000061000000}"/>
    <cellStyle name="Comma 14 3" xfId="98" xr:uid="{00000000-0005-0000-0000-000062000000}"/>
    <cellStyle name="Comma 15" xfId="99" xr:uid="{00000000-0005-0000-0000-000063000000}"/>
    <cellStyle name="Comma 15 2" xfId="100" xr:uid="{00000000-0005-0000-0000-000064000000}"/>
    <cellStyle name="Comma 15 2 2" xfId="101" xr:uid="{00000000-0005-0000-0000-000065000000}"/>
    <cellStyle name="Comma 15 3" xfId="102" xr:uid="{00000000-0005-0000-0000-000066000000}"/>
    <cellStyle name="Comma 16" xfId="103" xr:uid="{00000000-0005-0000-0000-000067000000}"/>
    <cellStyle name="Comma 16 2" xfId="104" xr:uid="{00000000-0005-0000-0000-000068000000}"/>
    <cellStyle name="Comma 16 2 2" xfId="105" xr:uid="{00000000-0005-0000-0000-000069000000}"/>
    <cellStyle name="Comma 16 3" xfId="106" xr:uid="{00000000-0005-0000-0000-00006A000000}"/>
    <cellStyle name="Comma 17" xfId="107" xr:uid="{00000000-0005-0000-0000-00006B000000}"/>
    <cellStyle name="Comma 17 2" xfId="108" xr:uid="{00000000-0005-0000-0000-00006C000000}"/>
    <cellStyle name="Comma 17 2 2" xfId="109" xr:uid="{00000000-0005-0000-0000-00006D000000}"/>
    <cellStyle name="Comma 17 3" xfId="110" xr:uid="{00000000-0005-0000-0000-00006E000000}"/>
    <cellStyle name="Comma 18" xfId="111" xr:uid="{00000000-0005-0000-0000-00006F000000}"/>
    <cellStyle name="Comma 18 2" xfId="112" xr:uid="{00000000-0005-0000-0000-000070000000}"/>
    <cellStyle name="Comma 18 2 2" xfId="113" xr:uid="{00000000-0005-0000-0000-000071000000}"/>
    <cellStyle name="Comma 18 3" xfId="114" xr:uid="{00000000-0005-0000-0000-000072000000}"/>
    <cellStyle name="Comma 2" xfId="115" xr:uid="{00000000-0005-0000-0000-000073000000}"/>
    <cellStyle name="Comma 2 2" xfId="116" xr:uid="{00000000-0005-0000-0000-000074000000}"/>
    <cellStyle name="Comma 2 2 2" xfId="117" xr:uid="{00000000-0005-0000-0000-000075000000}"/>
    <cellStyle name="Comma 2 2 2 2" xfId="118" xr:uid="{00000000-0005-0000-0000-000076000000}"/>
    <cellStyle name="Comma 2 2 3" xfId="119" xr:uid="{00000000-0005-0000-0000-000077000000}"/>
    <cellStyle name="Comma 2 3" xfId="120" xr:uid="{00000000-0005-0000-0000-000078000000}"/>
    <cellStyle name="Comma 2 3 2" xfId="121" xr:uid="{00000000-0005-0000-0000-000079000000}"/>
    <cellStyle name="Comma 2 3 2 2" xfId="122" xr:uid="{00000000-0005-0000-0000-00007A000000}"/>
    <cellStyle name="Comma 2 3 3" xfId="123" xr:uid="{00000000-0005-0000-0000-00007B000000}"/>
    <cellStyle name="Comma 2 4" xfId="124" xr:uid="{00000000-0005-0000-0000-00007C000000}"/>
    <cellStyle name="Comma 2 4 2" xfId="125" xr:uid="{00000000-0005-0000-0000-00007D000000}"/>
    <cellStyle name="Comma 2 5" xfId="126" xr:uid="{00000000-0005-0000-0000-00007E000000}"/>
    <cellStyle name="Comma 2 6" xfId="332" xr:uid="{BF4A6138-E7F0-4D82-BA9C-C7E65885C652}"/>
    <cellStyle name="Comma 3" xfId="127" xr:uid="{00000000-0005-0000-0000-00007F000000}"/>
    <cellStyle name="Comma 3 2" xfId="128" xr:uid="{00000000-0005-0000-0000-000080000000}"/>
    <cellStyle name="Comma 3 2 2" xfId="129" xr:uid="{00000000-0005-0000-0000-000081000000}"/>
    <cellStyle name="Comma 3 2 3" xfId="130" xr:uid="{00000000-0005-0000-0000-000082000000}"/>
    <cellStyle name="Comma 3 3" xfId="131" xr:uid="{00000000-0005-0000-0000-000083000000}"/>
    <cellStyle name="Comma 3 3 2" xfId="132" xr:uid="{00000000-0005-0000-0000-000084000000}"/>
    <cellStyle name="Comma 3 3 3" xfId="133" xr:uid="{00000000-0005-0000-0000-000085000000}"/>
    <cellStyle name="Comma 3 4" xfId="134" xr:uid="{00000000-0005-0000-0000-000086000000}"/>
    <cellStyle name="Comma 3 4 2" xfId="135" xr:uid="{00000000-0005-0000-0000-000087000000}"/>
    <cellStyle name="Comma 3 5" xfId="136" xr:uid="{00000000-0005-0000-0000-000088000000}"/>
    <cellStyle name="Comma 4" xfId="137" xr:uid="{00000000-0005-0000-0000-000089000000}"/>
    <cellStyle name="Comma 4 2" xfId="138" xr:uid="{00000000-0005-0000-0000-00008A000000}"/>
    <cellStyle name="Comma 4 2 2" xfId="139" xr:uid="{00000000-0005-0000-0000-00008B000000}"/>
    <cellStyle name="Comma 4 2 3" xfId="140" xr:uid="{00000000-0005-0000-0000-00008C000000}"/>
    <cellStyle name="Comma 4 3" xfId="141" xr:uid="{00000000-0005-0000-0000-00008D000000}"/>
    <cellStyle name="Comma 4 3 2" xfId="142" xr:uid="{00000000-0005-0000-0000-00008E000000}"/>
    <cellStyle name="Comma 4 4" xfId="143" xr:uid="{00000000-0005-0000-0000-00008F000000}"/>
    <cellStyle name="Comma 4 5" xfId="144" xr:uid="{00000000-0005-0000-0000-000090000000}"/>
    <cellStyle name="Comma 5" xfId="145" xr:uid="{00000000-0005-0000-0000-000091000000}"/>
    <cellStyle name="Comma 5 2" xfId="146" xr:uid="{00000000-0005-0000-0000-000092000000}"/>
    <cellStyle name="Comma 5 2 2" xfId="147" xr:uid="{00000000-0005-0000-0000-000093000000}"/>
    <cellStyle name="Comma 5 3" xfId="148" xr:uid="{00000000-0005-0000-0000-000094000000}"/>
    <cellStyle name="Comma 6" xfId="149" xr:uid="{00000000-0005-0000-0000-000095000000}"/>
    <cellStyle name="Comma 6 2" xfId="150" xr:uid="{00000000-0005-0000-0000-000096000000}"/>
    <cellStyle name="Comma 6 2 2" xfId="151" xr:uid="{00000000-0005-0000-0000-000097000000}"/>
    <cellStyle name="Comma 6 3" xfId="152" xr:uid="{00000000-0005-0000-0000-000098000000}"/>
    <cellStyle name="Comma 7" xfId="153" xr:uid="{00000000-0005-0000-0000-000099000000}"/>
    <cellStyle name="Comma 7 2" xfId="154" xr:uid="{00000000-0005-0000-0000-00009A000000}"/>
    <cellStyle name="Comma 7 2 2" xfId="155" xr:uid="{00000000-0005-0000-0000-00009B000000}"/>
    <cellStyle name="Comma 7 3" xfId="156" xr:uid="{00000000-0005-0000-0000-00009C000000}"/>
    <cellStyle name="Comma 8" xfId="157" xr:uid="{00000000-0005-0000-0000-00009D000000}"/>
    <cellStyle name="Comma 8 2" xfId="158" xr:uid="{00000000-0005-0000-0000-00009E000000}"/>
    <cellStyle name="Comma 8 2 2" xfId="159" xr:uid="{00000000-0005-0000-0000-00009F000000}"/>
    <cellStyle name="Comma 8 3" xfId="160" xr:uid="{00000000-0005-0000-0000-0000A0000000}"/>
    <cellStyle name="Comma 9" xfId="161" xr:uid="{00000000-0005-0000-0000-0000A1000000}"/>
    <cellStyle name="Comma 9 2" xfId="162" xr:uid="{00000000-0005-0000-0000-0000A2000000}"/>
    <cellStyle name="Comma 9 2 2" xfId="163" xr:uid="{00000000-0005-0000-0000-0000A3000000}"/>
    <cellStyle name="Comma 9 3" xfId="164" xr:uid="{00000000-0005-0000-0000-0000A4000000}"/>
    <cellStyle name="Comma0" xfId="165" xr:uid="{00000000-0005-0000-0000-0000A5000000}"/>
    <cellStyle name="Comma0 2" xfId="166" xr:uid="{00000000-0005-0000-0000-0000A6000000}"/>
    <cellStyle name="Comma0 2 2" xfId="167" xr:uid="{00000000-0005-0000-0000-0000A7000000}"/>
    <cellStyle name="Comma0 2 2 2" xfId="168" xr:uid="{00000000-0005-0000-0000-0000A8000000}"/>
    <cellStyle name="Comma0 2 3" xfId="169" xr:uid="{00000000-0005-0000-0000-0000A9000000}"/>
    <cellStyle name="Comma0 3" xfId="170" xr:uid="{00000000-0005-0000-0000-0000AA000000}"/>
    <cellStyle name="Comma0 3 2" xfId="171" xr:uid="{00000000-0005-0000-0000-0000AB000000}"/>
    <cellStyle name="Comma0 3 3" xfId="172" xr:uid="{00000000-0005-0000-0000-0000AC000000}"/>
    <cellStyle name="Comma0 3 4" xfId="173" xr:uid="{00000000-0005-0000-0000-0000AD000000}"/>
    <cellStyle name="Comma0 4" xfId="174" xr:uid="{00000000-0005-0000-0000-0000AE000000}"/>
    <cellStyle name="Comma0 4 2" xfId="175" xr:uid="{00000000-0005-0000-0000-0000AF000000}"/>
    <cellStyle name="Comma0 4 3" xfId="176" xr:uid="{00000000-0005-0000-0000-0000B0000000}"/>
    <cellStyle name="Comma0 5" xfId="177" xr:uid="{00000000-0005-0000-0000-0000B1000000}"/>
    <cellStyle name="Comma1" xfId="178" xr:uid="{00000000-0005-0000-0000-0000B2000000}"/>
    <cellStyle name="Comma1 2" xfId="179" xr:uid="{00000000-0005-0000-0000-0000B3000000}"/>
    <cellStyle name="Comma2" xfId="180" xr:uid="{00000000-0005-0000-0000-0000B4000000}"/>
    <cellStyle name="Comma3" xfId="181" xr:uid="{00000000-0005-0000-0000-0000B5000000}"/>
    <cellStyle name="Comma3 2" xfId="182" xr:uid="{00000000-0005-0000-0000-0000B6000000}"/>
    <cellStyle name="Currency 2" xfId="183" xr:uid="{00000000-0005-0000-0000-0000B7000000}"/>
    <cellStyle name="Currency 2 2" xfId="184" xr:uid="{00000000-0005-0000-0000-0000B8000000}"/>
    <cellStyle name="Currency 2 2 2" xfId="185" xr:uid="{00000000-0005-0000-0000-0000B9000000}"/>
    <cellStyle name="Currency 2 2 2 2" xfId="186" xr:uid="{00000000-0005-0000-0000-0000BA000000}"/>
    <cellStyle name="Currency 2 2 2 3" xfId="187" xr:uid="{00000000-0005-0000-0000-0000BB000000}"/>
    <cellStyle name="Currency 2 2 3" xfId="188" xr:uid="{00000000-0005-0000-0000-0000BC000000}"/>
    <cellStyle name="Currency 2 3" xfId="189" xr:uid="{00000000-0005-0000-0000-0000BD000000}"/>
    <cellStyle name="Currency 2 4" xfId="190" xr:uid="{00000000-0005-0000-0000-0000BE000000}"/>
    <cellStyle name="Currency 2 4 2" xfId="191" xr:uid="{00000000-0005-0000-0000-0000BF000000}"/>
    <cellStyle name="Currency 2 5" xfId="192" xr:uid="{00000000-0005-0000-0000-0000C0000000}"/>
    <cellStyle name="Currency 2 6" xfId="327" xr:uid="{00000000-0005-0000-0000-0000C1000000}"/>
    <cellStyle name="Currency 3" xfId="193" xr:uid="{00000000-0005-0000-0000-0000C2000000}"/>
    <cellStyle name="Currency 3 2" xfId="194" xr:uid="{00000000-0005-0000-0000-0000C3000000}"/>
    <cellStyle name="Currency 3 2 2" xfId="195" xr:uid="{00000000-0005-0000-0000-0000C4000000}"/>
    <cellStyle name="Currency 3 2 3" xfId="196" xr:uid="{00000000-0005-0000-0000-0000C5000000}"/>
    <cellStyle name="Currency 3 3" xfId="197" xr:uid="{00000000-0005-0000-0000-0000C6000000}"/>
    <cellStyle name="Currency 3 3 2" xfId="198" xr:uid="{00000000-0005-0000-0000-0000C7000000}"/>
    <cellStyle name="Currency 3 4" xfId="199" xr:uid="{00000000-0005-0000-0000-0000C8000000}"/>
    <cellStyle name="Currency 4" xfId="200" xr:uid="{00000000-0005-0000-0000-0000C9000000}"/>
    <cellStyle name="Currency 4 2" xfId="201" xr:uid="{00000000-0005-0000-0000-0000CA000000}"/>
    <cellStyle name="Currency 4 2 2" xfId="202" xr:uid="{00000000-0005-0000-0000-0000CB000000}"/>
    <cellStyle name="Currency 4 2 2 2" xfId="203" xr:uid="{00000000-0005-0000-0000-0000CC000000}"/>
    <cellStyle name="Currency 4 2 3" xfId="204" xr:uid="{00000000-0005-0000-0000-0000CD000000}"/>
    <cellStyle name="Currency 4 3" xfId="205" xr:uid="{00000000-0005-0000-0000-0000CE000000}"/>
    <cellStyle name="Currency 4 3 2" xfId="206" xr:uid="{00000000-0005-0000-0000-0000CF000000}"/>
    <cellStyle name="Currency 4 4" xfId="207" xr:uid="{00000000-0005-0000-0000-0000D0000000}"/>
    <cellStyle name="Currency 5" xfId="208" xr:uid="{00000000-0005-0000-0000-0000D1000000}"/>
    <cellStyle name="Currency 5 2" xfId="209" xr:uid="{00000000-0005-0000-0000-0000D2000000}"/>
    <cellStyle name="Currency 5 2 2" xfId="210" xr:uid="{00000000-0005-0000-0000-0000D3000000}"/>
    <cellStyle name="Currency 5 2 3" xfId="211" xr:uid="{00000000-0005-0000-0000-0000D4000000}"/>
    <cellStyle name="Currency 5 3" xfId="212" xr:uid="{00000000-0005-0000-0000-0000D5000000}"/>
    <cellStyle name="Currency 5 3 2" xfId="213" xr:uid="{00000000-0005-0000-0000-0000D6000000}"/>
    <cellStyle name="Currency 5 4" xfId="214" xr:uid="{00000000-0005-0000-0000-0000D7000000}"/>
    <cellStyle name="Currency 5 5" xfId="215" xr:uid="{00000000-0005-0000-0000-0000D8000000}"/>
    <cellStyle name="Currency 6" xfId="216" xr:uid="{00000000-0005-0000-0000-0000D9000000}"/>
    <cellStyle name="Currency 6 2" xfId="217" xr:uid="{00000000-0005-0000-0000-0000DA000000}"/>
    <cellStyle name="Currency 6 2 2" xfId="218" xr:uid="{00000000-0005-0000-0000-0000DB000000}"/>
    <cellStyle name="Currency 6 3" xfId="219" xr:uid="{00000000-0005-0000-0000-0000DC000000}"/>
    <cellStyle name="Currency 6 4" xfId="220" xr:uid="{00000000-0005-0000-0000-0000DD000000}"/>
    <cellStyle name="Currency 7" xfId="221" xr:uid="{00000000-0005-0000-0000-0000DE000000}"/>
    <cellStyle name="Currency 7 2" xfId="222" xr:uid="{00000000-0005-0000-0000-0000DF000000}"/>
    <cellStyle name="Currency 7 2 2" xfId="223" xr:uid="{00000000-0005-0000-0000-0000E0000000}"/>
    <cellStyle name="Currency 7 3" xfId="224" xr:uid="{00000000-0005-0000-0000-0000E1000000}"/>
    <cellStyle name="Currency 8" xfId="225" xr:uid="{00000000-0005-0000-0000-0000E2000000}"/>
    <cellStyle name="Currency0" xfId="226" xr:uid="{00000000-0005-0000-0000-0000E3000000}"/>
    <cellStyle name="Currency0 2" xfId="227" xr:uid="{00000000-0005-0000-0000-0000E4000000}"/>
    <cellStyle name="Currency0 2 2" xfId="228" xr:uid="{00000000-0005-0000-0000-0000E5000000}"/>
    <cellStyle name="Currency0 2 3" xfId="229" xr:uid="{00000000-0005-0000-0000-0000E6000000}"/>
    <cellStyle name="Currency0 3" xfId="230" xr:uid="{00000000-0005-0000-0000-0000E7000000}"/>
    <cellStyle name="Currency0 3 2" xfId="231" xr:uid="{00000000-0005-0000-0000-0000E8000000}"/>
    <cellStyle name="Currency0 4" xfId="232" xr:uid="{00000000-0005-0000-0000-0000E9000000}"/>
    <cellStyle name="Date" xfId="233" xr:uid="{00000000-0005-0000-0000-0000EA000000}"/>
    <cellStyle name="Date 2" xfId="234" xr:uid="{00000000-0005-0000-0000-0000EB000000}"/>
    <cellStyle name="Date 2 2" xfId="235" xr:uid="{00000000-0005-0000-0000-0000EC000000}"/>
    <cellStyle name="Date 3" xfId="236" xr:uid="{00000000-0005-0000-0000-0000ED000000}"/>
    <cellStyle name="Date 3 2" xfId="237" xr:uid="{00000000-0005-0000-0000-0000EE000000}"/>
    <cellStyle name="Date 4" xfId="238" xr:uid="{00000000-0005-0000-0000-0000EF000000}"/>
    <cellStyle name="Explanatory Text" xfId="239" builtinId="53" customBuiltin="1"/>
    <cellStyle name="Explanatory Text 2" xfId="240" xr:uid="{00000000-0005-0000-0000-0000F1000000}"/>
    <cellStyle name="F2" xfId="241" xr:uid="{00000000-0005-0000-0000-0000F2000000}"/>
    <cellStyle name="F2 2" xfId="242" xr:uid="{00000000-0005-0000-0000-0000F3000000}"/>
    <cellStyle name="F2 2 2" xfId="243" xr:uid="{00000000-0005-0000-0000-0000F4000000}"/>
    <cellStyle name="F2 3" xfId="244" xr:uid="{00000000-0005-0000-0000-0000F5000000}"/>
    <cellStyle name="F2_ScopeBOQ-Phala2" xfId="245" xr:uid="{00000000-0005-0000-0000-0000F6000000}"/>
    <cellStyle name="F3" xfId="246" xr:uid="{00000000-0005-0000-0000-0000F7000000}"/>
    <cellStyle name="F3 2" xfId="247" xr:uid="{00000000-0005-0000-0000-0000F8000000}"/>
    <cellStyle name="F4" xfId="248" xr:uid="{00000000-0005-0000-0000-0000F9000000}"/>
    <cellStyle name="F5" xfId="249" xr:uid="{00000000-0005-0000-0000-0000FA000000}"/>
    <cellStyle name="F6" xfId="250" xr:uid="{00000000-0005-0000-0000-0000FB000000}"/>
    <cellStyle name="F7" xfId="251" xr:uid="{00000000-0005-0000-0000-0000FC000000}"/>
    <cellStyle name="F8" xfId="252" xr:uid="{00000000-0005-0000-0000-0000FD000000}"/>
    <cellStyle name="Fixed" xfId="253" xr:uid="{00000000-0005-0000-0000-0000FE000000}"/>
    <cellStyle name="Fixed 2" xfId="254" xr:uid="{00000000-0005-0000-0000-0000FF000000}"/>
    <cellStyle name="Fixed 2 2" xfId="255" xr:uid="{00000000-0005-0000-0000-000000010000}"/>
    <cellStyle name="Fixed 3" xfId="256" xr:uid="{00000000-0005-0000-0000-000001010000}"/>
    <cellStyle name="Fixed 3 2" xfId="257" xr:uid="{00000000-0005-0000-0000-000002010000}"/>
    <cellStyle name="Fixed 4" xfId="258" xr:uid="{00000000-0005-0000-0000-000003010000}"/>
    <cellStyle name="Good" xfId="259" builtinId="26" customBuiltin="1"/>
    <cellStyle name="Good 2" xfId="260" xr:uid="{00000000-0005-0000-0000-000005010000}"/>
    <cellStyle name="Heading 1" xfId="261" builtinId="16" customBuiltin="1"/>
    <cellStyle name="Heading 1 2" xfId="262" xr:uid="{00000000-0005-0000-0000-000007010000}"/>
    <cellStyle name="Heading 1 2 2" xfId="263" xr:uid="{00000000-0005-0000-0000-000008010000}"/>
    <cellStyle name="Heading 2" xfId="264" builtinId="17" customBuiltin="1"/>
    <cellStyle name="Heading 2 2" xfId="265" xr:uid="{00000000-0005-0000-0000-00000A010000}"/>
    <cellStyle name="Heading 2 2 2" xfId="266" xr:uid="{00000000-0005-0000-0000-00000B010000}"/>
    <cellStyle name="Heading 3" xfId="267" builtinId="18" customBuiltin="1"/>
    <cellStyle name="Heading 3 2" xfId="268" xr:uid="{00000000-0005-0000-0000-00000D010000}"/>
    <cellStyle name="Heading 4" xfId="269" builtinId="19" customBuiltin="1"/>
    <cellStyle name="Heading 4 2" xfId="270" xr:uid="{00000000-0005-0000-0000-00000F010000}"/>
    <cellStyle name="HEADING1" xfId="271" xr:uid="{00000000-0005-0000-0000-000010010000}"/>
    <cellStyle name="HEADING1 2" xfId="272" xr:uid="{00000000-0005-0000-0000-000011010000}"/>
    <cellStyle name="HEADING2" xfId="273" xr:uid="{00000000-0005-0000-0000-000012010000}"/>
    <cellStyle name="HEADING2 2" xfId="274" xr:uid="{00000000-0005-0000-0000-000013010000}"/>
    <cellStyle name="Hyperlink 2" xfId="275" xr:uid="{00000000-0005-0000-0000-000014010000}"/>
    <cellStyle name="Hyperlink 2 2" xfId="276" xr:uid="{00000000-0005-0000-0000-000015010000}"/>
    <cellStyle name="Input" xfId="277" builtinId="20" customBuiltin="1"/>
    <cellStyle name="Input 2" xfId="278" xr:uid="{00000000-0005-0000-0000-000017010000}"/>
    <cellStyle name="Linked Cell" xfId="279" builtinId="24" customBuiltin="1"/>
    <cellStyle name="Linked Cell 2" xfId="280" xr:uid="{00000000-0005-0000-0000-000019010000}"/>
    <cellStyle name="Neutral" xfId="281" builtinId="28" customBuiltin="1"/>
    <cellStyle name="Neutral 2" xfId="282" xr:uid="{00000000-0005-0000-0000-00001B010000}"/>
    <cellStyle name="Normal" xfId="0" builtinId="0"/>
    <cellStyle name="Normal 11" xfId="283" xr:uid="{00000000-0005-0000-0000-00001D010000}"/>
    <cellStyle name="Normal 11 2" xfId="284" xr:uid="{00000000-0005-0000-0000-00001E010000}"/>
    <cellStyle name="Normal 13" xfId="285" xr:uid="{00000000-0005-0000-0000-00001F010000}"/>
    <cellStyle name="Normal 16" xfId="286" xr:uid="{00000000-0005-0000-0000-000020010000}"/>
    <cellStyle name="Normal 2" xfId="287" xr:uid="{00000000-0005-0000-0000-000021010000}"/>
    <cellStyle name="Normal 2 2" xfId="288" xr:uid="{00000000-0005-0000-0000-000022010000}"/>
    <cellStyle name="Normal 2 2 2" xfId="289" xr:uid="{00000000-0005-0000-0000-000023010000}"/>
    <cellStyle name="Normal 2 3" xfId="290" xr:uid="{00000000-0005-0000-0000-000024010000}"/>
    <cellStyle name="Normal 2 3 2" xfId="291" xr:uid="{00000000-0005-0000-0000-000025010000}"/>
    <cellStyle name="Normal 2 3 3" xfId="292" xr:uid="{00000000-0005-0000-0000-000026010000}"/>
    <cellStyle name="Normal 2 4" xfId="293" xr:uid="{00000000-0005-0000-0000-000027010000}"/>
    <cellStyle name="Normal 3" xfId="294" xr:uid="{00000000-0005-0000-0000-000028010000}"/>
    <cellStyle name="Normal 3 2" xfId="295" xr:uid="{00000000-0005-0000-0000-000029010000}"/>
    <cellStyle name="Normal 3 2 2" xfId="296" xr:uid="{00000000-0005-0000-0000-00002A010000}"/>
    <cellStyle name="Normal 3 3" xfId="297" xr:uid="{00000000-0005-0000-0000-00002B010000}"/>
    <cellStyle name="Normal 3 3 2" xfId="298" xr:uid="{00000000-0005-0000-0000-00002C010000}"/>
    <cellStyle name="Normal 3 4" xfId="299" xr:uid="{00000000-0005-0000-0000-00002D010000}"/>
    <cellStyle name="Normal 4" xfId="300" xr:uid="{00000000-0005-0000-0000-00002E010000}"/>
    <cellStyle name="Normal 4 2" xfId="301" xr:uid="{00000000-0005-0000-0000-00002F010000}"/>
    <cellStyle name="Normal 4 2 2" xfId="302" xr:uid="{00000000-0005-0000-0000-000030010000}"/>
    <cellStyle name="Normal 4 2 2 2" xfId="303" xr:uid="{00000000-0005-0000-0000-000031010000}"/>
    <cellStyle name="Normal 4 3" xfId="304" xr:uid="{00000000-0005-0000-0000-000032010000}"/>
    <cellStyle name="Normal 4 3 2" xfId="305" xr:uid="{00000000-0005-0000-0000-000033010000}"/>
    <cellStyle name="Normal 4 4" xfId="306" xr:uid="{00000000-0005-0000-0000-000034010000}"/>
    <cellStyle name="Normal 5" xfId="307" xr:uid="{00000000-0005-0000-0000-000035010000}"/>
    <cellStyle name="Normal 7" xfId="331" xr:uid="{00000000-0005-0000-0000-000036010000}"/>
    <cellStyle name="Normal 8" xfId="328" xr:uid="{00000000-0005-0000-0000-000037010000}"/>
    <cellStyle name="Note" xfId="308" builtinId="10" customBuiltin="1"/>
    <cellStyle name="Note 2" xfId="309" xr:uid="{00000000-0005-0000-0000-000039010000}"/>
    <cellStyle name="Note 3" xfId="310" xr:uid="{00000000-0005-0000-0000-00003A010000}"/>
    <cellStyle name="OPSKRIF" xfId="311" xr:uid="{00000000-0005-0000-0000-00003B010000}"/>
    <cellStyle name="opskrif1" xfId="312" xr:uid="{00000000-0005-0000-0000-00003C010000}"/>
    <cellStyle name="or" xfId="313" xr:uid="{00000000-0005-0000-0000-00003D010000}"/>
    <cellStyle name="Output" xfId="314" builtinId="21" customBuiltin="1"/>
    <cellStyle name="Output 2" xfId="315" xr:uid="{00000000-0005-0000-0000-00003F010000}"/>
    <cellStyle name="Percent" xfId="316" builtinId="5"/>
    <cellStyle name="Percent 2" xfId="317" xr:uid="{00000000-0005-0000-0000-000041010000}"/>
    <cellStyle name="Percent 2 2" xfId="318" xr:uid="{00000000-0005-0000-0000-000042010000}"/>
    <cellStyle name="Percent 2 3" xfId="329" xr:uid="{00000000-0005-0000-0000-000043010000}"/>
    <cellStyle name="Percent 3" xfId="319" xr:uid="{00000000-0005-0000-0000-000044010000}"/>
    <cellStyle name="Title" xfId="320" builtinId="15" customBuiltin="1"/>
    <cellStyle name="Title 2" xfId="321" xr:uid="{00000000-0005-0000-0000-000046010000}"/>
    <cellStyle name="Total" xfId="322" builtinId="25" customBuiltin="1"/>
    <cellStyle name="Total 2" xfId="323" xr:uid="{00000000-0005-0000-0000-000048010000}"/>
    <cellStyle name="Total 2 2" xfId="324" xr:uid="{00000000-0005-0000-0000-000049010000}"/>
    <cellStyle name="Warning Text" xfId="325" builtinId="11" customBuiltin="1"/>
    <cellStyle name="Warning Text 2" xfId="326" xr:uid="{00000000-0005-0000-0000-00004B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2:J289"/>
  <sheetViews>
    <sheetView view="pageBreakPreview" topLeftCell="A9" zoomScale="92" zoomScaleSheetLayoutView="92" workbookViewId="0">
      <selection activeCell="E42" sqref="E42"/>
    </sheetView>
  </sheetViews>
  <sheetFormatPr defaultColWidth="9.109375" defaultRowHeight="11.4" x14ac:dyDescent="0.2"/>
  <cols>
    <col min="1" max="1" width="8.33203125" style="20" customWidth="1"/>
    <col min="2" max="2" width="39.44140625" style="20" customWidth="1"/>
    <col min="3" max="3" width="9.44140625" style="20" customWidth="1"/>
    <col min="4" max="4" width="12" style="20" customWidth="1"/>
    <col min="5" max="5" width="10.109375" style="55" customWidth="1"/>
    <col min="6" max="6" width="12.44140625" style="20" customWidth="1"/>
    <col min="7" max="7" width="9.109375" style="20"/>
    <col min="8" max="8" width="11.6640625" style="20" customWidth="1"/>
    <col min="9" max="9" width="11.33203125" style="20" bestFit="1" customWidth="1"/>
    <col min="10" max="16384" width="9.109375" style="20"/>
  </cols>
  <sheetData>
    <row r="2" spans="1:9" x14ac:dyDescent="0.2">
      <c r="A2" s="520" t="s">
        <v>2</v>
      </c>
      <c r="B2" s="522" t="s">
        <v>3</v>
      </c>
      <c r="C2" s="520" t="s">
        <v>4</v>
      </c>
      <c r="D2" s="522" t="s">
        <v>5</v>
      </c>
      <c r="E2" s="520" t="s">
        <v>6</v>
      </c>
      <c r="F2" s="520" t="s">
        <v>7</v>
      </c>
    </row>
    <row r="3" spans="1:9" x14ac:dyDescent="0.2">
      <c r="A3" s="521"/>
      <c r="B3" s="523"/>
      <c r="C3" s="521"/>
      <c r="D3" s="523"/>
      <c r="E3" s="521"/>
      <c r="F3" s="521"/>
    </row>
    <row r="4" spans="1:9" ht="12" x14ac:dyDescent="0.25">
      <c r="A4" s="62"/>
      <c r="B4" s="61"/>
      <c r="C4" s="60"/>
      <c r="D4" s="59"/>
      <c r="E4" s="58"/>
      <c r="F4" s="58"/>
    </row>
    <row r="5" spans="1:9" ht="12" x14ac:dyDescent="0.25">
      <c r="A5" s="62">
        <v>1200</v>
      </c>
      <c r="B5" s="57" t="s">
        <v>82</v>
      </c>
      <c r="C5" s="60"/>
      <c r="D5" s="59"/>
      <c r="E5" s="58"/>
      <c r="F5" s="58"/>
    </row>
    <row r="6" spans="1:9" ht="14.25" customHeight="1" x14ac:dyDescent="0.25">
      <c r="A6" s="62"/>
      <c r="B6" s="57"/>
      <c r="C6" s="60"/>
      <c r="D6" s="59"/>
      <c r="E6" s="58"/>
      <c r="F6" s="58"/>
    </row>
    <row r="7" spans="1:9" ht="12" customHeight="1" x14ac:dyDescent="0.25">
      <c r="A7" s="62"/>
      <c r="B7" s="57"/>
      <c r="C7" s="60"/>
      <c r="D7" s="59"/>
      <c r="E7" s="58"/>
      <c r="F7" s="58"/>
      <c r="I7" s="379"/>
    </row>
    <row r="8" spans="1:9" ht="12" x14ac:dyDescent="0.25">
      <c r="A8" s="62" t="s">
        <v>216</v>
      </c>
      <c r="B8" s="57" t="s">
        <v>217</v>
      </c>
      <c r="C8" s="60"/>
      <c r="D8" s="59"/>
      <c r="E8" s="58"/>
      <c r="F8" s="58"/>
      <c r="I8" s="379"/>
    </row>
    <row r="9" spans="1:9" ht="12" customHeight="1" x14ac:dyDescent="0.25">
      <c r="A9" s="62"/>
      <c r="B9" s="57"/>
      <c r="C9" s="60"/>
      <c r="D9" s="59"/>
      <c r="E9" s="58"/>
      <c r="F9" s="58"/>
      <c r="I9" s="379"/>
    </row>
    <row r="10" spans="1:9" ht="17.25" customHeight="1" x14ac:dyDescent="0.25">
      <c r="A10" s="62"/>
      <c r="B10" s="54" t="s">
        <v>218</v>
      </c>
      <c r="C10" s="164"/>
      <c r="D10" s="59"/>
      <c r="E10" s="58"/>
      <c r="F10" s="58"/>
      <c r="I10" s="379"/>
    </row>
    <row r="11" spans="1:9" ht="17.25" customHeight="1" x14ac:dyDescent="0.25">
      <c r="A11" s="62"/>
      <c r="B11" s="54" t="s">
        <v>222</v>
      </c>
      <c r="C11" s="164"/>
      <c r="D11" s="59"/>
      <c r="E11" s="58"/>
      <c r="F11" s="58"/>
      <c r="I11" s="379"/>
    </row>
    <row r="12" spans="1:9" ht="17.25" customHeight="1" x14ac:dyDescent="0.25">
      <c r="A12" s="62"/>
      <c r="B12" s="54" t="s">
        <v>223</v>
      </c>
      <c r="C12" s="55"/>
      <c r="D12" s="59"/>
      <c r="E12" s="58"/>
      <c r="F12" s="58"/>
      <c r="I12" s="379"/>
    </row>
    <row r="13" spans="1:9" ht="17.25" customHeight="1" x14ac:dyDescent="0.25">
      <c r="A13" s="62"/>
      <c r="B13" s="54" t="s">
        <v>219</v>
      </c>
      <c r="C13" s="55" t="s">
        <v>23</v>
      </c>
      <c r="D13" s="59">
        <v>1</v>
      </c>
      <c r="E13" s="58">
        <v>50000</v>
      </c>
      <c r="F13" s="58">
        <f>+D13*E13</f>
        <v>50000</v>
      </c>
      <c r="I13" s="379"/>
    </row>
    <row r="14" spans="1:9" ht="12" x14ac:dyDescent="0.25">
      <c r="A14" s="62"/>
      <c r="B14" s="54"/>
      <c r="C14" s="55"/>
      <c r="D14" s="59"/>
      <c r="E14" s="58"/>
      <c r="F14" s="58"/>
      <c r="I14" s="379"/>
    </row>
    <row r="15" spans="1:9" ht="12" x14ac:dyDescent="0.25">
      <c r="A15" s="62"/>
      <c r="B15" s="54" t="s">
        <v>220</v>
      </c>
      <c r="C15" s="55"/>
      <c r="D15" s="59"/>
      <c r="E15" s="58"/>
      <c r="F15" s="58"/>
      <c r="I15" s="379"/>
    </row>
    <row r="16" spans="1:9" ht="12" x14ac:dyDescent="0.25">
      <c r="A16" s="62"/>
      <c r="B16" s="54" t="s">
        <v>221</v>
      </c>
      <c r="C16" s="55" t="s">
        <v>22</v>
      </c>
      <c r="D16" s="58">
        <f>F13</f>
        <v>50000</v>
      </c>
      <c r="E16" s="194"/>
      <c r="F16" s="58">
        <f>D16*E16</f>
        <v>0</v>
      </c>
      <c r="I16" s="379"/>
    </row>
    <row r="17" spans="1:9" ht="12" x14ac:dyDescent="0.25">
      <c r="A17" s="62"/>
      <c r="B17" s="57"/>
      <c r="C17" s="60"/>
      <c r="D17" s="59"/>
      <c r="E17" s="58"/>
      <c r="F17" s="58"/>
      <c r="I17" s="379"/>
    </row>
    <row r="18" spans="1:9" ht="12" x14ac:dyDescent="0.25">
      <c r="A18" s="524" t="s">
        <v>167</v>
      </c>
      <c r="B18" s="56" t="s">
        <v>166</v>
      </c>
      <c r="C18" s="55"/>
      <c r="D18" s="59"/>
      <c r="E18" s="58"/>
      <c r="F18" s="58"/>
      <c r="I18" s="379"/>
    </row>
    <row r="19" spans="1:9" ht="12" customHeight="1" x14ac:dyDescent="0.2">
      <c r="A19" s="524"/>
      <c r="B19" s="45"/>
      <c r="C19" s="55"/>
      <c r="D19" s="59"/>
      <c r="E19" s="58"/>
      <c r="F19" s="58"/>
      <c r="I19" s="379"/>
    </row>
    <row r="20" spans="1:9" ht="12" x14ac:dyDescent="0.25">
      <c r="A20" s="62" t="s">
        <v>165</v>
      </c>
      <c r="B20" s="45" t="s">
        <v>83</v>
      </c>
      <c r="C20" s="55"/>
      <c r="D20" s="59"/>
      <c r="E20" s="58"/>
      <c r="F20" s="58"/>
      <c r="I20" s="379"/>
    </row>
    <row r="21" spans="1:9" ht="12" x14ac:dyDescent="0.25">
      <c r="A21" s="62"/>
      <c r="B21" s="45" t="s">
        <v>379</v>
      </c>
      <c r="C21" s="55" t="s">
        <v>23</v>
      </c>
      <c r="D21" s="59">
        <v>1</v>
      </c>
      <c r="E21" s="58">
        <f>5250*5</f>
        <v>26250</v>
      </c>
      <c r="F21" s="507">
        <f>+D21*E21</f>
        <v>26250</v>
      </c>
      <c r="I21" s="379"/>
    </row>
    <row r="22" spans="1:9" ht="12" x14ac:dyDescent="0.25">
      <c r="A22" s="62"/>
      <c r="B22" s="54"/>
      <c r="C22" s="55"/>
      <c r="D22" s="59"/>
      <c r="E22" s="58"/>
      <c r="F22" s="58"/>
      <c r="I22" s="379"/>
    </row>
    <row r="23" spans="1:9" ht="12" x14ac:dyDescent="0.25">
      <c r="A23" s="62"/>
      <c r="B23" s="54" t="s">
        <v>84</v>
      </c>
      <c r="C23" s="55"/>
      <c r="D23" s="59"/>
      <c r="E23" s="58"/>
      <c r="F23" s="58"/>
      <c r="I23" s="379"/>
    </row>
    <row r="24" spans="1:9" ht="12" x14ac:dyDescent="0.25">
      <c r="A24" s="62"/>
      <c r="B24" s="45" t="s">
        <v>85</v>
      </c>
      <c r="C24" s="55" t="s">
        <v>22</v>
      </c>
      <c r="D24" s="58">
        <f>F21</f>
        <v>26250</v>
      </c>
      <c r="E24" s="195"/>
      <c r="F24" s="58">
        <f>D24*E24</f>
        <v>0</v>
      </c>
      <c r="I24" s="379"/>
    </row>
    <row r="25" spans="1:9" ht="15" customHeight="1" x14ac:dyDescent="0.25">
      <c r="A25" s="62"/>
      <c r="B25" s="45"/>
      <c r="C25" s="55"/>
      <c r="D25" s="59"/>
      <c r="E25" s="58"/>
      <c r="F25" s="58"/>
      <c r="I25" s="379"/>
    </row>
    <row r="26" spans="1:9" ht="12" x14ac:dyDescent="0.25">
      <c r="A26" s="52" t="s">
        <v>170</v>
      </c>
      <c r="B26" s="57" t="s">
        <v>118</v>
      </c>
      <c r="C26" s="55"/>
      <c r="D26" s="59"/>
      <c r="E26" s="58"/>
      <c r="F26" s="58"/>
      <c r="I26" s="379"/>
    </row>
    <row r="27" spans="1:9" ht="12" x14ac:dyDescent="0.25">
      <c r="A27" s="59"/>
      <c r="B27" s="51" t="s">
        <v>119</v>
      </c>
      <c r="C27" s="59"/>
      <c r="D27" s="59"/>
      <c r="E27" s="58"/>
      <c r="F27" s="58"/>
      <c r="I27" s="379"/>
    </row>
    <row r="28" spans="1:9" ht="12" x14ac:dyDescent="0.25">
      <c r="A28" s="52"/>
      <c r="B28" s="50" t="s">
        <v>120</v>
      </c>
      <c r="C28" s="59"/>
      <c r="D28" s="59"/>
      <c r="E28" s="58"/>
      <c r="F28" s="58"/>
      <c r="I28" s="379"/>
    </row>
    <row r="29" spans="1:9" ht="12" x14ac:dyDescent="0.25">
      <c r="A29" s="52"/>
      <c r="B29" s="49"/>
      <c r="C29" s="59"/>
      <c r="D29" s="59"/>
      <c r="E29" s="58"/>
      <c r="F29" s="58"/>
      <c r="I29" s="379"/>
    </row>
    <row r="30" spans="1:9" x14ac:dyDescent="0.2">
      <c r="A30" s="45"/>
      <c r="B30" s="20" t="s">
        <v>292</v>
      </c>
      <c r="C30" s="59" t="s">
        <v>14</v>
      </c>
      <c r="D30" s="59">
        <v>5</v>
      </c>
      <c r="E30" s="58"/>
      <c r="F30" s="58">
        <f>D30*E30</f>
        <v>0</v>
      </c>
      <c r="I30" s="379"/>
    </row>
    <row r="31" spans="1:9" ht="12" x14ac:dyDescent="0.25">
      <c r="A31" s="52"/>
      <c r="B31" s="48"/>
      <c r="C31" s="59"/>
      <c r="D31" s="59"/>
      <c r="E31" s="58"/>
      <c r="F31" s="58"/>
      <c r="I31" s="379"/>
    </row>
    <row r="32" spans="1:9" ht="12" x14ac:dyDescent="0.25">
      <c r="A32" s="52"/>
      <c r="B32" s="48" t="s">
        <v>168</v>
      </c>
      <c r="C32" s="59" t="s">
        <v>171</v>
      </c>
      <c r="D32" s="59">
        <v>1</v>
      </c>
      <c r="E32" s="58"/>
      <c r="F32" s="58">
        <f>+E32*D32</f>
        <v>0</v>
      </c>
      <c r="I32" s="379"/>
    </row>
    <row r="33" spans="1:10" ht="12" x14ac:dyDescent="0.25">
      <c r="A33" s="52"/>
      <c r="B33" s="47"/>
      <c r="C33" s="59"/>
      <c r="D33" s="59"/>
      <c r="E33" s="58"/>
      <c r="F33" s="58"/>
      <c r="I33" s="379"/>
    </row>
    <row r="34" spans="1:10" x14ac:dyDescent="0.2">
      <c r="A34" s="45"/>
      <c r="B34" s="46" t="s">
        <v>169</v>
      </c>
      <c r="C34" s="59" t="s">
        <v>171</v>
      </c>
      <c r="D34" s="59">
        <v>1</v>
      </c>
      <c r="E34" s="58"/>
      <c r="F34" s="58">
        <f>+E34*D34</f>
        <v>0</v>
      </c>
      <c r="I34" s="379"/>
    </row>
    <row r="35" spans="1:10" x14ac:dyDescent="0.2">
      <c r="A35" s="45"/>
      <c r="B35" s="46"/>
      <c r="C35" s="59"/>
      <c r="D35" s="59"/>
      <c r="E35" s="58"/>
      <c r="F35" s="58"/>
      <c r="I35" s="379"/>
    </row>
    <row r="36" spans="1:10" x14ac:dyDescent="0.2">
      <c r="A36" s="45"/>
      <c r="B36" s="54" t="s">
        <v>173</v>
      </c>
      <c r="C36" s="55"/>
      <c r="D36" s="59"/>
      <c r="E36" s="58"/>
      <c r="F36" s="58"/>
      <c r="I36" s="379"/>
    </row>
    <row r="37" spans="1:10" x14ac:dyDescent="0.2">
      <c r="A37" s="45"/>
      <c r="B37" s="45" t="s">
        <v>298</v>
      </c>
      <c r="C37" s="55" t="s">
        <v>22</v>
      </c>
      <c r="D37" s="58">
        <v>30000</v>
      </c>
      <c r="E37" s="195"/>
      <c r="F37" s="58">
        <f>D37*E37</f>
        <v>0</v>
      </c>
      <c r="I37" s="379"/>
    </row>
    <row r="38" spans="1:10" x14ac:dyDescent="0.2">
      <c r="A38" s="45"/>
      <c r="B38" s="45"/>
      <c r="C38" s="55"/>
      <c r="D38" s="58"/>
      <c r="E38" s="195"/>
      <c r="F38" s="58"/>
      <c r="I38" s="379"/>
    </row>
    <row r="39" spans="1:10" x14ac:dyDescent="0.2">
      <c r="A39" s="59" t="s">
        <v>172</v>
      </c>
      <c r="B39" s="45" t="s">
        <v>121</v>
      </c>
      <c r="C39" s="59" t="s">
        <v>117</v>
      </c>
      <c r="D39" s="59">
        <v>1</v>
      </c>
      <c r="E39" s="58"/>
      <c r="F39" s="58">
        <f>D39*E39</f>
        <v>0</v>
      </c>
      <c r="I39" s="379"/>
      <c r="J39" s="20" t="s">
        <v>256</v>
      </c>
    </row>
    <row r="40" spans="1:10" ht="12" x14ac:dyDescent="0.25">
      <c r="A40" s="52"/>
      <c r="B40" s="49"/>
      <c r="C40" s="59"/>
      <c r="D40" s="59"/>
      <c r="E40" s="58"/>
      <c r="F40" s="58"/>
      <c r="I40" s="379"/>
    </row>
    <row r="41" spans="1:10" x14ac:dyDescent="0.2">
      <c r="A41" s="27">
        <v>12.1</v>
      </c>
      <c r="B41" s="46" t="s">
        <v>163</v>
      </c>
      <c r="C41" s="59" t="s">
        <v>45</v>
      </c>
      <c r="D41" s="59">
        <v>1</v>
      </c>
      <c r="E41" s="58"/>
      <c r="F41" s="58">
        <f>D41*E41</f>
        <v>0</v>
      </c>
      <c r="I41" s="379"/>
    </row>
    <row r="42" spans="1:10" ht="12" x14ac:dyDescent="0.25">
      <c r="A42" s="62"/>
      <c r="B42" s="54"/>
      <c r="C42" s="55"/>
      <c r="D42" s="59"/>
      <c r="E42" s="58"/>
      <c r="F42" s="58"/>
      <c r="I42" s="379"/>
    </row>
    <row r="43" spans="1:10" x14ac:dyDescent="0.2">
      <c r="A43" s="31"/>
      <c r="B43" s="45"/>
      <c r="C43" s="59"/>
      <c r="D43" s="201"/>
      <c r="E43" s="195"/>
      <c r="F43" s="58">
        <f>SUM(F7:F42)</f>
        <v>76250</v>
      </c>
      <c r="I43" s="379"/>
    </row>
    <row r="44" spans="1:10" ht="12" x14ac:dyDescent="0.25">
      <c r="A44" s="62"/>
      <c r="B44" s="45"/>
      <c r="C44" s="42"/>
      <c r="D44" s="55"/>
      <c r="E44" s="41"/>
      <c r="F44" s="41"/>
      <c r="I44" s="379"/>
    </row>
    <row r="45" spans="1:10" x14ac:dyDescent="0.2">
      <c r="A45" s="520">
        <v>1200</v>
      </c>
      <c r="B45" s="526" t="s">
        <v>15</v>
      </c>
      <c r="C45" s="527"/>
      <c r="D45" s="527"/>
      <c r="E45" s="528"/>
      <c r="F45" s="518">
        <f>SUM(F7:F42)</f>
        <v>76250</v>
      </c>
      <c r="I45" s="379"/>
    </row>
    <row r="46" spans="1:10" ht="15.75" customHeight="1" x14ac:dyDescent="0.2">
      <c r="A46" s="525"/>
      <c r="B46" s="529"/>
      <c r="C46" s="530"/>
      <c r="D46" s="530"/>
      <c r="E46" s="531"/>
      <c r="F46" s="519"/>
      <c r="I46" s="379"/>
    </row>
    <row r="47" spans="1:10" x14ac:dyDescent="0.2">
      <c r="I47" s="379"/>
    </row>
    <row r="48" spans="1:10" x14ac:dyDescent="0.2">
      <c r="A48" s="4"/>
      <c r="B48" s="4"/>
      <c r="C48" s="4"/>
      <c r="D48" s="4"/>
      <c r="E48" s="341"/>
      <c r="F48" s="4"/>
    </row>
    <row r="50" spans="1:8" ht="12" x14ac:dyDescent="0.25">
      <c r="B50" s="377"/>
    </row>
    <row r="51" spans="1:8" ht="12" x14ac:dyDescent="0.25">
      <c r="B51" s="377"/>
    </row>
    <row r="52" spans="1:8" ht="12" x14ac:dyDescent="0.25">
      <c r="B52" s="377"/>
    </row>
    <row r="53" spans="1:8" ht="12" x14ac:dyDescent="0.25">
      <c r="A53" s="50"/>
      <c r="B53" s="377"/>
    </row>
    <row r="54" spans="1:8" ht="12" x14ac:dyDescent="0.25">
      <c r="B54" s="377"/>
    </row>
    <row r="61" spans="1:8" ht="12" x14ac:dyDescent="0.25">
      <c r="H61" s="50"/>
    </row>
    <row r="68" spans="1:8" ht="12" x14ac:dyDescent="0.25">
      <c r="B68" s="50"/>
      <c r="H68" s="50"/>
    </row>
    <row r="69" spans="1:8" ht="12" x14ac:dyDescent="0.25">
      <c r="A69" s="50"/>
      <c r="B69" s="50"/>
      <c r="H69" s="50"/>
    </row>
    <row r="77" spans="1:8" ht="12" x14ac:dyDescent="0.25">
      <c r="B77" s="50"/>
    </row>
    <row r="78" spans="1:8" ht="12" x14ac:dyDescent="0.25">
      <c r="B78" s="50"/>
    </row>
    <row r="105" spans="1:6" ht="12" x14ac:dyDescent="0.2">
      <c r="A105" s="380"/>
      <c r="B105" s="378"/>
      <c r="C105" s="378"/>
      <c r="D105" s="378"/>
      <c r="E105" s="381"/>
      <c r="F105" s="4"/>
    </row>
    <row r="106" spans="1:6" ht="12" x14ac:dyDescent="0.2">
      <c r="A106" s="380"/>
      <c r="B106" s="378"/>
      <c r="C106" s="378"/>
      <c r="D106" s="378"/>
      <c r="E106" s="381"/>
      <c r="F106" s="4"/>
    </row>
    <row r="108" spans="1:6" ht="12" x14ac:dyDescent="0.2">
      <c r="A108" s="378"/>
      <c r="B108" s="378"/>
      <c r="C108" s="378"/>
      <c r="D108" s="378"/>
      <c r="E108" s="381"/>
      <c r="F108" s="378"/>
    </row>
    <row r="109" spans="1:6" x14ac:dyDescent="0.2">
      <c r="A109" s="4"/>
      <c r="B109" s="4"/>
      <c r="C109" s="4"/>
      <c r="D109" s="4"/>
      <c r="E109" s="341"/>
      <c r="F109" s="4"/>
    </row>
    <row r="166" spans="1:6" ht="12" x14ac:dyDescent="0.2">
      <c r="A166" s="380"/>
      <c r="B166" s="378"/>
      <c r="C166" s="378"/>
      <c r="D166" s="378"/>
      <c r="E166" s="381"/>
      <c r="F166" s="4"/>
    </row>
    <row r="167" spans="1:6" ht="12" x14ac:dyDescent="0.2">
      <c r="A167" s="380"/>
      <c r="B167" s="378"/>
      <c r="C167" s="378"/>
      <c r="D167" s="378"/>
      <c r="E167" s="381"/>
      <c r="F167" s="4"/>
    </row>
    <row r="169" spans="1:6" ht="12" x14ac:dyDescent="0.2">
      <c r="A169" s="378"/>
      <c r="B169" s="378"/>
      <c r="C169" s="378"/>
      <c r="D169" s="378"/>
      <c r="E169" s="381"/>
      <c r="F169" s="378"/>
    </row>
    <row r="170" spans="1:6" x14ac:dyDescent="0.2">
      <c r="A170" s="4"/>
      <c r="B170" s="4"/>
      <c r="C170" s="4"/>
      <c r="D170" s="4"/>
      <c r="E170" s="341"/>
      <c r="F170" s="4"/>
    </row>
    <row r="227" spans="1:6" ht="12" x14ac:dyDescent="0.2">
      <c r="A227" s="380"/>
      <c r="B227" s="378"/>
      <c r="C227" s="378"/>
      <c r="D227" s="378"/>
      <c r="E227" s="381"/>
      <c r="F227" s="4"/>
    </row>
    <row r="228" spans="1:6" ht="12" x14ac:dyDescent="0.2">
      <c r="A228" s="380"/>
      <c r="B228" s="378"/>
      <c r="C228" s="378"/>
      <c r="D228" s="378"/>
      <c r="E228" s="381"/>
      <c r="F228" s="4"/>
    </row>
    <row r="230" spans="1:6" ht="12" x14ac:dyDescent="0.2">
      <c r="A230" s="378"/>
      <c r="B230" s="378"/>
      <c r="C230" s="378"/>
      <c r="D230" s="378"/>
      <c r="E230" s="381"/>
      <c r="F230" s="378"/>
    </row>
    <row r="231" spans="1:6" x14ac:dyDescent="0.2">
      <c r="A231" s="4"/>
      <c r="B231" s="4"/>
      <c r="C231" s="4"/>
      <c r="D231" s="4"/>
      <c r="E231" s="341"/>
      <c r="F231" s="4"/>
    </row>
    <row r="288" spans="1:6" ht="12" x14ac:dyDescent="0.2">
      <c r="A288" s="380"/>
      <c r="B288" s="378"/>
      <c r="C288" s="378"/>
      <c r="D288" s="378"/>
      <c r="E288" s="381"/>
      <c r="F288" s="4"/>
    </row>
    <row r="289" spans="1:6" ht="12" x14ac:dyDescent="0.2">
      <c r="A289" s="380"/>
      <c r="B289" s="378"/>
      <c r="C289" s="378"/>
      <c r="D289" s="378"/>
      <c r="E289" s="381"/>
      <c r="F289" s="4"/>
    </row>
  </sheetData>
  <mergeCells count="10">
    <mergeCell ref="F45:F46"/>
    <mergeCell ref="F2:F3"/>
    <mergeCell ref="A2:A3"/>
    <mergeCell ref="B2:B3"/>
    <mergeCell ref="A18:A19"/>
    <mergeCell ref="A45:A46"/>
    <mergeCell ref="B45:E46"/>
    <mergeCell ref="D2:D3"/>
    <mergeCell ref="E2:E3"/>
    <mergeCell ref="C2:C3"/>
  </mergeCells>
  <phoneticPr fontId="11" type="noConversion"/>
  <pageMargins left="0.74803149606299213" right="0.43307086614173229" top="0.98425196850393704" bottom="0.98425196850393704" header="0.51181102362204722" footer="0.51181102362204722"/>
  <pageSetup paperSize="9" scale="91" orientation="portrait" useFirstPageNumber="1" r:id="rId1"/>
  <headerFooter alignWithMargins="0">
    <oddHeader>&amp;L&amp;"Arial Narrow,Bold"PAUL SAUER STREET - SCHEDULE A: ROADWORKS&amp;R&amp;"Arial Narrow,Bold"SECTION 1200</oddHeader>
  </headerFooter>
  <colBreaks count="1" manualBreakCount="1">
    <brk id="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L233"/>
  <sheetViews>
    <sheetView view="pageBreakPreview" topLeftCell="A30" zoomScaleSheetLayoutView="100" workbookViewId="0">
      <selection activeCell="H33" sqref="H33"/>
    </sheetView>
  </sheetViews>
  <sheetFormatPr defaultColWidth="9.109375" defaultRowHeight="13.2" x14ac:dyDescent="0.25"/>
  <cols>
    <col min="1" max="1" width="8.44140625" customWidth="1"/>
    <col min="2" max="2" width="41.33203125" customWidth="1"/>
    <col min="3" max="3" width="9" customWidth="1"/>
    <col min="4" max="4" width="11.33203125" customWidth="1"/>
    <col min="5" max="5" width="10.6640625" style="367" customWidth="1"/>
    <col min="6" max="6" width="12.44140625" style="158" customWidth="1"/>
    <col min="8" max="8" width="14.77734375" customWidth="1"/>
    <col min="9" max="10" width="6.44140625" customWidth="1"/>
    <col min="11" max="11" width="12.77734375" style="352" bestFit="1" customWidth="1"/>
    <col min="12" max="12" width="10.33203125" bestFit="1" customWidth="1"/>
  </cols>
  <sheetData>
    <row r="2" spans="1:7" x14ac:dyDescent="0.25">
      <c r="A2" s="532" t="s">
        <v>2</v>
      </c>
      <c r="B2" s="537" t="s">
        <v>3</v>
      </c>
      <c r="C2" s="532" t="s">
        <v>4</v>
      </c>
      <c r="D2" s="537" t="s">
        <v>5</v>
      </c>
      <c r="E2" s="565" t="s">
        <v>6</v>
      </c>
      <c r="F2" s="565" t="s">
        <v>7</v>
      </c>
    </row>
    <row r="3" spans="1:7" x14ac:dyDescent="0.25">
      <c r="A3" s="533"/>
      <c r="B3" s="538"/>
      <c r="C3" s="533"/>
      <c r="D3" s="538"/>
      <c r="E3" s="574"/>
      <c r="F3" s="573"/>
    </row>
    <row r="4" spans="1:7" x14ac:dyDescent="0.25">
      <c r="A4" s="62"/>
      <c r="B4" s="61"/>
      <c r="C4" s="60"/>
      <c r="D4" s="43"/>
      <c r="E4" s="228"/>
      <c r="F4" s="26"/>
    </row>
    <row r="5" spans="1:7" x14ac:dyDescent="0.25">
      <c r="A5" s="171" t="s">
        <v>189</v>
      </c>
      <c r="B5" s="97" t="s">
        <v>190</v>
      </c>
      <c r="C5" s="98"/>
      <c r="D5" s="98"/>
      <c r="E5" s="290"/>
      <c r="F5" s="225"/>
    </row>
    <row r="6" spans="1:7" x14ac:dyDescent="0.25">
      <c r="A6" s="171"/>
      <c r="B6" s="97"/>
      <c r="C6" s="244"/>
      <c r="D6" s="244"/>
      <c r="E6" s="290"/>
      <c r="F6" s="291"/>
    </row>
    <row r="7" spans="1:7" x14ac:dyDescent="0.25">
      <c r="A7" s="292" t="s">
        <v>269</v>
      </c>
      <c r="B7" s="293" t="s">
        <v>241</v>
      </c>
      <c r="C7" s="244"/>
      <c r="D7" s="244"/>
      <c r="E7" s="290"/>
      <c r="F7" s="291"/>
    </row>
    <row r="8" spans="1:7" x14ac:dyDescent="0.25">
      <c r="A8" s="292"/>
      <c r="B8" s="293" t="s">
        <v>268</v>
      </c>
      <c r="C8" s="244"/>
      <c r="D8" s="244"/>
      <c r="E8" s="290"/>
      <c r="F8" s="291"/>
    </row>
    <row r="9" spans="1:7" x14ac:dyDescent="0.25">
      <c r="A9" s="292"/>
      <c r="B9" s="294"/>
      <c r="C9" s="244"/>
      <c r="D9" s="244"/>
      <c r="E9" s="290"/>
      <c r="F9" s="291"/>
    </row>
    <row r="10" spans="1:7" ht="26.4" x14ac:dyDescent="0.25">
      <c r="A10" s="469"/>
      <c r="B10" s="470" t="s">
        <v>331</v>
      </c>
      <c r="C10" s="244"/>
      <c r="D10" s="244"/>
      <c r="E10" s="290"/>
      <c r="F10" s="291"/>
    </row>
    <row r="11" spans="1:7" x14ac:dyDescent="0.25">
      <c r="A11" s="469"/>
      <c r="B11" s="471"/>
      <c r="C11" s="244"/>
      <c r="D11" s="244"/>
      <c r="E11" s="290"/>
      <c r="F11" s="291"/>
    </row>
    <row r="12" spans="1:7" ht="13.5" customHeight="1" x14ac:dyDescent="0.25">
      <c r="A12" s="469"/>
      <c r="B12" s="470" t="s">
        <v>332</v>
      </c>
      <c r="C12" s="472" t="s">
        <v>32</v>
      </c>
      <c r="D12" s="473">
        <f>ROUND(+D36*0.5,0)</f>
        <v>43</v>
      </c>
      <c r="E12" s="474"/>
      <c r="F12" s="474">
        <f>D12*E12</f>
        <v>0</v>
      </c>
    </row>
    <row r="13" spans="1:7" x14ac:dyDescent="0.25">
      <c r="A13" s="469"/>
      <c r="B13" s="470"/>
      <c r="C13" s="472"/>
      <c r="D13" s="473"/>
      <c r="E13" s="474"/>
      <c r="F13" s="474"/>
    </row>
    <row r="14" spans="1:7" ht="26.25" customHeight="1" x14ac:dyDescent="0.25">
      <c r="A14" s="187"/>
      <c r="B14" s="296" t="s">
        <v>242</v>
      </c>
      <c r="C14" s="297" t="s">
        <v>32</v>
      </c>
      <c r="D14" s="298">
        <v>50</v>
      </c>
      <c r="E14" s="298"/>
      <c r="F14" s="298">
        <f>+E14*D14</f>
        <v>0</v>
      </c>
    </row>
    <row r="15" spans="1:7" x14ac:dyDescent="0.25">
      <c r="A15" s="299"/>
      <c r="B15" s="243"/>
      <c r="C15" s="244"/>
      <c r="D15" s="244"/>
      <c r="E15" s="290"/>
      <c r="F15" s="291"/>
    </row>
    <row r="16" spans="1:7" ht="26.4" x14ac:dyDescent="0.25">
      <c r="A16" s="171">
        <v>33.03</v>
      </c>
      <c r="B16" s="103" t="s">
        <v>333</v>
      </c>
      <c r="C16" s="300"/>
      <c r="D16" s="301"/>
      <c r="E16" s="302"/>
      <c r="F16" s="302"/>
      <c r="G16" s="38"/>
    </row>
    <row r="17" spans="1:8" x14ac:dyDescent="0.25">
      <c r="A17" s="299"/>
      <c r="B17" s="303"/>
      <c r="C17" s="300"/>
      <c r="D17" s="300"/>
      <c r="E17" s="302"/>
      <c r="F17" s="302"/>
      <c r="G17" s="38"/>
    </row>
    <row r="18" spans="1:8" x14ac:dyDescent="0.25">
      <c r="A18" s="299"/>
      <c r="B18" s="303" t="s">
        <v>334</v>
      </c>
      <c r="C18" s="300" t="s">
        <v>32</v>
      </c>
      <c r="D18" s="473">
        <v>10</v>
      </c>
      <c r="E18" s="302"/>
      <c r="F18" s="462">
        <f>D18*E18</f>
        <v>0</v>
      </c>
      <c r="G18" s="38"/>
      <c r="H18" s="475"/>
    </row>
    <row r="19" spans="1:8" x14ac:dyDescent="0.25">
      <c r="A19" s="299"/>
      <c r="B19" s="303"/>
      <c r="C19" s="300"/>
      <c r="D19" s="300"/>
      <c r="E19" s="302"/>
      <c r="F19" s="302"/>
      <c r="G19" s="38"/>
    </row>
    <row r="20" spans="1:8" x14ac:dyDescent="0.25">
      <c r="A20" s="299"/>
      <c r="B20" s="303" t="s">
        <v>335</v>
      </c>
      <c r="C20" s="300" t="s">
        <v>32</v>
      </c>
      <c r="D20" s="473">
        <f>+D18</f>
        <v>10</v>
      </c>
      <c r="E20" s="302"/>
      <c r="F20" s="462">
        <f>D20*E20</f>
        <v>0</v>
      </c>
      <c r="G20" s="38"/>
    </row>
    <row r="21" spans="1:8" x14ac:dyDescent="0.25">
      <c r="A21" s="299"/>
      <c r="B21" s="305"/>
      <c r="C21" s="300"/>
      <c r="D21" s="300"/>
      <c r="E21" s="302"/>
      <c r="F21" s="462"/>
      <c r="G21" s="38"/>
    </row>
    <row r="22" spans="1:8" ht="26.4" x14ac:dyDescent="0.25">
      <c r="A22" s="261" t="s">
        <v>336</v>
      </c>
      <c r="B22" s="103" t="s">
        <v>337</v>
      </c>
      <c r="C22" s="300"/>
      <c r="D22" s="301"/>
      <c r="E22" s="302"/>
      <c r="F22" s="462"/>
      <c r="G22" s="38"/>
    </row>
    <row r="23" spans="1:8" x14ac:dyDescent="0.25">
      <c r="A23" s="306"/>
      <c r="B23" s="303"/>
      <c r="C23" s="300"/>
      <c r="D23" s="300"/>
      <c r="E23" s="302"/>
      <c r="F23" s="462"/>
      <c r="G23" s="38"/>
    </row>
    <row r="24" spans="1:8" x14ac:dyDescent="0.25">
      <c r="A24" s="306"/>
      <c r="B24" s="303" t="s">
        <v>338</v>
      </c>
      <c r="C24" s="300" t="s">
        <v>32</v>
      </c>
      <c r="D24" s="300">
        <f>ROUND(1130*10*0.15*0.5,0)</f>
        <v>848</v>
      </c>
      <c r="E24" s="302"/>
      <c r="F24" s="462">
        <f>D24*E24</f>
        <v>0</v>
      </c>
      <c r="G24" s="38"/>
      <c r="H24" s="188"/>
    </row>
    <row r="25" spans="1:8" x14ac:dyDescent="0.25">
      <c r="A25" s="306"/>
      <c r="B25" s="307"/>
      <c r="C25" s="308"/>
      <c r="D25" s="308"/>
      <c r="E25" s="302"/>
      <c r="F25" s="476"/>
      <c r="G25" s="38"/>
    </row>
    <row r="26" spans="1:8" x14ac:dyDescent="0.25">
      <c r="A26" s="171"/>
      <c r="B26" s="103" t="s">
        <v>339</v>
      </c>
      <c r="C26" s="300"/>
      <c r="D26" s="300"/>
      <c r="E26" s="302"/>
      <c r="F26" s="462"/>
      <c r="G26" s="38"/>
    </row>
    <row r="27" spans="1:8" x14ac:dyDescent="0.25">
      <c r="A27" s="299"/>
      <c r="B27" s="303"/>
      <c r="C27" s="300"/>
      <c r="D27" s="244"/>
      <c r="E27" s="302"/>
      <c r="F27" s="476"/>
      <c r="G27" s="38"/>
    </row>
    <row r="28" spans="1:8" x14ac:dyDescent="0.25">
      <c r="A28" s="309"/>
      <c r="B28" s="303" t="s">
        <v>340</v>
      </c>
      <c r="C28" s="300" t="s">
        <v>32</v>
      </c>
      <c r="D28" s="300">
        <f>ROUND(D24*0.05,0)</f>
        <v>42</v>
      </c>
      <c r="E28" s="477"/>
      <c r="F28" s="467">
        <f>D28*E28</f>
        <v>0</v>
      </c>
      <c r="G28" s="38"/>
    </row>
    <row r="29" spans="1:8" x14ac:dyDescent="0.25">
      <c r="A29" s="306"/>
      <c r="B29" s="307"/>
      <c r="C29" s="308"/>
      <c r="D29" s="308"/>
      <c r="E29" s="302"/>
      <c r="F29" s="476"/>
      <c r="G29" s="38"/>
    </row>
    <row r="30" spans="1:8" x14ac:dyDescent="0.25">
      <c r="A30" s="309"/>
      <c r="B30" s="303" t="s">
        <v>341</v>
      </c>
      <c r="C30" s="300" t="s">
        <v>32</v>
      </c>
      <c r="D30" s="301" t="s">
        <v>342</v>
      </c>
      <c r="E30" s="477"/>
      <c r="F30" s="301" t="s">
        <v>342</v>
      </c>
      <c r="G30" s="38"/>
    </row>
    <row r="31" spans="1:8" ht="15" customHeight="1" x14ac:dyDescent="0.25">
      <c r="A31" s="306"/>
      <c r="B31" s="307"/>
      <c r="C31" s="308"/>
      <c r="D31" s="308"/>
      <c r="E31" s="302"/>
      <c r="F31" s="476"/>
      <c r="G31" s="38"/>
    </row>
    <row r="32" spans="1:8" ht="26.4" x14ac:dyDescent="0.25">
      <c r="A32" s="171" t="s">
        <v>343</v>
      </c>
      <c r="B32" s="103" t="s">
        <v>344</v>
      </c>
      <c r="C32" s="300"/>
      <c r="D32" s="300"/>
      <c r="E32" s="302"/>
      <c r="F32" s="476"/>
      <c r="G32" s="38"/>
    </row>
    <row r="33" spans="1:10" x14ac:dyDescent="0.25">
      <c r="A33" s="299"/>
      <c r="B33" s="303"/>
      <c r="C33" s="300"/>
      <c r="D33" s="244"/>
      <c r="E33" s="302"/>
      <c r="F33" s="476"/>
      <c r="G33" s="38"/>
    </row>
    <row r="34" spans="1:10" x14ac:dyDescent="0.25">
      <c r="A34" s="309"/>
      <c r="B34" s="303" t="s">
        <v>345</v>
      </c>
      <c r="C34" s="300"/>
      <c r="D34" s="300"/>
      <c r="E34" s="477"/>
      <c r="F34" s="467"/>
      <c r="G34" s="38"/>
      <c r="H34" s="3"/>
      <c r="I34" s="3"/>
      <c r="J34" s="3"/>
    </row>
    <row r="35" spans="1:10" x14ac:dyDescent="0.25">
      <c r="A35" s="171"/>
      <c r="B35" s="103"/>
      <c r="C35" s="300"/>
      <c r="D35" s="300"/>
      <c r="E35" s="478"/>
      <c r="F35" s="462"/>
      <c r="G35" s="38"/>
    </row>
    <row r="36" spans="1:10" x14ac:dyDescent="0.25">
      <c r="A36" s="171"/>
      <c r="B36" s="103" t="s">
        <v>346</v>
      </c>
      <c r="C36" s="300" t="s">
        <v>32</v>
      </c>
      <c r="D36" s="244">
        <f>ROUND(D24*0.1,0)</f>
        <v>85</v>
      </c>
      <c r="E36" s="478"/>
      <c r="F36" s="462">
        <f>D36*E36</f>
        <v>0</v>
      </c>
      <c r="G36" s="38"/>
    </row>
    <row r="37" spans="1:10" x14ac:dyDescent="0.25">
      <c r="A37" s="299"/>
      <c r="B37" s="243"/>
      <c r="C37" s="244"/>
      <c r="D37" s="300"/>
      <c r="E37" s="302"/>
      <c r="F37" s="462"/>
      <c r="G37" s="38"/>
    </row>
    <row r="38" spans="1:10" ht="26.4" x14ac:dyDescent="0.25">
      <c r="A38" s="261" t="s">
        <v>347</v>
      </c>
      <c r="B38" s="103" t="s">
        <v>348</v>
      </c>
      <c r="C38" s="300"/>
      <c r="D38" s="244"/>
      <c r="E38" s="302"/>
      <c r="F38" s="467"/>
      <c r="G38" s="38"/>
    </row>
    <row r="39" spans="1:10" x14ac:dyDescent="0.25">
      <c r="A39" s="306"/>
      <c r="B39" s="307"/>
      <c r="C39" s="308"/>
      <c r="D39" s="300"/>
      <c r="E39" s="302"/>
      <c r="F39" s="462"/>
      <c r="G39" s="38"/>
    </row>
    <row r="40" spans="1:10" ht="26.4" x14ac:dyDescent="0.25">
      <c r="A40" s="310"/>
      <c r="B40" s="303" t="s">
        <v>349</v>
      </c>
      <c r="C40" s="300" t="s">
        <v>32</v>
      </c>
      <c r="D40" s="300">
        <f>ROUND(1130*10*0.15*0.5,0)</f>
        <v>848</v>
      </c>
      <c r="E40" s="302"/>
      <c r="F40" s="467">
        <f>D40*E40</f>
        <v>0</v>
      </c>
      <c r="G40" s="38"/>
    </row>
    <row r="41" spans="1:10" x14ac:dyDescent="0.25">
      <c r="A41" s="299"/>
      <c r="B41" s="305"/>
      <c r="C41" s="300"/>
      <c r="D41" s="300"/>
      <c r="E41" s="302"/>
      <c r="F41" s="462"/>
      <c r="G41" s="38"/>
    </row>
    <row r="42" spans="1:10" x14ac:dyDescent="0.25">
      <c r="A42" s="173" t="s">
        <v>350</v>
      </c>
      <c r="B42" s="106" t="s">
        <v>351</v>
      </c>
      <c r="C42" s="300"/>
      <c r="D42" s="300"/>
      <c r="E42" s="302"/>
      <c r="F42" s="462"/>
      <c r="G42" s="38"/>
    </row>
    <row r="43" spans="1:10" x14ac:dyDescent="0.25">
      <c r="A43" s="299"/>
      <c r="B43" s="305"/>
      <c r="C43" s="300"/>
      <c r="D43" s="300"/>
      <c r="E43" s="302"/>
      <c r="F43" s="476"/>
      <c r="G43" s="38"/>
    </row>
    <row r="44" spans="1:10" x14ac:dyDescent="0.25">
      <c r="A44" s="173"/>
      <c r="B44" s="96" t="s">
        <v>352</v>
      </c>
      <c r="C44" s="284" t="s">
        <v>18</v>
      </c>
      <c r="D44" s="462" t="s">
        <v>81</v>
      </c>
      <c r="E44" s="311"/>
      <c r="F44" s="462" t="s">
        <v>81</v>
      </c>
      <c r="G44" s="38"/>
    </row>
    <row r="45" spans="1:10" x14ac:dyDescent="0.25">
      <c r="A45" s="312"/>
      <c r="B45" s="312"/>
      <c r="C45" s="313"/>
      <c r="D45" s="462"/>
      <c r="E45" s="314"/>
      <c r="F45" s="462"/>
      <c r="G45" s="38"/>
    </row>
    <row r="46" spans="1:10" x14ac:dyDescent="0.25">
      <c r="A46" s="315"/>
      <c r="B46" s="315" t="s">
        <v>353</v>
      </c>
      <c r="C46" s="313" t="s">
        <v>18</v>
      </c>
      <c r="D46" s="462" t="s">
        <v>81</v>
      </c>
      <c r="E46" s="314"/>
      <c r="F46" s="462" t="s">
        <v>81</v>
      </c>
      <c r="G46" s="38"/>
    </row>
    <row r="47" spans="1:10" x14ac:dyDescent="0.25">
      <c r="A47" s="315"/>
      <c r="B47" s="315"/>
      <c r="C47" s="313"/>
      <c r="D47" s="479"/>
      <c r="E47" s="314"/>
      <c r="F47" s="462"/>
      <c r="G47" s="38"/>
    </row>
    <row r="48" spans="1:10" x14ac:dyDescent="0.25">
      <c r="A48" s="259" t="s">
        <v>354</v>
      </c>
      <c r="B48" s="259" t="s">
        <v>355</v>
      </c>
      <c r="C48" s="313"/>
      <c r="D48" s="479"/>
      <c r="E48" s="314"/>
      <c r="F48" s="462"/>
      <c r="G48" s="38"/>
    </row>
    <row r="49" spans="1:12" x14ac:dyDescent="0.25">
      <c r="A49" s="315"/>
      <c r="B49" s="315"/>
      <c r="C49" s="313"/>
      <c r="D49" s="479"/>
      <c r="E49" s="314"/>
      <c r="F49" s="462"/>
      <c r="G49" s="38"/>
    </row>
    <row r="50" spans="1:12" ht="26.4" x14ac:dyDescent="0.25">
      <c r="A50" s="316" t="s">
        <v>356</v>
      </c>
      <c r="B50" s="316" t="s">
        <v>357</v>
      </c>
      <c r="C50" s="313" t="s">
        <v>358</v>
      </c>
      <c r="D50" s="480">
        <f>(D24+D26+D28)*2</f>
        <v>1780</v>
      </c>
      <c r="E50" s="314"/>
      <c r="F50" s="467">
        <f>D50*E50</f>
        <v>0</v>
      </c>
      <c r="G50" s="38"/>
      <c r="L50" s="358"/>
    </row>
    <row r="51" spans="1:12" x14ac:dyDescent="0.25">
      <c r="A51" s="171"/>
      <c r="B51" s="103"/>
      <c r="C51" s="300"/>
      <c r="D51" s="301"/>
      <c r="E51" s="302"/>
      <c r="F51" s="302"/>
      <c r="G51" s="38"/>
    </row>
    <row r="52" spans="1:12" x14ac:dyDescent="0.25">
      <c r="A52" s="257"/>
      <c r="B52" s="257"/>
      <c r="C52" s="100"/>
      <c r="D52" s="258"/>
      <c r="E52" s="314"/>
      <c r="F52" s="226"/>
      <c r="G52" s="38"/>
    </row>
    <row r="53" spans="1:12" x14ac:dyDescent="0.25">
      <c r="A53" s="532">
        <v>3300</v>
      </c>
      <c r="B53" s="554" t="s">
        <v>15</v>
      </c>
      <c r="C53" s="555"/>
      <c r="D53" s="555"/>
      <c r="E53" s="556"/>
      <c r="F53" s="565">
        <f>SUM(F4:F52)</f>
        <v>0</v>
      </c>
    </row>
    <row r="54" spans="1:12" x14ac:dyDescent="0.25">
      <c r="A54" s="553"/>
      <c r="B54" s="557"/>
      <c r="C54" s="558"/>
      <c r="D54" s="558"/>
      <c r="E54" s="559"/>
      <c r="F54" s="566"/>
    </row>
    <row r="110" spans="1:6" x14ac:dyDescent="0.25">
      <c r="A110" s="1"/>
      <c r="B110" s="2"/>
      <c r="C110" s="2"/>
      <c r="D110" s="2"/>
      <c r="E110" s="216"/>
      <c r="F110" s="223"/>
    </row>
    <row r="111" spans="1:6" x14ac:dyDescent="0.25">
      <c r="A111" s="1"/>
      <c r="B111" s="2"/>
      <c r="C111" s="2"/>
      <c r="D111" s="2"/>
      <c r="E111" s="216"/>
      <c r="F111" s="223"/>
    </row>
    <row r="113" spans="1:6" x14ac:dyDescent="0.25">
      <c r="A113" s="2"/>
      <c r="B113" s="2"/>
      <c r="C113" s="2"/>
      <c r="D113" s="2"/>
      <c r="E113" s="216"/>
      <c r="F113" s="224"/>
    </row>
    <row r="114" spans="1:6" x14ac:dyDescent="0.25">
      <c r="A114" s="3"/>
      <c r="B114" s="3"/>
      <c r="C114" s="3"/>
      <c r="D114" s="3"/>
      <c r="E114" s="366"/>
      <c r="F114" s="223"/>
    </row>
    <row r="171" spans="1:6" x14ac:dyDescent="0.25">
      <c r="A171" s="1"/>
      <c r="B171" s="2"/>
      <c r="C171" s="2"/>
      <c r="D171" s="2"/>
      <c r="E171" s="216"/>
      <c r="F171" s="223"/>
    </row>
    <row r="172" spans="1:6" x14ac:dyDescent="0.25">
      <c r="A172" s="1"/>
      <c r="B172" s="2"/>
      <c r="C172" s="2"/>
      <c r="D172" s="2"/>
      <c r="E172" s="216"/>
      <c r="F172" s="223"/>
    </row>
    <row r="174" spans="1:6" x14ac:dyDescent="0.25">
      <c r="A174" s="2"/>
      <c r="B174" s="2"/>
      <c r="C174" s="2"/>
      <c r="D174" s="2"/>
      <c r="E174" s="216"/>
      <c r="F174" s="224"/>
    </row>
    <row r="175" spans="1:6" x14ac:dyDescent="0.25">
      <c r="A175" s="3"/>
      <c r="B175" s="3"/>
      <c r="C175" s="3"/>
      <c r="D175" s="3"/>
      <c r="E175" s="366"/>
      <c r="F175" s="223"/>
    </row>
    <row r="232" spans="1:6" x14ac:dyDescent="0.25">
      <c r="A232" s="1"/>
      <c r="B232" s="2"/>
      <c r="C232" s="2"/>
      <c r="D232" s="2"/>
      <c r="E232" s="216"/>
      <c r="F232" s="223"/>
    </row>
    <row r="233" spans="1:6" x14ac:dyDescent="0.25">
      <c r="A233" s="1"/>
      <c r="B233" s="2"/>
      <c r="C233" s="2"/>
      <c r="D233" s="2"/>
      <c r="E233" s="216"/>
      <c r="F233" s="223"/>
    </row>
  </sheetData>
  <mergeCells count="9">
    <mergeCell ref="A53:A54"/>
    <mergeCell ref="B53:E54"/>
    <mergeCell ref="F53:F54"/>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82" firstPageNumber="8" orientation="portrait" useFirstPageNumber="1" r:id="rId1"/>
  <headerFooter alignWithMargins="0">
    <oddHeader>&amp;L&amp;"Arial Narrow,Bold"PAUL SAUER STREET - SCHEDULE A: ROADWORKS&amp;R&amp;"Arial Narrow,Bold"SECTION 3300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I50"/>
  <sheetViews>
    <sheetView view="pageBreakPreview" topLeftCell="A27" zoomScaleSheetLayoutView="100" workbookViewId="0">
      <selection activeCell="J22" sqref="J22"/>
    </sheetView>
  </sheetViews>
  <sheetFormatPr defaultColWidth="9.109375" defaultRowHeight="13.2" x14ac:dyDescent="0.25"/>
  <cols>
    <col min="1" max="1" width="8.33203125" style="122" customWidth="1"/>
    <col min="2" max="2" width="56.44140625" style="34" customWidth="1"/>
    <col min="3" max="3" width="8.44140625" style="34" customWidth="1"/>
    <col min="4" max="4" width="10.6640625" style="34" customWidth="1"/>
    <col min="5" max="5" width="9.6640625" style="235" customWidth="1"/>
    <col min="6" max="6" width="12" style="235" customWidth="1"/>
    <col min="7" max="7" width="9.109375" style="34"/>
    <col min="8" max="9" width="12.77734375" style="355" bestFit="1" customWidth="1"/>
    <col min="10" max="11" width="6.6640625" style="34" customWidth="1"/>
    <col min="12" max="16384" width="9.109375" style="34"/>
  </cols>
  <sheetData>
    <row r="2" spans="1:9" x14ac:dyDescent="0.25">
      <c r="A2" s="539" t="s">
        <v>2</v>
      </c>
      <c r="B2" s="550" t="s">
        <v>3</v>
      </c>
      <c r="C2" s="539" t="s">
        <v>4</v>
      </c>
      <c r="D2" s="550" t="s">
        <v>5</v>
      </c>
      <c r="E2" s="575" t="s">
        <v>6</v>
      </c>
      <c r="F2" s="575" t="s">
        <v>7</v>
      </c>
    </row>
    <row r="3" spans="1:9" x14ac:dyDescent="0.25">
      <c r="A3" s="549"/>
      <c r="B3" s="551"/>
      <c r="C3" s="549"/>
      <c r="D3" s="551"/>
      <c r="E3" s="577"/>
      <c r="F3" s="577"/>
    </row>
    <row r="4" spans="1:9" x14ac:dyDescent="0.25">
      <c r="A4" s="87"/>
      <c r="B4" s="89"/>
      <c r="C4" s="9"/>
      <c r="D4" s="94"/>
      <c r="E4" s="94"/>
      <c r="F4" s="94"/>
    </row>
    <row r="5" spans="1:9" x14ac:dyDescent="0.25">
      <c r="A5" s="171" t="s">
        <v>191</v>
      </c>
      <c r="B5" s="97" t="s">
        <v>192</v>
      </c>
      <c r="C5" s="102"/>
      <c r="D5" s="102"/>
      <c r="E5" s="231"/>
      <c r="F5" s="236"/>
      <c r="G5" s="32"/>
    </row>
    <row r="6" spans="1:9" x14ac:dyDescent="0.25">
      <c r="A6" s="172"/>
      <c r="B6" s="99"/>
      <c r="C6" s="102"/>
      <c r="D6" s="102"/>
      <c r="E6" s="231"/>
      <c r="F6" s="236"/>
      <c r="G6" s="32"/>
    </row>
    <row r="7" spans="1:9" s="482" customFormat="1" ht="27" customHeight="1" x14ac:dyDescent="0.25">
      <c r="A7" s="171" t="s">
        <v>359</v>
      </c>
      <c r="B7" s="107" t="s">
        <v>360</v>
      </c>
      <c r="C7" s="284"/>
      <c r="D7" s="284"/>
      <c r="E7" s="317"/>
      <c r="F7" s="311"/>
      <c r="G7" s="481"/>
      <c r="H7" s="365"/>
      <c r="I7" s="365"/>
    </row>
    <row r="8" spans="1:9" s="482" customFormat="1" x14ac:dyDescent="0.25">
      <c r="A8" s="299"/>
      <c r="B8" s="243"/>
      <c r="C8" s="284"/>
      <c r="D8" s="284"/>
      <c r="E8" s="317"/>
      <c r="F8" s="311"/>
      <c r="G8" s="481"/>
      <c r="H8" s="365"/>
      <c r="I8" s="365"/>
    </row>
    <row r="9" spans="1:9" s="482" customFormat="1" ht="14.25" customHeight="1" x14ac:dyDescent="0.25">
      <c r="A9" s="306"/>
      <c r="B9" s="243" t="s">
        <v>363</v>
      </c>
      <c r="C9" s="308"/>
      <c r="D9" s="308"/>
      <c r="E9" s="318"/>
      <c r="F9" s="319"/>
      <c r="G9" s="481"/>
      <c r="H9" s="365"/>
      <c r="I9" s="365"/>
    </row>
    <row r="10" spans="1:9" s="482" customFormat="1" x14ac:dyDescent="0.25">
      <c r="A10" s="306"/>
      <c r="B10" s="307"/>
      <c r="C10" s="308"/>
      <c r="D10" s="308"/>
      <c r="E10" s="318"/>
      <c r="F10" s="319"/>
      <c r="G10" s="481"/>
      <c r="H10" s="365"/>
      <c r="I10" s="365"/>
    </row>
    <row r="11" spans="1:9" s="482" customFormat="1" ht="28.5" customHeight="1" x14ac:dyDescent="0.25">
      <c r="A11" s="306"/>
      <c r="B11" s="243" t="s">
        <v>362</v>
      </c>
      <c r="C11" s="300" t="s">
        <v>32</v>
      </c>
      <c r="D11" s="213">
        <f>ROUND(1130*9*0.15*0.1,0)</f>
        <v>153</v>
      </c>
      <c r="E11" s="302"/>
      <c r="F11" s="467">
        <f>D11*E11</f>
        <v>0</v>
      </c>
      <c r="G11" s="481"/>
      <c r="H11" s="365"/>
      <c r="I11" s="365"/>
    </row>
    <row r="12" spans="1:9" s="482" customFormat="1" x14ac:dyDescent="0.25">
      <c r="A12" s="306"/>
      <c r="B12" s="307"/>
      <c r="C12" s="308"/>
      <c r="D12" s="300"/>
      <c r="E12" s="318"/>
      <c r="F12" s="319"/>
      <c r="G12" s="481"/>
      <c r="H12" s="365"/>
      <c r="I12" s="365"/>
    </row>
    <row r="13" spans="1:9" s="482" customFormat="1" ht="18.75" customHeight="1" x14ac:dyDescent="0.25">
      <c r="A13" s="306"/>
      <c r="B13" s="243" t="s">
        <v>364</v>
      </c>
      <c r="C13" s="320"/>
      <c r="D13" s="300"/>
      <c r="E13" s="288"/>
      <c r="F13" s="467"/>
      <c r="G13" s="481"/>
      <c r="H13" s="365"/>
      <c r="I13" s="365"/>
    </row>
    <row r="14" spans="1:9" s="482" customFormat="1" x14ac:dyDescent="0.25">
      <c r="A14" s="306"/>
      <c r="B14" s="307"/>
      <c r="C14" s="320"/>
      <c r="D14" s="300"/>
      <c r="E14" s="288"/>
      <c r="F14" s="302"/>
      <c r="G14" s="481"/>
      <c r="H14" s="365"/>
      <c r="I14" s="365"/>
    </row>
    <row r="15" spans="1:9" s="482" customFormat="1" x14ac:dyDescent="0.25">
      <c r="A15" s="306"/>
      <c r="B15" s="483" t="s">
        <v>365</v>
      </c>
      <c r="C15" s="300" t="s">
        <v>32</v>
      </c>
      <c r="D15" s="213">
        <f>ROUND(1200*9*0.15*0.4,0)</f>
        <v>648</v>
      </c>
      <c r="E15" s="302"/>
      <c r="F15" s="467">
        <f>D15*E15</f>
        <v>0</v>
      </c>
      <c r="G15" s="481"/>
      <c r="H15" s="365"/>
      <c r="I15" s="365"/>
    </row>
    <row r="16" spans="1:9" s="482" customFormat="1" x14ac:dyDescent="0.25">
      <c r="A16" s="306"/>
      <c r="B16" s="483"/>
      <c r="C16" s="300"/>
      <c r="D16" s="300"/>
      <c r="E16" s="302"/>
      <c r="F16" s="467"/>
      <c r="G16" s="481"/>
      <c r="H16" s="365"/>
      <c r="I16" s="365"/>
    </row>
    <row r="17" spans="1:9" s="482" customFormat="1" x14ac:dyDescent="0.25">
      <c r="A17" s="306"/>
      <c r="B17" s="199" t="s">
        <v>366</v>
      </c>
      <c r="C17" s="300"/>
      <c r="D17" s="300"/>
      <c r="E17" s="302"/>
      <c r="F17" s="467"/>
      <c r="G17" s="481"/>
      <c r="H17" s="365"/>
      <c r="I17" s="365"/>
    </row>
    <row r="18" spans="1:9" s="482" customFormat="1" x14ac:dyDescent="0.25">
      <c r="A18" s="306"/>
      <c r="B18" s="199"/>
      <c r="C18" s="300"/>
      <c r="D18" s="300"/>
      <c r="E18" s="302"/>
      <c r="F18" s="467"/>
      <c r="G18" s="481"/>
      <c r="H18" s="365"/>
      <c r="I18" s="365"/>
    </row>
    <row r="19" spans="1:9" s="482" customFormat="1" ht="12" customHeight="1" x14ac:dyDescent="0.25">
      <c r="A19" s="306"/>
      <c r="B19" s="199" t="s">
        <v>367</v>
      </c>
      <c r="C19" s="300" t="s">
        <v>32</v>
      </c>
      <c r="D19" s="213">
        <f>D15*0.5</f>
        <v>324</v>
      </c>
      <c r="E19" s="302"/>
      <c r="F19" s="467">
        <f>D19*E19</f>
        <v>0</v>
      </c>
      <c r="G19" s="481"/>
      <c r="H19" s="365"/>
      <c r="I19" s="365"/>
    </row>
    <row r="20" spans="1:9" s="482" customFormat="1" ht="11.25" customHeight="1" x14ac:dyDescent="0.25">
      <c r="A20" s="306"/>
      <c r="B20" s="307"/>
      <c r="C20" s="320"/>
      <c r="D20" s="320"/>
      <c r="E20" s="288"/>
      <c r="F20" s="467"/>
      <c r="G20" s="481"/>
      <c r="H20" s="365"/>
      <c r="I20" s="365"/>
    </row>
    <row r="21" spans="1:9" ht="17.25" customHeight="1" x14ac:dyDescent="0.25">
      <c r="A21" s="171" t="s">
        <v>303</v>
      </c>
      <c r="B21" s="107" t="s">
        <v>304</v>
      </c>
      <c r="C21" s="102"/>
      <c r="D21" s="102"/>
      <c r="E21" s="231"/>
      <c r="F21" s="230"/>
      <c r="G21" s="32"/>
    </row>
    <row r="22" spans="1:9" x14ac:dyDescent="0.25">
      <c r="A22" s="299"/>
      <c r="B22" s="243"/>
      <c r="C22" s="284"/>
      <c r="D22" s="284"/>
      <c r="E22" s="317"/>
      <c r="F22" s="311"/>
      <c r="G22" s="32"/>
    </row>
    <row r="23" spans="1:9" ht="26.4" x14ac:dyDescent="0.25">
      <c r="A23" s="306"/>
      <c r="B23" s="243" t="s">
        <v>305</v>
      </c>
      <c r="C23" s="308"/>
      <c r="D23" s="308"/>
      <c r="E23" s="318"/>
      <c r="F23" s="319"/>
      <c r="G23" s="32"/>
    </row>
    <row r="24" spans="1:9" x14ac:dyDescent="0.25">
      <c r="A24" s="306"/>
      <c r="B24" s="307"/>
      <c r="C24" s="308"/>
      <c r="D24" s="308"/>
      <c r="E24" s="318"/>
      <c r="F24" s="319"/>
      <c r="G24" s="32"/>
    </row>
    <row r="25" spans="1:9" x14ac:dyDescent="0.25">
      <c r="A25" s="306"/>
      <c r="B25" s="243" t="s">
        <v>306</v>
      </c>
      <c r="C25" s="300" t="s">
        <v>32</v>
      </c>
      <c r="D25" s="213">
        <f>ROUND(1200*9*0.15-D15-D45,0)</f>
        <v>819</v>
      </c>
      <c r="E25" s="302"/>
      <c r="F25" s="245">
        <f>D25*E25</f>
        <v>0</v>
      </c>
      <c r="G25" s="32"/>
    </row>
    <row r="26" spans="1:9" x14ac:dyDescent="0.25">
      <c r="A26" s="306"/>
      <c r="B26" s="307"/>
      <c r="C26" s="308"/>
      <c r="D26" s="300"/>
      <c r="E26" s="318"/>
      <c r="F26" s="319"/>
      <c r="G26" s="32"/>
    </row>
    <row r="27" spans="1:9" ht="39.6" x14ac:dyDescent="0.25">
      <c r="A27" s="171" t="s">
        <v>307</v>
      </c>
      <c r="B27" s="107" t="s">
        <v>308</v>
      </c>
      <c r="C27" s="300" t="s">
        <v>32</v>
      </c>
      <c r="D27" s="213">
        <f>+D25</f>
        <v>819</v>
      </c>
      <c r="E27" s="302"/>
      <c r="F27" s="245">
        <f>D27*E27</f>
        <v>0</v>
      </c>
      <c r="G27" s="32"/>
    </row>
    <row r="28" spans="1:9" x14ac:dyDescent="0.25">
      <c r="A28" s="306"/>
      <c r="B28" s="307"/>
      <c r="C28" s="308"/>
      <c r="D28" s="308"/>
      <c r="E28" s="318"/>
      <c r="F28" s="319"/>
      <c r="G28" s="32"/>
    </row>
    <row r="29" spans="1:9" ht="28.5" customHeight="1" x14ac:dyDescent="0.25">
      <c r="A29" s="171" t="s">
        <v>307</v>
      </c>
      <c r="B29" s="107" t="s">
        <v>309</v>
      </c>
      <c r="C29" s="300"/>
      <c r="D29" s="213"/>
      <c r="E29" s="302"/>
      <c r="F29" s="245"/>
      <c r="G29" s="32"/>
    </row>
    <row r="30" spans="1:9" x14ac:dyDescent="0.25">
      <c r="A30" s="306"/>
      <c r="B30" s="307"/>
      <c r="C30" s="308"/>
      <c r="D30" s="300"/>
      <c r="E30" s="318"/>
      <c r="F30" s="319"/>
      <c r="G30" s="32"/>
    </row>
    <row r="31" spans="1:9" x14ac:dyDescent="0.25">
      <c r="A31" s="306"/>
      <c r="B31" s="243" t="s">
        <v>310</v>
      </c>
      <c r="C31" s="300" t="s">
        <v>32</v>
      </c>
      <c r="D31" s="213">
        <f>ROUND(+D25*0.2,0)</f>
        <v>164</v>
      </c>
      <c r="E31" s="302"/>
      <c r="F31" s="245">
        <f>D31*E31</f>
        <v>0</v>
      </c>
      <c r="G31" s="32"/>
    </row>
    <row r="32" spans="1:9" x14ac:dyDescent="0.25">
      <c r="A32" s="306"/>
      <c r="B32" s="307"/>
      <c r="C32" s="320"/>
      <c r="D32" s="300"/>
      <c r="E32" s="288"/>
      <c r="F32" s="302"/>
      <c r="G32" s="32"/>
    </row>
    <row r="33" spans="1:9" s="482" customFormat="1" ht="40.5" customHeight="1" x14ac:dyDescent="0.25">
      <c r="A33" s="321" t="s">
        <v>368</v>
      </c>
      <c r="B33" s="96" t="s">
        <v>369</v>
      </c>
      <c r="C33" s="252"/>
      <c r="D33" s="484"/>
      <c r="E33" s="485"/>
      <c r="F33" s="485"/>
      <c r="G33" s="481"/>
      <c r="H33" s="365"/>
      <c r="I33" s="365"/>
    </row>
    <row r="34" spans="1:9" s="482" customFormat="1" ht="11.25" customHeight="1" x14ac:dyDescent="0.25">
      <c r="A34" s="253"/>
      <c r="B34" s="96"/>
      <c r="C34" s="252"/>
      <c r="D34" s="484"/>
      <c r="E34" s="485"/>
      <c r="F34" s="485"/>
      <c r="G34" s="481"/>
      <c r="H34" s="365"/>
      <c r="I34" s="365"/>
    </row>
    <row r="35" spans="1:9" s="482" customFormat="1" ht="11.25" customHeight="1" x14ac:dyDescent="0.25">
      <c r="A35" s="253"/>
      <c r="B35" s="200" t="s">
        <v>361</v>
      </c>
      <c r="C35" s="252"/>
      <c r="D35" s="484"/>
      <c r="E35" s="485"/>
      <c r="F35" s="485"/>
      <c r="G35" s="481"/>
      <c r="H35" s="365"/>
      <c r="I35" s="365"/>
    </row>
    <row r="36" spans="1:9" s="482" customFormat="1" ht="11.25" customHeight="1" x14ac:dyDescent="0.25">
      <c r="A36" s="253"/>
      <c r="B36" s="200"/>
      <c r="C36" s="252"/>
      <c r="D36" s="484"/>
      <c r="E36" s="485"/>
      <c r="F36" s="485"/>
      <c r="G36" s="481"/>
      <c r="H36" s="365"/>
      <c r="I36" s="365"/>
    </row>
    <row r="37" spans="1:9" s="482" customFormat="1" x14ac:dyDescent="0.25">
      <c r="A37" s="253"/>
      <c r="B37" s="200" t="s">
        <v>370</v>
      </c>
      <c r="C37" s="252" t="s">
        <v>32</v>
      </c>
      <c r="D37" s="486" t="s">
        <v>81</v>
      </c>
      <c r="E37" s="486"/>
      <c r="F37" s="486" t="s">
        <v>81</v>
      </c>
      <c r="G37" s="481"/>
      <c r="H37" s="365"/>
      <c r="I37" s="365"/>
    </row>
    <row r="38" spans="1:9" s="482" customFormat="1" ht="11.25" customHeight="1" x14ac:dyDescent="0.25">
      <c r="A38" s="253"/>
      <c r="B38" s="254"/>
      <c r="C38" s="252"/>
      <c r="D38" s="487"/>
      <c r="E38" s="486"/>
      <c r="F38" s="487"/>
      <c r="G38" s="481"/>
      <c r="H38" s="365"/>
      <c r="I38" s="365"/>
    </row>
    <row r="39" spans="1:9" s="482" customFormat="1" ht="11.25" customHeight="1" x14ac:dyDescent="0.25">
      <c r="A39" s="253"/>
      <c r="B39" s="200" t="s">
        <v>371</v>
      </c>
      <c r="C39" s="252"/>
      <c r="D39" s="487"/>
      <c r="E39" s="486"/>
      <c r="F39" s="487"/>
      <c r="G39" s="481"/>
      <c r="H39" s="365"/>
      <c r="I39" s="365"/>
    </row>
    <row r="40" spans="1:9" s="482" customFormat="1" ht="11.25" customHeight="1" x14ac:dyDescent="0.25">
      <c r="A40" s="255"/>
      <c r="B40" s="154"/>
      <c r="C40" s="287"/>
      <c r="D40" s="487"/>
      <c r="E40" s="486"/>
      <c r="F40" s="487"/>
      <c r="G40" s="481"/>
      <c r="H40" s="365"/>
      <c r="I40" s="365"/>
    </row>
    <row r="41" spans="1:9" s="482" customFormat="1" ht="24.75" customHeight="1" x14ac:dyDescent="0.25">
      <c r="A41" s="253"/>
      <c r="B41" s="200" t="s">
        <v>372</v>
      </c>
      <c r="C41" s="252" t="s">
        <v>32</v>
      </c>
      <c r="D41" s="486" t="s">
        <v>81</v>
      </c>
      <c r="E41" s="486"/>
      <c r="F41" s="486" t="s">
        <v>81</v>
      </c>
      <c r="G41" s="481"/>
      <c r="H41" s="365"/>
      <c r="I41" s="365"/>
    </row>
    <row r="42" spans="1:9" s="482" customFormat="1" ht="11.25" customHeight="1" x14ac:dyDescent="0.25">
      <c r="A42" s="253"/>
      <c r="B42" s="256"/>
      <c r="C42" s="252"/>
      <c r="D42" s="486"/>
      <c r="E42" s="486"/>
      <c r="F42" s="486"/>
      <c r="G42" s="481"/>
      <c r="H42" s="365"/>
      <c r="I42" s="365"/>
    </row>
    <row r="43" spans="1:9" s="482" customFormat="1" ht="11.25" customHeight="1" x14ac:dyDescent="0.25">
      <c r="A43" s="253"/>
      <c r="B43" s="256" t="s">
        <v>373</v>
      </c>
      <c r="C43" s="252"/>
      <c r="D43" s="486"/>
      <c r="E43" s="486"/>
      <c r="F43" s="486"/>
      <c r="G43" s="481"/>
      <c r="H43" s="365"/>
      <c r="I43" s="365"/>
    </row>
    <row r="44" spans="1:9" s="482" customFormat="1" ht="11.25" customHeight="1" x14ac:dyDescent="0.25">
      <c r="A44" s="253"/>
      <c r="B44" s="256"/>
      <c r="C44" s="252"/>
      <c r="D44" s="486"/>
      <c r="E44" s="486"/>
      <c r="F44" s="486"/>
      <c r="G44" s="481"/>
      <c r="H44" s="365"/>
      <c r="I44" s="365"/>
    </row>
    <row r="45" spans="1:9" s="482" customFormat="1" x14ac:dyDescent="0.25">
      <c r="A45" s="253"/>
      <c r="B45" s="256" t="s">
        <v>374</v>
      </c>
      <c r="C45" s="252" t="s">
        <v>32</v>
      </c>
      <c r="D45" s="213">
        <f>1130*9*0.15*0.1</f>
        <v>152.55000000000001</v>
      </c>
      <c r="E45" s="486"/>
      <c r="F45" s="467">
        <f>D45*E45</f>
        <v>0</v>
      </c>
      <c r="G45" s="481"/>
      <c r="H45" s="365"/>
      <c r="I45" s="365"/>
    </row>
    <row r="46" spans="1:9" s="482" customFormat="1" ht="11.25" customHeight="1" x14ac:dyDescent="0.25">
      <c r="A46" s="488"/>
      <c r="B46" s="489"/>
      <c r="C46" s="490"/>
      <c r="D46" s="484"/>
      <c r="E46" s="485"/>
      <c r="F46" s="485"/>
      <c r="G46" s="481"/>
      <c r="H46" s="365"/>
      <c r="I46" s="365"/>
    </row>
    <row r="47" spans="1:9" s="482" customFormat="1" ht="28.5" customHeight="1" x14ac:dyDescent="0.25">
      <c r="A47" s="171" t="s">
        <v>375</v>
      </c>
      <c r="B47" s="107" t="s">
        <v>376</v>
      </c>
      <c r="C47" s="300" t="s">
        <v>358</v>
      </c>
      <c r="D47" s="301">
        <f>(D19+D15+D11)*2</f>
        <v>2250</v>
      </c>
      <c r="E47" s="350"/>
      <c r="F47" s="467">
        <f>D47*E47</f>
        <v>0</v>
      </c>
      <c r="G47" s="481"/>
      <c r="H47" s="365"/>
      <c r="I47" s="365"/>
    </row>
    <row r="48" spans="1:9" ht="11.25" customHeight="1" x14ac:dyDescent="0.25">
      <c r="A48" s="66"/>
      <c r="B48" s="91"/>
      <c r="C48" s="93"/>
      <c r="D48" s="64"/>
      <c r="E48" s="233"/>
      <c r="F48" s="233"/>
      <c r="G48" s="32"/>
    </row>
    <row r="49" spans="1:6" x14ac:dyDescent="0.25">
      <c r="A49" s="539">
        <v>3400</v>
      </c>
      <c r="B49" s="541" t="s">
        <v>15</v>
      </c>
      <c r="C49" s="542"/>
      <c r="D49" s="542"/>
      <c r="E49" s="543"/>
      <c r="F49" s="575">
        <f>SUM(F4:F48)</f>
        <v>0</v>
      </c>
    </row>
    <row r="50" spans="1:6" x14ac:dyDescent="0.25">
      <c r="A50" s="540"/>
      <c r="B50" s="544"/>
      <c r="C50" s="545"/>
      <c r="D50" s="545"/>
      <c r="E50" s="546"/>
      <c r="F50" s="576"/>
    </row>
  </sheetData>
  <mergeCells count="9">
    <mergeCell ref="A49:A50"/>
    <mergeCell ref="B49:E50"/>
    <mergeCell ref="F49:F50"/>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80" firstPageNumber="8" orientation="portrait" r:id="rId1"/>
  <headerFooter alignWithMargins="0">
    <oddHeader>&amp;L&amp;"Arial Narrow,Bold"PAUL SAUER STREET - SCHEDULE A: ROADWORKS&amp;R&amp;"Arial Narrow,Bold"SECTION 3400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K56"/>
  <sheetViews>
    <sheetView view="pageBreakPreview" topLeftCell="A26" zoomScaleSheetLayoutView="100" workbookViewId="0">
      <selection activeCell="K19" sqref="K19"/>
    </sheetView>
  </sheetViews>
  <sheetFormatPr defaultColWidth="9.109375" defaultRowHeight="13.2" x14ac:dyDescent="0.25"/>
  <cols>
    <col min="1" max="1" width="8.33203125" style="34" customWidth="1"/>
    <col min="2" max="2" width="41.44140625" style="34" customWidth="1"/>
    <col min="3" max="3" width="7.44140625" style="34" customWidth="1"/>
    <col min="4" max="4" width="10.6640625" style="34" customWidth="1"/>
    <col min="5" max="5" width="9.33203125" style="370" customWidth="1"/>
    <col min="6" max="6" width="12.6640625" style="235" customWidth="1"/>
    <col min="7" max="7" width="9.109375" style="12"/>
    <col min="8" max="8" width="4.33203125" style="12" customWidth="1"/>
    <col min="9" max="10" width="4.33203125" style="34" customWidth="1"/>
    <col min="11" max="11" width="9.44140625" style="34" bestFit="1" customWidth="1"/>
    <col min="12" max="16384" width="9.109375" style="34"/>
  </cols>
  <sheetData>
    <row r="2" spans="1:11" x14ac:dyDescent="0.25">
      <c r="A2" s="539" t="s">
        <v>2</v>
      </c>
      <c r="B2" s="539" t="s">
        <v>3</v>
      </c>
      <c r="C2" s="539" t="s">
        <v>4</v>
      </c>
      <c r="D2" s="539" t="s">
        <v>5</v>
      </c>
      <c r="E2" s="575" t="s">
        <v>6</v>
      </c>
      <c r="F2" s="575" t="s">
        <v>7</v>
      </c>
    </row>
    <row r="3" spans="1:11" x14ac:dyDescent="0.25">
      <c r="A3" s="540"/>
      <c r="B3" s="540"/>
      <c r="C3" s="540"/>
      <c r="D3" s="540"/>
      <c r="E3" s="576"/>
      <c r="F3" s="576"/>
    </row>
    <row r="4" spans="1:11" x14ac:dyDescent="0.25">
      <c r="A4" s="87"/>
      <c r="B4" s="89"/>
      <c r="C4" s="9"/>
      <c r="D4" s="94"/>
      <c r="E4" s="94"/>
      <c r="F4" s="94"/>
    </row>
    <row r="5" spans="1:11" x14ac:dyDescent="0.25">
      <c r="A5" s="162" t="s">
        <v>193</v>
      </c>
      <c r="B5" s="97" t="s">
        <v>194</v>
      </c>
      <c r="C5" s="98"/>
      <c r="D5" s="98"/>
      <c r="E5" s="323"/>
      <c r="F5" s="225"/>
    </row>
    <row r="6" spans="1:11" x14ac:dyDescent="0.25">
      <c r="A6" s="242"/>
      <c r="B6" s="243"/>
      <c r="C6" s="244"/>
      <c r="D6" s="244"/>
      <c r="E6" s="323"/>
      <c r="F6" s="291"/>
    </row>
    <row r="7" spans="1:11" ht="26.4" x14ac:dyDescent="0.25">
      <c r="A7" s="162" t="s">
        <v>195</v>
      </c>
      <c r="B7" s="107" t="s">
        <v>196</v>
      </c>
      <c r="C7" s="244"/>
      <c r="D7" s="244"/>
      <c r="E7" s="323"/>
      <c r="F7" s="291"/>
    </row>
    <row r="8" spans="1:11" x14ac:dyDescent="0.25">
      <c r="A8" s="242"/>
      <c r="B8" s="243"/>
      <c r="C8" s="244"/>
      <c r="D8" s="244"/>
      <c r="E8" s="323"/>
      <c r="F8" s="291"/>
    </row>
    <row r="9" spans="1:11" x14ac:dyDescent="0.25">
      <c r="A9" s="242"/>
      <c r="B9" s="243" t="s">
        <v>197</v>
      </c>
      <c r="C9" s="244" t="s">
        <v>32</v>
      </c>
      <c r="D9" s="215">
        <f>ROUND(+'3400 '!D25+'3400 '!D31+'3400 '!D15,0)</f>
        <v>1631</v>
      </c>
      <c r="E9" s="368"/>
      <c r="F9" s="304">
        <f>D9*E9</f>
        <v>0</v>
      </c>
    </row>
    <row r="10" spans="1:11" x14ac:dyDescent="0.25">
      <c r="A10" s="242"/>
      <c r="B10" s="243"/>
      <c r="C10" s="244"/>
      <c r="D10" s="284"/>
      <c r="E10" s="290"/>
      <c r="F10" s="290"/>
    </row>
    <row r="11" spans="1:11" ht="17.25" customHeight="1" x14ac:dyDescent="0.25">
      <c r="A11" s="162" t="s">
        <v>198</v>
      </c>
      <c r="B11" s="107" t="s">
        <v>199</v>
      </c>
      <c r="C11" s="244"/>
      <c r="D11" s="244"/>
      <c r="E11" s="290"/>
      <c r="F11" s="290"/>
    </row>
    <row r="12" spans="1:11" x14ac:dyDescent="0.25">
      <c r="A12" s="242"/>
      <c r="B12" s="243"/>
      <c r="C12" s="244"/>
      <c r="D12" s="244"/>
      <c r="E12" s="290"/>
      <c r="F12" s="290"/>
    </row>
    <row r="13" spans="1:11" x14ac:dyDescent="0.25">
      <c r="A13" s="242"/>
      <c r="B13" s="199" t="s">
        <v>200</v>
      </c>
      <c r="C13" s="244" t="s">
        <v>181</v>
      </c>
      <c r="D13" s="214">
        <f>+D9*2.1*0.025</f>
        <v>85.627500000000012</v>
      </c>
      <c r="E13" s="311"/>
      <c r="F13" s="304">
        <f>D13*E13</f>
        <v>0</v>
      </c>
      <c r="K13" s="189"/>
    </row>
    <row r="14" spans="1:11" x14ac:dyDescent="0.25">
      <c r="A14" s="324"/>
      <c r="B14" s="307"/>
      <c r="C14" s="308"/>
      <c r="D14" s="244"/>
      <c r="E14" s="319"/>
      <c r="F14" s="304"/>
      <c r="H14" s="356"/>
    </row>
    <row r="15" spans="1:11" s="113" customFormat="1" ht="20.25" customHeight="1" x14ac:dyDescent="0.25">
      <c r="A15" s="175" t="s">
        <v>201</v>
      </c>
      <c r="B15" s="111" t="s">
        <v>202</v>
      </c>
      <c r="C15" s="320" t="s">
        <v>203</v>
      </c>
      <c r="D15" s="241">
        <f>+D13*10</f>
        <v>856.27500000000009</v>
      </c>
      <c r="E15" s="302"/>
      <c r="F15" s="245">
        <f>D15*E15</f>
        <v>0</v>
      </c>
      <c r="G15" s="63"/>
      <c r="H15" s="63"/>
      <c r="K15" s="34"/>
    </row>
    <row r="16" spans="1:11" x14ac:dyDescent="0.25">
      <c r="A16" s="242"/>
      <c r="B16" s="243"/>
      <c r="C16" s="244"/>
      <c r="D16" s="244"/>
      <c r="E16" s="290"/>
      <c r="F16" s="290"/>
    </row>
    <row r="17" spans="1:6" ht="15.6" x14ac:dyDescent="0.25">
      <c r="A17" s="162" t="s">
        <v>204</v>
      </c>
      <c r="B17" s="107" t="s">
        <v>205</v>
      </c>
      <c r="C17" s="244" t="s">
        <v>206</v>
      </c>
      <c r="D17" s="304"/>
      <c r="E17" s="311"/>
      <c r="F17" s="304" t="s">
        <v>81</v>
      </c>
    </row>
    <row r="18" spans="1:6" x14ac:dyDescent="0.25">
      <c r="A18" s="324"/>
      <c r="B18" s="307"/>
      <c r="C18" s="320"/>
      <c r="D18" s="300"/>
      <c r="E18" s="288"/>
      <c r="F18" s="302"/>
    </row>
    <row r="19" spans="1:6" x14ac:dyDescent="0.25">
      <c r="A19" s="324"/>
      <c r="B19" s="307"/>
      <c r="C19" s="320"/>
      <c r="D19" s="300"/>
      <c r="E19" s="288"/>
      <c r="F19" s="302"/>
    </row>
    <row r="20" spans="1:6" x14ac:dyDescent="0.25">
      <c r="A20" s="174"/>
      <c r="B20" s="108"/>
      <c r="C20" s="104"/>
      <c r="D20" s="104"/>
      <c r="E20" s="302"/>
      <c r="F20" s="227"/>
    </row>
    <row r="21" spans="1:6" x14ac:dyDescent="0.25">
      <c r="A21" s="174"/>
      <c r="B21" s="108"/>
      <c r="C21" s="104"/>
      <c r="D21" s="104"/>
      <c r="E21" s="302"/>
      <c r="F21" s="227"/>
    </row>
    <row r="22" spans="1:6" x14ac:dyDescent="0.25">
      <c r="A22" s="174"/>
      <c r="B22" s="65"/>
      <c r="C22" s="104"/>
      <c r="D22" s="104"/>
      <c r="E22" s="302"/>
      <c r="F22" s="227"/>
    </row>
    <row r="23" spans="1:6" x14ac:dyDescent="0.25">
      <c r="A23" s="174"/>
      <c r="B23" s="65"/>
      <c r="C23" s="104"/>
      <c r="D23" s="104"/>
      <c r="E23" s="302"/>
      <c r="F23" s="227"/>
    </row>
    <row r="24" spans="1:6" x14ac:dyDescent="0.25">
      <c r="A24" s="174"/>
      <c r="B24" s="65"/>
      <c r="C24" s="104"/>
      <c r="D24" s="104"/>
      <c r="E24" s="302"/>
      <c r="F24" s="227"/>
    </row>
    <row r="25" spans="1:6" x14ac:dyDescent="0.25">
      <c r="A25" s="174"/>
      <c r="B25" s="65"/>
      <c r="C25" s="104"/>
      <c r="D25" s="104"/>
      <c r="E25" s="302"/>
      <c r="F25" s="227"/>
    </row>
    <row r="26" spans="1:6" x14ac:dyDescent="0.25">
      <c r="A26" s="174"/>
      <c r="B26" s="65"/>
      <c r="C26" s="104"/>
      <c r="D26" s="104"/>
      <c r="E26" s="302"/>
      <c r="F26" s="227"/>
    </row>
    <row r="27" spans="1:6" x14ac:dyDescent="0.25">
      <c r="A27" s="174"/>
      <c r="B27" s="65"/>
      <c r="C27" s="104"/>
      <c r="D27" s="104"/>
      <c r="E27" s="302"/>
      <c r="F27" s="227"/>
    </row>
    <row r="28" spans="1:6" x14ac:dyDescent="0.25">
      <c r="A28" s="174"/>
      <c r="B28" s="65"/>
      <c r="C28" s="104"/>
      <c r="D28" s="104"/>
      <c r="E28" s="302"/>
      <c r="F28" s="227"/>
    </row>
    <row r="29" spans="1:6" x14ac:dyDescent="0.25">
      <c r="A29" s="174"/>
      <c r="B29" s="65"/>
      <c r="C29" s="104"/>
      <c r="D29" s="104"/>
      <c r="E29" s="302"/>
      <c r="F29" s="227"/>
    </row>
    <row r="30" spans="1:6" x14ac:dyDescent="0.25">
      <c r="A30" s="174"/>
      <c r="B30" s="65"/>
      <c r="C30" s="104"/>
      <c r="D30" s="104"/>
      <c r="E30" s="302"/>
      <c r="F30" s="227"/>
    </row>
    <row r="31" spans="1:6" x14ac:dyDescent="0.25">
      <c r="A31" s="174"/>
      <c r="B31" s="65"/>
      <c r="C31" s="104"/>
      <c r="D31" s="104"/>
      <c r="E31" s="302"/>
      <c r="F31" s="227"/>
    </row>
    <row r="32" spans="1:6" x14ac:dyDescent="0.25">
      <c r="A32" s="174"/>
      <c r="B32" s="65"/>
      <c r="C32" s="104"/>
      <c r="D32" s="104"/>
      <c r="E32" s="302"/>
      <c r="F32" s="227"/>
    </row>
    <row r="33" spans="1:6" x14ac:dyDescent="0.25">
      <c r="A33" s="174"/>
      <c r="B33" s="65"/>
      <c r="C33" s="104"/>
      <c r="D33" s="104"/>
      <c r="E33" s="302"/>
      <c r="F33" s="227"/>
    </row>
    <row r="34" spans="1:6" x14ac:dyDescent="0.25">
      <c r="A34" s="174"/>
      <c r="B34" s="65"/>
      <c r="C34" s="104"/>
      <c r="D34" s="104"/>
      <c r="E34" s="302"/>
      <c r="F34" s="227"/>
    </row>
    <row r="35" spans="1:6" x14ac:dyDescent="0.25">
      <c r="A35" s="174"/>
      <c r="B35" s="65"/>
      <c r="C35" s="104"/>
      <c r="D35" s="104"/>
      <c r="E35" s="302"/>
      <c r="F35" s="227"/>
    </row>
    <row r="36" spans="1:6" ht="11.25" customHeight="1" x14ac:dyDescent="0.25">
      <c r="A36" s="174"/>
      <c r="B36" s="65"/>
      <c r="C36" s="104"/>
      <c r="D36" s="104"/>
      <c r="E36" s="302"/>
      <c r="F36" s="227"/>
    </row>
    <row r="37" spans="1:6" ht="11.25" customHeight="1" x14ac:dyDescent="0.25">
      <c r="A37" s="174"/>
      <c r="B37" s="101"/>
      <c r="C37" s="71"/>
      <c r="D37" s="71"/>
      <c r="E37" s="288"/>
      <c r="F37" s="227"/>
    </row>
    <row r="38" spans="1:6" x14ac:dyDescent="0.25">
      <c r="A38" s="163"/>
      <c r="B38" s="107"/>
      <c r="C38" s="104"/>
      <c r="D38" s="105"/>
      <c r="E38" s="302"/>
      <c r="F38" s="227"/>
    </row>
    <row r="39" spans="1:6" ht="11.25" customHeight="1" x14ac:dyDescent="0.25">
      <c r="A39" s="66"/>
      <c r="B39" s="90"/>
      <c r="C39" s="9"/>
      <c r="D39" s="33"/>
      <c r="E39" s="232"/>
      <c r="F39" s="232"/>
    </row>
    <row r="40" spans="1:6" ht="11.25" customHeight="1" x14ac:dyDescent="0.25">
      <c r="A40" s="66"/>
      <c r="B40" s="90"/>
      <c r="C40" s="9"/>
      <c r="D40" s="33"/>
      <c r="E40" s="232"/>
      <c r="F40" s="232"/>
    </row>
    <row r="41" spans="1:6" ht="11.25" customHeight="1" x14ac:dyDescent="0.25">
      <c r="A41" s="66"/>
      <c r="B41" s="91"/>
      <c r="C41" s="93"/>
      <c r="D41" s="64"/>
      <c r="E41" s="232"/>
      <c r="F41" s="233"/>
    </row>
    <row r="42" spans="1:6" ht="11.25" customHeight="1" x14ac:dyDescent="0.25">
      <c r="A42" s="66"/>
      <c r="B42" s="91"/>
      <c r="C42" s="93"/>
      <c r="D42" s="64"/>
      <c r="E42" s="232"/>
      <c r="F42" s="233"/>
    </row>
    <row r="43" spans="1:6" ht="11.25" customHeight="1" x14ac:dyDescent="0.25">
      <c r="A43" s="66"/>
      <c r="B43" s="91"/>
      <c r="C43" s="93"/>
      <c r="D43" s="64"/>
      <c r="E43" s="232"/>
      <c r="F43" s="233"/>
    </row>
    <row r="44" spans="1:6" ht="11.25" customHeight="1" x14ac:dyDescent="0.25">
      <c r="A44" s="66"/>
      <c r="B44" s="91"/>
      <c r="C44" s="93"/>
      <c r="D44" s="64"/>
      <c r="E44" s="232"/>
      <c r="F44" s="233"/>
    </row>
    <row r="45" spans="1:6" ht="11.25" customHeight="1" x14ac:dyDescent="0.25">
      <c r="A45" s="66"/>
      <c r="B45" s="91"/>
      <c r="C45" s="93"/>
      <c r="D45" s="64"/>
      <c r="E45" s="232"/>
      <c r="F45" s="233"/>
    </row>
    <row r="46" spans="1:6" ht="11.25" customHeight="1" x14ac:dyDescent="0.25">
      <c r="A46" s="66"/>
      <c r="B46" s="91"/>
      <c r="C46" s="93"/>
      <c r="D46" s="64"/>
      <c r="E46" s="232"/>
      <c r="F46" s="233"/>
    </row>
    <row r="47" spans="1:6" ht="11.25" customHeight="1" x14ac:dyDescent="0.25">
      <c r="A47" s="66"/>
      <c r="B47" s="91"/>
      <c r="C47" s="93"/>
      <c r="D47" s="64"/>
      <c r="E47" s="232"/>
      <c r="F47" s="233"/>
    </row>
    <row r="48" spans="1:6" ht="11.25" customHeight="1" x14ac:dyDescent="0.25">
      <c r="A48" s="66"/>
      <c r="B48" s="91"/>
      <c r="C48" s="93"/>
      <c r="D48" s="64"/>
      <c r="E48" s="232"/>
      <c r="F48" s="233"/>
    </row>
    <row r="49" spans="1:6" ht="11.25" customHeight="1" x14ac:dyDescent="0.25">
      <c r="A49" s="66"/>
      <c r="B49" s="91"/>
      <c r="C49" s="93"/>
      <c r="D49" s="64"/>
      <c r="E49" s="232"/>
      <c r="F49" s="233"/>
    </row>
    <row r="50" spans="1:6" ht="11.25" customHeight="1" x14ac:dyDescent="0.25">
      <c r="A50" s="66"/>
      <c r="B50" s="91"/>
      <c r="C50" s="93"/>
      <c r="D50" s="64"/>
      <c r="E50" s="232"/>
      <c r="F50" s="233"/>
    </row>
    <row r="51" spans="1:6" ht="11.25" customHeight="1" x14ac:dyDescent="0.25">
      <c r="A51" s="66"/>
      <c r="B51" s="91"/>
      <c r="C51" s="93"/>
      <c r="D51" s="64"/>
      <c r="E51" s="232"/>
      <c r="F51" s="233"/>
    </row>
    <row r="52" spans="1:6" ht="11.25" customHeight="1" x14ac:dyDescent="0.25">
      <c r="A52" s="66"/>
      <c r="B52" s="91"/>
      <c r="C52" s="93"/>
      <c r="D52" s="64"/>
      <c r="E52" s="232"/>
      <c r="F52" s="233"/>
    </row>
    <row r="53" spans="1:6" x14ac:dyDescent="0.25">
      <c r="A53" s="66"/>
      <c r="B53" s="91"/>
      <c r="C53" s="93"/>
      <c r="D53" s="64"/>
      <c r="E53" s="232"/>
      <c r="F53" s="233"/>
    </row>
    <row r="54" spans="1:6" x14ac:dyDescent="0.25">
      <c r="A54" s="88"/>
      <c r="B54" s="92"/>
      <c r="C54" s="88"/>
      <c r="D54" s="88"/>
      <c r="E54" s="369"/>
      <c r="F54" s="234"/>
    </row>
    <row r="55" spans="1:6" x14ac:dyDescent="0.25">
      <c r="A55" s="539">
        <v>3400</v>
      </c>
      <c r="B55" s="541" t="s">
        <v>15</v>
      </c>
      <c r="C55" s="542"/>
      <c r="D55" s="542"/>
      <c r="E55" s="543"/>
      <c r="F55" s="575">
        <f>SUM(F4:F54)</f>
        <v>0</v>
      </c>
    </row>
    <row r="56" spans="1:6" x14ac:dyDescent="0.25">
      <c r="A56" s="540"/>
      <c r="B56" s="544"/>
      <c r="C56" s="545"/>
      <c r="D56" s="545"/>
      <c r="E56" s="546"/>
      <c r="F56" s="576"/>
    </row>
  </sheetData>
  <mergeCells count="9">
    <mergeCell ref="A55:A56"/>
    <mergeCell ref="B55:E56"/>
    <mergeCell ref="F55:F56"/>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94" firstPageNumber="8" orientation="portrait" r:id="rId1"/>
  <headerFooter alignWithMargins="0">
    <oddHeader>&amp;L&amp;"Arial Narrow,Bold"PAUL SAUER STREET - SCHEDULE A: ROADWORKS&amp;R&amp;"Arial Narrow,Bold"SECTION 3500</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K54"/>
  <sheetViews>
    <sheetView view="pageBreakPreview" zoomScaleSheetLayoutView="100" workbookViewId="0">
      <selection activeCell="K18" sqref="K18"/>
    </sheetView>
  </sheetViews>
  <sheetFormatPr defaultColWidth="9.109375" defaultRowHeight="13.2" x14ac:dyDescent="0.25"/>
  <cols>
    <col min="1" max="1" width="8.33203125" style="113" customWidth="1"/>
    <col min="2" max="2" width="41.44140625" style="113" customWidth="1"/>
    <col min="3" max="3" width="7.44140625" style="113" customWidth="1"/>
    <col min="4" max="4" width="10.6640625" style="113" customWidth="1"/>
    <col min="5" max="5" width="9.33203125" style="451" customWidth="1"/>
    <col min="6" max="6" width="12.6640625" style="451" customWidth="1"/>
    <col min="7" max="7" width="9.109375" style="113"/>
    <col min="8" max="8" width="4.33203125" style="113" customWidth="1"/>
    <col min="9" max="9" width="6.109375" style="113" customWidth="1"/>
    <col min="10" max="10" width="4.33203125" style="113" customWidth="1"/>
    <col min="11" max="11" width="9.44140625" style="113" bestFit="1" customWidth="1"/>
    <col min="12" max="16384" width="9.109375" style="113"/>
  </cols>
  <sheetData>
    <row r="2" spans="1:11" x14ac:dyDescent="0.25">
      <c r="A2" s="539" t="s">
        <v>2</v>
      </c>
      <c r="B2" s="550" t="s">
        <v>3</v>
      </c>
      <c r="C2" s="539" t="s">
        <v>4</v>
      </c>
      <c r="D2" s="550" t="s">
        <v>5</v>
      </c>
      <c r="E2" s="575" t="s">
        <v>6</v>
      </c>
      <c r="F2" s="575" t="s">
        <v>7</v>
      </c>
    </row>
    <row r="3" spans="1:11" x14ac:dyDescent="0.25">
      <c r="A3" s="549"/>
      <c r="B3" s="551"/>
      <c r="C3" s="549"/>
      <c r="D3" s="551"/>
      <c r="E3" s="577"/>
      <c r="F3" s="577"/>
    </row>
    <row r="4" spans="1:11" ht="12" customHeight="1" x14ac:dyDescent="0.25">
      <c r="A4" s="430"/>
      <c r="B4" s="431"/>
      <c r="C4" s="432"/>
      <c r="D4" s="433"/>
      <c r="E4" s="433"/>
      <c r="F4" s="433"/>
    </row>
    <row r="5" spans="1:11" x14ac:dyDescent="0.25">
      <c r="A5" s="434" t="s">
        <v>258</v>
      </c>
      <c r="B5" s="435" t="s">
        <v>259</v>
      </c>
      <c r="C5" s="104"/>
      <c r="D5" s="104"/>
      <c r="E5" s="436"/>
      <c r="F5" s="437"/>
      <c r="G5" s="112"/>
    </row>
    <row r="6" spans="1:11" x14ac:dyDescent="0.25">
      <c r="A6" s="438"/>
      <c r="B6" s="423"/>
      <c r="C6" s="104"/>
      <c r="D6" s="104"/>
      <c r="E6" s="436"/>
      <c r="F6" s="437"/>
      <c r="G6" s="112"/>
    </row>
    <row r="7" spans="1:11" ht="26.4" x14ac:dyDescent="0.25">
      <c r="A7" s="434"/>
      <c r="B7" s="103" t="s">
        <v>260</v>
      </c>
      <c r="C7" s="104"/>
      <c r="D7" s="104"/>
      <c r="E7" s="436"/>
      <c r="F7" s="437"/>
      <c r="G7" s="112"/>
    </row>
    <row r="8" spans="1:11" x14ac:dyDescent="0.25">
      <c r="A8" s="438"/>
      <c r="B8" s="423"/>
      <c r="C8" s="104"/>
      <c r="D8" s="104"/>
      <c r="E8" s="436"/>
      <c r="F8" s="437"/>
      <c r="G8" s="112"/>
    </row>
    <row r="9" spans="1:11" x14ac:dyDescent="0.25">
      <c r="A9" s="438"/>
      <c r="B9" s="303" t="s">
        <v>300</v>
      </c>
      <c r="C9" s="104" t="s">
        <v>18</v>
      </c>
      <c r="D9" s="245">
        <f>1160*9</f>
        <v>10440</v>
      </c>
      <c r="E9" s="229"/>
      <c r="F9" s="245">
        <f>+E9*D9</f>
        <v>0</v>
      </c>
      <c r="G9" s="112"/>
    </row>
    <row r="10" spans="1:11" x14ac:dyDescent="0.25">
      <c r="A10" s="438"/>
      <c r="B10" s="423"/>
      <c r="C10" s="104"/>
      <c r="D10" s="229"/>
      <c r="E10" s="229"/>
      <c r="F10" s="229"/>
      <c r="G10" s="112"/>
    </row>
    <row r="11" spans="1:11" ht="17.25" customHeight="1" x14ac:dyDescent="0.25">
      <c r="A11" s="439">
        <v>42.04</v>
      </c>
      <c r="B11" s="303" t="s">
        <v>261</v>
      </c>
      <c r="C11" s="300" t="s">
        <v>257</v>
      </c>
      <c r="D11" s="245">
        <f>+D9*1.2</f>
        <v>12528</v>
      </c>
      <c r="E11" s="229"/>
      <c r="F11" s="245">
        <f>+E11*D11</f>
        <v>0</v>
      </c>
      <c r="G11" s="112"/>
    </row>
    <row r="12" spans="1:11" x14ac:dyDescent="0.25">
      <c r="A12" s="438"/>
      <c r="B12" s="423"/>
      <c r="C12" s="104"/>
      <c r="D12" s="229"/>
      <c r="E12" s="229"/>
      <c r="F12" s="229"/>
      <c r="G12" s="112"/>
    </row>
    <row r="13" spans="1:11" x14ac:dyDescent="0.25">
      <c r="A13" s="438">
        <v>42.08</v>
      </c>
      <c r="B13" s="398" t="s">
        <v>262</v>
      </c>
      <c r="C13" s="104" t="s">
        <v>45</v>
      </c>
      <c r="D13" s="245">
        <v>10</v>
      </c>
      <c r="E13" s="229"/>
      <c r="F13" s="245">
        <f>+E13*D13</f>
        <v>0</v>
      </c>
      <c r="G13" s="112"/>
      <c r="K13" s="440"/>
    </row>
    <row r="14" spans="1:11" x14ac:dyDescent="0.25">
      <c r="A14" s="441"/>
      <c r="B14" s="397"/>
      <c r="C14" s="71"/>
      <c r="D14" s="104"/>
      <c r="E14" s="193"/>
      <c r="F14" s="227"/>
      <c r="G14" s="112"/>
    </row>
    <row r="15" spans="1:11" ht="13.5" customHeight="1" x14ac:dyDescent="0.25">
      <c r="A15" s="175"/>
      <c r="B15" s="111"/>
      <c r="C15" s="71"/>
      <c r="D15" s="241"/>
      <c r="E15" s="229"/>
      <c r="F15" s="227"/>
      <c r="G15" s="112"/>
    </row>
    <row r="16" spans="1:11" x14ac:dyDescent="0.25">
      <c r="A16" s="438"/>
      <c r="B16" s="423"/>
      <c r="C16" s="104"/>
      <c r="D16" s="104"/>
      <c r="E16" s="229"/>
      <c r="F16" s="229"/>
      <c r="G16" s="112"/>
    </row>
    <row r="17" spans="1:7" x14ac:dyDescent="0.25">
      <c r="A17" s="434"/>
      <c r="B17" s="103"/>
      <c r="C17" s="104"/>
      <c r="D17" s="104"/>
      <c r="E17" s="229"/>
      <c r="F17" s="227"/>
      <c r="G17" s="112"/>
    </row>
    <row r="18" spans="1:7" x14ac:dyDescent="0.25">
      <c r="A18" s="441"/>
      <c r="B18" s="397"/>
      <c r="C18" s="71"/>
      <c r="D18" s="104"/>
      <c r="E18" s="193"/>
      <c r="F18" s="229"/>
      <c r="G18" s="112"/>
    </row>
    <row r="19" spans="1:7" x14ac:dyDescent="0.25">
      <c r="A19" s="441"/>
      <c r="B19" s="397"/>
      <c r="C19" s="71"/>
      <c r="D19" s="104"/>
      <c r="E19" s="193"/>
      <c r="F19" s="229"/>
      <c r="G19" s="112"/>
    </row>
    <row r="20" spans="1:7" x14ac:dyDescent="0.25">
      <c r="A20" s="441"/>
      <c r="B20" s="423"/>
      <c r="C20" s="104"/>
      <c r="D20" s="104"/>
      <c r="E20" s="229"/>
      <c r="F20" s="227"/>
      <c r="G20" s="112"/>
    </row>
    <row r="21" spans="1:7" x14ac:dyDescent="0.25">
      <c r="A21" s="441"/>
      <c r="B21" s="423"/>
      <c r="C21" s="104"/>
      <c r="D21" s="104"/>
      <c r="E21" s="229"/>
      <c r="F21" s="227"/>
      <c r="G21" s="112"/>
    </row>
    <row r="22" spans="1:7" x14ac:dyDescent="0.25">
      <c r="A22" s="441"/>
      <c r="B22" s="398"/>
      <c r="C22" s="104"/>
      <c r="D22" s="104"/>
      <c r="E22" s="229"/>
      <c r="F22" s="227"/>
      <c r="G22" s="112"/>
    </row>
    <row r="23" spans="1:7" x14ac:dyDescent="0.25">
      <c r="A23" s="441"/>
      <c r="B23" s="398"/>
      <c r="C23" s="104"/>
      <c r="D23" s="104"/>
      <c r="E23" s="229"/>
      <c r="F23" s="227"/>
      <c r="G23" s="112"/>
    </row>
    <row r="24" spans="1:7" x14ac:dyDescent="0.25">
      <c r="A24" s="441"/>
      <c r="B24" s="398"/>
      <c r="C24" s="104"/>
      <c r="D24" s="104"/>
      <c r="E24" s="229"/>
      <c r="F24" s="227"/>
      <c r="G24" s="112"/>
    </row>
    <row r="25" spans="1:7" x14ac:dyDescent="0.25">
      <c r="A25" s="441"/>
      <c r="B25" s="398"/>
      <c r="C25" s="104"/>
      <c r="D25" s="104"/>
      <c r="E25" s="229"/>
      <c r="F25" s="227"/>
      <c r="G25" s="112"/>
    </row>
    <row r="26" spans="1:7" x14ac:dyDescent="0.25">
      <c r="A26" s="441"/>
      <c r="B26" s="398"/>
      <c r="C26" s="104"/>
      <c r="D26" s="104"/>
      <c r="E26" s="229"/>
      <c r="F26" s="227"/>
      <c r="G26" s="112"/>
    </row>
    <row r="27" spans="1:7" x14ac:dyDescent="0.25">
      <c r="A27" s="441"/>
      <c r="B27" s="398"/>
      <c r="C27" s="104"/>
      <c r="D27" s="104"/>
      <c r="E27" s="229"/>
      <c r="F27" s="227"/>
      <c r="G27" s="112"/>
    </row>
    <row r="28" spans="1:7" x14ac:dyDescent="0.25">
      <c r="A28" s="441"/>
      <c r="B28" s="398"/>
      <c r="C28" s="104"/>
      <c r="D28" s="104"/>
      <c r="E28" s="229"/>
      <c r="F28" s="227"/>
      <c r="G28" s="112"/>
    </row>
    <row r="29" spans="1:7" x14ac:dyDescent="0.25">
      <c r="A29" s="441"/>
      <c r="B29" s="398"/>
      <c r="C29" s="104"/>
      <c r="D29" s="104"/>
      <c r="E29" s="229"/>
      <c r="F29" s="227"/>
      <c r="G29" s="112"/>
    </row>
    <row r="30" spans="1:7" x14ac:dyDescent="0.25">
      <c r="A30" s="441"/>
      <c r="B30" s="398"/>
      <c r="C30" s="104"/>
      <c r="D30" s="104"/>
      <c r="E30" s="229"/>
      <c r="F30" s="227"/>
      <c r="G30" s="112"/>
    </row>
    <row r="31" spans="1:7" x14ac:dyDescent="0.25">
      <c r="A31" s="441"/>
      <c r="B31" s="398"/>
      <c r="C31" s="104"/>
      <c r="D31" s="104"/>
      <c r="E31" s="229"/>
      <c r="F31" s="227"/>
      <c r="G31" s="112"/>
    </row>
    <row r="32" spans="1:7" x14ac:dyDescent="0.25">
      <c r="A32" s="441"/>
      <c r="B32" s="398"/>
      <c r="C32" s="104"/>
      <c r="D32" s="104"/>
      <c r="E32" s="229"/>
      <c r="F32" s="227"/>
      <c r="G32" s="112"/>
    </row>
    <row r="33" spans="1:7" x14ac:dyDescent="0.25">
      <c r="A33" s="441"/>
      <c r="B33" s="398"/>
      <c r="C33" s="104"/>
      <c r="D33" s="104"/>
      <c r="E33" s="229"/>
      <c r="F33" s="227"/>
      <c r="G33" s="112"/>
    </row>
    <row r="34" spans="1:7" x14ac:dyDescent="0.25">
      <c r="A34" s="441"/>
      <c r="B34" s="398"/>
      <c r="C34" s="104"/>
      <c r="D34" s="104"/>
      <c r="E34" s="229"/>
      <c r="F34" s="227"/>
      <c r="G34" s="112"/>
    </row>
    <row r="35" spans="1:7" x14ac:dyDescent="0.25">
      <c r="A35" s="441"/>
      <c r="B35" s="398"/>
      <c r="C35" s="104"/>
      <c r="D35" s="104"/>
      <c r="E35" s="229"/>
      <c r="F35" s="227"/>
      <c r="G35" s="112"/>
    </row>
    <row r="36" spans="1:7" ht="11.25" customHeight="1" x14ac:dyDescent="0.25">
      <c r="A36" s="441"/>
      <c r="B36" s="398"/>
      <c r="C36" s="104"/>
      <c r="D36" s="104"/>
      <c r="E36" s="229"/>
      <c r="F36" s="227"/>
      <c r="G36" s="112"/>
    </row>
    <row r="37" spans="1:7" ht="11.25" customHeight="1" x14ac:dyDescent="0.25">
      <c r="A37" s="441"/>
      <c r="B37" s="397"/>
      <c r="C37" s="71"/>
      <c r="D37" s="71"/>
      <c r="E37" s="193"/>
      <c r="F37" s="227"/>
      <c r="G37" s="112"/>
    </row>
    <row r="38" spans="1:7" x14ac:dyDescent="0.25">
      <c r="A38" s="175"/>
      <c r="B38" s="103"/>
      <c r="C38" s="104"/>
      <c r="D38" s="105"/>
      <c r="E38" s="229"/>
      <c r="F38" s="227"/>
      <c r="G38" s="112"/>
    </row>
    <row r="39" spans="1:7" ht="11.25" customHeight="1" x14ac:dyDescent="0.25">
      <c r="A39" s="442"/>
      <c r="B39" s="443"/>
      <c r="C39" s="432"/>
      <c r="D39" s="444"/>
      <c r="E39" s="322"/>
      <c r="F39" s="322"/>
      <c r="G39" s="112"/>
    </row>
    <row r="40" spans="1:7" ht="11.25" customHeight="1" x14ac:dyDescent="0.25">
      <c r="A40" s="442"/>
      <c r="B40" s="443"/>
      <c r="C40" s="432"/>
      <c r="D40" s="444"/>
      <c r="E40" s="322"/>
      <c r="F40" s="322"/>
      <c r="G40" s="112"/>
    </row>
    <row r="41" spans="1:7" ht="11.25" customHeight="1" x14ac:dyDescent="0.25">
      <c r="A41" s="442"/>
      <c r="B41" s="445"/>
      <c r="C41" s="446"/>
      <c r="D41" s="447"/>
      <c r="E41" s="344"/>
      <c r="F41" s="344"/>
      <c r="G41" s="112"/>
    </row>
    <row r="42" spans="1:7" ht="11.25" customHeight="1" x14ac:dyDescent="0.25">
      <c r="A42" s="442"/>
      <c r="B42" s="445"/>
      <c r="C42" s="446"/>
      <c r="D42" s="447"/>
      <c r="E42" s="344"/>
      <c r="F42" s="344"/>
      <c r="G42" s="112"/>
    </row>
    <row r="43" spans="1:7" ht="11.25" customHeight="1" x14ac:dyDescent="0.25">
      <c r="A43" s="442"/>
      <c r="B43" s="445"/>
      <c r="C43" s="446"/>
      <c r="D43" s="447"/>
      <c r="E43" s="344"/>
      <c r="F43" s="344"/>
      <c r="G43" s="112"/>
    </row>
    <row r="44" spans="1:7" ht="11.25" customHeight="1" x14ac:dyDescent="0.25">
      <c r="A44" s="442"/>
      <c r="B44" s="445"/>
      <c r="C44" s="446"/>
      <c r="D44" s="447"/>
      <c r="E44" s="344"/>
      <c r="F44" s="344"/>
      <c r="G44" s="112"/>
    </row>
    <row r="45" spans="1:7" ht="11.25" customHeight="1" x14ac:dyDescent="0.25">
      <c r="A45" s="442"/>
      <c r="B45" s="445"/>
      <c r="C45" s="446"/>
      <c r="D45" s="447"/>
      <c r="E45" s="344"/>
      <c r="F45" s="344"/>
      <c r="G45" s="112"/>
    </row>
    <row r="46" spans="1:7" ht="11.25" customHeight="1" x14ac:dyDescent="0.25">
      <c r="A46" s="442"/>
      <c r="B46" s="445"/>
      <c r="C46" s="446"/>
      <c r="D46" s="447"/>
      <c r="E46" s="344"/>
      <c r="F46" s="344"/>
      <c r="G46" s="112"/>
    </row>
    <row r="47" spans="1:7" ht="11.25" customHeight="1" x14ac:dyDescent="0.25">
      <c r="A47" s="442"/>
      <c r="B47" s="445"/>
      <c r="C47" s="446"/>
      <c r="D47" s="447"/>
      <c r="E47" s="344"/>
      <c r="F47" s="344"/>
      <c r="G47" s="112"/>
    </row>
    <row r="48" spans="1:7" ht="11.25" customHeight="1" x14ac:dyDescent="0.25">
      <c r="A48" s="442"/>
      <c r="B48" s="445"/>
      <c r="C48" s="446"/>
      <c r="D48" s="447"/>
      <c r="E48" s="344"/>
      <c r="F48" s="344"/>
      <c r="G48" s="112"/>
    </row>
    <row r="49" spans="1:7" ht="11.25" customHeight="1" x14ac:dyDescent="0.25">
      <c r="A49" s="442"/>
      <c r="B49" s="445"/>
      <c r="C49" s="446"/>
      <c r="D49" s="447"/>
      <c r="E49" s="344"/>
      <c r="F49" s="344"/>
      <c r="G49" s="112"/>
    </row>
    <row r="50" spans="1:7" ht="11.25" customHeight="1" x14ac:dyDescent="0.25">
      <c r="A50" s="442"/>
      <c r="B50" s="445"/>
      <c r="C50" s="446"/>
      <c r="D50" s="447"/>
      <c r="E50" s="344"/>
      <c r="F50" s="344"/>
      <c r="G50" s="112"/>
    </row>
    <row r="51" spans="1:7" x14ac:dyDescent="0.25">
      <c r="A51" s="442"/>
      <c r="B51" s="445"/>
      <c r="C51" s="446"/>
      <c r="D51" s="447"/>
      <c r="E51" s="344"/>
      <c r="F51" s="344"/>
      <c r="G51" s="112"/>
    </row>
    <row r="52" spans="1:7" x14ac:dyDescent="0.25">
      <c r="A52" s="448"/>
      <c r="B52" s="449"/>
      <c r="C52" s="448"/>
      <c r="D52" s="448"/>
      <c r="E52" s="450"/>
      <c r="F52" s="450"/>
      <c r="G52" s="112"/>
    </row>
    <row r="53" spans="1:7" x14ac:dyDescent="0.25">
      <c r="A53" s="539">
        <v>4200</v>
      </c>
      <c r="B53" s="541" t="s">
        <v>15</v>
      </c>
      <c r="C53" s="542"/>
      <c r="D53" s="542"/>
      <c r="E53" s="543"/>
      <c r="F53" s="575">
        <f>SUM(F4:F52)</f>
        <v>0</v>
      </c>
    </row>
    <row r="54" spans="1:7" x14ac:dyDescent="0.25">
      <c r="A54" s="540"/>
      <c r="B54" s="544"/>
      <c r="C54" s="545"/>
      <c r="D54" s="545"/>
      <c r="E54" s="546"/>
      <c r="F54" s="576"/>
    </row>
  </sheetData>
  <mergeCells count="9">
    <mergeCell ref="A53:A54"/>
    <mergeCell ref="B53:E54"/>
    <mergeCell ref="F53:F54"/>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94" firstPageNumber="8" orientation="portrait" r:id="rId1"/>
  <headerFooter alignWithMargins="0">
    <oddHeader>&amp;L&amp;"Arial Narrow,Bold"PAUL SAUER STREET - SCHEDULE A: ROADWORKS&amp;R&amp;"Arial Narrow,Bold"SECTION 3500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2:G55"/>
  <sheetViews>
    <sheetView view="pageBreakPreview" topLeftCell="A28" zoomScaleSheetLayoutView="100" workbookViewId="0">
      <selection activeCell="P34" sqref="P34"/>
    </sheetView>
  </sheetViews>
  <sheetFormatPr defaultColWidth="9.109375" defaultRowHeight="13.2" x14ac:dyDescent="0.25"/>
  <cols>
    <col min="1" max="1" width="7.33203125" style="34" customWidth="1"/>
    <col min="2" max="2" width="42.6640625" style="34" customWidth="1"/>
    <col min="3" max="3" width="8" style="34" customWidth="1"/>
    <col min="4" max="5" width="10.6640625" style="34" customWidth="1"/>
    <col min="6" max="6" width="11.77734375" style="34" customWidth="1"/>
    <col min="7" max="7" width="9.109375" style="34"/>
    <col min="8" max="10" width="4.44140625" style="34" customWidth="1"/>
    <col min="11" max="11" width="7.44140625" style="34" customWidth="1"/>
    <col min="12" max="16384" width="9.109375" style="34"/>
  </cols>
  <sheetData>
    <row r="2" spans="1:6" x14ac:dyDescent="0.25">
      <c r="A2" s="539" t="s">
        <v>2</v>
      </c>
      <c r="B2" s="578" t="s">
        <v>3</v>
      </c>
      <c r="C2" s="539" t="s">
        <v>4</v>
      </c>
      <c r="D2" s="550" t="s">
        <v>5</v>
      </c>
      <c r="E2" s="539" t="s">
        <v>6</v>
      </c>
      <c r="F2" s="539" t="s">
        <v>7</v>
      </c>
    </row>
    <row r="3" spans="1:6" x14ac:dyDescent="0.25">
      <c r="A3" s="549"/>
      <c r="B3" s="579"/>
      <c r="C3" s="549"/>
      <c r="D3" s="551"/>
      <c r="E3" s="549"/>
      <c r="F3" s="549"/>
    </row>
    <row r="4" spans="1:6" x14ac:dyDescent="0.25">
      <c r="A4" s="156"/>
      <c r="B4" s="157"/>
      <c r="C4" s="156"/>
      <c r="D4" s="157"/>
      <c r="E4" s="156"/>
      <c r="F4" s="156"/>
    </row>
    <row r="5" spans="1:6" x14ac:dyDescent="0.25">
      <c r="A5" s="325">
        <v>5600</v>
      </c>
      <c r="B5" s="326" t="s">
        <v>142</v>
      </c>
      <c r="C5" s="294"/>
      <c r="D5" s="295"/>
      <c r="E5" s="327"/>
      <c r="F5" s="327"/>
    </row>
    <row r="6" spans="1:6" x14ac:dyDescent="0.25">
      <c r="A6" s="124"/>
      <c r="B6" s="120"/>
      <c r="C6" s="294"/>
      <c r="D6" s="295"/>
      <c r="E6" s="327"/>
      <c r="F6" s="327"/>
    </row>
    <row r="7" spans="1:6" x14ac:dyDescent="0.25">
      <c r="A7" s="125" t="s">
        <v>143</v>
      </c>
      <c r="B7" s="120" t="s">
        <v>144</v>
      </c>
      <c r="C7" s="294"/>
      <c r="D7" s="295"/>
      <c r="E7" s="327"/>
      <c r="F7" s="327"/>
    </row>
    <row r="8" spans="1:6" x14ac:dyDescent="0.25">
      <c r="A8" s="125"/>
      <c r="B8" s="120" t="s">
        <v>145</v>
      </c>
      <c r="C8" s="294"/>
      <c r="D8" s="295"/>
      <c r="E8" s="327"/>
      <c r="F8" s="327"/>
    </row>
    <row r="9" spans="1:6" x14ac:dyDescent="0.25">
      <c r="A9" s="125"/>
      <c r="B9" s="120" t="s">
        <v>146</v>
      </c>
      <c r="C9" s="328"/>
      <c r="D9" s="295"/>
      <c r="E9" s="327"/>
      <c r="F9" s="327"/>
    </row>
    <row r="10" spans="1:6" x14ac:dyDescent="0.25">
      <c r="A10" s="328"/>
      <c r="B10" s="120" t="s">
        <v>147</v>
      </c>
      <c r="C10" s="328"/>
      <c r="D10" s="328"/>
      <c r="E10" s="327"/>
      <c r="F10" s="327"/>
    </row>
    <row r="11" spans="1:6" x14ac:dyDescent="0.25">
      <c r="A11" s="328"/>
      <c r="B11" s="329" t="s">
        <v>148</v>
      </c>
      <c r="C11" s="295"/>
      <c r="D11" s="328"/>
      <c r="E11" s="327"/>
      <c r="F11" s="327"/>
    </row>
    <row r="12" spans="1:6" x14ac:dyDescent="0.25">
      <c r="A12" s="328"/>
      <c r="B12" s="330"/>
      <c r="C12" s="295"/>
      <c r="D12" s="328"/>
      <c r="E12" s="327"/>
      <c r="F12" s="327"/>
    </row>
    <row r="13" spans="1:6" x14ac:dyDescent="0.25">
      <c r="A13" s="328"/>
      <c r="B13" s="262" t="s">
        <v>149</v>
      </c>
      <c r="C13" s="328"/>
      <c r="D13" s="295"/>
      <c r="E13" s="327"/>
      <c r="F13" s="327"/>
    </row>
    <row r="14" spans="1:6" x14ac:dyDescent="0.25">
      <c r="A14" s="125"/>
      <c r="B14" s="120" t="s">
        <v>270</v>
      </c>
      <c r="C14" s="328"/>
      <c r="D14" s="295"/>
      <c r="E14" s="327"/>
      <c r="F14" s="327"/>
    </row>
    <row r="15" spans="1:6" x14ac:dyDescent="0.25">
      <c r="A15" s="125"/>
      <c r="B15" s="120"/>
      <c r="C15" s="328"/>
      <c r="D15" s="295"/>
      <c r="E15" s="327"/>
      <c r="F15" s="327"/>
    </row>
    <row r="16" spans="1:6" x14ac:dyDescent="0.25">
      <c r="A16" s="125"/>
      <c r="B16" s="331" t="s">
        <v>150</v>
      </c>
      <c r="C16" s="328" t="s">
        <v>18</v>
      </c>
      <c r="D16" s="328">
        <v>5</v>
      </c>
      <c r="E16" s="327"/>
      <c r="F16" s="327">
        <f>D16*E16</f>
        <v>0</v>
      </c>
    </row>
    <row r="17" spans="1:6" x14ac:dyDescent="0.25">
      <c r="A17" s="125"/>
      <c r="B17" s="331"/>
      <c r="C17" s="328"/>
      <c r="D17" s="328"/>
      <c r="E17" s="327"/>
      <c r="F17" s="327"/>
    </row>
    <row r="18" spans="1:6" x14ac:dyDescent="0.25">
      <c r="A18" s="125"/>
      <c r="B18" s="331" t="s">
        <v>151</v>
      </c>
      <c r="C18" s="328"/>
      <c r="D18" s="328"/>
      <c r="E18" s="327"/>
      <c r="F18" s="327"/>
    </row>
    <row r="19" spans="1:6" x14ac:dyDescent="0.25">
      <c r="A19" s="125"/>
      <c r="B19" s="330" t="s">
        <v>152</v>
      </c>
      <c r="C19" s="295" t="s">
        <v>18</v>
      </c>
      <c r="D19" s="328">
        <v>5</v>
      </c>
      <c r="E19" s="327"/>
      <c r="F19" s="327">
        <f>D19*E19</f>
        <v>0</v>
      </c>
    </row>
    <row r="20" spans="1:6" x14ac:dyDescent="0.25">
      <c r="A20" s="125"/>
      <c r="B20" s="329"/>
      <c r="C20" s="295"/>
      <c r="D20" s="328"/>
      <c r="E20" s="327"/>
      <c r="F20" s="327"/>
    </row>
    <row r="21" spans="1:6" x14ac:dyDescent="0.25">
      <c r="A21" s="125"/>
      <c r="B21" s="331" t="s">
        <v>153</v>
      </c>
      <c r="C21" s="295" t="s">
        <v>18</v>
      </c>
      <c r="D21" s="238" t="s">
        <v>0</v>
      </c>
      <c r="E21" s="327"/>
      <c r="F21" s="238" t="s">
        <v>0</v>
      </c>
    </row>
    <row r="22" spans="1:6" x14ac:dyDescent="0.25">
      <c r="A22" s="294"/>
      <c r="B22" s="120"/>
      <c r="C22" s="328"/>
      <c r="D22" s="328"/>
      <c r="E22" s="327"/>
      <c r="F22" s="327"/>
    </row>
    <row r="23" spans="1:6" x14ac:dyDescent="0.25">
      <c r="A23" s="125">
        <v>56.02</v>
      </c>
      <c r="B23" s="329" t="s">
        <v>154</v>
      </c>
      <c r="C23" s="295"/>
      <c r="D23" s="328"/>
      <c r="E23" s="327"/>
      <c r="F23" s="327"/>
    </row>
    <row r="24" spans="1:6" x14ac:dyDescent="0.25">
      <c r="A24" s="125"/>
      <c r="B24" s="329"/>
      <c r="C24" s="295"/>
      <c r="D24" s="328"/>
      <c r="E24" s="327"/>
      <c r="F24" s="327"/>
    </row>
    <row r="25" spans="1:6" x14ac:dyDescent="0.25">
      <c r="A25" s="125"/>
      <c r="B25" s="332" t="s">
        <v>155</v>
      </c>
      <c r="C25" s="328"/>
      <c r="D25" s="328"/>
      <c r="E25" s="327"/>
      <c r="F25" s="327"/>
    </row>
    <row r="26" spans="1:6" x14ac:dyDescent="0.25">
      <c r="A26" s="125"/>
      <c r="B26" s="331" t="s">
        <v>156</v>
      </c>
      <c r="C26" s="328" t="s">
        <v>18</v>
      </c>
      <c r="D26" s="328">
        <f>+D16+D19</f>
        <v>10</v>
      </c>
      <c r="E26" s="327"/>
      <c r="F26" s="327">
        <f>D26*E26</f>
        <v>0</v>
      </c>
    </row>
    <row r="27" spans="1:6" x14ac:dyDescent="0.25">
      <c r="A27" s="125"/>
      <c r="B27" s="120"/>
      <c r="C27" s="328"/>
      <c r="D27" s="295"/>
      <c r="E27" s="327"/>
      <c r="F27" s="327"/>
    </row>
    <row r="28" spans="1:6" x14ac:dyDescent="0.25">
      <c r="A28" s="125">
        <v>56.03</v>
      </c>
      <c r="B28" s="120" t="s">
        <v>157</v>
      </c>
      <c r="C28" s="328"/>
      <c r="D28" s="295"/>
      <c r="E28" s="327"/>
      <c r="F28" s="327"/>
    </row>
    <row r="29" spans="1:6" x14ac:dyDescent="0.25">
      <c r="A29" s="125"/>
      <c r="B29" s="120" t="s">
        <v>158</v>
      </c>
      <c r="C29" s="328"/>
      <c r="D29" s="295"/>
      <c r="E29" s="327"/>
      <c r="F29" s="327"/>
    </row>
    <row r="30" spans="1:6" x14ac:dyDescent="0.25">
      <c r="A30" s="125"/>
      <c r="B30" s="293"/>
      <c r="C30" s="328"/>
      <c r="D30" s="295"/>
      <c r="E30" s="327"/>
      <c r="F30" s="327"/>
    </row>
    <row r="31" spans="1:6" x14ac:dyDescent="0.25">
      <c r="A31" s="125"/>
      <c r="B31" s="333" t="s">
        <v>159</v>
      </c>
      <c r="C31" s="328"/>
      <c r="D31" s="334"/>
      <c r="E31" s="327"/>
      <c r="F31" s="327"/>
    </row>
    <row r="32" spans="1:6" x14ac:dyDescent="0.25">
      <c r="A32" s="125"/>
      <c r="B32" s="329" t="s">
        <v>271</v>
      </c>
      <c r="C32" s="295" t="s">
        <v>33</v>
      </c>
      <c r="D32" s="328">
        <f>20*2</f>
        <v>40</v>
      </c>
      <c r="E32" s="327"/>
      <c r="F32" s="327">
        <f>D32*E32</f>
        <v>0</v>
      </c>
    </row>
    <row r="33" spans="1:7" x14ac:dyDescent="0.25">
      <c r="A33" s="125"/>
      <c r="B33" s="329"/>
      <c r="C33" s="295"/>
      <c r="D33" s="328"/>
      <c r="E33" s="327"/>
      <c r="F33" s="327"/>
    </row>
    <row r="34" spans="1:7" x14ac:dyDescent="0.25">
      <c r="A34" s="125">
        <v>56.06</v>
      </c>
      <c r="B34" s="120" t="s">
        <v>160</v>
      </c>
      <c r="C34" s="328"/>
      <c r="D34" s="328"/>
      <c r="E34" s="327"/>
      <c r="F34" s="327"/>
    </row>
    <row r="35" spans="1:7" x14ac:dyDescent="0.25">
      <c r="A35" s="129" t="s">
        <v>165</v>
      </c>
      <c r="B35" s="120" t="s">
        <v>161</v>
      </c>
      <c r="C35" s="328" t="s">
        <v>32</v>
      </c>
      <c r="D35" s="328">
        <v>10</v>
      </c>
      <c r="E35" s="327"/>
      <c r="F35" s="327">
        <f>D35*E35</f>
        <v>0</v>
      </c>
    </row>
    <row r="36" spans="1:7" x14ac:dyDescent="0.25">
      <c r="A36" s="249"/>
      <c r="B36" s="330"/>
      <c r="C36" s="295"/>
      <c r="D36" s="328"/>
      <c r="E36" s="327"/>
      <c r="F36" s="327"/>
    </row>
    <row r="37" spans="1:7" x14ac:dyDescent="0.25">
      <c r="A37" s="125">
        <v>56.07</v>
      </c>
      <c r="B37" s="120" t="s">
        <v>162</v>
      </c>
      <c r="C37" s="328" t="s">
        <v>32</v>
      </c>
      <c r="D37" s="295">
        <v>10</v>
      </c>
      <c r="E37" s="327"/>
      <c r="F37" s="327">
        <f>D37*E37</f>
        <v>0</v>
      </c>
    </row>
    <row r="38" spans="1:7" x14ac:dyDescent="0.25">
      <c r="A38" s="125"/>
      <c r="B38" s="120"/>
      <c r="C38" s="328"/>
      <c r="D38" s="328"/>
      <c r="E38" s="327"/>
      <c r="F38" s="327"/>
    </row>
    <row r="39" spans="1:7" x14ac:dyDescent="0.25">
      <c r="A39" s="124"/>
      <c r="B39" s="120"/>
      <c r="C39" s="294"/>
      <c r="D39" s="295"/>
      <c r="E39" s="327"/>
      <c r="F39" s="327"/>
      <c r="G39" s="130"/>
    </row>
    <row r="40" spans="1:7" x14ac:dyDescent="0.25">
      <c r="A40" s="125"/>
      <c r="B40" s="120"/>
      <c r="C40" s="121"/>
      <c r="D40" s="122"/>
      <c r="E40" s="123"/>
      <c r="F40" s="123"/>
      <c r="G40" s="130"/>
    </row>
    <row r="41" spans="1:7" x14ac:dyDescent="0.25">
      <c r="A41" s="125"/>
      <c r="B41" s="120"/>
      <c r="C41" s="121"/>
      <c r="D41" s="122"/>
      <c r="E41" s="123"/>
      <c r="F41" s="123"/>
      <c r="G41" s="130"/>
    </row>
    <row r="42" spans="1:7" x14ac:dyDescent="0.25">
      <c r="A42" s="125"/>
      <c r="B42" s="120"/>
      <c r="C42" s="121"/>
      <c r="D42" s="122"/>
      <c r="E42" s="123"/>
      <c r="F42" s="123"/>
      <c r="G42" s="130"/>
    </row>
    <row r="43" spans="1:7" x14ac:dyDescent="0.25">
      <c r="A43" s="125"/>
      <c r="B43" s="120"/>
      <c r="C43" s="121"/>
      <c r="D43" s="122"/>
      <c r="E43" s="123"/>
      <c r="F43" s="123"/>
      <c r="G43" s="130"/>
    </row>
    <row r="44" spans="1:7" x14ac:dyDescent="0.25">
      <c r="A44" s="129"/>
      <c r="B44" s="120"/>
      <c r="C44" s="121"/>
      <c r="D44" s="122"/>
      <c r="E44" s="123"/>
      <c r="F44" s="123"/>
      <c r="G44" s="130"/>
    </row>
    <row r="45" spans="1:7" x14ac:dyDescent="0.25">
      <c r="A45" s="5"/>
      <c r="C45" s="119"/>
      <c r="D45" s="122"/>
      <c r="E45" s="123"/>
      <c r="F45" s="123"/>
      <c r="G45" s="130"/>
    </row>
    <row r="46" spans="1:7" x14ac:dyDescent="0.25">
      <c r="A46" s="125"/>
      <c r="B46" s="120"/>
      <c r="C46" s="119"/>
      <c r="D46" s="119"/>
      <c r="E46" s="123"/>
      <c r="F46" s="123"/>
      <c r="G46" s="130"/>
    </row>
    <row r="47" spans="1:7" x14ac:dyDescent="0.25">
      <c r="A47" s="125"/>
      <c r="B47" s="126"/>
      <c r="C47" s="122"/>
      <c r="D47" s="119"/>
      <c r="E47" s="123"/>
      <c r="F47" s="123"/>
      <c r="G47" s="130"/>
    </row>
    <row r="48" spans="1:7" x14ac:dyDescent="0.25">
      <c r="A48" s="125"/>
      <c r="B48" s="120"/>
      <c r="C48" s="121"/>
      <c r="D48" s="122"/>
      <c r="E48" s="123"/>
      <c r="F48" s="123"/>
      <c r="G48" s="130"/>
    </row>
    <row r="49" spans="1:7" x14ac:dyDescent="0.25">
      <c r="A49" s="131"/>
      <c r="B49" s="120"/>
      <c r="C49" s="119"/>
      <c r="D49" s="122"/>
      <c r="E49" s="123"/>
      <c r="F49" s="123"/>
      <c r="G49" s="130"/>
    </row>
    <row r="50" spans="1:7" x14ac:dyDescent="0.25">
      <c r="A50" s="131"/>
      <c r="B50" s="127"/>
      <c r="C50" s="119"/>
      <c r="D50" s="119"/>
      <c r="E50" s="123"/>
      <c r="F50" s="123"/>
      <c r="G50" s="130"/>
    </row>
    <row r="51" spans="1:7" x14ac:dyDescent="0.25">
      <c r="A51" s="129"/>
      <c r="B51" s="127"/>
      <c r="C51" s="119"/>
      <c r="D51" s="119"/>
      <c r="E51" s="123"/>
      <c r="F51" s="123"/>
      <c r="G51" s="130"/>
    </row>
    <row r="52" spans="1:7" x14ac:dyDescent="0.25">
      <c r="A52" s="131"/>
      <c r="B52" s="132"/>
      <c r="C52" s="122"/>
      <c r="D52" s="119"/>
      <c r="E52" s="123"/>
      <c r="F52" s="123"/>
      <c r="G52" s="130"/>
    </row>
    <row r="53" spans="1:7" x14ac:dyDescent="0.25">
      <c r="A53" s="131"/>
      <c r="B53" s="121"/>
      <c r="C53" s="122"/>
      <c r="D53" s="119"/>
      <c r="E53" s="123"/>
      <c r="F53" s="123"/>
      <c r="G53" s="130"/>
    </row>
    <row r="54" spans="1:7" x14ac:dyDescent="0.25">
      <c r="A54" s="539">
        <v>5600</v>
      </c>
      <c r="B54" s="542" t="s">
        <v>24</v>
      </c>
      <c r="C54" s="542"/>
      <c r="D54" s="542"/>
      <c r="E54" s="543"/>
      <c r="F54" s="547">
        <f>SUM(F4:F53)</f>
        <v>0</v>
      </c>
      <c r="G54" s="130"/>
    </row>
    <row r="55" spans="1:7" x14ac:dyDescent="0.25">
      <c r="A55" s="540"/>
      <c r="B55" s="545"/>
      <c r="C55" s="545"/>
      <c r="D55" s="545"/>
      <c r="E55" s="546"/>
      <c r="F55" s="548"/>
      <c r="G55" s="130"/>
    </row>
  </sheetData>
  <mergeCells count="9">
    <mergeCell ref="A54:A55"/>
    <mergeCell ref="B54:E55"/>
    <mergeCell ref="F54:F55"/>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93" firstPageNumber="21" orientation="portrait" useFirstPageNumber="1" r:id="rId1"/>
  <headerFooter alignWithMargins="0">
    <oddHeader>&amp;L&amp;"Arial Narrow,Bold"PAUL SAUER STREET - SCHEDULE A: ROADWORKS&amp;R&amp;"Arial Narrow,Bold"SECTION 5600</oddHeader>
  </headerFooter>
  <rowBreaks count="1" manualBreakCount="1">
    <brk id="5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I56"/>
  <sheetViews>
    <sheetView view="pageBreakPreview" topLeftCell="A22" zoomScaleSheetLayoutView="100" workbookViewId="0">
      <selection activeCell="K38" sqref="K38"/>
    </sheetView>
  </sheetViews>
  <sheetFormatPr defaultColWidth="9.109375" defaultRowHeight="13.2" x14ac:dyDescent="0.25"/>
  <cols>
    <col min="1" max="1" width="8.33203125" style="133" customWidth="1"/>
    <col min="2" max="2" width="40.6640625" style="133" customWidth="1"/>
    <col min="3" max="3" width="8.109375" style="133" customWidth="1"/>
    <col min="4" max="5" width="10.6640625" style="133" customWidth="1"/>
    <col min="6" max="6" width="13.44140625" style="133" customWidth="1"/>
    <col min="7" max="7" width="9.109375" style="133"/>
    <col min="8" max="10" width="6.109375" style="133" customWidth="1"/>
    <col min="11" max="16384" width="9.109375" style="133"/>
  </cols>
  <sheetData>
    <row r="2" spans="1:6" x14ac:dyDescent="0.25">
      <c r="A2" s="532" t="s">
        <v>2</v>
      </c>
      <c r="B2" s="580" t="s">
        <v>3</v>
      </c>
      <c r="C2" s="532" t="s">
        <v>4</v>
      </c>
      <c r="D2" s="537" t="s">
        <v>5</v>
      </c>
      <c r="E2" s="532" t="s">
        <v>6</v>
      </c>
      <c r="F2" s="532" t="s">
        <v>7</v>
      </c>
    </row>
    <row r="3" spans="1:6" x14ac:dyDescent="0.25">
      <c r="A3" s="562"/>
      <c r="B3" s="581"/>
      <c r="C3" s="562"/>
      <c r="D3" s="564"/>
      <c r="E3" s="562"/>
      <c r="F3" s="562"/>
    </row>
    <row r="4" spans="1:6" x14ac:dyDescent="0.25">
      <c r="A4" s="134"/>
      <c r="C4" s="135"/>
      <c r="D4" s="136"/>
      <c r="E4" s="137"/>
      <c r="F4" s="138"/>
    </row>
    <row r="5" spans="1:6" x14ac:dyDescent="0.25">
      <c r="A5" s="129">
        <v>5700</v>
      </c>
      <c r="B5" s="39" t="s">
        <v>36</v>
      </c>
      <c r="C5" s="139"/>
      <c r="D5" s="136"/>
      <c r="E5" s="128"/>
      <c r="F5" s="128"/>
    </row>
    <row r="6" spans="1:6" x14ac:dyDescent="0.25">
      <c r="A6" s="140"/>
      <c r="B6" s="39"/>
      <c r="C6" s="139"/>
      <c r="D6" s="136"/>
      <c r="E6" s="128"/>
      <c r="F6" s="128"/>
    </row>
    <row r="7" spans="1:6" x14ac:dyDescent="0.25">
      <c r="A7" s="129">
        <v>57.02</v>
      </c>
      <c r="B7" s="39" t="s">
        <v>37</v>
      </c>
      <c r="C7" s="139"/>
      <c r="D7" s="136"/>
      <c r="E7" s="128"/>
      <c r="F7" s="128"/>
    </row>
    <row r="8" spans="1:6" x14ac:dyDescent="0.25">
      <c r="A8" s="5"/>
      <c r="B8" s="39"/>
      <c r="C8" s="139"/>
      <c r="D8" s="136"/>
      <c r="E8" s="128"/>
      <c r="F8" s="128"/>
    </row>
    <row r="9" spans="1:6" x14ac:dyDescent="0.25">
      <c r="A9" s="129"/>
      <c r="B9" s="139" t="s">
        <v>77</v>
      </c>
      <c r="C9" s="5"/>
      <c r="D9" s="136"/>
      <c r="E9" s="128"/>
      <c r="F9" s="128"/>
    </row>
    <row r="10" spans="1:6" x14ac:dyDescent="0.25">
      <c r="A10" s="5"/>
      <c r="B10" s="141" t="s">
        <v>67</v>
      </c>
      <c r="C10" s="5" t="s">
        <v>26</v>
      </c>
      <c r="D10" s="5">
        <v>1.1000000000000001</v>
      </c>
      <c r="E10" s="128"/>
      <c r="F10" s="128">
        <f>D10*E10</f>
        <v>0</v>
      </c>
    </row>
    <row r="11" spans="1:6" x14ac:dyDescent="0.25">
      <c r="A11" s="5"/>
      <c r="B11" s="141"/>
      <c r="C11" s="136"/>
      <c r="D11" s="5"/>
      <c r="E11" s="128"/>
      <c r="F11" s="128"/>
    </row>
    <row r="12" spans="1:6" x14ac:dyDescent="0.25">
      <c r="A12" s="5"/>
      <c r="B12" s="141" t="s">
        <v>68</v>
      </c>
      <c r="C12" s="5" t="s">
        <v>26</v>
      </c>
      <c r="D12" s="238" t="s">
        <v>81</v>
      </c>
      <c r="E12" s="128"/>
      <c r="F12" s="238" t="s">
        <v>81</v>
      </c>
    </row>
    <row r="13" spans="1:6" x14ac:dyDescent="0.25">
      <c r="A13" s="5"/>
      <c r="B13" s="141"/>
      <c r="C13" s="136"/>
      <c r="D13" s="5"/>
      <c r="E13" s="128"/>
      <c r="F13" s="128"/>
    </row>
    <row r="14" spans="1:6" x14ac:dyDescent="0.25">
      <c r="A14" s="5"/>
      <c r="B14" s="141" t="s">
        <v>64</v>
      </c>
      <c r="C14" s="136"/>
      <c r="D14" s="5"/>
      <c r="E14" s="128"/>
      <c r="F14" s="128"/>
    </row>
    <row r="15" spans="1:6" x14ac:dyDescent="0.25">
      <c r="A15" s="5"/>
      <c r="B15" s="141" t="s">
        <v>67</v>
      </c>
      <c r="C15" s="136" t="s">
        <v>26</v>
      </c>
      <c r="D15" s="238" t="s">
        <v>81</v>
      </c>
      <c r="E15" s="128"/>
      <c r="F15" s="238" t="s">
        <v>81</v>
      </c>
    </row>
    <row r="16" spans="1:6" x14ac:dyDescent="0.25">
      <c r="A16" s="5"/>
      <c r="B16" s="141"/>
      <c r="C16" s="136"/>
      <c r="D16" s="128"/>
      <c r="E16" s="128"/>
      <c r="F16" s="128"/>
    </row>
    <row r="17" spans="1:6" x14ac:dyDescent="0.25">
      <c r="A17" s="5"/>
      <c r="B17" s="141" t="s">
        <v>68</v>
      </c>
      <c r="C17" s="136" t="s">
        <v>26</v>
      </c>
      <c r="D17" s="238" t="s">
        <v>81</v>
      </c>
      <c r="E17" s="128"/>
      <c r="F17" s="238" t="s">
        <v>81</v>
      </c>
    </row>
    <row r="18" spans="1:6" x14ac:dyDescent="0.25">
      <c r="A18" s="5"/>
      <c r="B18" s="141"/>
      <c r="C18" s="136"/>
      <c r="D18" s="128"/>
      <c r="E18" s="128"/>
      <c r="F18" s="128"/>
    </row>
    <row r="19" spans="1:6" x14ac:dyDescent="0.25">
      <c r="A19" s="5"/>
      <c r="B19" s="141" t="s">
        <v>69</v>
      </c>
      <c r="C19" s="136" t="s">
        <v>26</v>
      </c>
      <c r="D19" s="128" t="s">
        <v>81</v>
      </c>
      <c r="E19" s="128"/>
      <c r="F19" s="128" t="s">
        <v>81</v>
      </c>
    </row>
    <row r="20" spans="1:6" x14ac:dyDescent="0.25">
      <c r="A20" s="5"/>
      <c r="B20" s="141"/>
      <c r="C20" s="136"/>
      <c r="D20" s="5"/>
      <c r="E20" s="128"/>
      <c r="F20" s="128"/>
    </row>
    <row r="21" spans="1:6" x14ac:dyDescent="0.25">
      <c r="A21" s="129"/>
      <c r="B21" s="141" t="s">
        <v>38</v>
      </c>
      <c r="C21" s="136" t="s">
        <v>18</v>
      </c>
      <c r="D21" s="5">
        <v>50</v>
      </c>
      <c r="E21" s="128"/>
      <c r="F21" s="128">
        <f>D21*E21</f>
        <v>0</v>
      </c>
    </row>
    <row r="22" spans="1:6" x14ac:dyDescent="0.25">
      <c r="A22" s="129"/>
      <c r="B22" s="141"/>
      <c r="C22" s="136"/>
      <c r="D22" s="5"/>
      <c r="E22" s="128"/>
      <c r="F22" s="128"/>
    </row>
    <row r="23" spans="1:6" x14ac:dyDescent="0.25">
      <c r="A23" s="129"/>
      <c r="B23" s="141" t="s">
        <v>78</v>
      </c>
      <c r="C23" s="136" t="s">
        <v>18</v>
      </c>
      <c r="D23" s="128" t="s">
        <v>0</v>
      </c>
      <c r="E23" s="128"/>
      <c r="F23" s="128" t="s">
        <v>0</v>
      </c>
    </row>
    <row r="24" spans="1:6" x14ac:dyDescent="0.25">
      <c r="A24" s="129"/>
      <c r="B24" s="141"/>
      <c r="C24" s="136"/>
      <c r="D24" s="5"/>
      <c r="E24" s="128"/>
      <c r="F24" s="128"/>
    </row>
    <row r="25" spans="1:6" x14ac:dyDescent="0.25">
      <c r="A25" s="129"/>
      <c r="B25" s="141" t="s">
        <v>79</v>
      </c>
      <c r="C25" s="136"/>
      <c r="D25" s="5"/>
      <c r="E25" s="128"/>
      <c r="F25" s="128"/>
    </row>
    <row r="26" spans="1:6" x14ac:dyDescent="0.25">
      <c r="A26" s="129"/>
      <c r="B26" s="141" t="s">
        <v>80</v>
      </c>
      <c r="C26" s="136" t="s">
        <v>18</v>
      </c>
      <c r="D26" s="5">
        <v>50</v>
      </c>
      <c r="E26" s="128"/>
      <c r="F26" s="128">
        <f>D26*E26</f>
        <v>0</v>
      </c>
    </row>
    <row r="27" spans="1:6" x14ac:dyDescent="0.25">
      <c r="A27" s="129"/>
      <c r="B27" s="141"/>
      <c r="C27" s="136"/>
      <c r="D27" s="5"/>
      <c r="E27" s="128"/>
      <c r="F27" s="128"/>
    </row>
    <row r="28" spans="1:6" x14ac:dyDescent="0.25">
      <c r="A28" s="129">
        <v>57.04</v>
      </c>
      <c r="B28" s="39" t="s">
        <v>39</v>
      </c>
      <c r="C28" s="5"/>
      <c r="D28" s="5"/>
      <c r="E28" s="128"/>
      <c r="F28" s="128"/>
    </row>
    <row r="29" spans="1:6" x14ac:dyDescent="0.25">
      <c r="A29" s="129"/>
      <c r="C29" s="5"/>
      <c r="D29" s="5"/>
      <c r="E29" s="128"/>
      <c r="F29" s="128"/>
    </row>
    <row r="30" spans="1:6" x14ac:dyDescent="0.25">
      <c r="A30" s="129"/>
      <c r="B30" s="139" t="s">
        <v>40</v>
      </c>
      <c r="C30" s="5" t="s">
        <v>35</v>
      </c>
      <c r="D30" s="128" t="s">
        <v>0</v>
      </c>
      <c r="E30" s="128"/>
      <c r="F30" s="128" t="s">
        <v>0</v>
      </c>
    </row>
    <row r="31" spans="1:6" x14ac:dyDescent="0.25">
      <c r="A31" s="129"/>
      <c r="B31" s="139"/>
      <c r="C31" s="5"/>
      <c r="D31" s="128"/>
      <c r="E31" s="128"/>
      <c r="F31" s="128"/>
    </row>
    <row r="32" spans="1:6" x14ac:dyDescent="0.25">
      <c r="A32" s="129"/>
      <c r="B32" s="139" t="s">
        <v>46</v>
      </c>
      <c r="C32" s="5" t="s">
        <v>35</v>
      </c>
      <c r="D32" s="128" t="s">
        <v>0</v>
      </c>
      <c r="E32" s="128"/>
      <c r="F32" s="128" t="s">
        <v>0</v>
      </c>
    </row>
    <row r="33" spans="1:9" x14ac:dyDescent="0.25">
      <c r="A33" s="129"/>
      <c r="B33" s="139"/>
      <c r="C33" s="5"/>
      <c r="D33" s="136"/>
      <c r="E33" s="128"/>
      <c r="F33" s="128"/>
    </row>
    <row r="34" spans="1:9" x14ac:dyDescent="0.25">
      <c r="A34" s="139"/>
      <c r="B34" s="139" t="s">
        <v>54</v>
      </c>
      <c r="C34" s="5" t="s">
        <v>34</v>
      </c>
      <c r="D34" s="5"/>
      <c r="E34" s="128"/>
      <c r="F34" s="128">
        <f>D34*E34</f>
        <v>0</v>
      </c>
    </row>
    <row r="35" spans="1:9" x14ac:dyDescent="0.25">
      <c r="A35" s="139"/>
      <c r="C35" s="5"/>
      <c r="D35" s="5"/>
      <c r="E35" s="128"/>
      <c r="F35" s="128"/>
    </row>
    <row r="36" spans="1:9" x14ac:dyDescent="0.25">
      <c r="A36" s="129" t="s">
        <v>116</v>
      </c>
      <c r="B36" s="142" t="s">
        <v>41</v>
      </c>
      <c r="C36" s="5"/>
      <c r="D36" s="143"/>
      <c r="E36" s="128"/>
      <c r="F36" s="128"/>
    </row>
    <row r="37" spans="1:9" x14ac:dyDescent="0.25">
      <c r="A37" s="129"/>
      <c r="B37" s="142" t="s">
        <v>42</v>
      </c>
      <c r="C37" s="5"/>
      <c r="D37" s="136"/>
      <c r="E37" s="128"/>
      <c r="F37" s="128"/>
    </row>
    <row r="38" spans="1:9" x14ac:dyDescent="0.25">
      <c r="A38" s="129"/>
      <c r="B38" s="142" t="s">
        <v>43</v>
      </c>
      <c r="C38" s="5" t="s">
        <v>26</v>
      </c>
      <c r="D38" s="136">
        <v>1.1000000000000001</v>
      </c>
      <c r="E38" s="128"/>
      <c r="F38" s="128">
        <f>D38*E38</f>
        <v>0</v>
      </c>
    </row>
    <row r="39" spans="1:9" x14ac:dyDescent="0.25">
      <c r="A39" s="129"/>
      <c r="B39" s="142"/>
      <c r="C39" s="5"/>
      <c r="D39" s="136"/>
      <c r="E39" s="128"/>
      <c r="F39" s="128"/>
      <c r="I39" s="237"/>
    </row>
    <row r="40" spans="1:9" x14ac:dyDescent="0.25">
      <c r="A40" s="129"/>
      <c r="B40" s="144"/>
      <c r="C40" s="5"/>
      <c r="D40" s="5"/>
      <c r="E40" s="128"/>
      <c r="F40" s="128"/>
    </row>
    <row r="41" spans="1:9" x14ac:dyDescent="0.25">
      <c r="A41" s="129"/>
      <c r="B41" s="144"/>
      <c r="C41" s="136"/>
      <c r="D41" s="5"/>
      <c r="E41" s="128"/>
      <c r="F41" s="128"/>
    </row>
    <row r="42" spans="1:9" x14ac:dyDescent="0.25">
      <c r="A42" s="129"/>
      <c r="B42" s="144"/>
      <c r="C42" s="136"/>
      <c r="D42" s="5"/>
      <c r="E42" s="128"/>
      <c r="F42" s="128"/>
    </row>
    <row r="43" spans="1:9" x14ac:dyDescent="0.25">
      <c r="A43" s="129"/>
      <c r="B43" s="144"/>
      <c r="C43" s="136"/>
      <c r="D43" s="5"/>
      <c r="E43" s="128"/>
      <c r="F43" s="128"/>
    </row>
    <row r="44" spans="1:9" x14ac:dyDescent="0.25">
      <c r="A44" s="129"/>
      <c r="B44" s="144"/>
      <c r="C44" s="136"/>
      <c r="D44" s="5"/>
      <c r="E44" s="128"/>
      <c r="F44" s="128"/>
    </row>
    <row r="45" spans="1:9" x14ac:dyDescent="0.25">
      <c r="A45" s="129"/>
      <c r="B45" s="144"/>
      <c r="C45" s="136"/>
      <c r="D45" s="5"/>
      <c r="E45" s="128"/>
      <c r="F45" s="128"/>
    </row>
    <row r="46" spans="1:9" x14ac:dyDescent="0.25">
      <c r="A46" s="5"/>
      <c r="B46" s="141"/>
      <c r="C46" s="136"/>
      <c r="D46" s="5"/>
      <c r="E46" s="128"/>
      <c r="F46" s="128"/>
    </row>
    <row r="47" spans="1:9" ht="12.75" customHeight="1" x14ac:dyDescent="0.25">
      <c r="A47" s="5"/>
      <c r="B47" s="141"/>
      <c r="C47" s="5"/>
      <c r="D47" s="5"/>
      <c r="E47" s="128"/>
      <c r="F47" s="128"/>
    </row>
    <row r="48" spans="1:9" x14ac:dyDescent="0.25">
      <c r="A48" s="5"/>
      <c r="B48" s="141"/>
      <c r="C48" s="136"/>
      <c r="D48" s="5"/>
      <c r="E48" s="128"/>
      <c r="F48" s="128"/>
    </row>
    <row r="49" spans="1:6" x14ac:dyDescent="0.25">
      <c r="A49" s="5"/>
      <c r="B49" s="141"/>
      <c r="C49" s="5"/>
      <c r="D49" s="5"/>
      <c r="E49" s="128"/>
      <c r="F49" s="128"/>
    </row>
    <row r="50" spans="1:6" x14ac:dyDescent="0.25">
      <c r="A50" s="5"/>
      <c r="B50" s="141"/>
      <c r="C50" s="136"/>
      <c r="D50" s="5"/>
      <c r="E50" s="128"/>
      <c r="F50" s="128"/>
    </row>
    <row r="51" spans="1:6" x14ac:dyDescent="0.25">
      <c r="A51" s="5"/>
      <c r="B51" s="141"/>
      <c r="C51" s="136"/>
      <c r="D51" s="5"/>
      <c r="E51" s="128"/>
      <c r="F51" s="128"/>
    </row>
    <row r="52" spans="1:6" x14ac:dyDescent="0.25">
      <c r="A52" s="129"/>
      <c r="B52" s="144"/>
      <c r="C52" s="136"/>
      <c r="D52" s="5"/>
      <c r="E52" s="128"/>
      <c r="F52" s="128"/>
    </row>
    <row r="53" spans="1:6" x14ac:dyDescent="0.25">
      <c r="A53" s="129"/>
      <c r="C53" s="5"/>
      <c r="D53" s="5"/>
      <c r="E53" s="128"/>
      <c r="F53" s="128"/>
    </row>
    <row r="54" spans="1:6" x14ac:dyDescent="0.25">
      <c r="A54" s="129"/>
      <c r="B54" s="39"/>
      <c r="C54" s="5"/>
      <c r="D54" s="136"/>
      <c r="E54" s="128"/>
      <c r="F54" s="128"/>
    </row>
    <row r="55" spans="1:6" x14ac:dyDescent="0.25">
      <c r="A55" s="532">
        <v>5700</v>
      </c>
      <c r="B55" s="555" t="s">
        <v>15</v>
      </c>
      <c r="C55" s="555"/>
      <c r="D55" s="555"/>
      <c r="E55" s="556"/>
      <c r="F55" s="560">
        <f>SUM(F4:F54)</f>
        <v>0</v>
      </c>
    </row>
    <row r="56" spans="1:6" x14ac:dyDescent="0.25">
      <c r="A56" s="553"/>
      <c r="B56" s="558"/>
      <c r="C56" s="558"/>
      <c r="D56" s="558"/>
      <c r="E56" s="559"/>
      <c r="F56" s="561"/>
    </row>
  </sheetData>
  <mergeCells count="9">
    <mergeCell ref="E2:E3"/>
    <mergeCell ref="F2:F3"/>
    <mergeCell ref="A55:A56"/>
    <mergeCell ref="B55:E56"/>
    <mergeCell ref="F55:F56"/>
    <mergeCell ref="A2:A3"/>
    <mergeCell ref="B2:B3"/>
    <mergeCell ref="C2:C3"/>
    <mergeCell ref="D2:D3"/>
  </mergeCells>
  <phoneticPr fontId="11" type="noConversion"/>
  <pageMargins left="0.74803149606299213" right="0.43307086614173229" top="0.98425196850393704" bottom="0.98425196850393704" header="0.51181102362204722" footer="0.51181102362204722"/>
  <pageSetup paperSize="9" scale="92" firstPageNumber="23" orientation="portrait" useFirstPageNumber="1" r:id="rId1"/>
  <headerFooter alignWithMargins="0">
    <oddHeader>&amp;L&amp;"Arial Narrow,Bold"PAUL SAUER STREET - SCHEDULE A: ROADWORKS&amp;R&amp;"Arial Narrow,Bold"SECTION 5700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F55"/>
  <sheetViews>
    <sheetView view="pageBreakPreview" zoomScaleSheetLayoutView="100" workbookViewId="0">
      <selection activeCell="E10" sqref="E10"/>
    </sheetView>
  </sheetViews>
  <sheetFormatPr defaultColWidth="9.109375" defaultRowHeight="13.2" x14ac:dyDescent="0.25"/>
  <cols>
    <col min="1" max="1" width="8.33203125" style="133" customWidth="1"/>
    <col min="2" max="2" width="40.6640625" style="133" customWidth="1"/>
    <col min="3" max="3" width="7.44140625" style="133" customWidth="1"/>
    <col min="4" max="5" width="10.6640625" style="133" customWidth="1"/>
    <col min="6" max="6" width="12.33203125" style="133" customWidth="1"/>
    <col min="7" max="7" width="9.109375" style="133"/>
    <col min="8" max="10" width="5" style="133" customWidth="1"/>
    <col min="11" max="16384" width="9.109375" style="133"/>
  </cols>
  <sheetData>
    <row r="2" spans="1:6" x14ac:dyDescent="0.25">
      <c r="A2" s="532" t="s">
        <v>2</v>
      </c>
      <c r="B2" s="580" t="s">
        <v>3</v>
      </c>
      <c r="C2" s="532" t="s">
        <v>4</v>
      </c>
      <c r="D2" s="537" t="s">
        <v>5</v>
      </c>
      <c r="E2" s="532" t="s">
        <v>6</v>
      </c>
      <c r="F2" s="532" t="s">
        <v>7</v>
      </c>
    </row>
    <row r="3" spans="1:6" x14ac:dyDescent="0.25">
      <c r="A3" s="562"/>
      <c r="B3" s="581"/>
      <c r="C3" s="562"/>
      <c r="D3" s="564"/>
      <c r="E3" s="562"/>
      <c r="F3" s="562"/>
    </row>
    <row r="4" spans="1:6" x14ac:dyDescent="0.25">
      <c r="A4" s="134"/>
      <c r="C4" s="135"/>
      <c r="D4" s="136"/>
      <c r="E4" s="137"/>
      <c r="F4" s="138"/>
    </row>
    <row r="5" spans="1:6" x14ac:dyDescent="0.25">
      <c r="A5" s="129">
        <v>5900</v>
      </c>
      <c r="B5" s="217" t="s">
        <v>53</v>
      </c>
      <c r="C5" s="139"/>
      <c r="D5" s="136"/>
      <c r="E5" s="128"/>
      <c r="F5" s="128"/>
    </row>
    <row r="6" spans="1:6" x14ac:dyDescent="0.25">
      <c r="A6" s="5"/>
      <c r="B6" s="217" t="s">
        <v>76</v>
      </c>
      <c r="C6" s="139"/>
      <c r="D6" s="136"/>
      <c r="E6" s="128"/>
      <c r="F6" s="128"/>
    </row>
    <row r="7" spans="1:6" x14ac:dyDescent="0.25">
      <c r="A7" s="140"/>
      <c r="B7" s="39"/>
      <c r="C7" s="139"/>
      <c r="D7" s="136"/>
      <c r="E7" s="128"/>
      <c r="F7" s="128"/>
    </row>
    <row r="8" spans="1:6" x14ac:dyDescent="0.25">
      <c r="A8" s="129">
        <v>59.01</v>
      </c>
      <c r="B8" s="39" t="s">
        <v>55</v>
      </c>
      <c r="C8" s="139"/>
      <c r="D8" s="136"/>
      <c r="E8" s="128"/>
      <c r="F8" s="128"/>
    </row>
    <row r="9" spans="1:6" x14ac:dyDescent="0.25">
      <c r="A9" s="129"/>
      <c r="B9" s="39"/>
      <c r="C9" s="139"/>
      <c r="D9" s="136"/>
      <c r="E9" s="128"/>
      <c r="F9" s="128"/>
    </row>
    <row r="10" spans="1:6" x14ac:dyDescent="0.25">
      <c r="A10" s="129"/>
      <c r="B10" s="133" t="s">
        <v>141</v>
      </c>
      <c r="C10" s="5" t="s">
        <v>26</v>
      </c>
      <c r="D10" s="136">
        <v>1.1000000000000001</v>
      </c>
      <c r="E10" s="146"/>
      <c r="F10" s="128">
        <f>D10*E10</f>
        <v>0</v>
      </c>
    </row>
    <row r="11" spans="1:6" x14ac:dyDescent="0.25">
      <c r="A11" s="5"/>
      <c r="B11" s="139"/>
      <c r="C11" s="5"/>
      <c r="D11" s="5"/>
      <c r="E11" s="146"/>
      <c r="F11" s="128"/>
    </row>
    <row r="12" spans="1:6" x14ac:dyDescent="0.25">
      <c r="A12" s="129"/>
      <c r="B12" s="39"/>
      <c r="C12" s="139"/>
      <c r="E12" s="146"/>
      <c r="F12" s="128"/>
    </row>
    <row r="13" spans="1:6" x14ac:dyDescent="0.25">
      <c r="A13" s="140"/>
      <c r="B13" s="39"/>
      <c r="C13" s="139"/>
      <c r="E13" s="146"/>
      <c r="F13" s="128"/>
    </row>
    <row r="14" spans="1:6" s="149" customFormat="1" x14ac:dyDescent="0.25">
      <c r="A14" s="166"/>
      <c r="B14" s="192"/>
      <c r="C14" s="104"/>
      <c r="D14" s="151"/>
      <c r="E14" s="193"/>
      <c r="F14" s="161"/>
    </row>
    <row r="15" spans="1:6" x14ac:dyDescent="0.25">
      <c r="A15" s="129"/>
      <c r="B15" s="39"/>
      <c r="C15" s="5"/>
      <c r="D15" s="136"/>
      <c r="E15" s="128"/>
      <c r="F15" s="128"/>
    </row>
    <row r="16" spans="1:6" x14ac:dyDescent="0.25">
      <c r="A16" s="129"/>
      <c r="B16" s="39"/>
      <c r="C16" s="5"/>
      <c r="D16" s="136"/>
      <c r="E16" s="128"/>
      <c r="F16" s="128"/>
    </row>
    <row r="17" spans="1:6" x14ac:dyDescent="0.25">
      <c r="A17" s="129"/>
      <c r="B17" s="139"/>
      <c r="C17" s="5"/>
      <c r="D17" s="5"/>
      <c r="E17" s="128"/>
      <c r="F17" s="128"/>
    </row>
    <row r="18" spans="1:6" x14ac:dyDescent="0.25">
      <c r="A18" s="129"/>
      <c r="B18" s="139"/>
      <c r="C18" s="5"/>
      <c r="D18" s="5"/>
      <c r="E18" s="128"/>
      <c r="F18" s="128"/>
    </row>
    <row r="19" spans="1:6" x14ac:dyDescent="0.25">
      <c r="A19" s="129"/>
      <c r="B19" s="139"/>
      <c r="C19" s="5"/>
      <c r="D19" s="5"/>
      <c r="E19" s="128"/>
      <c r="F19" s="128"/>
    </row>
    <row r="20" spans="1:6" x14ac:dyDescent="0.25">
      <c r="A20" s="129"/>
      <c r="B20" s="141"/>
      <c r="C20" s="136"/>
      <c r="D20" s="5"/>
      <c r="E20" s="128"/>
      <c r="F20" s="128"/>
    </row>
    <row r="21" spans="1:6" x14ac:dyDescent="0.25">
      <c r="A21" s="129"/>
      <c r="B21" s="144"/>
      <c r="C21" s="136"/>
      <c r="D21" s="5"/>
      <c r="E21" s="128"/>
      <c r="F21" s="128"/>
    </row>
    <row r="22" spans="1:6" x14ac:dyDescent="0.25">
      <c r="A22" s="129"/>
      <c r="B22" s="142"/>
      <c r="C22" s="136"/>
      <c r="D22" s="5"/>
      <c r="E22" s="128"/>
      <c r="F22" s="128"/>
    </row>
    <row r="23" spans="1:6" x14ac:dyDescent="0.25">
      <c r="A23" s="139"/>
      <c r="B23" s="39"/>
      <c r="C23" s="5"/>
      <c r="D23" s="5"/>
      <c r="E23" s="128"/>
      <c r="F23" s="128"/>
    </row>
    <row r="24" spans="1:6" x14ac:dyDescent="0.25">
      <c r="A24" s="129"/>
      <c r="B24" s="144"/>
      <c r="C24" s="136"/>
      <c r="D24" s="5"/>
      <c r="E24" s="128"/>
      <c r="F24" s="128"/>
    </row>
    <row r="25" spans="1:6" x14ac:dyDescent="0.25">
      <c r="A25" s="129"/>
      <c r="B25" s="144"/>
      <c r="C25" s="136"/>
      <c r="D25" s="5"/>
      <c r="E25" s="128"/>
      <c r="F25" s="128"/>
    </row>
    <row r="26" spans="1:6" x14ac:dyDescent="0.25">
      <c r="A26" s="129"/>
      <c r="B26" s="145"/>
      <c r="C26" s="5"/>
      <c r="D26" s="5"/>
      <c r="E26" s="128"/>
      <c r="F26" s="128"/>
    </row>
    <row r="27" spans="1:6" x14ac:dyDescent="0.25">
      <c r="A27" s="139"/>
      <c r="B27" s="139"/>
      <c r="C27" s="5"/>
      <c r="D27" s="5"/>
      <c r="E27" s="128"/>
      <c r="F27" s="128"/>
    </row>
    <row r="28" spans="1:6" x14ac:dyDescent="0.25">
      <c r="A28" s="129"/>
      <c r="C28" s="5"/>
      <c r="D28" s="5"/>
      <c r="E28" s="128"/>
      <c r="F28" s="128"/>
    </row>
    <row r="29" spans="1:6" x14ac:dyDescent="0.25">
      <c r="A29" s="129"/>
      <c r="B29" s="39"/>
      <c r="C29" s="5"/>
      <c r="D29" s="136"/>
      <c r="E29" s="128"/>
      <c r="F29" s="128"/>
    </row>
    <row r="30" spans="1:6" x14ac:dyDescent="0.25">
      <c r="A30" s="129"/>
      <c r="B30" s="39"/>
      <c r="C30" s="5"/>
      <c r="D30" s="136"/>
      <c r="E30" s="128"/>
      <c r="F30" s="128"/>
    </row>
    <row r="31" spans="1:6" x14ac:dyDescent="0.25">
      <c r="A31" s="139"/>
      <c r="C31" s="5"/>
      <c r="D31" s="5"/>
      <c r="E31" s="128"/>
      <c r="F31" s="128"/>
    </row>
    <row r="32" spans="1:6" x14ac:dyDescent="0.25">
      <c r="A32" s="129"/>
      <c r="C32" s="5"/>
      <c r="D32" s="5"/>
      <c r="E32" s="128"/>
      <c r="F32" s="128"/>
    </row>
    <row r="33" spans="1:6" x14ac:dyDescent="0.25">
      <c r="A33" s="129"/>
      <c r="B33" s="141"/>
      <c r="C33" s="136"/>
      <c r="D33" s="5"/>
      <c r="E33" s="128"/>
      <c r="F33" s="128"/>
    </row>
    <row r="34" spans="1:6" x14ac:dyDescent="0.25">
      <c r="A34" s="139"/>
      <c r="B34" s="39"/>
      <c r="C34" s="5"/>
      <c r="D34" s="136"/>
      <c r="E34" s="128"/>
      <c r="F34" s="128"/>
    </row>
    <row r="35" spans="1:6" x14ac:dyDescent="0.25">
      <c r="A35" s="129"/>
      <c r="B35" s="39"/>
      <c r="C35" s="5"/>
      <c r="D35" s="136"/>
      <c r="E35" s="128"/>
      <c r="F35" s="128"/>
    </row>
    <row r="36" spans="1:6" x14ac:dyDescent="0.25">
      <c r="A36" s="129"/>
      <c r="B36" s="39"/>
      <c r="C36" s="5"/>
      <c r="D36" s="136"/>
      <c r="E36" s="128"/>
      <c r="F36" s="128"/>
    </row>
    <row r="37" spans="1:6" x14ac:dyDescent="0.25">
      <c r="A37" s="139"/>
      <c r="B37" s="39"/>
      <c r="C37" s="5"/>
      <c r="D37" s="136"/>
      <c r="E37" s="128"/>
      <c r="F37" s="128"/>
    </row>
    <row r="38" spans="1:6" x14ac:dyDescent="0.25">
      <c r="A38" s="129"/>
      <c r="B38" s="141"/>
      <c r="C38" s="136"/>
      <c r="D38" s="5"/>
      <c r="E38" s="128"/>
      <c r="F38" s="128"/>
    </row>
    <row r="39" spans="1:6" x14ac:dyDescent="0.25">
      <c r="A39" s="129"/>
      <c r="B39" s="144"/>
      <c r="C39" s="136"/>
      <c r="D39" s="5"/>
      <c r="E39" s="128"/>
      <c r="F39" s="128"/>
    </row>
    <row r="40" spans="1:6" x14ac:dyDescent="0.25">
      <c r="A40" s="129"/>
      <c r="B40" s="144"/>
      <c r="C40" s="136"/>
      <c r="D40" s="5"/>
      <c r="E40" s="128"/>
      <c r="F40" s="128"/>
    </row>
    <row r="41" spans="1:6" x14ac:dyDescent="0.25">
      <c r="A41" s="139"/>
      <c r="B41" s="39"/>
      <c r="C41" s="5"/>
      <c r="D41" s="136"/>
      <c r="E41" s="128"/>
      <c r="F41" s="128"/>
    </row>
    <row r="42" spans="1:6" x14ac:dyDescent="0.25">
      <c r="A42" s="129"/>
      <c r="B42" s="82"/>
      <c r="C42" s="141"/>
      <c r="D42" s="136"/>
      <c r="E42" s="128"/>
      <c r="F42" s="128"/>
    </row>
    <row r="43" spans="1:6" x14ac:dyDescent="0.25">
      <c r="A43" s="139"/>
      <c r="B43" s="141"/>
      <c r="C43" s="145"/>
      <c r="D43" s="5"/>
      <c r="E43" s="128"/>
      <c r="F43" s="128"/>
    </row>
    <row r="44" spans="1:6" x14ac:dyDescent="0.25">
      <c r="A44" s="129"/>
      <c r="B44" s="141"/>
      <c r="C44" s="136"/>
      <c r="D44" s="5"/>
      <c r="E44" s="128"/>
      <c r="F44" s="128"/>
    </row>
    <row r="45" spans="1:6" x14ac:dyDescent="0.25">
      <c r="A45" s="139"/>
      <c r="B45" s="144"/>
      <c r="C45" s="136"/>
      <c r="D45" s="5"/>
      <c r="E45" s="128"/>
      <c r="F45" s="128"/>
    </row>
    <row r="46" spans="1:6" x14ac:dyDescent="0.25">
      <c r="A46" s="129"/>
      <c r="B46" s="144"/>
      <c r="C46" s="136"/>
      <c r="D46" s="5"/>
      <c r="E46" s="128"/>
      <c r="F46" s="128"/>
    </row>
    <row r="47" spans="1:6" x14ac:dyDescent="0.25">
      <c r="A47" s="129"/>
      <c r="B47" s="144"/>
      <c r="C47" s="136"/>
      <c r="D47" s="5"/>
      <c r="E47" s="128"/>
      <c r="F47" s="128"/>
    </row>
    <row r="48" spans="1:6" x14ac:dyDescent="0.25">
      <c r="A48" s="139"/>
      <c r="B48" s="139"/>
      <c r="C48" s="136"/>
      <c r="D48" s="5"/>
      <c r="E48" s="128"/>
      <c r="F48" s="128"/>
    </row>
    <row r="49" spans="1:6" x14ac:dyDescent="0.25">
      <c r="A49" s="129"/>
      <c r="C49" s="5"/>
      <c r="D49" s="5"/>
      <c r="E49" s="128"/>
      <c r="F49" s="128"/>
    </row>
    <row r="50" spans="1:6" x14ac:dyDescent="0.25">
      <c r="A50" s="129"/>
      <c r="C50" s="5"/>
      <c r="D50" s="5"/>
      <c r="E50" s="128"/>
      <c r="F50" s="128"/>
    </row>
    <row r="51" spans="1:6" x14ac:dyDescent="0.25">
      <c r="A51" s="129"/>
      <c r="B51" s="141"/>
      <c r="C51" s="136"/>
      <c r="D51" s="5"/>
      <c r="E51" s="128"/>
      <c r="F51" s="128"/>
    </row>
    <row r="52" spans="1:6" x14ac:dyDescent="0.25">
      <c r="A52" s="129"/>
      <c r="B52" s="39"/>
      <c r="C52" s="5"/>
      <c r="D52" s="136"/>
      <c r="E52" s="128"/>
      <c r="F52" s="128"/>
    </row>
    <row r="53" spans="1:6" x14ac:dyDescent="0.25">
      <c r="A53" s="129"/>
      <c r="B53" s="39"/>
      <c r="C53" s="5"/>
      <c r="D53" s="136"/>
      <c r="E53" s="128"/>
      <c r="F53" s="128"/>
    </row>
    <row r="54" spans="1:6" x14ac:dyDescent="0.25">
      <c r="A54" s="532">
        <v>5900</v>
      </c>
      <c r="B54" s="555" t="s">
        <v>15</v>
      </c>
      <c r="C54" s="555"/>
      <c r="D54" s="555"/>
      <c r="E54" s="556"/>
      <c r="F54" s="560">
        <f>SUM(F10:F53)</f>
        <v>0</v>
      </c>
    </row>
    <row r="55" spans="1:6" x14ac:dyDescent="0.25">
      <c r="A55" s="553"/>
      <c r="B55" s="558"/>
      <c r="C55" s="558"/>
      <c r="D55" s="558"/>
      <c r="E55" s="559"/>
      <c r="F55" s="561"/>
    </row>
  </sheetData>
  <mergeCells count="9">
    <mergeCell ref="E2:E3"/>
    <mergeCell ref="F2:F3"/>
    <mergeCell ref="A54:A55"/>
    <mergeCell ref="B54:E55"/>
    <mergeCell ref="F54:F55"/>
    <mergeCell ref="A2:A3"/>
    <mergeCell ref="B2:B3"/>
    <mergeCell ref="C2:C3"/>
    <mergeCell ref="D2:D3"/>
  </mergeCells>
  <phoneticPr fontId="11" type="noConversion"/>
  <pageMargins left="0.74803149606299213" right="0.43307086614173229" top="0.98425196850393704" bottom="0.98425196850393704" header="0.51181102362204722" footer="0.51181102362204722"/>
  <pageSetup paperSize="9" scale="94" firstPageNumber="24" orientation="portrait" useFirstPageNumber="1" r:id="rId1"/>
  <headerFooter alignWithMargins="0">
    <oddHeader>&amp;L&amp;"Arial Narrow,Bold"PAUL SAUER STREET - SCHEDULE A: ROADWORKS&amp;R&amp;"Arial Narrow,Bold"SECTION 5900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F54"/>
  <sheetViews>
    <sheetView view="pageBreakPreview" topLeftCell="A18" zoomScaleSheetLayoutView="100" workbookViewId="0">
      <selection activeCell="M26" sqref="M26"/>
    </sheetView>
  </sheetViews>
  <sheetFormatPr defaultColWidth="9.109375" defaultRowHeight="13.2" x14ac:dyDescent="0.25"/>
  <cols>
    <col min="1" max="1" width="7.33203125" style="133" customWidth="1"/>
    <col min="2" max="2" width="39.44140625" style="133" customWidth="1"/>
    <col min="3" max="3" width="9.44140625" style="133" customWidth="1"/>
    <col min="4" max="4" width="10.6640625" style="133" customWidth="1"/>
    <col min="5" max="5" width="9.6640625" style="133" customWidth="1"/>
    <col min="6" max="6" width="11.77734375" style="133" customWidth="1"/>
    <col min="7" max="7" width="9.109375" style="133"/>
    <col min="8" max="10" width="5" style="133" customWidth="1"/>
    <col min="11" max="16384" width="9.109375" style="133"/>
  </cols>
  <sheetData>
    <row r="2" spans="1:6" x14ac:dyDescent="0.25">
      <c r="A2" s="532" t="s">
        <v>2</v>
      </c>
      <c r="B2" s="580" t="s">
        <v>3</v>
      </c>
      <c r="C2" s="532" t="s">
        <v>4</v>
      </c>
      <c r="D2" s="537" t="s">
        <v>5</v>
      </c>
      <c r="E2" s="532" t="s">
        <v>6</v>
      </c>
      <c r="F2" s="532" t="s">
        <v>7</v>
      </c>
    </row>
    <row r="3" spans="1:6" x14ac:dyDescent="0.25">
      <c r="A3" s="562"/>
      <c r="B3" s="581"/>
      <c r="C3" s="562"/>
      <c r="D3" s="564"/>
      <c r="E3" s="562"/>
      <c r="F3" s="562"/>
    </row>
    <row r="4" spans="1:6" x14ac:dyDescent="0.25">
      <c r="A4" s="336"/>
      <c r="B4" s="237"/>
      <c r="C4" s="337"/>
      <c r="D4" s="263"/>
      <c r="E4" s="338"/>
      <c r="F4" s="339"/>
    </row>
    <row r="5" spans="1:6" x14ac:dyDescent="0.25">
      <c r="A5" s="30">
        <v>81</v>
      </c>
      <c r="B5" s="340" t="s">
        <v>248</v>
      </c>
      <c r="C5" s="45"/>
      <c r="D5" s="20"/>
      <c r="E5" s="58"/>
      <c r="F5" s="58"/>
    </row>
    <row r="6" spans="1:6" x14ac:dyDescent="0.25">
      <c r="A6" s="202"/>
      <c r="B6" s="50"/>
      <c r="C6" s="45"/>
      <c r="D6" s="20"/>
      <c r="E6" s="58"/>
      <c r="F6" s="58"/>
    </row>
    <row r="7" spans="1:6" x14ac:dyDescent="0.25">
      <c r="A7" s="52">
        <v>81.02</v>
      </c>
      <c r="B7" s="50" t="s">
        <v>44</v>
      </c>
      <c r="C7" s="45"/>
      <c r="D7" s="55"/>
      <c r="E7" s="58"/>
      <c r="F7" s="58"/>
    </row>
    <row r="8" spans="1:6" x14ac:dyDescent="0.25">
      <c r="A8" s="52"/>
      <c r="B8" s="50"/>
      <c r="C8" s="45"/>
      <c r="D8" s="20"/>
      <c r="E8" s="58"/>
      <c r="F8" s="58"/>
    </row>
    <row r="9" spans="1:6" x14ac:dyDescent="0.25">
      <c r="A9" s="52"/>
      <c r="B9" s="20" t="s">
        <v>249</v>
      </c>
      <c r="C9" s="59" t="s">
        <v>23</v>
      </c>
      <c r="D9" s="20">
        <v>1</v>
      </c>
      <c r="E9" s="58">
        <v>150000</v>
      </c>
      <c r="F9" s="58">
        <f>+D9*E9</f>
        <v>150000</v>
      </c>
    </row>
    <row r="10" spans="1:6" x14ac:dyDescent="0.25">
      <c r="A10" s="59"/>
      <c r="B10" s="20"/>
      <c r="C10" s="59"/>
      <c r="D10" s="59"/>
      <c r="E10" s="58"/>
      <c r="F10" s="58"/>
    </row>
    <row r="11" spans="1:6" s="149" customFormat="1" ht="22.8" x14ac:dyDescent="0.25">
      <c r="A11" s="177"/>
      <c r="B11" s="335" t="s">
        <v>250</v>
      </c>
      <c r="C11" s="341" t="s">
        <v>22</v>
      </c>
      <c r="D11" s="342">
        <f>F9</f>
        <v>150000</v>
      </c>
      <c r="E11" s="343"/>
      <c r="F11" s="342">
        <f>D11*E11</f>
        <v>0</v>
      </c>
    </row>
    <row r="12" spans="1:6" x14ac:dyDescent="0.25">
      <c r="A12" s="59"/>
      <c r="B12" s="54"/>
      <c r="C12" s="55"/>
      <c r="D12" s="59"/>
      <c r="E12" s="58" t="s">
        <v>229</v>
      </c>
      <c r="F12" s="58"/>
    </row>
    <row r="13" spans="1:6" x14ac:dyDescent="0.25">
      <c r="A13" s="59"/>
      <c r="B13" s="203"/>
      <c r="C13" s="208"/>
      <c r="D13" s="208"/>
      <c r="E13" s="208"/>
      <c r="F13" s="208"/>
    </row>
    <row r="14" spans="1:6" s="149" customFormat="1" x14ac:dyDescent="0.25">
      <c r="A14" s="52"/>
      <c r="B14" s="50"/>
      <c r="C14" s="59"/>
      <c r="D14" s="55"/>
      <c r="E14" s="58"/>
      <c r="F14" s="58"/>
    </row>
    <row r="15" spans="1:6" x14ac:dyDescent="0.25">
      <c r="A15" s="205"/>
      <c r="B15" s="206"/>
      <c r="C15" s="204"/>
      <c r="D15" s="204"/>
      <c r="E15" s="204"/>
      <c r="F15" s="204"/>
    </row>
    <row r="16" spans="1:6" x14ac:dyDescent="0.25">
      <c r="A16" s="204"/>
      <c r="B16" s="207"/>
      <c r="C16" s="204"/>
      <c r="D16" s="204"/>
      <c r="E16" s="204"/>
      <c r="F16" s="204"/>
    </row>
    <row r="17" spans="1:6" x14ac:dyDescent="0.25">
      <c r="A17" s="204"/>
      <c r="B17" s="207"/>
      <c r="C17" s="208"/>
      <c r="D17" s="209"/>
      <c r="E17" s="204"/>
      <c r="F17" s="204"/>
    </row>
    <row r="18" spans="1:6" x14ac:dyDescent="0.25">
      <c r="A18" s="204"/>
      <c r="B18" s="207"/>
      <c r="C18" s="204"/>
      <c r="D18" s="204"/>
      <c r="E18" s="204"/>
      <c r="F18" s="204"/>
    </row>
    <row r="19" spans="1:6" x14ac:dyDescent="0.25">
      <c r="A19" s="205"/>
      <c r="B19" s="206"/>
      <c r="C19" s="204"/>
      <c r="D19" s="204"/>
      <c r="E19" s="204"/>
      <c r="F19" s="204"/>
    </row>
    <row r="20" spans="1:6" x14ac:dyDescent="0.25">
      <c r="A20" s="204"/>
      <c r="B20" s="207"/>
      <c r="C20" s="204"/>
      <c r="D20" s="204"/>
      <c r="E20" s="204"/>
      <c r="F20" s="204"/>
    </row>
    <row r="21" spans="1:6" x14ac:dyDescent="0.25">
      <c r="A21" s="204"/>
      <c r="B21" s="207"/>
      <c r="C21" s="204"/>
      <c r="D21" s="204"/>
      <c r="E21" s="204"/>
      <c r="F21" s="204"/>
    </row>
    <row r="22" spans="1:6" x14ac:dyDescent="0.25">
      <c r="A22" s="204"/>
      <c r="B22" s="207"/>
      <c r="C22" s="204"/>
      <c r="D22" s="204"/>
      <c r="E22" s="204"/>
      <c r="F22" s="204"/>
    </row>
    <row r="23" spans="1:6" x14ac:dyDescent="0.25">
      <c r="A23" s="204"/>
      <c r="B23" s="207"/>
      <c r="C23" s="204"/>
      <c r="D23" s="204"/>
      <c r="E23" s="210"/>
      <c r="F23" s="204"/>
    </row>
    <row r="24" spans="1:6" x14ac:dyDescent="0.25">
      <c r="A24" s="204"/>
      <c r="B24" s="207"/>
      <c r="C24" s="204"/>
      <c r="D24" s="204"/>
      <c r="E24" s="204"/>
      <c r="F24" s="204"/>
    </row>
    <row r="25" spans="1:6" x14ac:dyDescent="0.25">
      <c r="A25" s="205"/>
      <c r="B25" s="206"/>
      <c r="C25" s="208"/>
      <c r="D25" s="211"/>
      <c r="E25" s="10"/>
      <c r="F25" s="58"/>
    </row>
    <row r="26" spans="1:6" x14ac:dyDescent="0.25">
      <c r="A26" s="45"/>
      <c r="B26" s="45"/>
      <c r="C26" s="59"/>
      <c r="D26" s="59"/>
      <c r="E26" s="58"/>
      <c r="F26" s="58"/>
    </row>
    <row r="27" spans="1:6" x14ac:dyDescent="0.25">
      <c r="A27" s="52"/>
      <c r="B27" s="582"/>
      <c r="C27" s="204"/>
      <c r="D27" s="55"/>
      <c r="E27" s="58"/>
      <c r="F27" s="58"/>
    </row>
    <row r="28" spans="1:6" x14ac:dyDescent="0.25">
      <c r="A28" s="52"/>
      <c r="B28" s="582"/>
      <c r="C28" s="204"/>
      <c r="D28" s="55"/>
      <c r="E28" s="58"/>
      <c r="F28" s="58"/>
    </row>
    <row r="29" spans="1:6" x14ac:dyDescent="0.25">
      <c r="A29" s="45"/>
      <c r="B29" s="20"/>
      <c r="C29" s="59"/>
      <c r="D29" s="59"/>
      <c r="E29" s="58"/>
      <c r="F29" s="58"/>
    </row>
    <row r="30" spans="1:6" x14ac:dyDescent="0.25">
      <c r="A30" s="129"/>
      <c r="B30" s="39"/>
      <c r="C30" s="5"/>
      <c r="D30" s="136"/>
      <c r="E30" s="128"/>
      <c r="F30" s="128"/>
    </row>
    <row r="31" spans="1:6" x14ac:dyDescent="0.25">
      <c r="A31" s="139"/>
      <c r="C31" s="5"/>
      <c r="D31" s="5"/>
      <c r="E31" s="128"/>
      <c r="F31" s="128"/>
    </row>
    <row r="32" spans="1:6" x14ac:dyDescent="0.25">
      <c r="A32" s="129"/>
      <c r="C32" s="5"/>
      <c r="D32" s="5"/>
      <c r="E32" s="128"/>
      <c r="F32" s="128"/>
    </row>
    <row r="33" spans="1:6" x14ac:dyDescent="0.25">
      <c r="A33" s="129"/>
      <c r="B33" s="141"/>
      <c r="C33" s="136"/>
      <c r="D33" s="5"/>
      <c r="E33" s="128"/>
      <c r="F33" s="128"/>
    </row>
    <row r="34" spans="1:6" x14ac:dyDescent="0.25">
      <c r="A34" s="139"/>
      <c r="B34" s="39"/>
      <c r="C34" s="5"/>
      <c r="D34" s="136"/>
      <c r="E34" s="128"/>
      <c r="F34" s="128"/>
    </row>
    <row r="35" spans="1:6" x14ac:dyDescent="0.25">
      <c r="A35" s="129"/>
      <c r="B35" s="39"/>
      <c r="C35" s="5"/>
      <c r="D35" s="136"/>
      <c r="E35" s="128"/>
      <c r="F35" s="128"/>
    </row>
    <row r="36" spans="1:6" x14ac:dyDescent="0.25">
      <c r="A36" s="129"/>
      <c r="B36" s="39"/>
      <c r="C36" s="5"/>
      <c r="D36" s="136"/>
      <c r="E36" s="128"/>
      <c r="F36" s="128"/>
    </row>
    <row r="37" spans="1:6" x14ac:dyDescent="0.25">
      <c r="A37" s="139"/>
      <c r="B37" s="39"/>
      <c r="C37" s="5"/>
      <c r="D37" s="136"/>
      <c r="E37" s="128"/>
      <c r="F37" s="128"/>
    </row>
    <row r="38" spans="1:6" x14ac:dyDescent="0.25">
      <c r="A38" s="129"/>
      <c r="B38" s="141"/>
      <c r="C38" s="136"/>
      <c r="D38" s="5"/>
      <c r="E38" s="128"/>
      <c r="F38" s="128"/>
    </row>
    <row r="39" spans="1:6" x14ac:dyDescent="0.25">
      <c r="A39" s="129"/>
      <c r="B39" s="144"/>
      <c r="C39" s="136"/>
      <c r="D39" s="5"/>
      <c r="E39" s="128"/>
      <c r="F39" s="128"/>
    </row>
    <row r="40" spans="1:6" x14ac:dyDescent="0.25">
      <c r="A40" s="129"/>
      <c r="B40" s="144"/>
      <c r="C40" s="136"/>
      <c r="D40" s="5"/>
      <c r="E40" s="128"/>
      <c r="F40" s="128"/>
    </row>
    <row r="41" spans="1:6" x14ac:dyDescent="0.25">
      <c r="A41" s="139"/>
      <c r="B41" s="39"/>
      <c r="C41" s="5"/>
      <c r="D41" s="136"/>
      <c r="E41" s="128"/>
      <c r="F41" s="128"/>
    </row>
    <row r="42" spans="1:6" x14ac:dyDescent="0.25">
      <c r="A42" s="129"/>
      <c r="B42" s="82"/>
      <c r="C42" s="141"/>
      <c r="D42" s="136"/>
      <c r="E42" s="128"/>
      <c r="F42" s="128"/>
    </row>
    <row r="43" spans="1:6" x14ac:dyDescent="0.25">
      <c r="A43" s="139"/>
      <c r="B43" s="141"/>
      <c r="C43" s="145"/>
      <c r="D43" s="5"/>
      <c r="E43" s="128"/>
      <c r="F43" s="128"/>
    </row>
    <row r="44" spans="1:6" x14ac:dyDescent="0.25">
      <c r="A44" s="129"/>
      <c r="B44" s="141"/>
      <c r="C44" s="136"/>
      <c r="D44" s="5"/>
      <c r="E44" s="128"/>
      <c r="F44" s="128"/>
    </row>
    <row r="45" spans="1:6" x14ac:dyDescent="0.25">
      <c r="A45" s="139"/>
      <c r="B45" s="144"/>
      <c r="C45" s="136"/>
      <c r="D45" s="5"/>
      <c r="E45" s="128"/>
      <c r="F45" s="128"/>
    </row>
    <row r="46" spans="1:6" x14ac:dyDescent="0.25">
      <c r="A46" s="129"/>
      <c r="B46" s="144"/>
      <c r="C46" s="136"/>
      <c r="D46" s="5"/>
      <c r="E46" s="128"/>
      <c r="F46" s="128"/>
    </row>
    <row r="47" spans="1:6" x14ac:dyDescent="0.25">
      <c r="A47" s="129"/>
      <c r="B47" s="144"/>
      <c r="C47" s="136"/>
      <c r="D47" s="5"/>
      <c r="E47" s="128"/>
      <c r="F47" s="128"/>
    </row>
    <row r="48" spans="1:6" x14ac:dyDescent="0.25">
      <c r="A48" s="139"/>
      <c r="B48" s="139"/>
      <c r="C48" s="136"/>
      <c r="D48" s="5"/>
      <c r="E48" s="128"/>
      <c r="F48" s="128"/>
    </row>
    <row r="49" spans="1:6" x14ac:dyDescent="0.25">
      <c r="A49" s="129"/>
      <c r="C49" s="5"/>
      <c r="D49" s="5"/>
      <c r="E49" s="128"/>
      <c r="F49" s="128"/>
    </row>
    <row r="50" spans="1:6" x14ac:dyDescent="0.25">
      <c r="A50" s="129"/>
      <c r="C50" s="5"/>
      <c r="D50" s="5"/>
      <c r="E50" s="128"/>
      <c r="F50" s="128"/>
    </row>
    <row r="51" spans="1:6" x14ac:dyDescent="0.25">
      <c r="A51" s="129"/>
      <c r="B51" s="39"/>
      <c r="C51" s="5"/>
      <c r="D51" s="136"/>
      <c r="E51" s="128"/>
      <c r="F51" s="128"/>
    </row>
    <row r="52" spans="1:6" x14ac:dyDescent="0.25">
      <c r="A52" s="129"/>
      <c r="B52" s="39"/>
      <c r="C52" s="5"/>
      <c r="D52" s="136"/>
      <c r="E52" s="128"/>
      <c r="F52" s="128"/>
    </row>
    <row r="53" spans="1:6" x14ac:dyDescent="0.25">
      <c r="A53" s="532">
        <v>8100</v>
      </c>
      <c r="B53" s="555" t="s">
        <v>15</v>
      </c>
      <c r="C53" s="555"/>
      <c r="D53" s="555"/>
      <c r="E53" s="556"/>
      <c r="F53" s="560">
        <f>SUM(F4:F52)</f>
        <v>150000</v>
      </c>
    </row>
    <row r="54" spans="1:6" x14ac:dyDescent="0.25">
      <c r="A54" s="553"/>
      <c r="B54" s="558"/>
      <c r="C54" s="558"/>
      <c r="D54" s="558"/>
      <c r="E54" s="559"/>
      <c r="F54" s="561"/>
    </row>
  </sheetData>
  <mergeCells count="10">
    <mergeCell ref="A53:A54"/>
    <mergeCell ref="B53:E54"/>
    <mergeCell ref="F53:F54"/>
    <mergeCell ref="B27:B28"/>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96" firstPageNumber="24" orientation="portrait" useFirstPageNumber="1" r:id="rId1"/>
  <headerFooter alignWithMargins="0">
    <oddHeader>&amp;L&amp;"Arial Narrow,Bold"PAUL SAUER STREET - SCHEDULE A: ROADWORKS&amp;R&amp;"Arial Narrow,Bold"SECTION 8100</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
  <dimension ref="A1:J101"/>
  <sheetViews>
    <sheetView view="pageBreakPreview" topLeftCell="A7" zoomScaleSheetLayoutView="100" workbookViewId="0">
      <selection activeCell="F18" sqref="F18"/>
    </sheetView>
  </sheetViews>
  <sheetFormatPr defaultColWidth="9.109375" defaultRowHeight="13.2" x14ac:dyDescent="0.25"/>
  <cols>
    <col min="1" max="1" width="10.6640625" customWidth="1"/>
    <col min="2" max="2" width="60.6640625" customWidth="1"/>
    <col min="3" max="3" width="20.6640625" style="67" customWidth="1"/>
    <col min="5" max="5" width="13.44140625" style="352" customWidth="1"/>
    <col min="6" max="6" width="15.6640625" customWidth="1"/>
    <col min="7" max="7" width="6.33203125" customWidth="1"/>
    <col min="8" max="8" width="15.6640625" customWidth="1"/>
    <col min="10" max="10" width="16.77734375" customWidth="1"/>
  </cols>
  <sheetData>
    <row r="1" spans="1:6" x14ac:dyDescent="0.25">
      <c r="A1" s="585" t="s">
        <v>125</v>
      </c>
      <c r="B1" s="585"/>
      <c r="C1" s="585"/>
    </row>
    <row r="2" spans="1:6" ht="18" customHeight="1" x14ac:dyDescent="0.25">
      <c r="A2" s="68" t="s">
        <v>56</v>
      </c>
      <c r="B2" s="69" t="s">
        <v>3</v>
      </c>
      <c r="C2" s="70" t="s">
        <v>7</v>
      </c>
    </row>
    <row r="3" spans="1:6" ht="20.25" customHeight="1" x14ac:dyDescent="0.25">
      <c r="A3" s="71">
        <v>1200</v>
      </c>
      <c r="B3" s="72" t="s">
        <v>122</v>
      </c>
      <c r="C3" s="453">
        <f>+SUM('1200'!F5:F41)</f>
        <v>76250</v>
      </c>
      <c r="F3" s="358"/>
    </row>
    <row r="4" spans="1:6" ht="20.25" customHeight="1" x14ac:dyDescent="0.25">
      <c r="A4" s="73">
        <v>1300</v>
      </c>
      <c r="B4" s="74" t="s">
        <v>57</v>
      </c>
      <c r="C4" s="453">
        <f>+SUM('1300'!F4:F54)</f>
        <v>0</v>
      </c>
      <c r="F4" s="358"/>
    </row>
    <row r="5" spans="1:6" ht="20.25" customHeight="1" x14ac:dyDescent="0.25">
      <c r="A5" s="71">
        <v>1400</v>
      </c>
      <c r="B5" s="75" t="s">
        <v>58</v>
      </c>
      <c r="C5" s="454">
        <f>+SUM('1400'!F4:F54)</f>
        <v>30000</v>
      </c>
      <c r="F5" s="358"/>
    </row>
    <row r="6" spans="1:6" ht="20.25" customHeight="1" x14ac:dyDescent="0.25">
      <c r="A6" s="73">
        <v>1500</v>
      </c>
      <c r="B6" s="75" t="s">
        <v>59</v>
      </c>
      <c r="C6" s="454">
        <f>+SUM('1500'!F4:F46)</f>
        <v>0</v>
      </c>
      <c r="F6" s="358"/>
    </row>
    <row r="7" spans="1:6" ht="20.25" customHeight="1" x14ac:dyDescent="0.25">
      <c r="A7" s="73">
        <v>1700</v>
      </c>
      <c r="B7" s="76" t="s">
        <v>60</v>
      </c>
      <c r="C7" s="454">
        <f>+SUM('1700'!F5:F46)</f>
        <v>0</v>
      </c>
      <c r="F7" s="358"/>
    </row>
    <row r="8" spans="1:6" ht="20.25" customHeight="1" x14ac:dyDescent="0.25">
      <c r="A8" s="73">
        <v>1800</v>
      </c>
      <c r="B8" s="77" t="s">
        <v>20</v>
      </c>
      <c r="C8" s="454">
        <f>+SUM('1800'!F4:F54)</f>
        <v>0</v>
      </c>
      <c r="F8" s="358"/>
    </row>
    <row r="9" spans="1:6" ht="20.25" customHeight="1" x14ac:dyDescent="0.25">
      <c r="A9" s="73">
        <v>2100</v>
      </c>
      <c r="B9" s="77" t="s">
        <v>245</v>
      </c>
      <c r="C9" s="454">
        <f>+SUM('2100'!F4:F48)</f>
        <v>0</v>
      </c>
      <c r="F9" s="358"/>
    </row>
    <row r="10" spans="1:6" ht="20.25" customHeight="1" x14ac:dyDescent="0.25">
      <c r="A10" s="73">
        <v>2300</v>
      </c>
      <c r="B10" s="77" t="s">
        <v>210</v>
      </c>
      <c r="C10" s="454">
        <f>+SUM('2300'!F5:F32)</f>
        <v>0</v>
      </c>
      <c r="F10" s="358"/>
    </row>
    <row r="11" spans="1:6" ht="20.25" customHeight="1" x14ac:dyDescent="0.25">
      <c r="A11" s="73">
        <v>3100</v>
      </c>
      <c r="B11" s="240" t="s">
        <v>378</v>
      </c>
      <c r="C11" s="454">
        <f>+SUM('3100'!F4:F42)</f>
        <v>50000</v>
      </c>
      <c r="F11" s="358"/>
    </row>
    <row r="12" spans="1:6" ht="20.25" customHeight="1" x14ac:dyDescent="0.25">
      <c r="A12" s="73">
        <v>3300</v>
      </c>
      <c r="B12" s="78" t="s">
        <v>209</v>
      </c>
      <c r="C12" s="454">
        <f>+SUM('3300'!F5:F52)</f>
        <v>0</v>
      </c>
      <c r="F12" s="358"/>
    </row>
    <row r="13" spans="1:6" ht="20.25" customHeight="1" x14ac:dyDescent="0.25">
      <c r="A13" s="73">
        <v>3400</v>
      </c>
      <c r="B13" s="78" t="s">
        <v>208</v>
      </c>
      <c r="C13" s="454">
        <f>+SUM('3400 '!F5:F48)</f>
        <v>0</v>
      </c>
      <c r="F13" s="358"/>
    </row>
    <row r="14" spans="1:6" ht="20.25" customHeight="1" x14ac:dyDescent="0.25">
      <c r="A14" s="73">
        <v>3500</v>
      </c>
      <c r="B14" s="78" t="s">
        <v>207</v>
      </c>
      <c r="C14" s="454">
        <f>+SUM('3500'!F4:F53)</f>
        <v>0</v>
      </c>
      <c r="F14" s="358"/>
    </row>
    <row r="15" spans="1:6" ht="20.25" customHeight="1" x14ac:dyDescent="0.25">
      <c r="A15" s="79">
        <v>4200</v>
      </c>
      <c r="B15" s="240" t="s">
        <v>377</v>
      </c>
      <c r="C15" s="454">
        <f>+SUM('4200'!F4:F51)</f>
        <v>0</v>
      </c>
      <c r="F15" s="358"/>
    </row>
    <row r="16" spans="1:6" ht="20.25" customHeight="1" x14ac:dyDescent="0.25">
      <c r="A16" s="79">
        <v>5600</v>
      </c>
      <c r="B16" s="78" t="s">
        <v>164</v>
      </c>
      <c r="C16" s="454">
        <f>+SUM('5600'!F4:F52)</f>
        <v>0</v>
      </c>
      <c r="F16" s="358"/>
    </row>
    <row r="17" spans="1:10" ht="20.25" customHeight="1" x14ac:dyDescent="0.25">
      <c r="A17" s="73">
        <v>5700</v>
      </c>
      <c r="B17" s="76" t="s">
        <v>61</v>
      </c>
      <c r="C17" s="454">
        <f>+SUM('5700'!F4:F53)</f>
        <v>0</v>
      </c>
      <c r="F17" s="358"/>
      <c r="H17" s="80"/>
    </row>
    <row r="18" spans="1:10" ht="20.25" customHeight="1" x14ac:dyDescent="0.25">
      <c r="A18" s="73">
        <v>5900</v>
      </c>
      <c r="B18" s="74" t="s">
        <v>75</v>
      </c>
      <c r="C18" s="453">
        <f>+SUM('5900'!F4:F52)</f>
        <v>0</v>
      </c>
      <c r="F18" s="358"/>
    </row>
    <row r="19" spans="1:10" ht="20.25" customHeight="1" x14ac:dyDescent="0.25">
      <c r="A19" s="212">
        <v>8100</v>
      </c>
      <c r="B19" s="357" t="s">
        <v>251</v>
      </c>
      <c r="C19" s="455">
        <f>+SUM('8100'!F4:F52)</f>
        <v>150000</v>
      </c>
      <c r="F19" s="358"/>
    </row>
    <row r="20" spans="1:10" ht="20.25" customHeight="1" x14ac:dyDescent="0.25">
      <c r="A20" s="583" t="s">
        <v>296</v>
      </c>
      <c r="B20" s="584"/>
      <c r="C20" s="456">
        <f>SUM(C3:C19)+0.041</f>
        <v>306250.04100000003</v>
      </c>
      <c r="F20" s="358"/>
    </row>
    <row r="21" spans="1:10" ht="22.05" customHeight="1" x14ac:dyDescent="0.25">
      <c r="A21" s="3"/>
      <c r="B21" s="3"/>
      <c r="C21" s="374"/>
    </row>
    <row r="22" spans="1:10" ht="23.25" customHeight="1" x14ac:dyDescent="0.25">
      <c r="A22" s="3"/>
      <c r="B22" s="3"/>
      <c r="C22" s="375"/>
      <c r="F22" s="237"/>
    </row>
    <row r="23" spans="1:10" ht="12.75" customHeight="1" x14ac:dyDescent="0.25">
      <c r="A23" s="3"/>
      <c r="B23" s="3"/>
      <c r="C23" s="374"/>
    </row>
    <row r="24" spans="1:10" ht="12.75" customHeight="1" x14ac:dyDescent="0.25">
      <c r="A24" s="3"/>
      <c r="B24" s="3"/>
      <c r="C24" s="374"/>
    </row>
    <row r="25" spans="1:10" ht="12.75" customHeight="1" x14ac:dyDescent="0.25">
      <c r="A25" s="3"/>
      <c r="B25" s="3"/>
      <c r="C25" s="81"/>
      <c r="H25" s="168"/>
      <c r="J25" s="114"/>
    </row>
    <row r="26" spans="1:10" ht="12.75" customHeight="1" x14ac:dyDescent="0.25">
      <c r="A26" s="3"/>
      <c r="B26" s="3"/>
      <c r="C26" s="81"/>
      <c r="H26" s="114"/>
      <c r="J26" s="114"/>
    </row>
    <row r="27" spans="1:10" ht="12.75" customHeight="1" x14ac:dyDescent="0.25">
      <c r="A27" s="3"/>
      <c r="B27" s="3"/>
      <c r="C27" s="81"/>
      <c r="H27" s="168"/>
      <c r="J27" s="114"/>
    </row>
    <row r="28" spans="1:10" ht="12.75" customHeight="1" x14ac:dyDescent="0.25">
      <c r="A28" s="3"/>
      <c r="B28" s="3"/>
      <c r="C28" s="81"/>
      <c r="H28" s="114"/>
      <c r="J28" s="114"/>
    </row>
    <row r="29" spans="1:10" ht="12.75" customHeight="1" x14ac:dyDescent="0.25">
      <c r="A29" s="3"/>
      <c r="B29" s="3"/>
      <c r="C29" s="81"/>
      <c r="H29" s="168"/>
      <c r="J29" s="114"/>
    </row>
    <row r="30" spans="1:10" ht="12.75" customHeight="1" x14ac:dyDescent="0.25">
      <c r="A30" s="3"/>
      <c r="B30" s="3"/>
      <c r="C30" s="81"/>
      <c r="H30" s="114"/>
      <c r="J30" s="114"/>
    </row>
    <row r="31" spans="1:10" ht="12.75" customHeight="1" x14ac:dyDescent="0.25">
      <c r="H31" s="168"/>
      <c r="J31" s="114"/>
    </row>
    <row r="32" spans="1:10" ht="12.75" customHeight="1" x14ac:dyDescent="0.25"/>
    <row r="33" spans="4:4" ht="12.75" customHeight="1" x14ac:dyDescent="0.25"/>
    <row r="34" spans="4:4" ht="12.75" customHeight="1" x14ac:dyDescent="0.25">
      <c r="D34">
        <v>1</v>
      </c>
    </row>
    <row r="35" spans="4:4" ht="12.75" customHeight="1" x14ac:dyDescent="0.25"/>
    <row r="36" spans="4:4" ht="12.75" customHeight="1" x14ac:dyDescent="0.25"/>
    <row r="37" spans="4:4" ht="12.75" customHeight="1" x14ac:dyDescent="0.25"/>
    <row r="38" spans="4:4" ht="12.75" customHeight="1" x14ac:dyDescent="0.25"/>
    <row r="39" spans="4:4" ht="12.75" customHeight="1" x14ac:dyDescent="0.25"/>
    <row r="40" spans="4:4" ht="12.75" customHeight="1" x14ac:dyDescent="0.25"/>
    <row r="41" spans="4:4" ht="12.75" customHeight="1" x14ac:dyDescent="0.25"/>
    <row r="42" spans="4:4" ht="12.75" customHeight="1" x14ac:dyDescent="0.25"/>
    <row r="43" spans="4:4" ht="12.75" customHeight="1" x14ac:dyDescent="0.25"/>
    <row r="44" spans="4:4" ht="12.75" customHeight="1" x14ac:dyDescent="0.25"/>
    <row r="45" spans="4:4" ht="12.75" customHeight="1" x14ac:dyDescent="0.25"/>
    <row r="46" spans="4:4" ht="12.75" customHeight="1" x14ac:dyDescent="0.25"/>
    <row r="47" spans="4:4" ht="12.75" customHeight="1" x14ac:dyDescent="0.25"/>
    <row r="48" spans="4:4"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sheetData>
  <mergeCells count="2">
    <mergeCell ref="A20:B20"/>
    <mergeCell ref="A1:C1"/>
  </mergeCells>
  <phoneticPr fontId="11" type="noConversion"/>
  <pageMargins left="0.74803149606299213" right="0.43307086614173229" top="0.98425196850393704" bottom="0.98425196850393704" header="0.51181102362204722" footer="0.51181102362204722"/>
  <pageSetup paperSize="9" scale="83" firstPageNumber="30" orientation="portrait" useFirstPageNumber="1" r:id="rId1"/>
  <headerFooter alignWithMargins="0">
    <oddHeader>&amp;R&amp;"Arial Narrow,Regular"</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dimension ref="A1:F99"/>
  <sheetViews>
    <sheetView tabSelected="1" view="pageBreakPreview" zoomScaleSheetLayoutView="100" workbookViewId="0">
      <selection activeCell="I12" sqref="I12"/>
    </sheetView>
  </sheetViews>
  <sheetFormatPr defaultColWidth="9.109375" defaultRowHeight="13.2" x14ac:dyDescent="0.25"/>
  <cols>
    <col min="1" max="1" width="72" customWidth="1"/>
    <col min="2" max="2" width="20.6640625" customWidth="1"/>
    <col min="3" max="3" width="7.6640625" customWidth="1"/>
    <col min="4" max="4" width="21.44140625" style="508" customWidth="1"/>
    <col min="5" max="5" width="17.44140625" style="352" customWidth="1"/>
    <col min="6" max="6" width="18.109375" style="352" customWidth="1"/>
  </cols>
  <sheetData>
    <row r="1" spans="1:6" x14ac:dyDescent="0.25">
      <c r="A1" s="515"/>
      <c r="B1" s="515"/>
    </row>
    <row r="2" spans="1:6" ht="15.6" x14ac:dyDescent="0.3">
      <c r="A2" s="517" t="s">
        <v>293</v>
      </c>
      <c r="B2" s="517"/>
      <c r="C2" s="514"/>
      <c r="D2" s="514"/>
    </row>
    <row r="3" spans="1:6" ht="10.95" customHeight="1" x14ac:dyDescent="0.25"/>
    <row r="4" spans="1:6" ht="29.25" customHeight="1" x14ac:dyDescent="0.25">
      <c r="A4" s="68" t="s">
        <v>2</v>
      </c>
      <c r="B4" s="68" t="s">
        <v>7</v>
      </c>
      <c r="D4" s="110"/>
    </row>
    <row r="5" spans="1:6" ht="39" customHeight="1" x14ac:dyDescent="0.25">
      <c r="A5" s="84" t="s">
        <v>123</v>
      </c>
      <c r="B5" s="198">
        <f>+'Sum BOQ'!C20</f>
        <v>306250.04100000003</v>
      </c>
      <c r="D5" s="509"/>
    </row>
    <row r="6" spans="1:6" ht="42" customHeight="1" x14ac:dyDescent="0.25">
      <c r="A6" s="85" t="s">
        <v>124</v>
      </c>
      <c r="B6" s="197">
        <f>SUM(B5:B5)</f>
        <v>306250.04100000003</v>
      </c>
      <c r="D6" s="510"/>
    </row>
    <row r="7" spans="1:6" s="237" customFormat="1" ht="40.5" customHeight="1" x14ac:dyDescent="0.25">
      <c r="A7" s="372" t="s">
        <v>311</v>
      </c>
      <c r="B7" s="198">
        <f>B6*5%</f>
        <v>15312.502050000003</v>
      </c>
      <c r="D7" s="509"/>
      <c r="E7" s="365"/>
      <c r="F7" s="365"/>
    </row>
    <row r="8" spans="1:6" ht="39" customHeight="1" x14ac:dyDescent="0.25">
      <c r="A8" s="85" t="s">
        <v>255</v>
      </c>
      <c r="B8" s="197">
        <f>B6+B7</f>
        <v>321562.54305000004</v>
      </c>
      <c r="D8" s="510"/>
    </row>
    <row r="9" spans="1:6" ht="41.25" customHeight="1" x14ac:dyDescent="0.25">
      <c r="A9" s="246" t="s">
        <v>263</v>
      </c>
      <c r="B9" s="198">
        <f>B8*15%</f>
        <v>48234.381457500007</v>
      </c>
      <c r="D9" s="509"/>
    </row>
    <row r="10" spans="1:6" ht="35.25" customHeight="1" x14ac:dyDescent="0.25">
      <c r="A10" s="86" t="s">
        <v>301</v>
      </c>
      <c r="B10" s="197">
        <f>B8+B9</f>
        <v>369796.92450750002</v>
      </c>
      <c r="D10" s="510"/>
    </row>
    <row r="11" spans="1:6" ht="37.5" customHeight="1" x14ac:dyDescent="0.25">
      <c r="A11" s="511" t="s">
        <v>302</v>
      </c>
      <c r="B11" s="512">
        <f>+B10</f>
        <v>369796.92450750002</v>
      </c>
      <c r="D11" s="510"/>
    </row>
    <row r="12" spans="1:6" ht="48" customHeight="1" x14ac:dyDescent="0.25">
      <c r="A12" s="513"/>
      <c r="B12" s="509"/>
      <c r="C12" s="3"/>
      <c r="E12" s="508"/>
    </row>
    <row r="13" spans="1:6" ht="48" customHeight="1" x14ac:dyDescent="0.25">
      <c r="B13" s="510"/>
      <c r="E13" s="508"/>
    </row>
    <row r="14" spans="1:6" ht="12.75" customHeight="1" x14ac:dyDescent="0.25">
      <c r="E14" s="508"/>
    </row>
    <row r="15" spans="1:6" ht="12.75" customHeight="1" x14ac:dyDescent="0.25"/>
    <row r="16" spans="1:6" ht="12.75" customHeight="1" x14ac:dyDescent="0.25">
      <c r="A16" s="516"/>
      <c r="B16" s="516"/>
    </row>
    <row r="17" spans="1:2" ht="12.75" customHeight="1" x14ac:dyDescent="0.25">
      <c r="A17" s="515"/>
      <c r="B17" s="515"/>
    </row>
    <row r="18" spans="1:2" ht="12.75" customHeight="1" x14ac:dyDescent="0.25"/>
    <row r="19" spans="1:2" ht="12.75" customHeight="1" x14ac:dyDescent="0.25">
      <c r="A19" s="515"/>
      <c r="B19" s="515"/>
    </row>
    <row r="20" spans="1:2" ht="12.75" customHeight="1" x14ac:dyDescent="0.25"/>
    <row r="21" spans="1:2" ht="12.75" customHeight="1" x14ac:dyDescent="0.25">
      <c r="A21" s="515"/>
      <c r="B21" s="515"/>
    </row>
    <row r="22" spans="1:2" ht="12.75" customHeight="1" x14ac:dyDescent="0.25"/>
    <row r="23" spans="1:2" ht="12.75" customHeight="1" x14ac:dyDescent="0.25"/>
    <row r="24" spans="1:2" ht="12.75" customHeight="1" x14ac:dyDescent="0.25"/>
    <row r="25" spans="1:2" ht="12.75" customHeight="1" x14ac:dyDescent="0.25"/>
    <row r="26" spans="1:2" ht="12.75" customHeight="1" x14ac:dyDescent="0.25">
      <c r="A26" s="109"/>
    </row>
    <row r="27" spans="1:2" ht="12.75" customHeight="1" x14ac:dyDescent="0.25">
      <c r="A27" s="429"/>
      <c r="B27" s="428"/>
    </row>
    <row r="28" spans="1:2" ht="12.75" customHeight="1" x14ac:dyDescent="0.25">
      <c r="A28" s="429"/>
    </row>
    <row r="29" spans="1:2" ht="12.75" customHeight="1" x14ac:dyDescent="0.25">
      <c r="A29" s="429"/>
    </row>
    <row r="30" spans="1:2" ht="12.75" customHeight="1" x14ac:dyDescent="0.25">
      <c r="A30" s="429"/>
    </row>
    <row r="31" spans="1:2" ht="12.75" customHeight="1" x14ac:dyDescent="0.25">
      <c r="A31" s="429"/>
    </row>
    <row r="32" spans="1:2" ht="12.75" customHeight="1" x14ac:dyDescent="0.25">
      <c r="A32" s="429"/>
    </row>
    <row r="33" spans="1:1" ht="12.75" customHeight="1" x14ac:dyDescent="0.25">
      <c r="A33" s="429"/>
    </row>
    <row r="34" spans="1:1" ht="12.75" customHeight="1" x14ac:dyDescent="0.25"/>
    <row r="35" spans="1:1" ht="12.75" customHeight="1" x14ac:dyDescent="0.25"/>
    <row r="36" spans="1:1" ht="12.75" customHeight="1" x14ac:dyDescent="0.25"/>
    <row r="37" spans="1:1" ht="12.75" customHeight="1" x14ac:dyDescent="0.25"/>
    <row r="38" spans="1:1" ht="12.75" customHeight="1" x14ac:dyDescent="0.25"/>
    <row r="39" spans="1:1" ht="12.75" customHeight="1" x14ac:dyDescent="0.25"/>
    <row r="40" spans="1:1" ht="12.75" customHeight="1" x14ac:dyDescent="0.25"/>
    <row r="41" spans="1:1" ht="12.75" customHeight="1" x14ac:dyDescent="0.25"/>
    <row r="42" spans="1:1" ht="12.75" customHeight="1" x14ac:dyDescent="0.25"/>
    <row r="43" spans="1:1" ht="12.75" customHeight="1" x14ac:dyDescent="0.25"/>
    <row r="44" spans="1:1" ht="12.75" customHeight="1" x14ac:dyDescent="0.25"/>
    <row r="45" spans="1:1" ht="12.75" customHeight="1" x14ac:dyDescent="0.25"/>
    <row r="46" spans="1:1" ht="12.75" customHeight="1" x14ac:dyDescent="0.25"/>
    <row r="47" spans="1:1" ht="12.75" customHeight="1" x14ac:dyDescent="0.25"/>
    <row r="48" spans="1:1"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sheetData>
  <mergeCells count="6">
    <mergeCell ref="A1:B1"/>
    <mergeCell ref="A21:B21"/>
    <mergeCell ref="A19:B19"/>
    <mergeCell ref="A16:B16"/>
    <mergeCell ref="A17:B17"/>
    <mergeCell ref="A2:B2"/>
  </mergeCells>
  <phoneticPr fontId="11" type="noConversion"/>
  <pageMargins left="0.74803149606299213" right="0.43307086614173229" top="0.98425196850393704" bottom="0.98425196850393704" header="0.51181102362204722" footer="0.51181102362204722"/>
  <pageSetup paperSize="9" scale="74" firstPageNumber="32"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J299"/>
  <sheetViews>
    <sheetView view="pageBreakPreview" topLeftCell="A19" zoomScaleSheetLayoutView="100" workbookViewId="0">
      <selection activeCell="E24" sqref="E24"/>
    </sheetView>
  </sheetViews>
  <sheetFormatPr defaultColWidth="9.109375" defaultRowHeight="13.2" x14ac:dyDescent="0.25"/>
  <cols>
    <col min="1" max="1" width="8.33203125" customWidth="1"/>
    <col min="2" max="2" width="39.109375" customWidth="1"/>
    <col min="3" max="3" width="9.6640625" customWidth="1"/>
    <col min="4" max="5" width="10.6640625" customWidth="1"/>
    <col min="6" max="6" width="13.33203125" customWidth="1"/>
    <col min="7" max="7" width="16.33203125" customWidth="1"/>
    <col min="8" max="8" width="13.6640625" bestFit="1" customWidth="1"/>
    <col min="10" max="10" width="13.6640625" customWidth="1"/>
  </cols>
  <sheetData>
    <row r="2" spans="1:10" x14ac:dyDescent="0.25">
      <c r="A2" s="532" t="s">
        <v>2</v>
      </c>
      <c r="B2" s="537" t="s">
        <v>3</v>
      </c>
      <c r="C2" s="532" t="s">
        <v>4</v>
      </c>
      <c r="D2" s="537" t="s">
        <v>5</v>
      </c>
      <c r="E2" s="532" t="s">
        <v>6</v>
      </c>
      <c r="F2" s="532" t="s">
        <v>7</v>
      </c>
    </row>
    <row r="3" spans="1:10" x14ac:dyDescent="0.25">
      <c r="A3" s="533"/>
      <c r="B3" s="538"/>
      <c r="C3" s="533"/>
      <c r="D3" s="538"/>
      <c r="E3" s="533"/>
      <c r="F3" s="533"/>
    </row>
    <row r="4" spans="1:10" x14ac:dyDescent="0.25">
      <c r="A4" s="62"/>
      <c r="B4" s="61"/>
      <c r="C4" s="60"/>
      <c r="D4" s="59"/>
      <c r="E4" s="58"/>
      <c r="F4" s="58"/>
    </row>
    <row r="5" spans="1:10" x14ac:dyDescent="0.25">
      <c r="A5" s="62">
        <v>1300</v>
      </c>
      <c r="B5" s="61" t="s">
        <v>63</v>
      </c>
      <c r="C5" s="60"/>
      <c r="D5" s="59"/>
      <c r="E5" s="58"/>
      <c r="F5" s="58"/>
    </row>
    <row r="6" spans="1:10" x14ac:dyDescent="0.25">
      <c r="A6" s="62"/>
      <c r="B6" s="264" t="s">
        <v>62</v>
      </c>
      <c r="C6" s="55"/>
      <c r="D6" s="59"/>
      <c r="E6" s="58"/>
      <c r="F6" s="58"/>
      <c r="H6" s="80"/>
    </row>
    <row r="7" spans="1:10" x14ac:dyDescent="0.25">
      <c r="A7" s="62"/>
      <c r="B7" s="56"/>
      <c r="C7" s="55"/>
      <c r="D7" s="59"/>
      <c r="E7" s="58"/>
      <c r="F7" s="58"/>
    </row>
    <row r="8" spans="1:10" x14ac:dyDescent="0.25">
      <c r="A8" s="62" t="s">
        <v>9</v>
      </c>
      <c r="B8" s="56" t="s">
        <v>8</v>
      </c>
      <c r="C8" s="55"/>
      <c r="D8" s="59"/>
      <c r="E8" s="58"/>
      <c r="F8" s="58"/>
      <c r="H8" s="158"/>
    </row>
    <row r="9" spans="1:10" x14ac:dyDescent="0.25">
      <c r="A9" s="62"/>
      <c r="B9" s="45"/>
      <c r="C9" s="55"/>
      <c r="D9" s="59"/>
      <c r="E9" s="58"/>
      <c r="F9" s="58"/>
      <c r="H9" s="158"/>
    </row>
    <row r="10" spans="1:10" x14ac:dyDescent="0.25">
      <c r="A10" s="62"/>
      <c r="B10" s="45" t="s">
        <v>10</v>
      </c>
      <c r="C10" s="55" t="s">
        <v>11</v>
      </c>
      <c r="D10" s="59">
        <v>1</v>
      </c>
      <c r="E10" s="26"/>
      <c r="F10" s="26">
        <f>D10*E10</f>
        <v>0</v>
      </c>
      <c r="H10" s="80"/>
      <c r="J10" s="114"/>
    </row>
    <row r="11" spans="1:10" x14ac:dyDescent="0.25">
      <c r="A11" s="62"/>
      <c r="B11" s="45"/>
      <c r="C11" s="55"/>
      <c r="D11" s="59"/>
      <c r="E11" s="26"/>
      <c r="F11" s="26"/>
      <c r="H11" s="158"/>
      <c r="J11" s="114"/>
    </row>
    <row r="12" spans="1:10" x14ac:dyDescent="0.25">
      <c r="A12" s="62"/>
      <c r="B12" s="54"/>
      <c r="C12" s="55"/>
      <c r="D12" s="59"/>
      <c r="E12" s="26"/>
      <c r="F12" s="26"/>
      <c r="H12" s="158"/>
      <c r="J12" s="114"/>
    </row>
    <row r="13" spans="1:10" x14ac:dyDescent="0.25">
      <c r="A13" s="62"/>
      <c r="B13" s="54" t="s">
        <v>12</v>
      </c>
      <c r="C13" s="55" t="s">
        <v>11</v>
      </c>
      <c r="D13" s="59">
        <v>1</v>
      </c>
      <c r="E13" s="26"/>
      <c r="F13" s="26">
        <f>D13*E13</f>
        <v>0</v>
      </c>
      <c r="H13" s="158"/>
      <c r="J13" s="114"/>
    </row>
    <row r="14" spans="1:10" x14ac:dyDescent="0.25">
      <c r="A14" s="62"/>
      <c r="B14" s="45"/>
      <c r="C14" s="55"/>
      <c r="D14" s="59"/>
      <c r="E14" s="26"/>
      <c r="F14" s="26"/>
      <c r="H14" s="114"/>
      <c r="J14" s="114"/>
    </row>
    <row r="15" spans="1:10" x14ac:dyDescent="0.25">
      <c r="A15" s="62"/>
      <c r="B15" s="45"/>
      <c r="C15" s="55"/>
      <c r="D15" s="59"/>
      <c r="E15" s="26"/>
      <c r="F15" s="26"/>
      <c r="H15" s="158"/>
    </row>
    <row r="16" spans="1:10" x14ac:dyDescent="0.25">
      <c r="A16" s="62"/>
      <c r="B16" s="45" t="s">
        <v>13</v>
      </c>
      <c r="C16" s="55" t="s">
        <v>14</v>
      </c>
      <c r="D16" s="59">
        <v>5</v>
      </c>
      <c r="E16" s="26"/>
      <c r="F16" s="26">
        <f>D16*E16</f>
        <v>0</v>
      </c>
    </row>
    <row r="17" spans="1:10" x14ac:dyDescent="0.25">
      <c r="A17" s="62"/>
      <c r="B17" s="45"/>
      <c r="C17" s="55"/>
      <c r="D17" s="59"/>
      <c r="E17" s="58"/>
      <c r="F17" s="58"/>
    </row>
    <row r="18" spans="1:10" x14ac:dyDescent="0.25">
      <c r="A18" s="62"/>
      <c r="B18" s="45" t="s">
        <v>66</v>
      </c>
      <c r="C18" s="55"/>
      <c r="D18" s="59"/>
      <c r="E18" s="58"/>
      <c r="F18" s="58"/>
    </row>
    <row r="19" spans="1:10" x14ac:dyDescent="0.25">
      <c r="A19" s="62"/>
      <c r="B19" s="45" t="s">
        <v>86</v>
      </c>
      <c r="C19" s="55"/>
      <c r="D19" s="59"/>
      <c r="E19" s="58"/>
      <c r="F19" s="58"/>
      <c r="J19" s="114"/>
    </row>
    <row r="20" spans="1:10" x14ac:dyDescent="0.25">
      <c r="A20" s="62"/>
      <c r="B20" s="45" t="s">
        <v>1</v>
      </c>
      <c r="C20" s="55"/>
      <c r="D20" s="59"/>
      <c r="E20" s="58"/>
      <c r="F20" s="58"/>
    </row>
    <row r="21" spans="1:10" x14ac:dyDescent="0.25">
      <c r="A21" s="62"/>
      <c r="B21" s="45"/>
      <c r="C21" s="55"/>
      <c r="D21" s="59"/>
      <c r="E21" s="58"/>
      <c r="F21" s="58"/>
    </row>
    <row r="22" spans="1:10" x14ac:dyDescent="0.25">
      <c r="A22" s="62"/>
      <c r="B22" s="56"/>
      <c r="C22" s="55"/>
      <c r="D22" s="59"/>
      <c r="E22" s="58"/>
      <c r="F22" s="58"/>
    </row>
    <row r="23" spans="1:10" x14ac:dyDescent="0.25">
      <c r="A23" s="62"/>
      <c r="B23" s="56"/>
      <c r="C23" s="55"/>
      <c r="D23" s="59"/>
      <c r="E23" s="58"/>
      <c r="F23" s="58"/>
    </row>
    <row r="24" spans="1:10" x14ac:dyDescent="0.25">
      <c r="A24" s="62"/>
      <c r="B24" s="56"/>
      <c r="C24" s="55"/>
      <c r="D24" s="59"/>
      <c r="E24" s="58"/>
      <c r="F24" s="58"/>
    </row>
    <row r="25" spans="1:10" x14ac:dyDescent="0.25">
      <c r="A25" s="62"/>
      <c r="B25" s="56"/>
      <c r="C25" s="55"/>
      <c r="D25" s="59"/>
      <c r="E25" s="58"/>
      <c r="F25" s="58"/>
    </row>
    <row r="26" spans="1:10" x14ac:dyDescent="0.25">
      <c r="A26" s="62"/>
      <c r="B26" s="45"/>
      <c r="C26" s="55"/>
      <c r="D26" s="59"/>
      <c r="E26" s="58"/>
      <c r="F26" s="58"/>
    </row>
    <row r="27" spans="1:10" x14ac:dyDescent="0.25">
      <c r="A27" s="62"/>
      <c r="B27" s="45"/>
      <c r="C27" s="55"/>
      <c r="D27" s="59"/>
      <c r="E27" s="58"/>
      <c r="F27" s="58"/>
    </row>
    <row r="28" spans="1:10" x14ac:dyDescent="0.25">
      <c r="A28" s="62"/>
      <c r="B28" s="45"/>
      <c r="C28" s="55"/>
      <c r="D28" s="59"/>
      <c r="E28" s="58"/>
      <c r="F28" s="58"/>
    </row>
    <row r="29" spans="1:10" x14ac:dyDescent="0.25">
      <c r="A29" s="62"/>
      <c r="B29" s="45"/>
      <c r="C29" s="55"/>
      <c r="D29" s="59"/>
      <c r="E29" s="58"/>
      <c r="F29" s="58"/>
    </row>
    <row r="30" spans="1:10" x14ac:dyDescent="0.25">
      <c r="A30" s="62"/>
      <c r="B30" s="45"/>
      <c r="C30" s="55"/>
      <c r="D30" s="59"/>
      <c r="E30" s="58"/>
      <c r="F30" s="58"/>
    </row>
    <row r="31" spans="1:10" x14ac:dyDescent="0.25">
      <c r="A31" s="62"/>
      <c r="B31" s="45"/>
      <c r="C31" s="55"/>
      <c r="D31" s="59"/>
      <c r="E31" s="58"/>
      <c r="F31" s="58"/>
    </row>
    <row r="32" spans="1:10" x14ac:dyDescent="0.25">
      <c r="A32" s="62"/>
      <c r="B32" s="45"/>
      <c r="C32" s="55"/>
      <c r="D32" s="59"/>
      <c r="E32" s="58"/>
      <c r="F32" s="58"/>
    </row>
    <row r="33" spans="1:6" x14ac:dyDescent="0.25">
      <c r="A33" s="62"/>
      <c r="B33" s="54"/>
      <c r="C33" s="55"/>
      <c r="D33" s="59"/>
      <c r="E33" s="58"/>
      <c r="F33" s="58"/>
    </row>
    <row r="34" spans="1:6" x14ac:dyDescent="0.25">
      <c r="A34" s="62"/>
      <c r="B34" s="54"/>
      <c r="C34" s="55"/>
      <c r="D34" s="59"/>
      <c r="E34" s="58"/>
      <c r="F34" s="58"/>
    </row>
    <row r="35" spans="1:6" x14ac:dyDescent="0.25">
      <c r="A35" s="62"/>
      <c r="B35" s="54"/>
      <c r="C35" s="55"/>
      <c r="D35" s="59"/>
      <c r="E35" s="58"/>
      <c r="F35" s="58"/>
    </row>
    <row r="36" spans="1:6" x14ac:dyDescent="0.25">
      <c r="A36" s="62"/>
      <c r="B36" s="54"/>
      <c r="C36" s="55"/>
      <c r="D36" s="59"/>
      <c r="E36" s="58"/>
      <c r="F36" s="58"/>
    </row>
    <row r="37" spans="1:6" x14ac:dyDescent="0.25">
      <c r="A37" s="62"/>
      <c r="B37" s="54"/>
      <c r="C37" s="55"/>
      <c r="D37" s="59"/>
      <c r="E37" s="58"/>
      <c r="F37" s="58"/>
    </row>
    <row r="38" spans="1:6" x14ac:dyDescent="0.25">
      <c r="A38" s="62"/>
      <c r="B38" s="54"/>
      <c r="C38" s="55"/>
      <c r="D38" s="58"/>
      <c r="E38" s="58"/>
      <c r="F38" s="58"/>
    </row>
    <row r="39" spans="1:6" x14ac:dyDescent="0.25">
      <c r="A39" s="62"/>
      <c r="B39" s="54"/>
      <c r="C39" s="55"/>
      <c r="D39" s="59"/>
      <c r="E39" s="58"/>
      <c r="F39" s="58"/>
    </row>
    <row r="40" spans="1:6" x14ac:dyDescent="0.25">
      <c r="A40" s="62"/>
      <c r="B40" s="54"/>
      <c r="C40" s="55"/>
      <c r="D40" s="59"/>
      <c r="E40" s="58"/>
      <c r="F40" s="58"/>
    </row>
    <row r="41" spans="1:6" x14ac:dyDescent="0.25">
      <c r="A41" s="62"/>
      <c r="B41" s="54"/>
      <c r="C41" s="55"/>
      <c r="D41" s="59"/>
      <c r="E41" s="58"/>
      <c r="F41" s="58"/>
    </row>
    <row r="42" spans="1:6" x14ac:dyDescent="0.25">
      <c r="A42" s="62"/>
      <c r="B42" s="54"/>
      <c r="C42" s="55"/>
      <c r="D42" s="59"/>
      <c r="E42" s="58"/>
      <c r="F42" s="58"/>
    </row>
    <row r="43" spans="1:6" x14ac:dyDescent="0.25">
      <c r="A43" s="62"/>
      <c r="B43" s="54"/>
      <c r="C43" s="55"/>
      <c r="D43" s="59"/>
      <c r="E43" s="58"/>
      <c r="F43" s="58"/>
    </row>
    <row r="44" spans="1:6" x14ac:dyDescent="0.25">
      <c r="A44" s="62"/>
      <c r="B44" s="54"/>
      <c r="C44" s="55"/>
      <c r="D44" s="59"/>
      <c r="E44" s="58"/>
      <c r="F44" s="58"/>
    </row>
    <row r="45" spans="1:6" x14ac:dyDescent="0.25">
      <c r="A45" s="62"/>
      <c r="B45" s="54"/>
      <c r="C45" s="55"/>
      <c r="D45" s="59"/>
      <c r="E45" s="58"/>
      <c r="F45" s="58"/>
    </row>
    <row r="46" spans="1:6" x14ac:dyDescent="0.25">
      <c r="A46" s="62"/>
      <c r="B46" s="54"/>
      <c r="C46" s="55"/>
      <c r="D46" s="59"/>
      <c r="E46" s="58"/>
      <c r="F46" s="58"/>
    </row>
    <row r="47" spans="1:6" x14ac:dyDescent="0.25">
      <c r="A47" s="62"/>
      <c r="B47" s="54"/>
      <c r="C47" s="55"/>
      <c r="D47" s="59"/>
      <c r="E47" s="58"/>
      <c r="F47" s="58"/>
    </row>
    <row r="48" spans="1:6" x14ac:dyDescent="0.25">
      <c r="A48" s="62"/>
      <c r="B48" s="54"/>
      <c r="C48" s="55"/>
      <c r="D48" s="59"/>
      <c r="E48" s="58"/>
      <c r="F48" s="58"/>
    </row>
    <row r="49" spans="1:6" x14ac:dyDescent="0.25">
      <c r="A49" s="62"/>
      <c r="B49" s="54"/>
      <c r="C49" s="55"/>
      <c r="D49" s="59"/>
      <c r="E49" s="58"/>
      <c r="F49" s="58"/>
    </row>
    <row r="50" spans="1:6" x14ac:dyDescent="0.25">
      <c r="A50" s="62"/>
      <c r="B50" s="54"/>
      <c r="C50" s="55"/>
      <c r="D50" s="59"/>
      <c r="E50" s="58"/>
      <c r="F50" s="58"/>
    </row>
    <row r="51" spans="1:6" x14ac:dyDescent="0.25">
      <c r="A51" s="62"/>
      <c r="B51" s="54"/>
      <c r="C51" s="55"/>
      <c r="D51" s="59"/>
      <c r="E51" s="58"/>
      <c r="F51" s="58"/>
    </row>
    <row r="52" spans="1:6" x14ac:dyDescent="0.25">
      <c r="A52" s="62"/>
      <c r="B52" s="54"/>
      <c r="C52" s="55"/>
      <c r="D52" s="59"/>
      <c r="E52" s="58"/>
      <c r="F52" s="58"/>
    </row>
    <row r="53" spans="1:6" x14ac:dyDescent="0.25">
      <c r="A53" s="62"/>
      <c r="B53" s="44"/>
      <c r="C53" s="43"/>
      <c r="D53" s="55"/>
      <c r="E53" s="58"/>
      <c r="F53" s="58"/>
    </row>
    <row r="54" spans="1:6" x14ac:dyDescent="0.25">
      <c r="A54" s="62"/>
      <c r="B54" s="48"/>
      <c r="C54" s="59"/>
      <c r="D54" s="55"/>
      <c r="E54" s="58"/>
      <c r="F54" s="36"/>
    </row>
    <row r="55" spans="1:6" ht="20.25" customHeight="1" x14ac:dyDescent="0.25">
      <c r="A55" s="69">
        <v>1300</v>
      </c>
      <c r="B55" s="534" t="s">
        <v>15</v>
      </c>
      <c r="C55" s="535"/>
      <c r="D55" s="535"/>
      <c r="E55" s="536"/>
      <c r="F55" s="115">
        <f>SUM(F4:F54)</f>
        <v>0</v>
      </c>
    </row>
    <row r="57" spans="1:6" x14ac:dyDescent="0.25">
      <c r="A57" s="2"/>
      <c r="B57" s="2"/>
      <c r="C57" s="2"/>
      <c r="D57" s="2"/>
      <c r="E57" s="2"/>
      <c r="F57" s="2"/>
    </row>
    <row r="58" spans="1:6" x14ac:dyDescent="0.25">
      <c r="A58" s="3"/>
      <c r="B58" s="3"/>
      <c r="C58" s="3"/>
      <c r="D58" s="3"/>
      <c r="E58" s="3"/>
      <c r="F58" s="3"/>
    </row>
    <row r="60" spans="1:6" x14ac:dyDescent="0.25">
      <c r="B60" s="40"/>
    </row>
    <row r="61" spans="1:6" x14ac:dyDescent="0.25">
      <c r="B61" s="40"/>
    </row>
    <row r="62" spans="1:6" x14ac:dyDescent="0.25">
      <c r="B62" s="40"/>
    </row>
    <row r="63" spans="1:6" x14ac:dyDescent="0.25">
      <c r="A63" s="39"/>
      <c r="B63" s="40"/>
    </row>
    <row r="64" spans="1:6" x14ac:dyDescent="0.25">
      <c r="B64" s="40"/>
    </row>
    <row r="65" spans="1:7" x14ac:dyDescent="0.25">
      <c r="B65" s="38"/>
      <c r="G65" s="38"/>
    </row>
    <row r="66" spans="1:7" x14ac:dyDescent="0.25">
      <c r="B66" s="38"/>
      <c r="G66" s="38"/>
    </row>
    <row r="67" spans="1:7" x14ac:dyDescent="0.25">
      <c r="B67" s="38"/>
      <c r="G67" s="38"/>
    </row>
    <row r="68" spans="1:7" x14ac:dyDescent="0.25">
      <c r="B68" s="38"/>
      <c r="G68" s="38"/>
    </row>
    <row r="69" spans="1:7" x14ac:dyDescent="0.25">
      <c r="B69" s="38"/>
      <c r="G69" s="38"/>
    </row>
    <row r="70" spans="1:7" x14ac:dyDescent="0.25">
      <c r="B70" s="38"/>
      <c r="G70" s="38"/>
    </row>
    <row r="71" spans="1:7" x14ac:dyDescent="0.25">
      <c r="B71" s="38"/>
      <c r="G71" s="37"/>
    </row>
    <row r="72" spans="1:7" x14ac:dyDescent="0.25">
      <c r="B72" s="38"/>
      <c r="G72" s="38"/>
    </row>
    <row r="73" spans="1:7" x14ac:dyDescent="0.25">
      <c r="B73" s="38"/>
      <c r="G73" s="38"/>
    </row>
    <row r="74" spans="1:7" x14ac:dyDescent="0.25">
      <c r="B74" s="38"/>
      <c r="G74" s="38"/>
    </row>
    <row r="75" spans="1:7" x14ac:dyDescent="0.25">
      <c r="B75" s="38"/>
      <c r="G75" s="38"/>
    </row>
    <row r="76" spans="1:7" x14ac:dyDescent="0.25">
      <c r="B76" s="38"/>
      <c r="G76" s="38"/>
    </row>
    <row r="77" spans="1:7" x14ac:dyDescent="0.25">
      <c r="B77" s="38"/>
      <c r="G77" s="38"/>
    </row>
    <row r="78" spans="1:7" x14ac:dyDescent="0.25">
      <c r="B78" s="37"/>
      <c r="G78" s="37"/>
    </row>
    <row r="79" spans="1:7" x14ac:dyDescent="0.25">
      <c r="A79" s="39"/>
      <c r="B79" s="37"/>
      <c r="G79" s="37"/>
    </row>
    <row r="80" spans="1:7" x14ac:dyDescent="0.25">
      <c r="B80" s="38"/>
      <c r="G80" s="38"/>
    </row>
    <row r="81" spans="2:7" x14ac:dyDescent="0.25">
      <c r="B81" s="38"/>
      <c r="G81" s="38"/>
    </row>
    <row r="82" spans="2:7" x14ac:dyDescent="0.25">
      <c r="B82" s="38"/>
      <c r="G82" s="38"/>
    </row>
    <row r="83" spans="2:7" x14ac:dyDescent="0.25">
      <c r="B83" s="38"/>
      <c r="G83" s="38"/>
    </row>
    <row r="84" spans="2:7" x14ac:dyDescent="0.25">
      <c r="B84" s="38"/>
      <c r="G84" s="38"/>
    </row>
    <row r="85" spans="2:7" x14ac:dyDescent="0.25">
      <c r="B85" s="38"/>
      <c r="G85" s="38"/>
    </row>
    <row r="86" spans="2:7" x14ac:dyDescent="0.25">
      <c r="B86" s="38"/>
      <c r="G86" s="38"/>
    </row>
    <row r="87" spans="2:7" x14ac:dyDescent="0.25">
      <c r="B87" s="37"/>
      <c r="G87" s="38"/>
    </row>
    <row r="88" spans="2:7" x14ac:dyDescent="0.25">
      <c r="B88" s="37"/>
    </row>
    <row r="89" spans="2:7" x14ac:dyDescent="0.25">
      <c r="B89" s="38"/>
    </row>
    <row r="90" spans="2:7" x14ac:dyDescent="0.25">
      <c r="B90" s="38"/>
    </row>
    <row r="115" spans="1:6" x14ac:dyDescent="0.25">
      <c r="A115" s="1"/>
      <c r="B115" s="2"/>
      <c r="C115" s="2"/>
      <c r="D115" s="2"/>
      <c r="E115" s="2"/>
      <c r="F115" s="3"/>
    </row>
    <row r="116" spans="1:6" x14ac:dyDescent="0.25">
      <c r="A116" s="1"/>
      <c r="B116" s="2"/>
      <c r="C116" s="2"/>
      <c r="D116" s="2"/>
      <c r="E116" s="2"/>
      <c r="F116" s="3"/>
    </row>
    <row r="118" spans="1:6" x14ac:dyDescent="0.25">
      <c r="A118" s="2"/>
      <c r="B118" s="2"/>
      <c r="C118" s="2"/>
      <c r="D118" s="2"/>
      <c r="E118" s="2"/>
      <c r="F118" s="2"/>
    </row>
    <row r="119" spans="1:6" x14ac:dyDescent="0.25">
      <c r="A119" s="3"/>
      <c r="B119" s="3"/>
      <c r="C119" s="3"/>
      <c r="D119" s="3"/>
      <c r="E119" s="3"/>
      <c r="F119" s="3"/>
    </row>
    <row r="176" spans="1:6" x14ac:dyDescent="0.25">
      <c r="A176" s="1"/>
      <c r="B176" s="2"/>
      <c r="C176" s="2"/>
      <c r="D176" s="2"/>
      <c r="E176" s="2"/>
      <c r="F176" s="3"/>
    </row>
    <row r="177" spans="1:6" x14ac:dyDescent="0.25">
      <c r="A177" s="1"/>
      <c r="B177" s="2"/>
      <c r="C177" s="2"/>
      <c r="D177" s="2"/>
      <c r="E177" s="2"/>
      <c r="F177" s="3"/>
    </row>
    <row r="179" spans="1:6" x14ac:dyDescent="0.25">
      <c r="A179" s="2"/>
      <c r="B179" s="2"/>
      <c r="C179" s="2"/>
      <c r="D179" s="2"/>
      <c r="E179" s="2"/>
      <c r="F179" s="2"/>
    </row>
    <row r="180" spans="1:6" x14ac:dyDescent="0.25">
      <c r="A180" s="3"/>
      <c r="B180" s="3"/>
      <c r="C180" s="3"/>
      <c r="D180" s="3"/>
      <c r="E180" s="3"/>
      <c r="F180" s="3"/>
    </row>
    <row r="237" spans="1:6" x14ac:dyDescent="0.25">
      <c r="A237" s="1"/>
      <c r="B237" s="2"/>
      <c r="C237" s="2"/>
      <c r="D237" s="2"/>
      <c r="E237" s="2"/>
      <c r="F237" s="3"/>
    </row>
    <row r="238" spans="1:6" x14ac:dyDescent="0.25">
      <c r="A238" s="1"/>
      <c r="B238" s="2"/>
      <c r="C238" s="2"/>
      <c r="D238" s="2"/>
      <c r="E238" s="2"/>
      <c r="F238" s="3"/>
    </row>
    <row r="240" spans="1:6" x14ac:dyDescent="0.25">
      <c r="A240" s="2"/>
      <c r="B240" s="2"/>
      <c r="C240" s="2"/>
      <c r="D240" s="2"/>
      <c r="E240" s="2"/>
      <c r="F240" s="2"/>
    </row>
    <row r="241" spans="1:6" x14ac:dyDescent="0.25">
      <c r="A241" s="3"/>
      <c r="B241" s="3"/>
      <c r="C241" s="3"/>
      <c r="D241" s="3"/>
      <c r="E241" s="3"/>
      <c r="F241" s="3"/>
    </row>
    <row r="298" spans="1:6" x14ac:dyDescent="0.25">
      <c r="A298" s="1"/>
      <c r="B298" s="2"/>
      <c r="C298" s="2"/>
      <c r="D298" s="2"/>
      <c r="E298" s="2"/>
      <c r="F298" s="3"/>
    </row>
    <row r="299" spans="1:6" x14ac:dyDescent="0.25">
      <c r="A299" s="1"/>
      <c r="B299" s="2"/>
      <c r="C299" s="2"/>
      <c r="D299" s="2"/>
      <c r="E299" s="2"/>
      <c r="F299" s="3"/>
    </row>
  </sheetData>
  <mergeCells count="7">
    <mergeCell ref="F2:F3"/>
    <mergeCell ref="B55:E55"/>
    <mergeCell ref="A2:A3"/>
    <mergeCell ref="B2:B3"/>
    <mergeCell ref="C2:C3"/>
    <mergeCell ref="D2:D3"/>
    <mergeCell ref="E2:E3"/>
  </mergeCells>
  <phoneticPr fontId="11" type="noConversion"/>
  <pageMargins left="0.74803149606299213" right="0.43307086614173229" top="0.98425196850393704" bottom="0.98425196850393704" header="0.51181102362204722" footer="0.51181102362204722"/>
  <pageSetup paperSize="9" scale="92" firstPageNumber="2" orientation="portrait" useFirstPageNumber="1" r:id="rId1"/>
  <headerFooter alignWithMargins="0">
    <oddHeader>&amp;L&amp;"Arial Narrow,Bold"PAUL SAUER STREET - SCHEDULE A: ROADWORKS&amp;R&amp;"Arial Narrow,Bold"SECTION 1300</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I56"/>
  <sheetViews>
    <sheetView view="pageBreakPreview" topLeftCell="A25" zoomScaleSheetLayoutView="100" workbookViewId="0">
      <selection activeCell="E38" sqref="E38"/>
    </sheetView>
  </sheetViews>
  <sheetFormatPr defaultColWidth="9.109375" defaultRowHeight="13.2" x14ac:dyDescent="0.25"/>
  <cols>
    <col min="1" max="1" width="8.33203125" style="34" customWidth="1"/>
    <col min="2" max="2" width="40.6640625" style="34" customWidth="1"/>
    <col min="3" max="6" width="10.6640625" style="34" customWidth="1"/>
    <col min="7" max="16384" width="9.109375" style="34"/>
  </cols>
  <sheetData>
    <row r="2" spans="1:9" x14ac:dyDescent="0.25">
      <c r="A2" s="539" t="s">
        <v>2</v>
      </c>
      <c r="B2" s="550" t="s">
        <v>3</v>
      </c>
      <c r="C2" s="539" t="s">
        <v>4</v>
      </c>
      <c r="D2" s="550" t="s">
        <v>5</v>
      </c>
      <c r="E2" s="539" t="s">
        <v>6</v>
      </c>
      <c r="F2" s="539" t="s">
        <v>7</v>
      </c>
    </row>
    <row r="3" spans="1:9" x14ac:dyDescent="0.25">
      <c r="A3" s="549"/>
      <c r="B3" s="551"/>
      <c r="C3" s="549"/>
      <c r="D3" s="551"/>
      <c r="E3" s="549"/>
      <c r="F3" s="549"/>
    </row>
    <row r="4" spans="1:9" x14ac:dyDescent="0.25">
      <c r="A4" s="35"/>
      <c r="B4" s="7"/>
      <c r="C4" s="8"/>
      <c r="D4" s="9"/>
      <c r="E4" s="10"/>
      <c r="F4" s="10"/>
    </row>
    <row r="5" spans="1:9" x14ac:dyDescent="0.25">
      <c r="A5" s="35"/>
      <c r="B5" s="7" t="s">
        <v>16</v>
      </c>
      <c r="C5" s="8"/>
      <c r="D5" s="9"/>
      <c r="E5" s="10"/>
      <c r="F5" s="10"/>
    </row>
    <row r="6" spans="1:9" x14ac:dyDescent="0.25">
      <c r="A6" s="35"/>
      <c r="B6" s="190" t="s">
        <v>17</v>
      </c>
      <c r="C6" s="12"/>
      <c r="D6" s="9"/>
      <c r="E6" s="10"/>
      <c r="F6" s="10"/>
    </row>
    <row r="7" spans="1:9" x14ac:dyDescent="0.25">
      <c r="A7" s="13"/>
      <c r="B7" s="11"/>
      <c r="C7" s="12"/>
      <c r="D7" s="9"/>
      <c r="E7" s="10"/>
      <c r="F7" s="10"/>
    </row>
    <row r="8" spans="1:9" x14ac:dyDescent="0.25">
      <c r="A8" s="17" t="s">
        <v>183</v>
      </c>
      <c r="B8" s="265" t="s">
        <v>130</v>
      </c>
      <c r="C8" s="9"/>
      <c r="D8" s="9"/>
      <c r="E8" s="16"/>
      <c r="F8" s="10"/>
      <c r="I8" s="351"/>
    </row>
    <row r="9" spans="1:9" x14ac:dyDescent="0.25">
      <c r="A9" s="17"/>
      <c r="B9" s="265"/>
      <c r="C9" s="9"/>
      <c r="D9" s="9"/>
      <c r="E9" s="16"/>
      <c r="F9" s="10"/>
      <c r="I9" s="351"/>
    </row>
    <row r="10" spans="1:9" ht="12.75" customHeight="1" x14ac:dyDescent="0.25">
      <c r="A10" s="9"/>
      <c r="B10" s="12" t="s">
        <v>131</v>
      </c>
      <c r="C10" s="9"/>
      <c r="D10" s="9"/>
      <c r="E10" s="16"/>
      <c r="F10" s="10"/>
      <c r="I10" s="351"/>
    </row>
    <row r="11" spans="1:9" x14ac:dyDescent="0.25">
      <c r="A11" s="9"/>
      <c r="B11" s="12" t="s">
        <v>132</v>
      </c>
      <c r="C11" s="9"/>
      <c r="D11" s="9"/>
      <c r="E11" s="16"/>
      <c r="F11" s="10"/>
      <c r="I11" s="351"/>
    </row>
    <row r="12" spans="1:9" x14ac:dyDescent="0.25">
      <c r="A12" s="9"/>
      <c r="B12" s="12" t="s">
        <v>182</v>
      </c>
      <c r="C12" s="9" t="s">
        <v>133</v>
      </c>
      <c r="D12" s="9">
        <v>1</v>
      </c>
      <c r="E12" s="16">
        <v>30000</v>
      </c>
      <c r="F12" s="10">
        <f>D12*E12</f>
        <v>30000</v>
      </c>
      <c r="I12" s="351"/>
    </row>
    <row r="13" spans="1:9" x14ac:dyDescent="0.25">
      <c r="A13" s="14"/>
      <c r="B13" s="18"/>
      <c r="C13" s="11"/>
      <c r="D13" s="9"/>
      <c r="E13" s="16"/>
      <c r="F13" s="10"/>
      <c r="I13" s="351"/>
    </row>
    <row r="14" spans="1:9" x14ac:dyDescent="0.25">
      <c r="A14" s="14"/>
      <c r="B14" s="12" t="s">
        <v>134</v>
      </c>
      <c r="C14" s="11"/>
      <c r="D14" s="9"/>
      <c r="E14" s="16"/>
      <c r="F14" s="10"/>
      <c r="I14" s="351"/>
    </row>
    <row r="15" spans="1:9" x14ac:dyDescent="0.25">
      <c r="A15" s="14"/>
      <c r="B15" s="12" t="s">
        <v>135</v>
      </c>
      <c r="C15" s="9" t="s">
        <v>22</v>
      </c>
      <c r="D15" s="266">
        <f>F12</f>
        <v>30000</v>
      </c>
      <c r="E15" s="267"/>
      <c r="F15" s="10">
        <f>D15*E15</f>
        <v>0</v>
      </c>
      <c r="I15" s="351"/>
    </row>
    <row r="16" spans="1:9" x14ac:dyDescent="0.25">
      <c r="A16" s="14"/>
      <c r="B16" s="12"/>
      <c r="C16" s="11"/>
      <c r="D16" s="9"/>
      <c r="E16" s="16"/>
      <c r="F16" s="10"/>
      <c r="I16" s="351"/>
    </row>
    <row r="17" spans="1:9" x14ac:dyDescent="0.25">
      <c r="A17" s="17">
        <v>14.08</v>
      </c>
      <c r="B17" s="18" t="s">
        <v>136</v>
      </c>
      <c r="C17" s="9"/>
      <c r="D17" s="9"/>
      <c r="E17" s="16"/>
      <c r="F17" s="10"/>
      <c r="I17" s="351"/>
    </row>
    <row r="18" spans="1:9" x14ac:dyDescent="0.25">
      <c r="A18" s="14"/>
      <c r="B18" s="12"/>
      <c r="C18" s="9"/>
      <c r="D18" s="9"/>
      <c r="E18" s="16"/>
      <c r="F18" s="10"/>
      <c r="I18" s="351"/>
    </row>
    <row r="19" spans="1:9" x14ac:dyDescent="0.25">
      <c r="A19" s="14"/>
      <c r="B19" s="12" t="s">
        <v>137</v>
      </c>
      <c r="C19" s="9"/>
      <c r="D19" s="9"/>
      <c r="E19" s="16"/>
      <c r="F19" s="10"/>
      <c r="I19" s="351"/>
    </row>
    <row r="20" spans="1:9" x14ac:dyDescent="0.25">
      <c r="A20" s="14"/>
      <c r="B20" s="12"/>
      <c r="C20" s="9"/>
      <c r="D20" s="9"/>
      <c r="E20" s="16"/>
      <c r="F20" s="10"/>
      <c r="I20" s="351"/>
    </row>
    <row r="21" spans="1:9" x14ac:dyDescent="0.25">
      <c r="A21" s="14"/>
      <c r="B21" s="12" t="s">
        <v>138</v>
      </c>
      <c r="C21" s="9" t="s">
        <v>117</v>
      </c>
      <c r="D21" s="9">
        <v>1</v>
      </c>
      <c r="E21" s="16"/>
      <c r="F21" s="10">
        <f>+E21*D21</f>
        <v>0</v>
      </c>
      <c r="I21" s="351"/>
    </row>
    <row r="22" spans="1:9" x14ac:dyDescent="0.25">
      <c r="A22" s="14"/>
      <c r="B22" s="12"/>
      <c r="C22" s="9"/>
      <c r="D22" s="9"/>
      <c r="E22" s="16"/>
      <c r="F22" s="10"/>
      <c r="I22" s="351"/>
    </row>
    <row r="23" spans="1:9" x14ac:dyDescent="0.25">
      <c r="A23" s="14"/>
      <c r="B23" s="12" t="s">
        <v>139</v>
      </c>
      <c r="C23" s="9" t="s">
        <v>14</v>
      </c>
      <c r="D23" s="9">
        <v>1</v>
      </c>
      <c r="E23" s="16"/>
      <c r="F23" s="10">
        <f>D23*E23</f>
        <v>0</v>
      </c>
      <c r="I23" s="351"/>
    </row>
    <row r="24" spans="1:9" x14ac:dyDescent="0.25">
      <c r="A24" s="14"/>
      <c r="B24" s="12"/>
      <c r="C24" s="9"/>
      <c r="D24" s="9"/>
      <c r="E24" s="16"/>
      <c r="F24" s="10"/>
      <c r="I24" s="351"/>
    </row>
    <row r="25" spans="1:9" x14ac:dyDescent="0.25">
      <c r="A25" s="19"/>
      <c r="B25" s="18"/>
      <c r="C25" s="9"/>
      <c r="D25" s="9"/>
      <c r="E25" s="16"/>
      <c r="F25" s="10"/>
      <c r="I25" s="351"/>
    </row>
    <row r="26" spans="1:9" x14ac:dyDescent="0.25">
      <c r="A26" s="9"/>
      <c r="B26" s="12"/>
      <c r="C26" s="9"/>
      <c r="D26" s="9"/>
      <c r="E26" s="16"/>
      <c r="F26" s="10"/>
      <c r="I26" s="351"/>
    </row>
    <row r="27" spans="1:9" x14ac:dyDescent="0.25">
      <c r="A27" s="9"/>
      <c r="B27" s="12"/>
      <c r="C27" s="9"/>
      <c r="D27" s="9"/>
      <c r="E27" s="16"/>
      <c r="F27" s="10"/>
      <c r="I27" s="351"/>
    </row>
    <row r="28" spans="1:9" x14ac:dyDescent="0.25">
      <c r="A28" s="9"/>
      <c r="B28" s="12"/>
      <c r="C28" s="9"/>
      <c r="D28" s="9"/>
      <c r="E28" s="16"/>
      <c r="F28" s="10"/>
      <c r="I28" s="351"/>
    </row>
    <row r="29" spans="1:9" x14ac:dyDescent="0.25">
      <c r="A29" s="9"/>
      <c r="B29" s="12"/>
      <c r="C29" s="9"/>
      <c r="D29" s="9"/>
      <c r="E29" s="16"/>
      <c r="F29" s="10"/>
      <c r="I29" s="351"/>
    </row>
    <row r="30" spans="1:9" x14ac:dyDescent="0.25">
      <c r="A30" s="9"/>
      <c r="B30" s="12"/>
      <c r="C30" s="9"/>
      <c r="D30" s="9"/>
      <c r="E30" s="16"/>
      <c r="F30" s="10"/>
      <c r="I30" s="351"/>
    </row>
    <row r="31" spans="1:9" x14ac:dyDescent="0.25">
      <c r="A31" s="9"/>
      <c r="B31" s="12"/>
      <c r="C31" s="9"/>
      <c r="D31" s="9"/>
      <c r="E31" s="16"/>
      <c r="F31" s="10"/>
      <c r="I31" s="351"/>
    </row>
    <row r="32" spans="1:9" x14ac:dyDescent="0.25">
      <c r="A32" s="9"/>
      <c r="B32" s="12"/>
      <c r="C32" s="9"/>
      <c r="D32" s="9"/>
      <c r="E32" s="16"/>
      <c r="F32" s="10"/>
      <c r="I32" s="351"/>
    </row>
    <row r="33" spans="1:9" x14ac:dyDescent="0.25">
      <c r="A33" s="9"/>
      <c r="B33" s="12"/>
      <c r="C33" s="9"/>
      <c r="D33" s="9"/>
      <c r="E33" s="16"/>
      <c r="F33" s="10"/>
      <c r="I33" s="351"/>
    </row>
    <row r="34" spans="1:9" x14ac:dyDescent="0.25">
      <c r="A34" s="9"/>
      <c r="B34" s="12"/>
      <c r="C34" s="9"/>
      <c r="D34" s="9"/>
      <c r="E34" s="16"/>
      <c r="F34" s="10"/>
    </row>
    <row r="35" spans="1:9" x14ac:dyDescent="0.25">
      <c r="A35" s="9"/>
      <c r="B35" s="12"/>
      <c r="C35" s="9"/>
      <c r="D35" s="9"/>
      <c r="E35" s="16"/>
      <c r="F35" s="10"/>
    </row>
    <row r="36" spans="1:9" x14ac:dyDescent="0.25">
      <c r="A36" s="9"/>
      <c r="B36" s="12"/>
      <c r="C36" s="9"/>
      <c r="D36" s="9"/>
      <c r="E36" s="16"/>
      <c r="F36" s="10"/>
    </row>
    <row r="37" spans="1:9" x14ac:dyDescent="0.25">
      <c r="A37" s="9"/>
      <c r="B37" s="12"/>
      <c r="C37" s="9"/>
      <c r="D37" s="9"/>
      <c r="E37" s="16"/>
      <c r="F37" s="10"/>
    </row>
    <row r="38" spans="1:9" x14ac:dyDescent="0.25">
      <c r="A38" s="9"/>
      <c r="B38" s="12"/>
      <c r="C38" s="9"/>
      <c r="D38" s="9"/>
      <c r="E38" s="16"/>
      <c r="F38" s="10"/>
    </row>
    <row r="39" spans="1:9" x14ac:dyDescent="0.25">
      <c r="A39" s="14"/>
      <c r="B39" s="12"/>
      <c r="C39" s="9"/>
      <c r="D39" s="9"/>
      <c r="E39" s="16"/>
      <c r="F39" s="10"/>
    </row>
    <row r="40" spans="1:9" x14ac:dyDescent="0.25">
      <c r="A40" s="14"/>
      <c r="B40" s="12"/>
      <c r="C40" s="9"/>
      <c r="D40" s="9"/>
      <c r="E40" s="16"/>
      <c r="F40" s="10"/>
    </row>
    <row r="41" spans="1:9" x14ac:dyDescent="0.25">
      <c r="A41" s="14"/>
      <c r="B41" s="12"/>
      <c r="C41" s="9"/>
      <c r="D41" s="9"/>
      <c r="E41" s="16"/>
      <c r="F41" s="10"/>
    </row>
    <row r="42" spans="1:9" x14ac:dyDescent="0.25">
      <c r="A42" s="14"/>
      <c r="B42" s="12"/>
      <c r="C42" s="9"/>
      <c r="D42" s="9"/>
      <c r="E42" s="16"/>
      <c r="F42" s="10"/>
    </row>
    <row r="43" spans="1:9" x14ac:dyDescent="0.25">
      <c r="A43" s="14"/>
      <c r="B43" s="12"/>
      <c r="C43" s="9"/>
      <c r="D43" s="9"/>
      <c r="E43" s="16"/>
      <c r="F43" s="10"/>
    </row>
    <row r="44" spans="1:9" x14ac:dyDescent="0.25">
      <c r="A44" s="14"/>
      <c r="B44" s="12"/>
      <c r="C44" s="9"/>
      <c r="D44" s="9"/>
      <c r="E44" s="16"/>
      <c r="F44" s="10"/>
    </row>
    <row r="45" spans="1:9" x14ac:dyDescent="0.25">
      <c r="A45" s="14"/>
      <c r="B45" s="12"/>
      <c r="C45" s="9"/>
      <c r="D45" s="9"/>
      <c r="E45" s="16"/>
      <c r="F45" s="10"/>
    </row>
    <row r="46" spans="1:9" x14ac:dyDescent="0.25">
      <c r="A46" s="14"/>
      <c r="B46" s="12"/>
      <c r="C46" s="9"/>
      <c r="D46" s="9"/>
      <c r="E46" s="16"/>
      <c r="F46" s="10"/>
    </row>
    <row r="47" spans="1:9" x14ac:dyDescent="0.25">
      <c r="A47" s="14"/>
      <c r="B47" s="12"/>
      <c r="C47" s="9"/>
      <c r="D47" s="14"/>
      <c r="E47" s="16"/>
      <c r="F47" s="10"/>
    </row>
    <row r="48" spans="1:9" x14ac:dyDescent="0.25">
      <c r="A48" s="19"/>
      <c r="B48" s="18"/>
      <c r="C48" s="9"/>
      <c r="D48" s="9"/>
      <c r="E48" s="16"/>
      <c r="F48" s="10"/>
    </row>
    <row r="49" spans="1:6" x14ac:dyDescent="0.25">
      <c r="A49" s="14"/>
      <c r="B49" s="14"/>
      <c r="C49" s="9"/>
      <c r="D49" s="9"/>
      <c r="E49" s="16"/>
      <c r="F49" s="10"/>
    </row>
    <row r="50" spans="1:6" x14ac:dyDescent="0.25">
      <c r="A50" s="14"/>
      <c r="B50" s="14"/>
      <c r="C50" s="9"/>
      <c r="D50" s="9"/>
      <c r="E50" s="16"/>
      <c r="F50" s="10"/>
    </row>
    <row r="51" spans="1:6" x14ac:dyDescent="0.25">
      <c r="A51" s="14"/>
      <c r="B51" s="14"/>
      <c r="C51" s="9"/>
      <c r="D51" s="9"/>
      <c r="E51" s="16"/>
      <c r="F51" s="10"/>
    </row>
    <row r="52" spans="1:6" x14ac:dyDescent="0.25">
      <c r="A52" s="14"/>
      <c r="B52" s="14"/>
      <c r="C52" s="9"/>
      <c r="D52" s="9"/>
      <c r="E52" s="16"/>
      <c r="F52" s="10"/>
    </row>
    <row r="53" spans="1:6" x14ac:dyDescent="0.25">
      <c r="A53" s="9"/>
      <c r="B53" s="12"/>
      <c r="C53" s="9"/>
      <c r="D53" s="15"/>
      <c r="E53" s="10"/>
      <c r="F53" s="10"/>
    </row>
    <row r="54" spans="1:6" x14ac:dyDescent="0.25">
      <c r="A54" s="14"/>
      <c r="B54" s="12"/>
      <c r="C54" s="14"/>
      <c r="D54" s="12"/>
      <c r="E54" s="10"/>
      <c r="F54" s="10"/>
    </row>
    <row r="55" spans="1:6" ht="12.75" customHeight="1" x14ac:dyDescent="0.25">
      <c r="A55" s="539">
        <v>1400</v>
      </c>
      <c r="B55" s="541" t="s">
        <v>15</v>
      </c>
      <c r="C55" s="542"/>
      <c r="D55" s="542"/>
      <c r="E55" s="543"/>
      <c r="F55" s="547">
        <f>SUM(F8:F54)</f>
        <v>30000</v>
      </c>
    </row>
    <row r="56" spans="1:6" ht="12.75" customHeight="1" x14ac:dyDescent="0.25">
      <c r="A56" s="540"/>
      <c r="B56" s="544"/>
      <c r="C56" s="545"/>
      <c r="D56" s="545"/>
      <c r="E56" s="546"/>
      <c r="F56" s="548"/>
    </row>
  </sheetData>
  <mergeCells count="9">
    <mergeCell ref="A55:A56"/>
    <mergeCell ref="B55:E56"/>
    <mergeCell ref="F55:F56"/>
    <mergeCell ref="F2:F3"/>
    <mergeCell ref="A2:A3"/>
    <mergeCell ref="B2:B3"/>
    <mergeCell ref="C2:C3"/>
    <mergeCell ref="D2:D3"/>
    <mergeCell ref="E2:E3"/>
  </mergeCells>
  <phoneticPr fontId="11" type="noConversion"/>
  <pageMargins left="0.74803149606299213" right="0.43307086614173229" top="0.98425196850393704" bottom="0.98425196850393704" header="0.51181102362204722" footer="0.51181102362204722"/>
  <pageSetup paperSize="9" scale="92" firstPageNumber="3" orientation="portrait" useFirstPageNumber="1" r:id="rId1"/>
  <headerFooter alignWithMargins="0">
    <oddHeader>&amp;L&amp;"Arial Narrow,Bold"PAUL SAUER STREET - SCHEDULE A: ROADWORKS&amp;R&amp;"Arial Narrow,Bold"SECTION 1400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48"/>
  <sheetViews>
    <sheetView view="pageBreakPreview" topLeftCell="A13" zoomScaleSheetLayoutView="100" workbookViewId="0">
      <selection activeCell="E38" sqref="E38"/>
    </sheetView>
  </sheetViews>
  <sheetFormatPr defaultColWidth="9.109375" defaultRowHeight="13.2" x14ac:dyDescent="0.25"/>
  <cols>
    <col min="1" max="1" width="8.33203125" customWidth="1"/>
    <col min="2" max="2" width="40.6640625" customWidth="1"/>
    <col min="3" max="3" width="9.44140625" customWidth="1"/>
    <col min="4" max="4" width="10.6640625" customWidth="1"/>
    <col min="5" max="5" width="10.6640625" style="237" customWidth="1"/>
    <col min="6" max="6" width="12.33203125" customWidth="1"/>
  </cols>
  <sheetData>
    <row r="2" spans="1:6" x14ac:dyDescent="0.25">
      <c r="A2" s="532" t="s">
        <v>2</v>
      </c>
      <c r="B2" s="537" t="s">
        <v>3</v>
      </c>
      <c r="C2" s="532" t="s">
        <v>4</v>
      </c>
      <c r="D2" s="537" t="s">
        <v>5</v>
      </c>
      <c r="E2" s="532" t="s">
        <v>6</v>
      </c>
      <c r="F2" s="532" t="s">
        <v>7</v>
      </c>
    </row>
    <row r="3" spans="1:6" x14ac:dyDescent="0.25">
      <c r="A3" s="533"/>
      <c r="B3" s="538"/>
      <c r="C3" s="533"/>
      <c r="D3" s="538"/>
      <c r="E3" s="552"/>
      <c r="F3" s="533"/>
    </row>
    <row r="4" spans="1:6" s="3" customFormat="1" ht="27.75" customHeight="1" x14ac:dyDescent="0.25">
      <c r="A4" s="176">
        <v>1500</v>
      </c>
      <c r="B4" s="191" t="s">
        <v>25</v>
      </c>
      <c r="C4" s="177"/>
      <c r="D4" s="4"/>
      <c r="E4" s="178"/>
      <c r="F4" s="178"/>
    </row>
    <row r="5" spans="1:6" s="3" customFormat="1" ht="22.8" x14ac:dyDescent="0.2">
      <c r="A5" s="22" t="s">
        <v>247</v>
      </c>
      <c r="B5" s="200" t="s">
        <v>246</v>
      </c>
      <c r="C5" s="59" t="s">
        <v>26</v>
      </c>
      <c r="D5" s="55">
        <v>1.1000000000000001</v>
      </c>
      <c r="E5" s="58"/>
      <c r="F5" s="58">
        <f>D5*E5</f>
        <v>0</v>
      </c>
    </row>
    <row r="6" spans="1:6" ht="12.75" customHeight="1" x14ac:dyDescent="0.25">
      <c r="A6" s="59"/>
      <c r="B6" s="4"/>
      <c r="C6" s="59"/>
      <c r="D6" s="20"/>
      <c r="E6" s="21"/>
      <c r="F6" s="21"/>
    </row>
    <row r="7" spans="1:6" ht="72" x14ac:dyDescent="0.25">
      <c r="A7" s="22" t="s">
        <v>31</v>
      </c>
      <c r="B7" s="147" t="s">
        <v>184</v>
      </c>
      <c r="C7" s="59"/>
      <c r="D7" s="55"/>
      <c r="E7" s="58"/>
      <c r="F7" s="58"/>
    </row>
    <row r="8" spans="1:6" ht="12.75" customHeight="1" x14ac:dyDescent="0.25">
      <c r="A8" s="22"/>
      <c r="B8" s="23"/>
      <c r="C8" s="59"/>
      <c r="D8" s="55"/>
      <c r="E8" s="58"/>
      <c r="F8" s="58"/>
    </row>
    <row r="9" spans="1:6" ht="12.75" customHeight="1" x14ac:dyDescent="0.25">
      <c r="A9" s="260"/>
      <c r="B9" s="20" t="s">
        <v>27</v>
      </c>
      <c r="C9" s="59" t="s">
        <v>30</v>
      </c>
      <c r="D9" s="55">
        <f>(22*5*4)</f>
        <v>440</v>
      </c>
      <c r="E9" s="58"/>
      <c r="F9" s="58">
        <f>D9*E9</f>
        <v>0</v>
      </c>
    </row>
    <row r="10" spans="1:6" ht="12.75" customHeight="1" x14ac:dyDescent="0.25">
      <c r="A10" s="239"/>
      <c r="B10" s="20"/>
      <c r="C10" s="59"/>
      <c r="D10" s="55"/>
      <c r="E10" s="58"/>
      <c r="F10" s="58"/>
    </row>
    <row r="11" spans="1:6" ht="12.75" customHeight="1" x14ac:dyDescent="0.25">
      <c r="A11" s="260"/>
      <c r="B11" s="20" t="s">
        <v>28</v>
      </c>
      <c r="C11" s="59" t="s">
        <v>19</v>
      </c>
      <c r="D11" s="55">
        <v>4</v>
      </c>
      <c r="E11" s="58"/>
      <c r="F11" s="58">
        <f>D11*E11</f>
        <v>0</v>
      </c>
    </row>
    <row r="12" spans="1:6" ht="12.75" customHeight="1" x14ac:dyDescent="0.25">
      <c r="A12" s="59"/>
      <c r="B12" s="20"/>
      <c r="C12" s="59"/>
      <c r="D12" s="55"/>
      <c r="E12" s="58"/>
      <c r="F12" s="58"/>
    </row>
    <row r="13" spans="1:6" ht="12.75" customHeight="1" x14ac:dyDescent="0.25">
      <c r="A13" s="59"/>
      <c r="B13" s="45" t="s">
        <v>174</v>
      </c>
      <c r="C13" s="59" t="s">
        <v>19</v>
      </c>
      <c r="D13" s="55">
        <v>10</v>
      </c>
      <c r="E13" s="58"/>
      <c r="F13" s="58">
        <f>D13*E13</f>
        <v>0</v>
      </c>
    </row>
    <row r="14" spans="1:6" ht="12.75" customHeight="1" x14ac:dyDescent="0.25">
      <c r="A14" s="59"/>
      <c r="B14" s="45"/>
      <c r="C14" s="59"/>
      <c r="D14" s="55"/>
      <c r="E14" s="58"/>
      <c r="F14" s="58"/>
    </row>
    <row r="15" spans="1:6" ht="12.75" customHeight="1" x14ac:dyDescent="0.25">
      <c r="A15" s="59"/>
      <c r="B15" s="45" t="s">
        <v>175</v>
      </c>
      <c r="C15" s="59" t="s">
        <v>19</v>
      </c>
      <c r="D15" s="55">
        <v>10</v>
      </c>
      <c r="E15" s="58"/>
      <c r="F15" s="58">
        <f>D15*E15</f>
        <v>0</v>
      </c>
    </row>
    <row r="16" spans="1:6" ht="12.75" customHeight="1" x14ac:dyDescent="0.25">
      <c r="A16" s="59"/>
      <c r="B16" s="45"/>
      <c r="C16" s="59"/>
      <c r="D16" s="55"/>
      <c r="E16" s="58"/>
      <c r="F16" s="58"/>
    </row>
    <row r="17" spans="1:6" ht="12.75" customHeight="1" x14ac:dyDescent="0.25">
      <c r="A17" s="59"/>
      <c r="B17" s="45" t="s">
        <v>176</v>
      </c>
      <c r="C17" s="59" t="s">
        <v>19</v>
      </c>
      <c r="D17" s="55">
        <v>10</v>
      </c>
      <c r="E17" s="58"/>
      <c r="F17" s="58">
        <f>D17*E17</f>
        <v>0</v>
      </c>
    </row>
    <row r="18" spans="1:6" ht="12.75" customHeight="1" x14ac:dyDescent="0.25">
      <c r="A18" s="59"/>
      <c r="B18" s="45"/>
      <c r="C18" s="59"/>
      <c r="D18" s="55"/>
      <c r="E18" s="58"/>
      <c r="F18" s="58"/>
    </row>
    <row r="19" spans="1:6" ht="12.75" customHeight="1" x14ac:dyDescent="0.25">
      <c r="A19" s="59"/>
      <c r="B19" s="45" t="s">
        <v>177</v>
      </c>
      <c r="C19" s="59"/>
      <c r="D19" s="55"/>
      <c r="E19" s="58"/>
      <c r="F19" s="58"/>
    </row>
    <row r="20" spans="1:6" ht="12.75" customHeight="1" x14ac:dyDescent="0.25">
      <c r="A20" s="59"/>
      <c r="B20" s="45"/>
      <c r="C20" s="59"/>
      <c r="D20" s="55"/>
      <c r="E20" s="58"/>
      <c r="F20" s="58"/>
    </row>
    <row r="21" spans="1:6" ht="12.75" customHeight="1" x14ac:dyDescent="0.25">
      <c r="A21" s="59"/>
      <c r="B21" s="45" t="s">
        <v>178</v>
      </c>
      <c r="C21" s="59"/>
      <c r="D21" s="55"/>
      <c r="E21" s="58"/>
      <c r="F21" s="58"/>
    </row>
    <row r="22" spans="1:6" ht="12.75" customHeight="1" x14ac:dyDescent="0.25">
      <c r="A22" s="59"/>
      <c r="B22" s="45"/>
      <c r="C22" s="59"/>
      <c r="D22" s="55"/>
      <c r="E22" s="58"/>
      <c r="F22" s="58"/>
    </row>
    <row r="23" spans="1:6" ht="12.75" customHeight="1" x14ac:dyDescent="0.25">
      <c r="A23" s="59"/>
      <c r="B23" s="45" t="s">
        <v>179</v>
      </c>
      <c r="C23" s="59" t="s">
        <v>19</v>
      </c>
      <c r="D23" s="55">
        <f>1300/20-D25</f>
        <v>35</v>
      </c>
      <c r="E23" s="58"/>
      <c r="F23" s="58">
        <f>D23*E23</f>
        <v>0</v>
      </c>
    </row>
    <row r="24" spans="1:6" ht="12.75" customHeight="1" x14ac:dyDescent="0.25">
      <c r="A24" s="59"/>
      <c r="B24" s="45"/>
      <c r="C24" s="59"/>
      <c r="D24" s="55"/>
      <c r="E24" s="58"/>
      <c r="F24" s="58"/>
    </row>
    <row r="25" spans="1:6" ht="12.75" customHeight="1" x14ac:dyDescent="0.25">
      <c r="A25" s="59"/>
      <c r="B25" s="45" t="s">
        <v>180</v>
      </c>
      <c r="C25" s="59" t="s">
        <v>19</v>
      </c>
      <c r="D25" s="55">
        <v>30</v>
      </c>
      <c r="E25" s="58"/>
      <c r="F25" s="58">
        <f>D25*E25</f>
        <v>0</v>
      </c>
    </row>
    <row r="26" spans="1:6" ht="12.75" customHeight="1" x14ac:dyDescent="0.25">
      <c r="A26" s="59"/>
      <c r="B26" s="20"/>
      <c r="C26" s="59"/>
      <c r="D26" s="55"/>
      <c r="E26" s="58"/>
      <c r="F26" s="58"/>
    </row>
    <row r="27" spans="1:6" ht="12.75" customHeight="1" x14ac:dyDescent="0.25">
      <c r="A27" s="59"/>
      <c r="B27" s="20" t="s">
        <v>29</v>
      </c>
      <c r="C27" s="59" t="s">
        <v>19</v>
      </c>
      <c r="D27" s="55">
        <v>2</v>
      </c>
      <c r="E27" s="58"/>
      <c r="F27" s="58">
        <f>D27*E27</f>
        <v>0</v>
      </c>
    </row>
    <row r="28" spans="1:6" ht="12.75" customHeight="1" x14ac:dyDescent="0.25">
      <c r="A28" s="59"/>
      <c r="B28" s="20"/>
      <c r="C28" s="59"/>
      <c r="D28" s="55"/>
      <c r="E28" s="58"/>
      <c r="F28" s="58"/>
    </row>
    <row r="29" spans="1:6" ht="12.75" customHeight="1" x14ac:dyDescent="0.25">
      <c r="A29" s="59"/>
      <c r="B29" s="20" t="s">
        <v>21</v>
      </c>
      <c r="C29" s="59" t="s">
        <v>19</v>
      </c>
      <c r="D29" s="55">
        <v>10</v>
      </c>
      <c r="E29" s="58"/>
      <c r="F29" s="58">
        <f>D29*E29</f>
        <v>0</v>
      </c>
    </row>
    <row r="30" spans="1:6" ht="12.75" customHeight="1" x14ac:dyDescent="0.25">
      <c r="A30" s="59"/>
      <c r="B30" s="20"/>
      <c r="C30" s="59"/>
      <c r="D30" s="55"/>
      <c r="E30" s="58"/>
      <c r="F30" s="58"/>
    </row>
    <row r="31" spans="1:6" ht="12.75" customHeight="1" x14ac:dyDescent="0.25">
      <c r="A31" s="59" t="s">
        <v>74</v>
      </c>
      <c r="B31" s="20" t="s">
        <v>70</v>
      </c>
      <c r="C31" s="59"/>
      <c r="D31" s="55"/>
      <c r="E31" s="58"/>
      <c r="F31" s="58"/>
    </row>
    <row r="32" spans="1:6" ht="12.75" customHeight="1" x14ac:dyDescent="0.25">
      <c r="A32" s="59"/>
      <c r="B32" s="20" t="s">
        <v>72</v>
      </c>
      <c r="C32" s="59"/>
      <c r="D32" s="55"/>
      <c r="E32" s="58"/>
      <c r="F32" s="58"/>
    </row>
    <row r="33" spans="1:6" ht="12.75" customHeight="1" x14ac:dyDescent="0.25">
      <c r="A33" s="59"/>
      <c r="B33" s="20" t="s">
        <v>71</v>
      </c>
      <c r="C33" s="59"/>
      <c r="D33" s="55"/>
      <c r="E33" s="58"/>
      <c r="F33" s="58"/>
    </row>
    <row r="34" spans="1:6" ht="12.75" customHeight="1" x14ac:dyDescent="0.25">
      <c r="A34" s="59"/>
      <c r="B34" s="20" t="s">
        <v>73</v>
      </c>
      <c r="C34" s="59" t="s">
        <v>19</v>
      </c>
      <c r="D34" s="55">
        <v>2</v>
      </c>
      <c r="E34" s="58"/>
      <c r="F34" s="58">
        <f>D34*E34</f>
        <v>0</v>
      </c>
    </row>
    <row r="35" spans="1:6" ht="12.75" customHeight="1" x14ac:dyDescent="0.25">
      <c r="A35" s="59"/>
      <c r="B35" s="24"/>
      <c r="C35" s="24"/>
      <c r="D35" s="24"/>
      <c r="E35" s="196"/>
      <c r="F35" s="24"/>
    </row>
    <row r="36" spans="1:6" ht="12.75" customHeight="1" x14ac:dyDescent="0.25">
      <c r="A36" s="52" t="s">
        <v>126</v>
      </c>
      <c r="B36" s="50" t="s">
        <v>127</v>
      </c>
      <c r="C36" s="24"/>
      <c r="D36" s="24"/>
      <c r="E36" s="196"/>
      <c r="F36" s="24"/>
    </row>
    <row r="37" spans="1:6" ht="12.75" customHeight="1" x14ac:dyDescent="0.25">
      <c r="A37" s="59"/>
      <c r="B37" s="50" t="s">
        <v>128</v>
      </c>
      <c r="C37" s="24"/>
      <c r="D37" s="24"/>
      <c r="E37" s="196"/>
      <c r="F37" s="24"/>
    </row>
    <row r="38" spans="1:6" ht="12.75" customHeight="1" x14ac:dyDescent="0.25">
      <c r="A38" s="59"/>
      <c r="B38" s="20" t="s">
        <v>129</v>
      </c>
      <c r="C38" s="53" t="s">
        <v>19</v>
      </c>
      <c r="D38" s="53"/>
      <c r="E38" s="58">
        <v>-133</v>
      </c>
      <c r="F38" s="53"/>
    </row>
    <row r="39" spans="1:6" ht="12.75" customHeight="1" x14ac:dyDescent="0.25">
      <c r="A39" s="24"/>
      <c r="B39" s="24"/>
      <c r="C39" s="24"/>
      <c r="D39" s="53"/>
      <c r="E39" s="58"/>
      <c r="F39" s="53"/>
    </row>
    <row r="40" spans="1:6" ht="12.75" customHeight="1" x14ac:dyDescent="0.25">
      <c r="A40" s="52" t="s">
        <v>126</v>
      </c>
      <c r="B40" s="50" t="s">
        <v>294</v>
      </c>
      <c r="C40" s="24"/>
      <c r="D40" s="24"/>
      <c r="E40" s="196"/>
      <c r="F40" s="25"/>
    </row>
    <row r="41" spans="1:6" ht="12.75" customHeight="1" x14ac:dyDescent="0.25">
      <c r="A41" s="59"/>
      <c r="B41" s="50"/>
      <c r="C41" s="24"/>
      <c r="D41" s="24"/>
      <c r="E41" s="196"/>
      <c r="F41" s="58"/>
    </row>
    <row r="42" spans="1:6" ht="12.75" customHeight="1" x14ac:dyDescent="0.25">
      <c r="A42" s="59"/>
      <c r="B42" s="20" t="s">
        <v>129</v>
      </c>
      <c r="C42" s="53" t="s">
        <v>19</v>
      </c>
      <c r="D42" s="53"/>
      <c r="E42" s="58">
        <v>-1000</v>
      </c>
      <c r="F42" s="58"/>
    </row>
    <row r="43" spans="1:6" ht="12.75" customHeight="1" x14ac:dyDescent="0.25">
      <c r="A43" s="59"/>
      <c r="B43" s="20"/>
      <c r="C43" s="59"/>
      <c r="D43" s="55"/>
      <c r="E43" s="58"/>
      <c r="F43" s="58"/>
    </row>
    <row r="44" spans="1:6" ht="12.75" customHeight="1" x14ac:dyDescent="0.25">
      <c r="A44" s="59"/>
      <c r="B44" s="20"/>
      <c r="C44" s="59"/>
      <c r="D44" s="55"/>
      <c r="E44" s="58"/>
      <c r="F44" s="58"/>
    </row>
    <row r="45" spans="1:6" ht="12.75" customHeight="1" x14ac:dyDescent="0.25">
      <c r="A45" s="59"/>
      <c r="B45" s="20"/>
      <c r="C45" s="59"/>
      <c r="D45" s="55"/>
      <c r="E45" s="58"/>
      <c r="F45" s="58"/>
    </row>
    <row r="46" spans="1:6" ht="12.75" customHeight="1" x14ac:dyDescent="0.25">
      <c r="A46" s="24"/>
      <c r="B46" s="24"/>
      <c r="C46" s="24"/>
      <c r="D46" s="53"/>
      <c r="E46" s="58"/>
      <c r="F46" s="53"/>
    </row>
    <row r="47" spans="1:6" ht="12.75" customHeight="1" x14ac:dyDescent="0.25">
      <c r="A47" s="532">
        <v>1500</v>
      </c>
      <c r="B47" s="554" t="s">
        <v>15</v>
      </c>
      <c r="C47" s="555"/>
      <c r="D47" s="555"/>
      <c r="E47" s="556"/>
      <c r="F47" s="560">
        <f>SUM(F4:F46)</f>
        <v>0</v>
      </c>
    </row>
    <row r="48" spans="1:6" ht="12.75" customHeight="1" x14ac:dyDescent="0.25">
      <c r="A48" s="553"/>
      <c r="B48" s="557"/>
      <c r="C48" s="558"/>
      <c r="D48" s="558"/>
      <c r="E48" s="559"/>
      <c r="F48" s="561"/>
    </row>
  </sheetData>
  <mergeCells count="9">
    <mergeCell ref="E2:E3"/>
    <mergeCell ref="F2:F3"/>
    <mergeCell ref="A47:A48"/>
    <mergeCell ref="B47:E48"/>
    <mergeCell ref="F47:F48"/>
    <mergeCell ref="A2:A3"/>
    <mergeCell ref="B2:B3"/>
    <mergeCell ref="C2:C3"/>
    <mergeCell ref="D2:D3"/>
  </mergeCells>
  <phoneticPr fontId="11" type="noConversion"/>
  <pageMargins left="0.74803149606299213" right="0.43307086614173229" top="0.98425196850393704" bottom="0.98425196850393704" header="0.51181102362204722" footer="0.51181102362204722"/>
  <pageSetup paperSize="9" scale="92" firstPageNumber="6" orientation="portrait" useFirstPageNumber="1" r:id="rId1"/>
  <headerFooter alignWithMargins="0">
    <oddHeader>&amp;L&amp;"Arial Narrow,Bold"PAUL SAUER STREET - SCHEDULE A: ROADWORKS&amp;R&amp;"Arial Narrow,Bold"SECTION 1500</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1"/>
  <dimension ref="A2:J148"/>
  <sheetViews>
    <sheetView view="pageBreakPreview" topLeftCell="A12" zoomScale="89" zoomScaleSheetLayoutView="89" workbookViewId="0">
      <selection activeCell="E34" sqref="E34"/>
    </sheetView>
  </sheetViews>
  <sheetFormatPr defaultColWidth="9.109375" defaultRowHeight="13.2" x14ac:dyDescent="0.25"/>
  <cols>
    <col min="1" max="1" width="9.109375" style="149" customWidth="1"/>
    <col min="2" max="2" width="42" style="149" customWidth="1"/>
    <col min="3" max="3" width="7.6640625" style="149" customWidth="1"/>
    <col min="4" max="4" width="10.6640625" style="149" customWidth="1"/>
    <col min="5" max="5" width="10.33203125" style="359" customWidth="1"/>
    <col min="6" max="6" width="11.6640625" style="149" customWidth="1"/>
    <col min="7" max="7" width="9.109375" style="149"/>
    <col min="8" max="8" width="9.33203125" style="149" customWidth="1"/>
    <col min="9" max="9" width="9.109375" style="149"/>
    <col min="10" max="10" width="17.77734375" style="149" customWidth="1"/>
    <col min="11" max="16384" width="9.109375" style="149"/>
  </cols>
  <sheetData>
    <row r="2" spans="1:10" x14ac:dyDescent="0.25">
      <c r="A2" s="532" t="s">
        <v>2</v>
      </c>
      <c r="B2" s="537" t="s">
        <v>3</v>
      </c>
      <c r="C2" s="532" t="s">
        <v>4</v>
      </c>
      <c r="D2" s="537" t="s">
        <v>5</v>
      </c>
      <c r="E2" s="532" t="s">
        <v>6</v>
      </c>
      <c r="F2" s="532" t="s">
        <v>7</v>
      </c>
    </row>
    <row r="3" spans="1:10" x14ac:dyDescent="0.25">
      <c r="A3" s="562"/>
      <c r="B3" s="564"/>
      <c r="C3" s="562"/>
      <c r="D3" s="564"/>
      <c r="E3" s="552"/>
      <c r="F3" s="562"/>
    </row>
    <row r="4" spans="1:10" x14ac:dyDescent="0.25">
      <c r="A4" s="382"/>
      <c r="B4" s="383"/>
      <c r="C4" s="384"/>
      <c r="D4" s="385"/>
      <c r="E4" s="386"/>
      <c r="F4" s="161"/>
    </row>
    <row r="5" spans="1:10" x14ac:dyDescent="0.25">
      <c r="A5" s="382">
        <v>1700</v>
      </c>
      <c r="B5" s="383" t="s">
        <v>50</v>
      </c>
      <c r="C5" s="384"/>
      <c r="D5" s="385"/>
      <c r="E5" s="386"/>
      <c r="F5" s="161"/>
    </row>
    <row r="6" spans="1:10" x14ac:dyDescent="0.25">
      <c r="A6" s="382"/>
      <c r="B6" s="387"/>
      <c r="D6" s="388"/>
      <c r="E6" s="389"/>
      <c r="F6" s="161"/>
    </row>
    <row r="7" spans="1:10" x14ac:dyDescent="0.25">
      <c r="A7" s="563" t="s">
        <v>140</v>
      </c>
      <c r="B7" s="387" t="s">
        <v>51</v>
      </c>
      <c r="C7" s="390"/>
      <c r="D7" s="391"/>
      <c r="E7" s="392"/>
      <c r="F7" s="390"/>
    </row>
    <row r="8" spans="1:10" ht="15" customHeight="1" x14ac:dyDescent="0.25">
      <c r="A8" s="563"/>
      <c r="B8" s="387"/>
      <c r="C8" s="151"/>
      <c r="D8" s="193"/>
      <c r="E8" s="349"/>
      <c r="F8" s="161"/>
    </row>
    <row r="9" spans="1:10" x14ac:dyDescent="0.25">
      <c r="A9" s="382"/>
      <c r="B9" s="393" t="s">
        <v>252</v>
      </c>
      <c r="C9" s="71"/>
      <c r="D9" s="394"/>
      <c r="E9" s="349"/>
      <c r="F9" s="161"/>
    </row>
    <row r="10" spans="1:10" x14ac:dyDescent="0.25">
      <c r="A10" s="382"/>
      <c r="B10" s="390"/>
      <c r="C10" s="71"/>
      <c r="D10" s="394"/>
      <c r="E10" s="349"/>
      <c r="F10" s="161"/>
    </row>
    <row r="11" spans="1:10" x14ac:dyDescent="0.25">
      <c r="A11" s="166"/>
      <c r="B11" s="393" t="s">
        <v>253</v>
      </c>
      <c r="C11" s="71" t="s">
        <v>52</v>
      </c>
      <c r="D11" s="394">
        <v>2</v>
      </c>
      <c r="E11" s="349"/>
      <c r="F11" s="161">
        <f>D11*E11</f>
        <v>0</v>
      </c>
      <c r="J11" s="395"/>
    </row>
    <row r="12" spans="1:10" x14ac:dyDescent="0.25">
      <c r="A12" s="166"/>
      <c r="B12" s="390"/>
      <c r="C12" s="71"/>
      <c r="D12" s="193"/>
      <c r="E12" s="349"/>
      <c r="F12" s="161"/>
    </row>
    <row r="13" spans="1:10" x14ac:dyDescent="0.25">
      <c r="A13" s="166"/>
      <c r="B13" s="393" t="s">
        <v>254</v>
      </c>
      <c r="C13" s="71" t="s">
        <v>52</v>
      </c>
      <c r="D13" s="394">
        <v>2</v>
      </c>
      <c r="E13" s="349"/>
      <c r="F13" s="161">
        <f>D13*E13</f>
        <v>0</v>
      </c>
    </row>
    <row r="14" spans="1:10" x14ac:dyDescent="0.25">
      <c r="A14" s="166"/>
      <c r="B14" s="390"/>
      <c r="C14" s="71"/>
      <c r="D14" s="394"/>
      <c r="E14" s="349"/>
      <c r="F14" s="161"/>
    </row>
    <row r="15" spans="1:10" ht="26.4" x14ac:dyDescent="0.25">
      <c r="A15" s="376">
        <v>17.04</v>
      </c>
      <c r="B15" s="396" t="s">
        <v>272</v>
      </c>
      <c r="C15" s="71" t="s">
        <v>18</v>
      </c>
      <c r="D15" s="193">
        <v>10</v>
      </c>
      <c r="E15" s="349"/>
      <c r="F15" s="161">
        <f>D15*E15</f>
        <v>0</v>
      </c>
    </row>
    <row r="16" spans="1:10" ht="15.75" customHeight="1" x14ac:dyDescent="0.25">
      <c r="A16" s="376"/>
      <c r="B16" s="387"/>
      <c r="C16" s="151"/>
      <c r="D16" s="193"/>
      <c r="E16" s="349"/>
      <c r="F16" s="161"/>
    </row>
    <row r="17" spans="1:8" x14ac:dyDescent="0.25">
      <c r="A17" s="382">
        <v>17.05</v>
      </c>
      <c r="B17" s="390" t="s">
        <v>273</v>
      </c>
      <c r="C17" s="151"/>
      <c r="D17" s="193"/>
      <c r="E17" s="349"/>
      <c r="F17" s="161"/>
    </row>
    <row r="18" spans="1:8" x14ac:dyDescent="0.25">
      <c r="A18" s="563"/>
      <c r="B18" s="387"/>
      <c r="C18" s="151"/>
      <c r="D18" s="193"/>
      <c r="E18" s="349"/>
      <c r="F18" s="161"/>
    </row>
    <row r="19" spans="1:8" ht="16.5" customHeight="1" x14ac:dyDescent="0.25">
      <c r="A19" s="563"/>
      <c r="B19" s="397" t="s">
        <v>274</v>
      </c>
      <c r="C19" s="151"/>
      <c r="D19" s="193"/>
      <c r="E19" s="349"/>
      <c r="F19" s="161"/>
      <c r="H19" s="151"/>
    </row>
    <row r="20" spans="1:8" x14ac:dyDescent="0.25">
      <c r="A20" s="382"/>
      <c r="B20" s="397" t="s">
        <v>275</v>
      </c>
      <c r="C20" s="151" t="s">
        <v>32</v>
      </c>
      <c r="D20" s="193">
        <v>10</v>
      </c>
      <c r="E20" s="349"/>
      <c r="F20" s="161">
        <f>D20*E20</f>
        <v>0</v>
      </c>
    </row>
    <row r="21" spans="1:8" x14ac:dyDescent="0.25">
      <c r="A21" s="382"/>
      <c r="B21" s="390"/>
      <c r="C21" s="71"/>
      <c r="D21" s="193"/>
      <c r="E21" s="349"/>
      <c r="F21" s="349"/>
    </row>
    <row r="22" spans="1:8" x14ac:dyDescent="0.25">
      <c r="A22" s="382"/>
      <c r="B22" s="397" t="s">
        <v>276</v>
      </c>
      <c r="C22" s="71"/>
      <c r="D22" s="193"/>
      <c r="E22" s="349"/>
      <c r="F22" s="161"/>
    </row>
    <row r="23" spans="1:8" x14ac:dyDescent="0.25">
      <c r="A23" s="382"/>
      <c r="B23" s="398" t="s">
        <v>277</v>
      </c>
      <c r="C23" s="71" t="s">
        <v>32</v>
      </c>
      <c r="D23" s="349">
        <v>10</v>
      </c>
      <c r="E23" s="349"/>
      <c r="F23" s="161">
        <f>D23*E23</f>
        <v>0</v>
      </c>
    </row>
    <row r="24" spans="1:8" x14ac:dyDescent="0.25">
      <c r="A24" s="382"/>
      <c r="B24" s="398"/>
      <c r="C24" s="71"/>
      <c r="D24" s="161"/>
      <c r="E24" s="349"/>
      <c r="F24" s="161"/>
    </row>
    <row r="25" spans="1:8" x14ac:dyDescent="0.25">
      <c r="A25" s="382"/>
      <c r="B25" s="397" t="s">
        <v>278</v>
      </c>
      <c r="C25" s="151"/>
      <c r="D25" s="161"/>
      <c r="E25" s="349"/>
      <c r="F25" s="161"/>
    </row>
    <row r="26" spans="1:8" x14ac:dyDescent="0.25">
      <c r="A26" s="382"/>
      <c r="B26" s="397" t="s">
        <v>279</v>
      </c>
      <c r="C26" s="151" t="s">
        <v>32</v>
      </c>
      <c r="D26" s="161">
        <v>20</v>
      </c>
      <c r="E26" s="349"/>
      <c r="F26" s="161">
        <f>D26*E26</f>
        <v>0</v>
      </c>
    </row>
    <row r="27" spans="1:8" x14ac:dyDescent="0.25">
      <c r="A27" s="382"/>
      <c r="B27" s="397"/>
      <c r="C27" s="151"/>
      <c r="D27" s="161"/>
      <c r="E27" s="349"/>
      <c r="F27" s="161"/>
    </row>
    <row r="28" spans="1:8" x14ac:dyDescent="0.25">
      <c r="A28" s="382"/>
      <c r="B28" s="397"/>
      <c r="C28" s="151"/>
      <c r="D28" s="161"/>
      <c r="E28" s="349"/>
      <c r="F28" s="161"/>
    </row>
    <row r="29" spans="1:8" x14ac:dyDescent="0.25">
      <c r="A29" s="382"/>
      <c r="B29" s="399"/>
      <c r="C29" s="71"/>
      <c r="D29" s="161"/>
      <c r="E29" s="349"/>
      <c r="F29" s="161"/>
    </row>
    <row r="30" spans="1:8" x14ac:dyDescent="0.25">
      <c r="A30" s="382"/>
      <c r="B30" s="399"/>
      <c r="C30" s="71"/>
      <c r="D30" s="193"/>
      <c r="E30" s="349"/>
      <c r="F30" s="161"/>
    </row>
    <row r="31" spans="1:8" x14ac:dyDescent="0.25">
      <c r="A31" s="382"/>
      <c r="B31" s="396"/>
      <c r="C31" s="320"/>
      <c r="D31" s="288"/>
      <c r="E31" s="349"/>
      <c r="F31" s="349"/>
    </row>
    <row r="32" spans="1:8" x14ac:dyDescent="0.25">
      <c r="A32" s="382"/>
      <c r="B32" s="399"/>
      <c r="C32" s="320"/>
      <c r="D32" s="288"/>
      <c r="E32" s="349"/>
      <c r="F32" s="349"/>
    </row>
    <row r="33" spans="1:6" x14ac:dyDescent="0.25">
      <c r="A33" s="387"/>
      <c r="B33" s="396"/>
      <c r="C33" s="393"/>
      <c r="D33" s="393"/>
      <c r="E33" s="393"/>
      <c r="F33" s="393"/>
    </row>
    <row r="34" spans="1:6" ht="14.25" customHeight="1" x14ac:dyDescent="0.25">
      <c r="A34" s="382"/>
      <c r="B34" s="400"/>
      <c r="C34" s="289"/>
      <c r="D34" s="288"/>
      <c r="E34" s="401"/>
      <c r="F34" s="349"/>
    </row>
    <row r="35" spans="1:6" ht="9.75" customHeight="1" x14ac:dyDescent="0.25">
      <c r="A35" s="382"/>
      <c r="B35" s="397"/>
      <c r="C35" s="289"/>
      <c r="D35" s="288"/>
      <c r="E35" s="401"/>
      <c r="F35" s="349"/>
    </row>
    <row r="36" spans="1:6" x14ac:dyDescent="0.25">
      <c r="A36" s="402"/>
      <c r="B36" s="103"/>
      <c r="C36" s="289"/>
      <c r="D36" s="288"/>
      <c r="E36" s="401"/>
      <c r="F36" s="349"/>
    </row>
    <row r="37" spans="1:6" x14ac:dyDescent="0.25">
      <c r="A37" s="402"/>
      <c r="B37" s="397"/>
      <c r="C37" s="151"/>
      <c r="D37" s="193"/>
      <c r="E37" s="401"/>
      <c r="F37" s="161"/>
    </row>
    <row r="38" spans="1:6" x14ac:dyDescent="0.25">
      <c r="A38" s="382"/>
      <c r="B38" s="398"/>
      <c r="C38" s="151"/>
      <c r="D38" s="71"/>
      <c r="E38" s="320"/>
      <c r="F38" s="161"/>
    </row>
    <row r="39" spans="1:6" x14ac:dyDescent="0.25">
      <c r="A39" s="403"/>
      <c r="B39" s="390"/>
      <c r="D39" s="390"/>
      <c r="E39" s="393"/>
      <c r="F39" s="161"/>
    </row>
    <row r="40" spans="1:6" x14ac:dyDescent="0.25">
      <c r="A40" s="403"/>
      <c r="B40" s="397"/>
      <c r="C40" s="151"/>
      <c r="D40" s="193"/>
      <c r="E40" s="401"/>
      <c r="F40" s="161"/>
    </row>
    <row r="41" spans="1:6" x14ac:dyDescent="0.25">
      <c r="A41" s="403"/>
      <c r="B41" s="397"/>
      <c r="C41" s="151"/>
      <c r="D41" s="193"/>
      <c r="E41" s="401"/>
      <c r="F41" s="161"/>
    </row>
    <row r="42" spans="1:6" x14ac:dyDescent="0.25">
      <c r="A42" s="403"/>
      <c r="B42" s="390"/>
      <c r="D42" s="390"/>
      <c r="E42" s="393"/>
      <c r="F42" s="161"/>
    </row>
    <row r="43" spans="1:6" x14ac:dyDescent="0.25">
      <c r="A43" s="403"/>
      <c r="B43" s="390"/>
      <c r="D43" s="390"/>
      <c r="E43" s="393"/>
      <c r="F43" s="161"/>
    </row>
    <row r="44" spans="1:6" x14ac:dyDescent="0.25">
      <c r="A44" s="403"/>
      <c r="B44" s="390"/>
      <c r="D44" s="390"/>
      <c r="E44" s="393"/>
      <c r="F44" s="161"/>
    </row>
    <row r="45" spans="1:6" x14ac:dyDescent="0.25">
      <c r="A45" s="403"/>
      <c r="B45" s="390"/>
      <c r="D45" s="390"/>
      <c r="E45" s="393"/>
      <c r="F45" s="161"/>
    </row>
    <row r="46" spans="1:6" x14ac:dyDescent="0.25">
      <c r="A46" s="403"/>
      <c r="B46" s="72"/>
      <c r="C46" s="397"/>
      <c r="D46" s="404"/>
      <c r="E46" s="400"/>
      <c r="F46" s="161"/>
    </row>
    <row r="47" spans="1:6" x14ac:dyDescent="0.25">
      <c r="A47" s="532">
        <v>1700</v>
      </c>
      <c r="B47" s="554" t="s">
        <v>15</v>
      </c>
      <c r="C47" s="555"/>
      <c r="D47" s="555"/>
      <c r="E47" s="556"/>
      <c r="F47" s="560">
        <f>SUM(F4:F46)</f>
        <v>0</v>
      </c>
    </row>
    <row r="48" spans="1:6" x14ac:dyDescent="0.25">
      <c r="A48" s="553"/>
      <c r="B48" s="557"/>
      <c r="C48" s="558"/>
      <c r="D48" s="558"/>
      <c r="E48" s="559"/>
      <c r="F48" s="561"/>
    </row>
    <row r="86" spans="1:6" x14ac:dyDescent="0.25">
      <c r="A86" s="1"/>
      <c r="B86" s="2"/>
      <c r="C86" s="2"/>
      <c r="D86" s="2"/>
      <c r="E86" s="2"/>
    </row>
    <row r="87" spans="1:6" x14ac:dyDescent="0.25">
      <c r="A87" s="1"/>
      <c r="B87" s="2"/>
      <c r="C87" s="2"/>
      <c r="D87" s="2"/>
      <c r="E87" s="2"/>
    </row>
    <row r="89" spans="1:6" x14ac:dyDescent="0.25">
      <c r="A89" s="2"/>
      <c r="B89" s="2"/>
      <c r="C89" s="2"/>
      <c r="D89" s="2"/>
      <c r="E89" s="2"/>
      <c r="F89" s="2"/>
    </row>
    <row r="147" spans="1:5" x14ac:dyDescent="0.25">
      <c r="A147" s="1"/>
      <c r="B147" s="2"/>
      <c r="C147" s="2"/>
      <c r="D147" s="2"/>
      <c r="E147" s="2"/>
    </row>
    <row r="148" spans="1:5" x14ac:dyDescent="0.25">
      <c r="A148" s="1"/>
      <c r="B148" s="2"/>
      <c r="C148" s="2"/>
      <c r="D148" s="2"/>
      <c r="E148" s="2"/>
    </row>
  </sheetData>
  <mergeCells count="11">
    <mergeCell ref="F47:F48"/>
    <mergeCell ref="F2:F3"/>
    <mergeCell ref="A7:A8"/>
    <mergeCell ref="A2:A3"/>
    <mergeCell ref="B2:B3"/>
    <mergeCell ref="C2:C3"/>
    <mergeCell ref="D2:D3"/>
    <mergeCell ref="E2:E3"/>
    <mergeCell ref="A18:A19"/>
    <mergeCell ref="A47:A48"/>
    <mergeCell ref="B47:E48"/>
  </mergeCells>
  <phoneticPr fontId="11" type="noConversion"/>
  <pageMargins left="0.74803149606299213" right="0.43307086614173229" top="0.98425196850393704" bottom="0.98425196850393704" header="0.51181102362204722" footer="0.51181102362204722"/>
  <pageSetup paperSize="9" scale="92" firstPageNumber="7" orientation="portrait" useFirstPageNumber="1" r:id="rId1"/>
  <headerFooter alignWithMargins="0">
    <oddHeader>&amp;L&amp;"Arial Narrow,Bold"PAUL SAUER STREET - SCHEDULE A: ROADWORKS&amp;R&amp;"Arial Narrow,Bold"SECTION 1700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142"/>
  <dimension ref="A2:G235"/>
  <sheetViews>
    <sheetView view="pageBreakPreview" topLeftCell="A31" zoomScaleSheetLayoutView="100" workbookViewId="0">
      <selection activeCell="J33" sqref="J33"/>
    </sheetView>
  </sheetViews>
  <sheetFormatPr defaultColWidth="9.109375" defaultRowHeight="13.2" x14ac:dyDescent="0.25"/>
  <cols>
    <col min="1" max="1" width="8.33203125" customWidth="1"/>
    <col min="2" max="2" width="40.6640625" customWidth="1"/>
    <col min="3" max="3" width="8.33203125" customWidth="1"/>
    <col min="4" max="5" width="10.6640625" customWidth="1"/>
    <col min="6" max="6" width="12.33203125" customWidth="1"/>
    <col min="8" max="8" width="36.44140625" customWidth="1"/>
  </cols>
  <sheetData>
    <row r="2" spans="1:7" x14ac:dyDescent="0.25">
      <c r="A2" s="532" t="s">
        <v>2</v>
      </c>
      <c r="B2" s="537" t="s">
        <v>3</v>
      </c>
      <c r="C2" s="532" t="s">
        <v>4</v>
      </c>
      <c r="D2" s="537" t="s">
        <v>5</v>
      </c>
      <c r="E2" s="532" t="s">
        <v>6</v>
      </c>
      <c r="F2" s="532" t="s">
        <v>7</v>
      </c>
    </row>
    <row r="3" spans="1:7" x14ac:dyDescent="0.25">
      <c r="A3" s="533"/>
      <c r="B3" s="538"/>
      <c r="C3" s="533"/>
      <c r="D3" s="538"/>
      <c r="E3" s="533"/>
      <c r="F3" s="533"/>
    </row>
    <row r="4" spans="1:7" x14ac:dyDescent="0.25">
      <c r="A4" s="62"/>
      <c r="B4" s="61"/>
      <c r="C4" s="60"/>
      <c r="D4" s="43"/>
      <c r="E4" s="29"/>
      <c r="F4" s="58"/>
    </row>
    <row r="5" spans="1:7" x14ac:dyDescent="0.25">
      <c r="A5" s="62">
        <v>1800</v>
      </c>
      <c r="B5" s="61" t="s">
        <v>87</v>
      </c>
      <c r="C5" s="60"/>
      <c r="D5" s="43"/>
      <c r="E5" s="29"/>
      <c r="F5" s="58"/>
    </row>
    <row r="6" spans="1:7" x14ac:dyDescent="0.25">
      <c r="A6" s="62"/>
      <c r="B6" s="56"/>
      <c r="C6" s="55"/>
      <c r="D6" s="52"/>
      <c r="E6" s="30"/>
      <c r="F6" s="58"/>
    </row>
    <row r="7" spans="1:7" x14ac:dyDescent="0.25">
      <c r="A7" s="62" t="s">
        <v>65</v>
      </c>
      <c r="B7" s="56" t="s">
        <v>88</v>
      </c>
      <c r="C7" s="55"/>
      <c r="D7" s="59"/>
      <c r="E7" s="27"/>
      <c r="F7" s="58"/>
      <c r="G7" s="38"/>
    </row>
    <row r="8" spans="1:7" x14ac:dyDescent="0.25">
      <c r="A8" s="62"/>
      <c r="B8" s="56"/>
      <c r="C8" s="55"/>
      <c r="D8" s="59"/>
      <c r="E8" s="27"/>
      <c r="F8" s="58"/>
      <c r="G8" s="38"/>
    </row>
    <row r="9" spans="1:7" x14ac:dyDescent="0.25">
      <c r="A9" s="62"/>
      <c r="B9" s="45" t="s">
        <v>91</v>
      </c>
      <c r="C9" s="55" t="s">
        <v>47</v>
      </c>
      <c r="D9" s="58" t="s">
        <v>81</v>
      </c>
      <c r="E9" s="27"/>
      <c r="F9" s="58" t="s">
        <v>81</v>
      </c>
      <c r="G9" s="38"/>
    </row>
    <row r="10" spans="1:7" x14ac:dyDescent="0.25">
      <c r="A10" s="62"/>
      <c r="B10" s="45"/>
      <c r="C10" s="55"/>
      <c r="D10" s="58"/>
      <c r="E10" s="27"/>
      <c r="F10" s="58"/>
      <c r="G10" s="38"/>
    </row>
    <row r="11" spans="1:7" x14ac:dyDescent="0.25">
      <c r="A11" s="62"/>
      <c r="B11" s="45" t="s">
        <v>92</v>
      </c>
      <c r="C11" s="55" t="s">
        <v>47</v>
      </c>
      <c r="D11" s="58" t="s">
        <v>81</v>
      </c>
      <c r="E11" s="27"/>
      <c r="F11" s="58" t="s">
        <v>81</v>
      </c>
      <c r="G11" s="38"/>
    </row>
    <row r="12" spans="1:7" x14ac:dyDescent="0.25">
      <c r="A12" s="62"/>
      <c r="B12" s="54"/>
      <c r="C12" s="55"/>
      <c r="D12" s="58"/>
      <c r="E12" s="27"/>
      <c r="F12" s="58"/>
      <c r="G12" s="38"/>
    </row>
    <row r="13" spans="1:7" x14ac:dyDescent="0.25">
      <c r="A13" s="62"/>
      <c r="B13" s="45" t="s">
        <v>93</v>
      </c>
      <c r="C13" s="55" t="s">
        <v>47</v>
      </c>
      <c r="D13" s="58" t="s">
        <v>81</v>
      </c>
      <c r="E13" s="27"/>
      <c r="F13" s="58" t="s">
        <v>81</v>
      </c>
      <c r="G13" s="38"/>
    </row>
    <row r="14" spans="1:7" x14ac:dyDescent="0.25">
      <c r="A14" s="62"/>
      <c r="B14" s="54"/>
      <c r="C14" s="55"/>
      <c r="D14" s="58"/>
      <c r="E14" s="27"/>
      <c r="F14" s="58"/>
      <c r="G14" s="38"/>
    </row>
    <row r="15" spans="1:7" x14ac:dyDescent="0.25">
      <c r="A15" s="62" t="s">
        <v>48</v>
      </c>
      <c r="B15" s="56" t="s">
        <v>89</v>
      </c>
      <c r="C15" s="55" t="s">
        <v>47</v>
      </c>
      <c r="D15" s="58" t="s">
        <v>81</v>
      </c>
      <c r="E15" s="27"/>
      <c r="F15" s="58" t="s">
        <v>81</v>
      </c>
      <c r="G15" s="38"/>
    </row>
    <row r="16" spans="1:7" x14ac:dyDescent="0.25">
      <c r="A16" s="62"/>
      <c r="B16" s="56"/>
      <c r="C16" s="55"/>
      <c r="D16" s="58"/>
      <c r="E16" s="27"/>
      <c r="F16" s="58"/>
      <c r="G16" s="38"/>
    </row>
    <row r="17" spans="1:7" x14ac:dyDescent="0.25">
      <c r="A17" s="62" t="s">
        <v>49</v>
      </c>
      <c r="B17" s="56" t="s">
        <v>90</v>
      </c>
      <c r="C17" s="55"/>
      <c r="D17" s="58"/>
      <c r="E17" s="27"/>
      <c r="F17" s="58"/>
      <c r="G17" s="38"/>
    </row>
    <row r="18" spans="1:7" x14ac:dyDescent="0.25">
      <c r="A18" s="62"/>
      <c r="B18" s="56"/>
      <c r="C18" s="55"/>
      <c r="D18" s="58"/>
      <c r="E18" s="27"/>
      <c r="F18" s="58"/>
      <c r="G18" s="38"/>
    </row>
    <row r="19" spans="1:7" x14ac:dyDescent="0.25">
      <c r="A19" s="62"/>
      <c r="B19" s="45" t="s">
        <v>94</v>
      </c>
      <c r="C19" s="55" t="s">
        <v>47</v>
      </c>
      <c r="D19" s="58" t="s">
        <v>81</v>
      </c>
      <c r="E19" s="27"/>
      <c r="F19" s="58" t="s">
        <v>81</v>
      </c>
      <c r="G19" s="38"/>
    </row>
    <row r="20" spans="1:7" x14ac:dyDescent="0.25">
      <c r="A20" s="62"/>
      <c r="B20" s="45"/>
      <c r="C20" s="55"/>
      <c r="D20" s="58"/>
      <c r="E20" s="27"/>
      <c r="F20" s="58"/>
      <c r="G20" s="38"/>
    </row>
    <row r="21" spans="1:7" x14ac:dyDescent="0.25">
      <c r="A21" s="62"/>
      <c r="B21" s="45" t="s">
        <v>95</v>
      </c>
      <c r="C21" s="55" t="s">
        <v>47</v>
      </c>
      <c r="D21" s="58" t="s">
        <v>81</v>
      </c>
      <c r="E21" s="27"/>
      <c r="F21" s="58" t="s">
        <v>81</v>
      </c>
      <c r="G21" s="38"/>
    </row>
    <row r="22" spans="1:7" x14ac:dyDescent="0.25">
      <c r="A22" s="62"/>
      <c r="B22" s="45"/>
      <c r="C22" s="55"/>
      <c r="D22" s="58"/>
      <c r="E22" s="27"/>
      <c r="F22" s="58"/>
      <c r="G22" s="38"/>
    </row>
    <row r="23" spans="1:7" x14ac:dyDescent="0.25">
      <c r="A23" s="62" t="s">
        <v>96</v>
      </c>
      <c r="B23" s="57" t="s">
        <v>97</v>
      </c>
      <c r="C23" s="55" t="s">
        <v>47</v>
      </c>
      <c r="D23" s="58" t="s">
        <v>81</v>
      </c>
      <c r="E23" s="27"/>
      <c r="F23" s="58" t="s">
        <v>81</v>
      </c>
      <c r="G23" s="38"/>
    </row>
    <row r="24" spans="1:7" x14ac:dyDescent="0.25">
      <c r="A24" s="31"/>
      <c r="B24" s="45"/>
      <c r="C24" s="55"/>
      <c r="D24" s="58"/>
      <c r="E24" s="27"/>
      <c r="F24" s="58"/>
      <c r="G24" s="38"/>
    </row>
    <row r="25" spans="1:7" x14ac:dyDescent="0.25">
      <c r="A25" s="62" t="s">
        <v>98</v>
      </c>
      <c r="B25" s="56" t="s">
        <v>99</v>
      </c>
      <c r="C25" s="55" t="s">
        <v>47</v>
      </c>
      <c r="D25" s="58" t="s">
        <v>81</v>
      </c>
      <c r="E25" s="27"/>
      <c r="F25" s="58" t="s">
        <v>81</v>
      </c>
      <c r="G25" s="38"/>
    </row>
    <row r="26" spans="1:7" x14ac:dyDescent="0.25">
      <c r="A26" s="31"/>
      <c r="B26" s="56"/>
      <c r="C26" s="55"/>
      <c r="D26" s="58"/>
      <c r="E26" s="27"/>
      <c r="F26" s="58"/>
      <c r="G26" s="38"/>
    </row>
    <row r="27" spans="1:7" x14ac:dyDescent="0.25">
      <c r="A27" s="62" t="s">
        <v>100</v>
      </c>
      <c r="B27" s="56" t="s">
        <v>101</v>
      </c>
      <c r="C27" s="55" t="s">
        <v>47</v>
      </c>
      <c r="D27" s="58" t="s">
        <v>81</v>
      </c>
      <c r="E27" s="27"/>
      <c r="F27" s="58" t="s">
        <v>81</v>
      </c>
      <c r="G27" s="38"/>
    </row>
    <row r="28" spans="1:7" x14ac:dyDescent="0.25">
      <c r="A28" s="62"/>
      <c r="B28" s="45"/>
      <c r="C28" s="55"/>
      <c r="D28" s="58"/>
      <c r="E28" s="27"/>
      <c r="F28" s="58"/>
      <c r="G28" s="38"/>
    </row>
    <row r="29" spans="1:7" x14ac:dyDescent="0.25">
      <c r="A29" s="62" t="s">
        <v>102</v>
      </c>
      <c r="B29" s="56" t="s">
        <v>103</v>
      </c>
      <c r="C29" s="55"/>
      <c r="D29" s="58"/>
      <c r="E29" s="27"/>
      <c r="F29" s="58"/>
      <c r="G29" s="38"/>
    </row>
    <row r="30" spans="1:7" x14ac:dyDescent="0.25">
      <c r="A30" s="62"/>
      <c r="B30" s="57"/>
      <c r="C30" s="55"/>
      <c r="D30" s="58"/>
      <c r="E30" s="27"/>
      <c r="F30" s="58"/>
      <c r="G30" s="38"/>
    </row>
    <row r="31" spans="1:7" x14ac:dyDescent="0.25">
      <c r="A31" s="31"/>
      <c r="B31" s="45" t="s">
        <v>105</v>
      </c>
      <c r="C31" s="55" t="s">
        <v>47</v>
      </c>
      <c r="D31" s="58" t="s">
        <v>81</v>
      </c>
      <c r="E31" s="27"/>
      <c r="F31" s="58" t="s">
        <v>81</v>
      </c>
      <c r="G31" s="38"/>
    </row>
    <row r="32" spans="1:7" x14ac:dyDescent="0.25">
      <c r="A32" s="31"/>
      <c r="B32" s="54"/>
      <c r="C32" s="55"/>
      <c r="D32" s="58"/>
      <c r="E32" s="27"/>
      <c r="F32" s="58"/>
      <c r="G32" s="38"/>
    </row>
    <row r="33" spans="1:7" x14ac:dyDescent="0.25">
      <c r="A33" s="31"/>
      <c r="B33" s="45" t="s">
        <v>104</v>
      </c>
      <c r="C33" s="55" t="s">
        <v>47</v>
      </c>
      <c r="D33" s="58" t="s">
        <v>81</v>
      </c>
      <c r="E33" s="27"/>
      <c r="F33" s="58" t="s">
        <v>81</v>
      </c>
      <c r="G33" s="38"/>
    </row>
    <row r="34" spans="1:7" x14ac:dyDescent="0.25">
      <c r="A34" s="31"/>
      <c r="B34" s="54"/>
      <c r="C34" s="55"/>
      <c r="D34" s="58"/>
      <c r="E34" s="27"/>
      <c r="F34" s="58"/>
      <c r="G34" s="38"/>
    </row>
    <row r="35" spans="1:7" x14ac:dyDescent="0.25">
      <c r="A35" s="31"/>
      <c r="B35" s="45" t="s">
        <v>106</v>
      </c>
      <c r="C35" s="55" t="s">
        <v>47</v>
      </c>
      <c r="D35" s="58" t="s">
        <v>81</v>
      </c>
      <c r="E35" s="27"/>
      <c r="F35" s="58" t="s">
        <v>81</v>
      </c>
      <c r="G35" s="38"/>
    </row>
    <row r="36" spans="1:7" x14ac:dyDescent="0.25">
      <c r="A36" s="31"/>
      <c r="B36" s="54"/>
      <c r="C36" s="55"/>
      <c r="D36" s="58"/>
      <c r="E36" s="27"/>
      <c r="F36" s="58"/>
      <c r="G36" s="38"/>
    </row>
    <row r="37" spans="1:7" x14ac:dyDescent="0.25">
      <c r="A37" s="62" t="s">
        <v>107</v>
      </c>
      <c r="B37" s="56" t="s">
        <v>108</v>
      </c>
      <c r="C37" s="55"/>
      <c r="D37" s="58"/>
      <c r="E37" s="27"/>
      <c r="F37" s="58"/>
      <c r="G37" s="38"/>
    </row>
    <row r="38" spans="1:7" x14ac:dyDescent="0.25">
      <c r="A38" s="31"/>
      <c r="B38" s="54"/>
      <c r="C38" s="55"/>
      <c r="D38" s="58"/>
      <c r="E38" s="27"/>
      <c r="F38" s="58"/>
      <c r="G38" s="38"/>
    </row>
    <row r="39" spans="1:7" x14ac:dyDescent="0.25">
      <c r="A39" s="31"/>
      <c r="B39" s="45" t="s">
        <v>109</v>
      </c>
      <c r="C39" s="55" t="s">
        <v>47</v>
      </c>
      <c r="D39" s="58" t="s">
        <v>81</v>
      </c>
      <c r="E39" s="27"/>
      <c r="F39" s="58" t="s">
        <v>81</v>
      </c>
      <c r="G39" s="38"/>
    </row>
    <row r="40" spans="1:7" x14ac:dyDescent="0.25">
      <c r="A40" s="31"/>
      <c r="B40" s="54"/>
      <c r="C40" s="55"/>
      <c r="D40" s="58"/>
      <c r="E40" s="27"/>
      <c r="F40" s="58"/>
      <c r="G40" s="38"/>
    </row>
    <row r="41" spans="1:7" x14ac:dyDescent="0.25">
      <c r="A41" s="62"/>
      <c r="B41" s="45" t="s">
        <v>110</v>
      </c>
      <c r="C41" s="55" t="s">
        <v>47</v>
      </c>
      <c r="D41" s="58" t="s">
        <v>81</v>
      </c>
      <c r="E41" s="27"/>
      <c r="F41" s="58" t="s">
        <v>81</v>
      </c>
      <c r="G41" s="38"/>
    </row>
    <row r="42" spans="1:7" x14ac:dyDescent="0.25">
      <c r="A42" s="31"/>
      <c r="B42" s="57"/>
      <c r="C42" s="55"/>
      <c r="D42" s="58"/>
      <c r="E42" s="27"/>
      <c r="F42" s="58"/>
      <c r="G42" s="38"/>
    </row>
    <row r="43" spans="1:7" x14ac:dyDescent="0.25">
      <c r="A43" s="31"/>
      <c r="B43" s="45" t="s">
        <v>111</v>
      </c>
      <c r="C43" s="55" t="s">
        <v>47</v>
      </c>
      <c r="D43" s="58" t="s">
        <v>81</v>
      </c>
      <c r="E43" s="27"/>
      <c r="F43" s="58" t="s">
        <v>81</v>
      </c>
      <c r="G43" s="38"/>
    </row>
    <row r="44" spans="1:7" x14ac:dyDescent="0.25">
      <c r="A44" s="31"/>
      <c r="B44" s="54"/>
      <c r="C44" s="55"/>
      <c r="D44" s="58"/>
      <c r="E44" s="27"/>
      <c r="F44" s="58"/>
      <c r="G44" s="38"/>
    </row>
    <row r="45" spans="1:7" x14ac:dyDescent="0.25">
      <c r="A45" s="62" t="s">
        <v>112</v>
      </c>
      <c r="B45" s="56" t="s">
        <v>113</v>
      </c>
      <c r="C45" s="55" t="s">
        <v>47</v>
      </c>
      <c r="D45" s="58" t="s">
        <v>81</v>
      </c>
      <c r="E45" s="27"/>
      <c r="F45" s="58" t="s">
        <v>81</v>
      </c>
      <c r="G45" s="38"/>
    </row>
    <row r="46" spans="1:7" x14ac:dyDescent="0.25">
      <c r="A46" s="31"/>
      <c r="B46" s="57"/>
      <c r="C46" s="55"/>
      <c r="D46" s="58"/>
      <c r="E46" s="27"/>
      <c r="F46" s="58"/>
      <c r="G46" s="38"/>
    </row>
    <row r="47" spans="1:7" x14ac:dyDescent="0.25">
      <c r="A47" s="62" t="s">
        <v>114</v>
      </c>
      <c r="B47" s="56" t="s">
        <v>115</v>
      </c>
      <c r="C47" s="55" t="s">
        <v>47</v>
      </c>
      <c r="D47" s="58" t="s">
        <v>81</v>
      </c>
      <c r="E47" s="27"/>
      <c r="F47" s="58" t="s">
        <v>81</v>
      </c>
      <c r="G47" s="38"/>
    </row>
    <row r="48" spans="1:7" x14ac:dyDescent="0.25">
      <c r="A48" s="31"/>
      <c r="B48" s="45"/>
      <c r="C48" s="55"/>
      <c r="D48" s="58"/>
      <c r="E48" s="27"/>
      <c r="F48" s="58"/>
      <c r="G48" s="38"/>
    </row>
    <row r="49" spans="1:7" x14ac:dyDescent="0.25">
      <c r="A49" s="62"/>
      <c r="B49" s="56"/>
      <c r="C49" s="55"/>
      <c r="D49" s="59"/>
      <c r="E49" s="27"/>
      <c r="F49" s="58"/>
      <c r="G49" s="38"/>
    </row>
    <row r="50" spans="1:7" x14ac:dyDescent="0.25">
      <c r="A50" s="62"/>
      <c r="B50" s="56"/>
      <c r="C50" s="55"/>
      <c r="D50" s="59"/>
      <c r="E50" s="27"/>
      <c r="F50" s="58"/>
      <c r="G50" s="38"/>
    </row>
    <row r="51" spans="1:7" x14ac:dyDescent="0.25">
      <c r="A51" s="31"/>
      <c r="B51" s="45"/>
      <c r="C51" s="55"/>
      <c r="D51" s="59"/>
      <c r="E51" s="27"/>
      <c r="F51" s="58"/>
      <c r="G51" s="38"/>
    </row>
    <row r="52" spans="1:7" x14ac:dyDescent="0.25">
      <c r="A52" s="31"/>
      <c r="B52" s="57"/>
      <c r="C52" s="43"/>
      <c r="D52" s="60"/>
      <c r="E52" s="29"/>
      <c r="F52" s="28"/>
      <c r="G52" s="38"/>
    </row>
    <row r="53" spans="1:7" x14ac:dyDescent="0.25">
      <c r="A53" s="31"/>
      <c r="B53" s="45"/>
      <c r="C53" s="59"/>
      <c r="D53" s="55"/>
      <c r="E53" s="27"/>
      <c r="F53" s="58"/>
    </row>
    <row r="54" spans="1:7" x14ac:dyDescent="0.25">
      <c r="A54" s="31"/>
      <c r="B54" s="48"/>
      <c r="C54" s="42"/>
      <c r="D54" s="55"/>
      <c r="E54" s="6"/>
      <c r="F54" s="41"/>
    </row>
    <row r="55" spans="1:7" x14ac:dyDescent="0.25">
      <c r="A55" s="532">
        <v>1800</v>
      </c>
      <c r="B55" s="554" t="s">
        <v>15</v>
      </c>
      <c r="C55" s="555"/>
      <c r="D55" s="555"/>
      <c r="E55" s="556"/>
      <c r="F55" s="560">
        <f>SUM(F4:F54)</f>
        <v>0</v>
      </c>
    </row>
    <row r="56" spans="1:7" x14ac:dyDescent="0.25">
      <c r="A56" s="553"/>
      <c r="B56" s="557"/>
      <c r="C56" s="558"/>
      <c r="D56" s="558"/>
      <c r="E56" s="559"/>
      <c r="F56" s="561"/>
    </row>
    <row r="112" spans="1:6" x14ac:dyDescent="0.25">
      <c r="A112" s="1"/>
      <c r="B112" s="2"/>
      <c r="C112" s="2"/>
      <c r="D112" s="2"/>
      <c r="E112" s="2"/>
      <c r="F112" s="3"/>
    </row>
    <row r="113" spans="1:6" x14ac:dyDescent="0.25">
      <c r="A113" s="1"/>
      <c r="B113" s="2"/>
      <c r="C113" s="2"/>
      <c r="D113" s="2"/>
      <c r="E113" s="2"/>
      <c r="F113" s="3"/>
    </row>
    <row r="115" spans="1:6" x14ac:dyDescent="0.25">
      <c r="A115" s="2"/>
      <c r="B115" s="2"/>
      <c r="C115" s="2"/>
      <c r="D115" s="2"/>
      <c r="E115" s="2"/>
      <c r="F115" s="2"/>
    </row>
    <row r="116" spans="1:6" x14ac:dyDescent="0.25">
      <c r="A116" s="3"/>
      <c r="B116" s="3"/>
      <c r="C116" s="3"/>
      <c r="D116" s="3"/>
      <c r="E116" s="3"/>
      <c r="F116" s="3"/>
    </row>
    <row r="173" spans="1:6" x14ac:dyDescent="0.25">
      <c r="A173" s="1"/>
      <c r="B173" s="2"/>
      <c r="C173" s="2"/>
      <c r="D173" s="2"/>
      <c r="E173" s="2"/>
      <c r="F173" s="3"/>
    </row>
    <row r="174" spans="1:6" x14ac:dyDescent="0.25">
      <c r="A174" s="1"/>
      <c r="B174" s="2"/>
      <c r="C174" s="2"/>
      <c r="D174" s="2"/>
      <c r="E174" s="2"/>
      <c r="F174" s="3"/>
    </row>
    <row r="176" spans="1:6" x14ac:dyDescent="0.25">
      <c r="A176" s="2"/>
      <c r="B176" s="2"/>
      <c r="C176" s="2"/>
      <c r="D176" s="2"/>
      <c r="E176" s="2"/>
      <c r="F176" s="2"/>
    </row>
    <row r="177" spans="1:6" x14ac:dyDescent="0.25">
      <c r="A177" s="3"/>
      <c r="B177" s="3"/>
      <c r="C177" s="3"/>
      <c r="D177" s="3"/>
      <c r="E177" s="3"/>
      <c r="F177" s="3"/>
    </row>
    <row r="234" spans="1:6" x14ac:dyDescent="0.25">
      <c r="A234" s="1"/>
      <c r="B234" s="2"/>
      <c r="C234" s="2"/>
      <c r="D234" s="2"/>
      <c r="E234" s="2"/>
      <c r="F234" s="3"/>
    </row>
    <row r="235" spans="1:6" x14ac:dyDescent="0.25">
      <c r="A235" s="1"/>
      <c r="B235" s="2"/>
      <c r="C235" s="2"/>
      <c r="D235" s="2"/>
      <c r="E235" s="2"/>
      <c r="F235" s="3"/>
    </row>
  </sheetData>
  <mergeCells count="9">
    <mergeCell ref="A55:A56"/>
    <mergeCell ref="B55:E56"/>
    <mergeCell ref="F55:F56"/>
    <mergeCell ref="A2:A3"/>
    <mergeCell ref="B2:B3"/>
    <mergeCell ref="C2:C3"/>
    <mergeCell ref="D2:D3"/>
    <mergeCell ref="E2:E3"/>
    <mergeCell ref="F2:F3"/>
  </mergeCells>
  <phoneticPr fontId="11" type="noConversion"/>
  <pageMargins left="0.74803149606299213" right="0.43307086614173229" top="0.98425196850393704" bottom="0.98425196850393704" header="0.51181102362204722" footer="0.51181102362204722"/>
  <pageSetup paperSize="9" scale="93" firstPageNumber="8" orientation="portrait" useFirstPageNumber="1" r:id="rId1"/>
  <headerFooter alignWithMargins="0">
    <oddHeader>&amp;L&amp;"Arial Narrow,Bold"PAUL SAUER STREET - SCHEDULE A: ROADWORKS&amp;R&amp;"Arial Narrow,Bold"SECTION 1800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G230"/>
  <sheetViews>
    <sheetView view="pageBreakPreview" topLeftCell="A21" zoomScale="89" zoomScaleSheetLayoutView="89" workbookViewId="0">
      <selection activeCell="F36" sqref="F36"/>
    </sheetView>
  </sheetViews>
  <sheetFormatPr defaultColWidth="9.109375" defaultRowHeight="13.2" x14ac:dyDescent="0.25"/>
  <cols>
    <col min="1" max="1" width="8.33203125" style="109" customWidth="1"/>
    <col min="2" max="2" width="43.44140625" customWidth="1"/>
    <col min="3" max="3" width="8.77734375" customWidth="1"/>
    <col min="4" max="4" width="10.6640625" customWidth="1"/>
    <col min="5" max="5" width="10.6640625" style="237" customWidth="1"/>
    <col min="6" max="6" width="12.33203125" style="158" customWidth="1"/>
    <col min="8" max="8" width="9.44140625" customWidth="1"/>
  </cols>
  <sheetData>
    <row r="2" spans="1:6" x14ac:dyDescent="0.25">
      <c r="A2" s="532" t="s">
        <v>2</v>
      </c>
      <c r="B2" s="537" t="s">
        <v>3</v>
      </c>
      <c r="C2" s="532" t="s">
        <v>4</v>
      </c>
      <c r="D2" s="537" t="s">
        <v>5</v>
      </c>
      <c r="E2" s="532" t="s">
        <v>6</v>
      </c>
      <c r="F2" s="565" t="s">
        <v>7</v>
      </c>
    </row>
    <row r="3" spans="1:6" x14ac:dyDescent="0.25">
      <c r="A3" s="533"/>
      <c r="B3" s="538"/>
      <c r="C3" s="533"/>
      <c r="D3" s="538"/>
      <c r="E3" s="552"/>
      <c r="F3" s="566"/>
    </row>
    <row r="4" spans="1:6" x14ac:dyDescent="0.25">
      <c r="A4" s="62"/>
      <c r="B4" s="61"/>
      <c r="C4" s="60"/>
      <c r="D4" s="43"/>
      <c r="E4" s="29"/>
      <c r="F4" s="26"/>
    </row>
    <row r="5" spans="1:6" x14ac:dyDescent="0.25">
      <c r="A5" s="129">
        <v>2100</v>
      </c>
      <c r="B5" s="148" t="s">
        <v>224</v>
      </c>
      <c r="C5" s="150"/>
      <c r="D5" s="150"/>
      <c r="E5" s="179"/>
      <c r="F5" s="146"/>
    </row>
    <row r="6" spans="1:6" x14ac:dyDescent="0.25">
      <c r="A6" s="129"/>
      <c r="B6" s="148"/>
      <c r="C6" s="150"/>
      <c r="D6" s="150"/>
      <c r="E6" s="179"/>
      <c r="F6" s="146"/>
    </row>
    <row r="7" spans="1:6" x14ac:dyDescent="0.25">
      <c r="A7" s="129" t="s">
        <v>264</v>
      </c>
      <c r="B7" s="248" t="s">
        <v>265</v>
      </c>
      <c r="C7" s="249"/>
      <c r="D7" s="247"/>
      <c r="E7" s="179"/>
      <c r="F7" s="146"/>
    </row>
    <row r="8" spans="1:6" x14ac:dyDescent="0.25">
      <c r="A8" s="249"/>
      <c r="B8" s="248" t="s">
        <v>211</v>
      </c>
      <c r="C8" s="249"/>
      <c r="D8" s="247"/>
      <c r="E8" s="179"/>
      <c r="F8" s="146"/>
    </row>
    <row r="9" spans="1:6" x14ac:dyDescent="0.25">
      <c r="A9" s="249"/>
      <c r="B9" s="248" t="s">
        <v>266</v>
      </c>
      <c r="C9" s="249"/>
      <c r="D9" s="247"/>
      <c r="E9" s="179"/>
      <c r="F9" s="146"/>
    </row>
    <row r="10" spans="1:6" x14ac:dyDescent="0.25">
      <c r="A10" s="249"/>
      <c r="B10" s="248" t="s">
        <v>212</v>
      </c>
      <c r="C10" s="249"/>
      <c r="D10" s="247"/>
      <c r="E10" s="179"/>
      <c r="F10" s="146"/>
    </row>
    <row r="11" spans="1:6" x14ac:dyDescent="0.25">
      <c r="A11" s="249"/>
      <c r="B11" s="248" t="s">
        <v>213</v>
      </c>
      <c r="C11" s="249" t="s">
        <v>32</v>
      </c>
      <c r="D11" s="373">
        <f>1100*1.5*0.5</f>
        <v>825</v>
      </c>
      <c r="E11" s="250"/>
      <c r="F11" s="251">
        <f>D11*E11</f>
        <v>0</v>
      </c>
    </row>
    <row r="12" spans="1:6" x14ac:dyDescent="0.25">
      <c r="A12" s="249"/>
      <c r="B12" s="248"/>
      <c r="C12" s="249"/>
      <c r="D12" s="373"/>
      <c r="E12" s="250"/>
      <c r="F12" s="251"/>
    </row>
    <row r="13" spans="1:6" x14ac:dyDescent="0.25">
      <c r="A13" s="249"/>
      <c r="B13" s="248" t="s">
        <v>214</v>
      </c>
      <c r="C13" s="249" t="s">
        <v>32</v>
      </c>
      <c r="D13" s="373">
        <f>D11*0.02</f>
        <v>16.5</v>
      </c>
      <c r="E13" s="250"/>
      <c r="F13" s="251">
        <f>D13*E13</f>
        <v>0</v>
      </c>
    </row>
    <row r="14" spans="1:6" x14ac:dyDescent="0.25">
      <c r="A14" s="249"/>
      <c r="B14" s="248"/>
      <c r="C14" s="249"/>
      <c r="D14" s="249"/>
      <c r="E14" s="250"/>
      <c r="F14" s="251"/>
    </row>
    <row r="15" spans="1:6" x14ac:dyDescent="0.25">
      <c r="A15" s="249"/>
      <c r="B15" s="248" t="s">
        <v>267</v>
      </c>
      <c r="C15" s="249"/>
      <c r="D15" s="249"/>
      <c r="E15" s="250"/>
      <c r="F15" s="251"/>
    </row>
    <row r="16" spans="1:6" x14ac:dyDescent="0.25">
      <c r="A16" s="249"/>
      <c r="B16" s="248" t="s">
        <v>215</v>
      </c>
      <c r="C16" s="249" t="s">
        <v>32</v>
      </c>
      <c r="D16" s="373">
        <f>(D11*0.1)</f>
        <v>82.5</v>
      </c>
      <c r="E16" s="250"/>
      <c r="F16" s="251">
        <f>D16*E16</f>
        <v>0</v>
      </c>
    </row>
    <row r="17" spans="1:7" x14ac:dyDescent="0.25">
      <c r="A17" s="129"/>
      <c r="B17" s="39"/>
      <c r="C17" s="5"/>
      <c r="D17" s="129"/>
      <c r="E17" s="180"/>
      <c r="F17" s="146"/>
    </row>
    <row r="18" spans="1:7" x14ac:dyDescent="0.25">
      <c r="A18" s="181">
        <v>21.03</v>
      </c>
      <c r="B18" s="152" t="s">
        <v>225</v>
      </c>
      <c r="C18" s="244"/>
      <c r="D18" s="274"/>
      <c r="E18" s="275"/>
      <c r="F18" s="276"/>
      <c r="G18" s="38"/>
    </row>
    <row r="19" spans="1:7" x14ac:dyDescent="0.25">
      <c r="A19" s="181"/>
      <c r="B19" s="152"/>
      <c r="C19" s="244"/>
      <c r="D19" s="274"/>
      <c r="E19" s="275"/>
      <c r="F19" s="276"/>
      <c r="G19" s="38"/>
    </row>
    <row r="20" spans="1:7" ht="27" customHeight="1" x14ac:dyDescent="0.25">
      <c r="A20" s="181"/>
      <c r="B20" s="268" t="s">
        <v>226</v>
      </c>
      <c r="C20" s="244"/>
      <c r="D20" s="274"/>
      <c r="E20" s="275"/>
      <c r="F20" s="276"/>
      <c r="G20" s="38"/>
    </row>
    <row r="21" spans="1:7" x14ac:dyDescent="0.25">
      <c r="A21" s="244"/>
      <c r="B21" s="268"/>
      <c r="C21" s="244"/>
      <c r="D21" s="274"/>
      <c r="E21" s="277"/>
      <c r="F21" s="278"/>
      <c r="G21" s="38"/>
    </row>
    <row r="22" spans="1:7" x14ac:dyDescent="0.25">
      <c r="A22" s="244"/>
      <c r="B22" s="268" t="s">
        <v>227</v>
      </c>
      <c r="C22" s="244" t="s">
        <v>32</v>
      </c>
      <c r="D22" s="279">
        <v>50</v>
      </c>
      <c r="E22" s="280"/>
      <c r="F22" s="278">
        <f>D22*E22</f>
        <v>0</v>
      </c>
      <c r="G22" s="38"/>
    </row>
    <row r="23" spans="1:7" x14ac:dyDescent="0.25">
      <c r="A23" s="244"/>
      <c r="B23" s="268"/>
      <c r="C23" s="244"/>
      <c r="D23" s="281"/>
      <c r="E23" s="280"/>
      <c r="F23" s="282"/>
      <c r="G23" s="38"/>
    </row>
    <row r="24" spans="1:7" ht="30" customHeight="1" x14ac:dyDescent="0.25">
      <c r="A24" s="244"/>
      <c r="B24" s="283" t="s">
        <v>228</v>
      </c>
      <c r="C24" s="284" t="s">
        <v>32</v>
      </c>
      <c r="D24" s="285">
        <f>D22*0.05</f>
        <v>2.5</v>
      </c>
      <c r="E24" s="286"/>
      <c r="F24" s="278">
        <f>D24*E24</f>
        <v>0</v>
      </c>
      <c r="G24" s="38"/>
    </row>
    <row r="25" spans="1:7" x14ac:dyDescent="0.25">
      <c r="A25" s="249"/>
      <c r="B25" s="39"/>
      <c r="C25" s="249"/>
      <c r="D25" s="249"/>
      <c r="E25" s="250"/>
      <c r="F25" s="251"/>
      <c r="G25" s="38"/>
    </row>
    <row r="26" spans="1:7" ht="26.4" x14ac:dyDescent="0.25">
      <c r="A26" s="181">
        <v>21.04</v>
      </c>
      <c r="B26" s="152" t="s">
        <v>230</v>
      </c>
      <c r="C26" s="102" t="s">
        <v>32</v>
      </c>
      <c r="D26" s="183">
        <f>D22*0.2</f>
        <v>10</v>
      </c>
      <c r="E26" s="360"/>
      <c r="F26" s="218">
        <f>D26*E26</f>
        <v>0</v>
      </c>
      <c r="G26" s="38"/>
    </row>
    <row r="27" spans="1:7" x14ac:dyDescent="0.25">
      <c r="A27" s="345"/>
      <c r="B27" s="107"/>
      <c r="C27" s="102"/>
      <c r="D27" s="183"/>
      <c r="E27" s="360"/>
      <c r="F27" s="218"/>
      <c r="G27" s="38"/>
    </row>
    <row r="28" spans="1:7" ht="26.4" x14ac:dyDescent="0.25">
      <c r="A28" s="181">
        <v>21.06</v>
      </c>
      <c r="B28" s="152" t="s">
        <v>231</v>
      </c>
      <c r="C28" s="98"/>
      <c r="D28" s="155"/>
      <c r="E28" s="360"/>
      <c r="F28" s="146"/>
      <c r="G28" s="38"/>
    </row>
    <row r="29" spans="1:7" x14ac:dyDescent="0.25">
      <c r="A29" s="98"/>
      <c r="B29" s="95"/>
      <c r="C29" s="98"/>
      <c r="D29" s="5"/>
      <c r="E29" s="250"/>
      <c r="F29" s="146"/>
      <c r="G29" s="38"/>
    </row>
    <row r="30" spans="1:7" ht="26.4" x14ac:dyDescent="0.25">
      <c r="A30" s="98"/>
      <c r="B30" s="95" t="s">
        <v>232</v>
      </c>
      <c r="C30" s="98"/>
      <c r="D30" s="5"/>
      <c r="E30" s="250"/>
      <c r="F30" s="146"/>
      <c r="G30" s="38"/>
    </row>
    <row r="31" spans="1:7" x14ac:dyDescent="0.25">
      <c r="A31" s="98"/>
      <c r="B31" s="95"/>
      <c r="C31" s="98"/>
      <c r="D31" s="5"/>
      <c r="E31" s="250"/>
      <c r="F31" s="146"/>
      <c r="G31" s="38"/>
    </row>
    <row r="32" spans="1:7" x14ac:dyDescent="0.25">
      <c r="A32" s="98"/>
      <c r="B32" s="95" t="s">
        <v>233</v>
      </c>
      <c r="C32" s="98" t="s">
        <v>32</v>
      </c>
      <c r="D32" s="184">
        <v>20</v>
      </c>
      <c r="E32" s="250"/>
      <c r="F32" s="218">
        <f>D32*E32</f>
        <v>0</v>
      </c>
      <c r="G32" s="38"/>
    </row>
    <row r="33" spans="1:7" x14ac:dyDescent="0.25">
      <c r="A33" s="98"/>
      <c r="B33" s="95"/>
      <c r="C33" s="98"/>
      <c r="D33" s="5"/>
      <c r="E33" s="250"/>
      <c r="F33" s="146"/>
      <c r="G33" s="38"/>
    </row>
    <row r="34" spans="1:7" ht="26.4" x14ac:dyDescent="0.25">
      <c r="A34" s="181">
        <v>21.07</v>
      </c>
      <c r="B34" s="152" t="s">
        <v>234</v>
      </c>
      <c r="C34" s="98"/>
      <c r="D34" s="5"/>
      <c r="E34" s="250"/>
      <c r="F34" s="146"/>
      <c r="G34" s="38"/>
    </row>
    <row r="35" spans="1:7" x14ac:dyDescent="0.25">
      <c r="A35" s="98"/>
      <c r="B35" s="95"/>
      <c r="C35" s="98"/>
      <c r="D35" s="5"/>
      <c r="E35" s="250"/>
      <c r="F35" s="146"/>
      <c r="G35" s="38"/>
    </row>
    <row r="36" spans="1:7" x14ac:dyDescent="0.25">
      <c r="A36" s="98"/>
      <c r="B36" s="95" t="s">
        <v>235</v>
      </c>
      <c r="C36" s="98" t="s">
        <v>32</v>
      </c>
      <c r="D36" s="184">
        <f>D26</f>
        <v>10</v>
      </c>
      <c r="E36" s="250"/>
      <c r="F36" s="218">
        <f>D36*E36</f>
        <v>0</v>
      </c>
      <c r="G36" s="38"/>
    </row>
    <row r="37" spans="1:7" x14ac:dyDescent="0.25">
      <c r="A37" s="98"/>
      <c r="B37" s="95"/>
      <c r="C37" s="98"/>
      <c r="D37" s="5"/>
      <c r="E37" s="250"/>
      <c r="F37" s="146"/>
      <c r="G37" s="38"/>
    </row>
    <row r="38" spans="1:7" ht="26.4" x14ac:dyDescent="0.25">
      <c r="A38" s="181">
        <v>21.08</v>
      </c>
      <c r="B38" s="152" t="s">
        <v>236</v>
      </c>
      <c r="C38" s="98"/>
      <c r="D38" s="5"/>
      <c r="E38" s="250"/>
      <c r="F38" s="146"/>
      <c r="G38" s="38"/>
    </row>
    <row r="39" spans="1:7" x14ac:dyDescent="0.25">
      <c r="A39" s="98"/>
      <c r="B39" s="95"/>
      <c r="C39" s="98"/>
      <c r="D39" s="5"/>
      <c r="E39" s="250"/>
      <c r="F39" s="146"/>
      <c r="G39" s="38"/>
    </row>
    <row r="40" spans="1:7" x14ac:dyDescent="0.25">
      <c r="A40" s="98"/>
      <c r="B40" s="95" t="s">
        <v>237</v>
      </c>
      <c r="C40" s="98"/>
      <c r="D40" s="185"/>
      <c r="E40" s="179"/>
      <c r="F40" s="220"/>
      <c r="G40" s="38"/>
    </row>
    <row r="41" spans="1:7" x14ac:dyDescent="0.25">
      <c r="A41" s="98"/>
      <c r="B41" s="95"/>
      <c r="C41" s="98"/>
      <c r="D41" s="153"/>
      <c r="E41" s="361"/>
      <c r="F41" s="219"/>
      <c r="G41" s="38"/>
    </row>
    <row r="42" spans="1:7" x14ac:dyDescent="0.25">
      <c r="A42" s="98"/>
      <c r="B42" s="95" t="s">
        <v>238</v>
      </c>
      <c r="C42" s="98" t="s">
        <v>33</v>
      </c>
      <c r="D42" s="153">
        <v>50</v>
      </c>
      <c r="E42" s="272"/>
      <c r="F42" s="218">
        <f>D42*E42</f>
        <v>0</v>
      </c>
      <c r="G42" s="38"/>
    </row>
    <row r="43" spans="1:7" x14ac:dyDescent="0.25">
      <c r="A43" s="98"/>
      <c r="B43" s="95"/>
      <c r="C43" s="98"/>
      <c r="D43" s="153"/>
      <c r="E43" s="270"/>
      <c r="F43" s="221"/>
      <c r="G43" s="38"/>
    </row>
    <row r="44" spans="1:7" x14ac:dyDescent="0.25">
      <c r="A44" s="186">
        <v>21.1</v>
      </c>
      <c r="B44" s="152" t="s">
        <v>239</v>
      </c>
      <c r="C44" s="98"/>
      <c r="D44" s="182"/>
      <c r="E44" s="269"/>
      <c r="F44" s="222"/>
      <c r="G44" s="38"/>
    </row>
    <row r="45" spans="1:7" x14ac:dyDescent="0.25">
      <c r="A45" s="98"/>
      <c r="B45" s="95"/>
      <c r="C45" s="98"/>
      <c r="D45" s="153"/>
      <c r="E45" s="270"/>
      <c r="F45" s="221"/>
      <c r="G45" s="38"/>
    </row>
    <row r="46" spans="1:7" x14ac:dyDescent="0.25">
      <c r="A46" s="98"/>
      <c r="B46" s="95" t="s">
        <v>240</v>
      </c>
      <c r="C46" s="98" t="s">
        <v>18</v>
      </c>
      <c r="D46" s="153">
        <v>50</v>
      </c>
      <c r="E46" s="272"/>
      <c r="F46" s="218">
        <f>D46*E46</f>
        <v>0</v>
      </c>
      <c r="G46" s="38"/>
    </row>
    <row r="47" spans="1:7" x14ac:dyDescent="0.25">
      <c r="A47" s="98"/>
      <c r="B47" s="95"/>
      <c r="C47" s="98"/>
      <c r="D47" s="153"/>
      <c r="E47" s="270"/>
      <c r="F47" s="221"/>
      <c r="G47" s="38"/>
    </row>
    <row r="48" spans="1:7" ht="26.4" x14ac:dyDescent="0.25">
      <c r="A48" s="346" t="s">
        <v>280</v>
      </c>
      <c r="B48" s="243" t="s">
        <v>281</v>
      </c>
      <c r="C48" s="347" t="s">
        <v>282</v>
      </c>
      <c r="D48" s="271">
        <f>(D11+D22)*0.15</f>
        <v>131.25</v>
      </c>
      <c r="E48" s="272"/>
      <c r="F48" s="273">
        <f>D48*E48</f>
        <v>0</v>
      </c>
      <c r="G48" s="38"/>
    </row>
    <row r="49" spans="1:7" x14ac:dyDescent="0.25">
      <c r="A49" s="346"/>
      <c r="B49" s="348"/>
      <c r="C49" s="347"/>
      <c r="D49" s="271"/>
      <c r="E49" s="272"/>
      <c r="F49" s="273"/>
      <c r="G49" s="38"/>
    </row>
    <row r="50" spans="1:7" x14ac:dyDescent="0.25">
      <c r="A50" s="532">
        <v>2100</v>
      </c>
      <c r="B50" s="554" t="s">
        <v>15</v>
      </c>
      <c r="C50" s="555"/>
      <c r="D50" s="555"/>
      <c r="E50" s="556"/>
      <c r="F50" s="565">
        <f>SUM(F4:F49)</f>
        <v>0</v>
      </c>
    </row>
    <row r="51" spans="1:7" x14ac:dyDescent="0.25">
      <c r="A51" s="553"/>
      <c r="B51" s="557"/>
      <c r="C51" s="558"/>
      <c r="D51" s="558"/>
      <c r="E51" s="559"/>
      <c r="F51" s="566"/>
    </row>
    <row r="107" spans="1:6" x14ac:dyDescent="0.25">
      <c r="A107" s="110"/>
      <c r="B107" s="2"/>
      <c r="C107" s="2"/>
      <c r="D107" s="2"/>
      <c r="E107" s="2"/>
      <c r="F107" s="223"/>
    </row>
    <row r="108" spans="1:6" x14ac:dyDescent="0.25">
      <c r="A108" s="110"/>
      <c r="B108" s="2"/>
      <c r="C108" s="2"/>
      <c r="D108" s="2"/>
      <c r="E108" s="2"/>
      <c r="F108" s="223"/>
    </row>
    <row r="110" spans="1:6" x14ac:dyDescent="0.25">
      <c r="A110" s="110"/>
      <c r="B110" s="2"/>
      <c r="C110" s="2"/>
      <c r="D110" s="2"/>
      <c r="E110" s="2"/>
      <c r="F110" s="224"/>
    </row>
    <row r="111" spans="1:6" x14ac:dyDescent="0.25">
      <c r="A111" s="83"/>
      <c r="B111" s="3"/>
      <c r="C111" s="3"/>
      <c r="D111" s="3"/>
      <c r="E111" s="359"/>
      <c r="F111" s="223"/>
    </row>
    <row r="168" spans="1:6" x14ac:dyDescent="0.25">
      <c r="A168" s="110"/>
      <c r="B168" s="2"/>
      <c r="C168" s="2"/>
      <c r="D168" s="2"/>
      <c r="E168" s="2"/>
      <c r="F168" s="223"/>
    </row>
    <row r="169" spans="1:6" x14ac:dyDescent="0.25">
      <c r="A169" s="110"/>
      <c r="B169" s="2"/>
      <c r="C169" s="2"/>
      <c r="D169" s="2"/>
      <c r="E169" s="2"/>
      <c r="F169" s="223"/>
    </row>
    <row r="171" spans="1:6" x14ac:dyDescent="0.25">
      <c r="A171" s="110"/>
      <c r="B171" s="2"/>
      <c r="C171" s="2"/>
      <c r="D171" s="2"/>
      <c r="E171" s="2"/>
      <c r="F171" s="224"/>
    </row>
    <row r="172" spans="1:6" x14ac:dyDescent="0.25">
      <c r="A172" s="83"/>
      <c r="B172" s="3"/>
      <c r="C172" s="3"/>
      <c r="D172" s="3"/>
      <c r="E172" s="359"/>
      <c r="F172" s="223"/>
    </row>
    <row r="229" spans="1:6" x14ac:dyDescent="0.25">
      <c r="A229" s="110"/>
      <c r="B229" s="2"/>
      <c r="C229" s="2"/>
      <c r="D229" s="2"/>
      <c r="E229" s="2"/>
      <c r="F229" s="223"/>
    </row>
    <row r="230" spans="1:6" x14ac:dyDescent="0.25">
      <c r="A230" s="110"/>
      <c r="B230" s="2"/>
      <c r="C230" s="2"/>
      <c r="D230" s="2"/>
      <c r="E230" s="2"/>
      <c r="F230" s="223"/>
    </row>
  </sheetData>
  <mergeCells count="9">
    <mergeCell ref="F2:F3"/>
    <mergeCell ref="A50:A51"/>
    <mergeCell ref="B50:E51"/>
    <mergeCell ref="A2:A3"/>
    <mergeCell ref="B2:B3"/>
    <mergeCell ref="C2:C3"/>
    <mergeCell ref="D2:D3"/>
    <mergeCell ref="E2:E3"/>
    <mergeCell ref="F50:F51"/>
  </mergeCells>
  <pageMargins left="0.74803149606299213" right="0.43307086614173229" top="0.98425196850393704" bottom="0.98425196850393704" header="0.51181102362204722" footer="0.51181102362204722"/>
  <pageSetup paperSize="9" scale="78" firstPageNumber="8" orientation="portrait" useFirstPageNumber="1" r:id="rId1"/>
  <headerFooter alignWithMargins="0">
    <oddHeader>&amp;L&amp;"Arial Narrow,Bold"PAUL SAUER STREET - SCHEDULE A: ROADWORKS&amp;R&amp;"Arial Narrow,Bold"SECTION 2100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H115"/>
  <sheetViews>
    <sheetView view="pageBreakPreview" topLeftCell="A4" zoomScaleSheetLayoutView="100" workbookViewId="0">
      <selection activeCell="D10" sqref="D10"/>
    </sheetView>
  </sheetViews>
  <sheetFormatPr defaultColWidth="9.109375" defaultRowHeight="13.2" x14ac:dyDescent="0.25"/>
  <cols>
    <col min="1" max="1" width="8.33203125" style="83" customWidth="1"/>
    <col min="2" max="2" width="39.109375" style="3" customWidth="1"/>
    <col min="3" max="3" width="8.6640625" style="3" customWidth="1"/>
    <col min="4" max="4" width="15.77734375" style="3" customWidth="1"/>
    <col min="5" max="5" width="10.6640625" style="364" customWidth="1"/>
    <col min="6" max="6" width="14.33203125" style="497" bestFit="1" customWidth="1"/>
    <col min="7" max="7" width="9.109375" style="3" customWidth="1"/>
    <col min="8" max="8" width="11.44140625" style="3" customWidth="1"/>
    <col min="9" max="11" width="4.77734375" style="3" customWidth="1"/>
    <col min="12" max="12" width="8" style="3" customWidth="1"/>
    <col min="13" max="16384" width="9.109375" style="3"/>
  </cols>
  <sheetData>
    <row r="2" spans="1:8" x14ac:dyDescent="0.25">
      <c r="A2" s="532" t="s">
        <v>2</v>
      </c>
      <c r="B2" s="537" t="s">
        <v>3</v>
      </c>
      <c r="C2" s="532" t="s">
        <v>4</v>
      </c>
      <c r="D2" s="537" t="s">
        <v>5</v>
      </c>
      <c r="E2" s="569" t="s">
        <v>6</v>
      </c>
      <c r="F2" s="571" t="s">
        <v>7</v>
      </c>
    </row>
    <row r="3" spans="1:8" x14ac:dyDescent="0.25">
      <c r="A3" s="533"/>
      <c r="B3" s="538"/>
      <c r="C3" s="533"/>
      <c r="D3" s="538"/>
      <c r="E3" s="570"/>
      <c r="F3" s="572"/>
    </row>
    <row r="4" spans="1:8" ht="9" customHeight="1" x14ac:dyDescent="0.25">
      <c r="A4" s="159"/>
      <c r="B4" s="406"/>
      <c r="C4" s="407"/>
      <c r="D4" s="408"/>
      <c r="E4" s="409"/>
      <c r="F4" s="491"/>
    </row>
    <row r="5" spans="1:8" ht="54" customHeight="1" x14ac:dyDescent="0.25">
      <c r="A5" s="165">
        <v>23</v>
      </c>
      <c r="B5" s="410" t="s">
        <v>185</v>
      </c>
      <c r="C5" s="411"/>
      <c r="E5" s="412"/>
      <c r="F5" s="492"/>
    </row>
    <row r="6" spans="1:8" x14ac:dyDescent="0.25">
      <c r="A6" s="167"/>
      <c r="B6" s="414"/>
      <c r="C6" s="177"/>
      <c r="D6" s="289"/>
      <c r="E6" s="353"/>
      <c r="F6" s="491"/>
      <c r="G6" s="413"/>
    </row>
    <row r="7" spans="1:8" ht="27" customHeight="1" x14ac:dyDescent="0.25">
      <c r="A7" s="166">
        <v>23.07</v>
      </c>
      <c r="B7" s="192" t="s">
        <v>299</v>
      </c>
      <c r="C7" s="177"/>
      <c r="D7" s="289"/>
      <c r="E7" s="353"/>
      <c r="F7" s="491"/>
      <c r="G7" s="413"/>
    </row>
    <row r="8" spans="1:8" x14ac:dyDescent="0.25">
      <c r="A8" s="167"/>
      <c r="C8" s="177"/>
      <c r="D8" s="151"/>
      <c r="E8" s="353"/>
      <c r="F8" s="491"/>
      <c r="G8" s="413"/>
    </row>
    <row r="9" spans="1:8" ht="18" customHeight="1" x14ac:dyDescent="0.25">
      <c r="A9" s="167"/>
      <c r="B9" s="3" t="s">
        <v>244</v>
      </c>
      <c r="C9" s="177" t="s">
        <v>243</v>
      </c>
      <c r="D9" s="105">
        <f>1100*1.5*1</f>
        <v>1650</v>
      </c>
      <c r="E9" s="353"/>
      <c r="F9" s="491">
        <f t="shared" ref="F9:F10" si="0">D9*E9</f>
        <v>0</v>
      </c>
      <c r="G9" s="413"/>
    </row>
    <row r="10" spans="1:8" ht="15" customHeight="1" x14ac:dyDescent="0.25">
      <c r="A10" s="167"/>
      <c r="B10" s="3" t="s">
        <v>283</v>
      </c>
      <c r="C10" s="177" t="s">
        <v>284</v>
      </c>
      <c r="D10" s="151">
        <f>ROUND(D9*0.05,0)</f>
        <v>83</v>
      </c>
      <c r="E10" s="353"/>
      <c r="F10" s="491">
        <f t="shared" si="0"/>
        <v>0</v>
      </c>
      <c r="G10" s="413"/>
    </row>
    <row r="11" spans="1:8" x14ac:dyDescent="0.25">
      <c r="A11" s="167"/>
      <c r="C11" s="177"/>
      <c r="D11" s="151"/>
      <c r="E11" s="353"/>
      <c r="F11" s="491"/>
      <c r="G11" s="413"/>
    </row>
    <row r="12" spans="1:8" x14ac:dyDescent="0.25">
      <c r="A12" s="166" t="s">
        <v>186</v>
      </c>
      <c r="B12" s="396" t="s">
        <v>187</v>
      </c>
      <c r="C12" s="411"/>
      <c r="D12" s="151"/>
      <c r="E12" s="371"/>
      <c r="F12" s="492"/>
      <c r="G12" s="413"/>
    </row>
    <row r="13" spans="1:8" x14ac:dyDescent="0.25">
      <c r="A13" s="167"/>
      <c r="B13" s="415"/>
      <c r="C13" s="411"/>
      <c r="D13" s="151"/>
      <c r="E13" s="371"/>
      <c r="F13" s="492"/>
      <c r="G13" s="413"/>
    </row>
    <row r="14" spans="1:8" x14ac:dyDescent="0.25">
      <c r="A14" s="167"/>
      <c r="B14" s="415" t="s">
        <v>188</v>
      </c>
      <c r="C14" s="167" t="s">
        <v>32</v>
      </c>
      <c r="D14" s="416">
        <f>1100*0.25*0.3</f>
        <v>82.5</v>
      </c>
      <c r="E14" s="371"/>
      <c r="F14" s="492">
        <f>D14*E14</f>
        <v>0</v>
      </c>
      <c r="G14" s="413"/>
    </row>
    <row r="15" spans="1:8" x14ac:dyDescent="0.25">
      <c r="A15" s="159"/>
      <c r="B15" s="417"/>
      <c r="C15" s="341"/>
      <c r="D15" s="71"/>
      <c r="E15" s="353"/>
      <c r="F15" s="491"/>
      <c r="G15" s="413"/>
      <c r="H15" s="418"/>
    </row>
    <row r="16" spans="1:8" x14ac:dyDescent="0.25">
      <c r="A16" s="118">
        <v>23.08</v>
      </c>
      <c r="B16" s="419" t="s">
        <v>286</v>
      </c>
      <c r="C16" s="420"/>
      <c r="D16" s="421"/>
      <c r="E16" s="371"/>
      <c r="F16" s="493"/>
      <c r="G16" s="413"/>
    </row>
    <row r="17" spans="1:7" ht="9" customHeight="1" x14ac:dyDescent="0.25">
      <c r="A17" s="160"/>
      <c r="B17" s="422"/>
      <c r="C17" s="420"/>
      <c r="D17" s="421"/>
      <c r="E17" s="371"/>
      <c r="F17" s="493"/>
      <c r="G17" s="413"/>
    </row>
    <row r="18" spans="1:7" x14ac:dyDescent="0.25">
      <c r="A18" s="169"/>
      <c r="B18" s="423" t="s">
        <v>287</v>
      </c>
      <c r="C18" s="424"/>
      <c r="D18" s="424"/>
      <c r="E18" s="371"/>
      <c r="F18" s="493"/>
      <c r="G18" s="413"/>
    </row>
    <row r="19" spans="1:7" x14ac:dyDescent="0.25">
      <c r="A19" s="169"/>
      <c r="B19" s="303" t="s">
        <v>297</v>
      </c>
      <c r="C19" s="424" t="s">
        <v>285</v>
      </c>
      <c r="D19" s="105">
        <f>1100*1.5*0.15</f>
        <v>247.5</v>
      </c>
      <c r="E19" s="362"/>
      <c r="F19" s="494">
        <f>D19*E19</f>
        <v>0</v>
      </c>
      <c r="G19" s="413"/>
    </row>
    <row r="20" spans="1:7" x14ac:dyDescent="0.25">
      <c r="A20" s="169"/>
      <c r="B20" s="423"/>
      <c r="C20" s="424"/>
      <c r="D20" s="424"/>
      <c r="E20" s="362"/>
      <c r="F20" s="494"/>
      <c r="G20" s="413"/>
    </row>
    <row r="21" spans="1:7" ht="26.4" x14ac:dyDescent="0.25">
      <c r="A21" s="169">
        <v>23.09</v>
      </c>
      <c r="B21" s="423" t="s">
        <v>288</v>
      </c>
      <c r="C21" s="424"/>
      <c r="D21" s="424"/>
      <c r="E21" s="362"/>
      <c r="F21" s="494"/>
      <c r="G21" s="413"/>
    </row>
    <row r="22" spans="1:7" ht="8.25" customHeight="1" x14ac:dyDescent="0.25">
      <c r="A22" s="425"/>
      <c r="B22" s="116"/>
      <c r="C22" s="117"/>
      <c r="D22" s="117"/>
      <c r="E22" s="362"/>
      <c r="F22" s="494"/>
      <c r="G22" s="413"/>
    </row>
    <row r="23" spans="1:7" x14ac:dyDescent="0.25">
      <c r="A23" s="117"/>
      <c r="B23" s="426" t="s">
        <v>289</v>
      </c>
      <c r="C23" s="117" t="s">
        <v>284</v>
      </c>
      <c r="D23" s="105">
        <v>40</v>
      </c>
      <c r="E23" s="362"/>
      <c r="F23" s="495">
        <f>D23*E23</f>
        <v>0</v>
      </c>
      <c r="G23" s="413"/>
    </row>
    <row r="24" spans="1:7" ht="14.25" customHeight="1" x14ac:dyDescent="0.25">
      <c r="A24" s="117"/>
      <c r="B24" s="426"/>
      <c r="C24" s="117"/>
      <c r="D24" s="105"/>
      <c r="E24" s="362"/>
      <c r="F24" s="495"/>
      <c r="G24" s="413"/>
    </row>
    <row r="25" spans="1:7" ht="12" customHeight="1" x14ac:dyDescent="0.25">
      <c r="A25" s="169">
        <v>23.09</v>
      </c>
      <c r="B25" s="426" t="s">
        <v>290</v>
      </c>
      <c r="C25" s="117"/>
      <c r="D25" s="105"/>
      <c r="E25" s="362"/>
      <c r="F25" s="495"/>
      <c r="G25" s="413"/>
    </row>
    <row r="26" spans="1:7" x14ac:dyDescent="0.25">
      <c r="A26" s="117"/>
      <c r="B26" s="426"/>
      <c r="C26" s="117"/>
      <c r="D26" s="105"/>
      <c r="E26" s="362"/>
      <c r="F26" s="495"/>
      <c r="G26" s="413"/>
    </row>
    <row r="27" spans="1:7" x14ac:dyDescent="0.25">
      <c r="A27" s="117"/>
      <c r="B27" s="426" t="s">
        <v>291</v>
      </c>
      <c r="C27" s="117" t="s">
        <v>33</v>
      </c>
      <c r="D27" s="105">
        <v>40</v>
      </c>
      <c r="E27" s="362"/>
      <c r="F27" s="495">
        <f>D27*E27</f>
        <v>0</v>
      </c>
      <c r="G27" s="413"/>
    </row>
    <row r="28" spans="1:7" ht="14.25" customHeight="1" x14ac:dyDescent="0.25">
      <c r="A28" s="117"/>
      <c r="B28" s="426"/>
      <c r="C28" s="117"/>
      <c r="D28" s="105"/>
      <c r="E28" s="362"/>
      <c r="F28" s="495"/>
      <c r="G28" s="413"/>
    </row>
    <row r="29" spans="1:7" ht="14.25" customHeight="1" x14ac:dyDescent="0.25">
      <c r="A29" s="309" t="s">
        <v>312</v>
      </c>
      <c r="B29" s="405" t="s">
        <v>295</v>
      </c>
      <c r="C29" s="117"/>
      <c r="D29" s="105"/>
      <c r="E29" s="362"/>
      <c r="F29" s="495"/>
      <c r="G29" s="413"/>
    </row>
    <row r="30" spans="1:7" ht="14.25" customHeight="1" x14ac:dyDescent="0.25">
      <c r="A30" s="117"/>
      <c r="B30" s="426"/>
      <c r="C30" s="117"/>
      <c r="D30" s="105"/>
      <c r="E30" s="362"/>
      <c r="F30" s="495"/>
      <c r="G30" s="413"/>
    </row>
    <row r="31" spans="1:7" x14ac:dyDescent="0.25">
      <c r="A31" s="117"/>
      <c r="B31" s="426"/>
      <c r="C31" s="117"/>
      <c r="D31" s="105"/>
      <c r="E31" s="362"/>
      <c r="F31" s="495"/>
      <c r="G31" s="413"/>
    </row>
    <row r="32" spans="1:7" x14ac:dyDescent="0.25">
      <c r="A32" s="117"/>
      <c r="B32" s="426" t="s">
        <v>313</v>
      </c>
      <c r="C32" s="117" t="s">
        <v>284</v>
      </c>
      <c r="D32" s="105">
        <f>+D9</f>
        <v>1650</v>
      </c>
      <c r="E32" s="452"/>
      <c r="F32" s="495">
        <f>+E32*D32</f>
        <v>0</v>
      </c>
      <c r="G32" s="413"/>
    </row>
    <row r="33" spans="1:7" ht="5.25" customHeight="1" x14ac:dyDescent="0.25">
      <c r="A33" s="170"/>
      <c r="B33" s="427"/>
      <c r="C33" s="71"/>
      <c r="D33" s="71"/>
      <c r="E33" s="363"/>
      <c r="F33" s="496"/>
      <c r="G33" s="413"/>
    </row>
    <row r="34" spans="1:7" ht="12.75" customHeight="1" x14ac:dyDescent="0.25">
      <c r="A34" s="532">
        <v>2300</v>
      </c>
      <c r="B34" s="554" t="s">
        <v>15</v>
      </c>
      <c r="C34" s="555"/>
      <c r="D34" s="555"/>
      <c r="E34" s="556"/>
      <c r="F34" s="567">
        <f>SUM(F4:F33)</f>
        <v>0</v>
      </c>
      <c r="G34" s="413"/>
    </row>
    <row r="35" spans="1:7" ht="12.75" customHeight="1" x14ac:dyDescent="0.25">
      <c r="A35" s="553"/>
      <c r="B35" s="557"/>
      <c r="C35" s="558"/>
      <c r="D35" s="558"/>
      <c r="E35" s="559"/>
      <c r="F35" s="568"/>
      <c r="G35" s="413"/>
    </row>
    <row r="53" spans="1:6" x14ac:dyDescent="0.25">
      <c r="A53" s="110"/>
      <c r="B53" s="2"/>
      <c r="C53" s="2"/>
      <c r="D53" s="2"/>
      <c r="E53" s="354"/>
    </row>
    <row r="54" spans="1:6" x14ac:dyDescent="0.25">
      <c r="A54" s="110"/>
      <c r="B54" s="2"/>
      <c r="C54" s="2"/>
      <c r="D54" s="2"/>
      <c r="E54" s="354"/>
    </row>
    <row r="56" spans="1:6" x14ac:dyDescent="0.25">
      <c r="A56" s="110"/>
      <c r="B56" s="2"/>
      <c r="C56" s="2"/>
      <c r="D56" s="2"/>
      <c r="E56" s="354"/>
      <c r="F56" s="498"/>
    </row>
    <row r="114" spans="1:5" x14ac:dyDescent="0.25">
      <c r="A114" s="110"/>
      <c r="B114" s="2"/>
      <c r="C114" s="2"/>
      <c r="D114" s="2"/>
      <c r="E114" s="354"/>
    </row>
    <row r="115" spans="1:5" x14ac:dyDescent="0.25">
      <c r="A115" s="110"/>
      <c r="B115" s="2"/>
      <c r="C115" s="2"/>
      <c r="D115" s="2"/>
      <c r="E115" s="354"/>
    </row>
  </sheetData>
  <mergeCells count="9">
    <mergeCell ref="A34:A35"/>
    <mergeCell ref="B34:E35"/>
    <mergeCell ref="F34:F35"/>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85" firstPageNumber="8" orientation="portrait" useFirstPageNumber="1" r:id="rId1"/>
  <headerFooter alignWithMargins="0">
    <oddHeader>&amp;L&amp;"Arial Narrow,Bold"PAUL SAUER STREET - SCHEDULE A: ROADWORKS&amp;R&amp;"Arial Narrow,Bold"SECTION 2300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B87C3-680C-430D-B681-FFCD0CDB1336}">
  <sheetPr>
    <pageSetUpPr fitToPage="1"/>
  </sheetPr>
  <dimension ref="A2:G223"/>
  <sheetViews>
    <sheetView view="pageBreakPreview" topLeftCell="A10" zoomScaleSheetLayoutView="100" workbookViewId="0">
      <selection activeCell="F25" sqref="F25"/>
    </sheetView>
  </sheetViews>
  <sheetFormatPr defaultColWidth="9.109375" defaultRowHeight="13.2" x14ac:dyDescent="0.25"/>
  <cols>
    <col min="1" max="1" width="9.77734375" customWidth="1"/>
    <col min="2" max="2" width="38.44140625" customWidth="1"/>
    <col min="3" max="3" width="9.44140625" customWidth="1"/>
    <col min="4" max="4" width="10.6640625" customWidth="1"/>
    <col min="5" max="5" width="11.6640625" style="365" customWidth="1"/>
    <col min="6" max="6" width="12.6640625" style="158" customWidth="1"/>
    <col min="8" max="8" width="10.109375" customWidth="1"/>
  </cols>
  <sheetData>
    <row r="2" spans="1:7" x14ac:dyDescent="0.25">
      <c r="A2" s="532" t="s">
        <v>2</v>
      </c>
      <c r="B2" s="537" t="s">
        <v>3</v>
      </c>
      <c r="C2" s="532" t="s">
        <v>4</v>
      </c>
      <c r="D2" s="537" t="s">
        <v>5</v>
      </c>
      <c r="E2" s="569" t="s">
        <v>6</v>
      </c>
      <c r="F2" s="565" t="s">
        <v>7</v>
      </c>
    </row>
    <row r="3" spans="1:7" x14ac:dyDescent="0.25">
      <c r="A3" s="533"/>
      <c r="B3" s="538"/>
      <c r="C3" s="533"/>
      <c r="D3" s="538"/>
      <c r="E3" s="570"/>
      <c r="F3" s="573"/>
    </row>
    <row r="4" spans="1:7" x14ac:dyDescent="0.25">
      <c r="A4" s="62"/>
      <c r="B4" s="61"/>
      <c r="C4" s="60"/>
      <c r="D4" s="43"/>
      <c r="E4" s="499"/>
      <c r="F4" s="26"/>
    </row>
    <row r="5" spans="1:7" x14ac:dyDescent="0.25">
      <c r="A5" s="162" t="s">
        <v>314</v>
      </c>
      <c r="B5" s="97" t="s">
        <v>315</v>
      </c>
      <c r="C5" s="244"/>
      <c r="D5" s="244"/>
      <c r="E5" s="500"/>
      <c r="F5" s="291"/>
    </row>
    <row r="6" spans="1:7" x14ac:dyDescent="0.25">
      <c r="A6" s="242"/>
      <c r="B6" s="243"/>
      <c r="C6" s="244"/>
      <c r="D6" s="244"/>
      <c r="E6" s="500"/>
      <c r="F6" s="291"/>
    </row>
    <row r="7" spans="1:7" x14ac:dyDescent="0.25">
      <c r="A7" s="457" t="s">
        <v>316</v>
      </c>
      <c r="B7" s="457" t="s">
        <v>317</v>
      </c>
      <c r="C7" s="313"/>
      <c r="D7" s="458"/>
      <c r="E7" s="501"/>
      <c r="F7" s="459"/>
      <c r="G7" s="38"/>
    </row>
    <row r="8" spans="1:7" x14ac:dyDescent="0.25">
      <c r="A8" s="312"/>
      <c r="B8" s="312"/>
      <c r="C8" s="313"/>
      <c r="D8" s="460"/>
      <c r="E8" s="501"/>
      <c r="F8" s="459"/>
      <c r="G8" s="38"/>
    </row>
    <row r="9" spans="1:7" x14ac:dyDescent="0.25">
      <c r="A9" s="312"/>
      <c r="B9" s="312" t="s">
        <v>318</v>
      </c>
      <c r="C9" s="313" t="s">
        <v>319</v>
      </c>
      <c r="D9" s="461">
        <f>200*200*0.3</f>
        <v>12000</v>
      </c>
      <c r="E9" s="502"/>
      <c r="F9" s="462">
        <f>D9*E9</f>
        <v>0</v>
      </c>
      <c r="G9" s="38"/>
    </row>
    <row r="10" spans="1:7" x14ac:dyDescent="0.25">
      <c r="A10" s="312"/>
      <c r="B10" s="312"/>
      <c r="C10" s="313"/>
      <c r="D10" s="461"/>
      <c r="E10" s="502"/>
      <c r="F10" s="462"/>
      <c r="G10" s="38"/>
    </row>
    <row r="11" spans="1:7" x14ac:dyDescent="0.25">
      <c r="A11" s="312"/>
      <c r="B11" s="312" t="s">
        <v>320</v>
      </c>
      <c r="C11" s="313" t="s">
        <v>319</v>
      </c>
      <c r="D11" s="462"/>
      <c r="E11" s="502"/>
      <c r="F11" s="462" t="s">
        <v>81</v>
      </c>
      <c r="G11" s="38"/>
    </row>
    <row r="12" spans="1:7" x14ac:dyDescent="0.25">
      <c r="A12" s="312"/>
      <c r="B12" s="312"/>
      <c r="C12" s="313"/>
      <c r="D12" s="462"/>
      <c r="E12" s="502"/>
      <c r="F12" s="462"/>
      <c r="G12" s="38"/>
    </row>
    <row r="13" spans="1:7" x14ac:dyDescent="0.25">
      <c r="A13" s="457" t="s">
        <v>321</v>
      </c>
      <c r="B13" s="457" t="s">
        <v>322</v>
      </c>
      <c r="C13" s="313"/>
      <c r="D13" s="463"/>
      <c r="E13" s="502"/>
      <c r="F13" s="463"/>
      <c r="G13" s="38"/>
    </row>
    <row r="14" spans="1:7" x14ac:dyDescent="0.25">
      <c r="A14" s="312"/>
      <c r="B14" s="312"/>
      <c r="C14" s="313"/>
      <c r="D14" s="463"/>
      <c r="E14" s="502"/>
      <c r="F14" s="463"/>
      <c r="G14" s="38"/>
    </row>
    <row r="15" spans="1:7" x14ac:dyDescent="0.25">
      <c r="A15" s="312"/>
      <c r="B15" s="312" t="s">
        <v>323</v>
      </c>
      <c r="C15" s="313" t="s">
        <v>324</v>
      </c>
      <c r="D15" s="251">
        <v>1</v>
      </c>
      <c r="E15" s="502"/>
      <c r="F15" s="251">
        <f>D15*E15</f>
        <v>0</v>
      </c>
      <c r="G15" s="38"/>
    </row>
    <row r="16" spans="1:7" x14ac:dyDescent="0.25">
      <c r="A16" s="312"/>
      <c r="B16" s="312"/>
      <c r="C16" s="313"/>
      <c r="D16" s="463"/>
      <c r="E16" s="502"/>
      <c r="F16" s="463"/>
      <c r="G16" s="38"/>
    </row>
    <row r="17" spans="1:7" x14ac:dyDescent="0.25">
      <c r="A17" s="307"/>
      <c r="B17" s="312" t="s">
        <v>325</v>
      </c>
      <c r="C17" s="313" t="s">
        <v>324</v>
      </c>
      <c r="D17" s="462">
        <v>1</v>
      </c>
      <c r="E17" s="503"/>
      <c r="F17" s="462">
        <f>D17*E17</f>
        <v>0</v>
      </c>
      <c r="G17" s="38"/>
    </row>
    <row r="18" spans="1:7" x14ac:dyDescent="0.25">
      <c r="A18" s="307"/>
      <c r="B18" s="307"/>
      <c r="C18" s="308"/>
      <c r="D18" s="464"/>
      <c r="E18" s="503"/>
      <c r="F18" s="464"/>
      <c r="G18" s="38"/>
    </row>
    <row r="19" spans="1:7" x14ac:dyDescent="0.25">
      <c r="A19" s="312"/>
      <c r="B19" s="457" t="s">
        <v>326</v>
      </c>
      <c r="C19" s="313"/>
      <c r="D19" s="463"/>
      <c r="E19" s="502"/>
      <c r="F19" s="463"/>
      <c r="G19" s="38"/>
    </row>
    <row r="20" spans="1:7" x14ac:dyDescent="0.25">
      <c r="A20" s="312"/>
      <c r="B20" s="312"/>
      <c r="C20" s="313"/>
      <c r="D20" s="463"/>
      <c r="E20" s="502"/>
      <c r="F20" s="463"/>
      <c r="G20" s="38"/>
    </row>
    <row r="21" spans="1:7" x14ac:dyDescent="0.25">
      <c r="A21" s="457" t="s">
        <v>327</v>
      </c>
      <c r="B21" s="457" t="s">
        <v>328</v>
      </c>
      <c r="C21" s="313"/>
      <c r="D21" s="463"/>
      <c r="E21" s="502"/>
      <c r="F21" s="463"/>
      <c r="G21" s="38"/>
    </row>
    <row r="22" spans="1:7" ht="42" customHeight="1" x14ac:dyDescent="0.25">
      <c r="A22" s="312"/>
      <c r="B22" s="465" t="s">
        <v>329</v>
      </c>
      <c r="C22" s="466" t="s">
        <v>330</v>
      </c>
      <c r="D22" s="467">
        <v>1</v>
      </c>
      <c r="E22" s="504">
        <v>50000</v>
      </c>
      <c r="F22" s="467">
        <f>+D22*E22</f>
        <v>50000</v>
      </c>
      <c r="G22" s="38"/>
    </row>
    <row r="23" spans="1:7" x14ac:dyDescent="0.25">
      <c r="A23" s="312"/>
      <c r="B23" s="312"/>
      <c r="C23" s="313"/>
      <c r="D23" s="462"/>
      <c r="E23" s="502"/>
      <c r="F23" s="462"/>
      <c r="G23" s="38"/>
    </row>
    <row r="24" spans="1:7" x14ac:dyDescent="0.25">
      <c r="A24" s="312"/>
      <c r="B24" s="243"/>
      <c r="C24" s="300"/>
      <c r="D24" s="467"/>
      <c r="E24" s="362"/>
      <c r="F24" s="467"/>
      <c r="G24" s="38"/>
    </row>
    <row r="25" spans="1:7" x14ac:dyDescent="0.25">
      <c r="A25" s="31"/>
      <c r="B25" s="54"/>
      <c r="C25" s="55"/>
      <c r="D25" s="59"/>
      <c r="E25" s="505"/>
      <c r="F25" s="26"/>
      <c r="G25" s="38"/>
    </row>
    <row r="26" spans="1:7" x14ac:dyDescent="0.25">
      <c r="A26" s="31"/>
      <c r="B26" s="45"/>
      <c r="C26" s="55"/>
      <c r="D26" s="59"/>
      <c r="E26" s="505"/>
      <c r="F26" s="26"/>
      <c r="G26" s="38"/>
    </row>
    <row r="27" spans="1:7" x14ac:dyDescent="0.25">
      <c r="A27" s="31"/>
      <c r="B27" s="45"/>
      <c r="C27" s="55"/>
      <c r="D27" s="59"/>
      <c r="E27" s="505"/>
      <c r="F27" s="26"/>
      <c r="G27" s="38"/>
    </row>
    <row r="28" spans="1:7" x14ac:dyDescent="0.25">
      <c r="A28" s="31"/>
      <c r="B28" s="54"/>
      <c r="C28" s="55"/>
      <c r="D28" s="59"/>
      <c r="E28" s="505"/>
      <c r="F28" s="26"/>
      <c r="G28" s="38"/>
    </row>
    <row r="29" spans="1:7" x14ac:dyDescent="0.25">
      <c r="A29" s="31"/>
      <c r="B29" s="45"/>
      <c r="C29" s="55"/>
      <c r="D29" s="59"/>
      <c r="E29" s="505"/>
      <c r="F29" s="26"/>
      <c r="G29" s="38"/>
    </row>
    <row r="30" spans="1:7" x14ac:dyDescent="0.25">
      <c r="A30" s="31"/>
      <c r="B30" s="54"/>
      <c r="C30" s="55"/>
      <c r="D30" s="59"/>
      <c r="E30" s="505"/>
      <c r="F30" s="26"/>
      <c r="G30" s="38"/>
    </row>
    <row r="31" spans="1:7" x14ac:dyDescent="0.25">
      <c r="A31" s="62"/>
      <c r="B31" s="56"/>
      <c r="C31" s="55"/>
      <c r="D31" s="59"/>
      <c r="E31" s="505"/>
      <c r="F31" s="26"/>
      <c r="G31" s="38"/>
    </row>
    <row r="32" spans="1:7" x14ac:dyDescent="0.25">
      <c r="A32" s="31"/>
      <c r="B32" s="54"/>
      <c r="C32" s="55"/>
      <c r="D32" s="59"/>
      <c r="E32" s="505"/>
      <c r="F32" s="26"/>
      <c r="G32" s="38"/>
    </row>
    <row r="33" spans="1:7" x14ac:dyDescent="0.25">
      <c r="A33" s="31"/>
      <c r="B33" s="45"/>
      <c r="C33" s="55"/>
      <c r="D33" s="59"/>
      <c r="E33" s="505"/>
      <c r="F33" s="26"/>
      <c r="G33" s="38"/>
    </row>
    <row r="34" spans="1:7" x14ac:dyDescent="0.25">
      <c r="A34" s="31"/>
      <c r="B34" s="54"/>
      <c r="C34" s="55"/>
      <c r="D34" s="59"/>
      <c r="E34" s="505"/>
      <c r="F34" s="26"/>
      <c r="G34" s="38"/>
    </row>
    <row r="35" spans="1:7" x14ac:dyDescent="0.25">
      <c r="A35" s="62"/>
      <c r="B35" s="45"/>
      <c r="C35" s="55"/>
      <c r="D35" s="59"/>
      <c r="E35" s="505"/>
      <c r="F35" s="26"/>
      <c r="G35" s="38"/>
    </row>
    <row r="36" spans="1:7" x14ac:dyDescent="0.25">
      <c r="A36" s="31"/>
      <c r="B36" s="57"/>
      <c r="C36" s="55"/>
      <c r="D36" s="59"/>
      <c r="E36" s="505"/>
      <c r="F36" s="26"/>
      <c r="G36" s="38"/>
    </row>
    <row r="37" spans="1:7" x14ac:dyDescent="0.25">
      <c r="A37" s="31"/>
      <c r="B37" s="45"/>
      <c r="C37" s="55"/>
      <c r="D37" s="59"/>
      <c r="E37" s="505"/>
      <c r="F37" s="26"/>
      <c r="G37" s="38"/>
    </row>
    <row r="38" spans="1:7" x14ac:dyDescent="0.25">
      <c r="A38" s="62"/>
      <c r="B38" s="56"/>
      <c r="C38" s="55"/>
      <c r="D38" s="59"/>
      <c r="E38" s="505"/>
      <c r="F38" s="26"/>
      <c r="G38" s="38"/>
    </row>
    <row r="39" spans="1:7" x14ac:dyDescent="0.25">
      <c r="A39" s="62"/>
      <c r="B39" s="56"/>
      <c r="C39" s="55"/>
      <c r="D39" s="59"/>
      <c r="E39" s="505"/>
      <c r="F39" s="26"/>
      <c r="G39" s="38"/>
    </row>
    <row r="40" spans="1:7" x14ac:dyDescent="0.25">
      <c r="A40" s="31"/>
      <c r="B40" s="45"/>
      <c r="C40" s="55"/>
      <c r="D40" s="59"/>
      <c r="E40" s="505"/>
      <c r="F40" s="26"/>
      <c r="G40" s="38"/>
    </row>
    <row r="41" spans="1:7" x14ac:dyDescent="0.25">
      <c r="A41" s="31"/>
      <c r="B41" s="45"/>
      <c r="C41" s="59"/>
      <c r="D41" s="55"/>
      <c r="E41" s="505"/>
      <c r="F41" s="26"/>
    </row>
    <row r="42" spans="1:7" x14ac:dyDescent="0.25">
      <c r="A42" s="31"/>
      <c r="B42" s="48"/>
      <c r="C42" s="42"/>
      <c r="D42" s="55"/>
      <c r="E42" s="506"/>
      <c r="F42" s="468"/>
    </row>
    <row r="43" spans="1:7" x14ac:dyDescent="0.25">
      <c r="A43" s="532">
        <v>3100</v>
      </c>
      <c r="B43" s="554" t="s">
        <v>15</v>
      </c>
      <c r="C43" s="555"/>
      <c r="D43" s="555"/>
      <c r="E43" s="556"/>
      <c r="F43" s="565">
        <f>SUM(F4:F42)</f>
        <v>50000</v>
      </c>
    </row>
    <row r="44" spans="1:7" x14ac:dyDescent="0.25">
      <c r="A44" s="553"/>
      <c r="B44" s="557"/>
      <c r="C44" s="558"/>
      <c r="D44" s="558"/>
      <c r="E44" s="559"/>
      <c r="F44" s="566"/>
    </row>
    <row r="100" spans="1:6" x14ac:dyDescent="0.25">
      <c r="A100" s="1"/>
      <c r="B100" s="2"/>
      <c r="C100" s="2"/>
      <c r="D100" s="2"/>
      <c r="E100" s="354"/>
      <c r="F100" s="223"/>
    </row>
    <row r="101" spans="1:6" x14ac:dyDescent="0.25">
      <c r="A101" s="1"/>
      <c r="B101" s="2"/>
      <c r="C101" s="2"/>
      <c r="D101" s="2"/>
      <c r="E101" s="354"/>
      <c r="F101" s="223"/>
    </row>
    <row r="103" spans="1:6" x14ac:dyDescent="0.25">
      <c r="A103" s="2"/>
      <c r="B103" s="2"/>
      <c r="C103" s="2"/>
      <c r="D103" s="2"/>
      <c r="E103" s="354"/>
      <c r="F103" s="224"/>
    </row>
    <row r="104" spans="1:6" x14ac:dyDescent="0.25">
      <c r="A104" s="3"/>
      <c r="B104" s="3"/>
      <c r="C104" s="3"/>
      <c r="D104" s="3"/>
      <c r="E104" s="364"/>
      <c r="F104" s="223"/>
    </row>
    <row r="161" spans="1:6" x14ac:dyDescent="0.25">
      <c r="A161" s="1"/>
      <c r="B161" s="2"/>
      <c r="C161" s="2"/>
      <c r="D161" s="2"/>
      <c r="E161" s="354"/>
      <c r="F161" s="223"/>
    </row>
    <row r="162" spans="1:6" x14ac:dyDescent="0.25">
      <c r="A162" s="1"/>
      <c r="B162" s="2"/>
      <c r="C162" s="2"/>
      <c r="D162" s="2"/>
      <c r="E162" s="354"/>
      <c r="F162" s="223"/>
    </row>
    <row r="164" spans="1:6" x14ac:dyDescent="0.25">
      <c r="A164" s="2"/>
      <c r="B164" s="2"/>
      <c r="C164" s="2"/>
      <c r="D164" s="2"/>
      <c r="E164" s="354"/>
      <c r="F164" s="224"/>
    </row>
    <row r="165" spans="1:6" x14ac:dyDescent="0.25">
      <c r="A165" s="3"/>
      <c r="B165" s="3"/>
      <c r="C165" s="3"/>
      <c r="D165" s="3"/>
      <c r="E165" s="364"/>
      <c r="F165" s="223"/>
    </row>
    <row r="222" spans="1:6" x14ac:dyDescent="0.25">
      <c r="A222" s="1"/>
      <c r="B222" s="2"/>
      <c r="C222" s="2"/>
      <c r="D222" s="2"/>
      <c r="E222" s="354"/>
      <c r="F222" s="223"/>
    </row>
    <row r="223" spans="1:6" x14ac:dyDescent="0.25">
      <c r="A223" s="1"/>
      <c r="B223" s="2"/>
      <c r="C223" s="2"/>
      <c r="D223" s="2"/>
      <c r="E223" s="354"/>
      <c r="F223" s="223"/>
    </row>
  </sheetData>
  <protectedRanges>
    <protectedRange password="CC03" sqref="E14" name="Range1_20_2_2"/>
    <protectedRange password="CC03" sqref="E16" name="Range1_20_2_7"/>
  </protectedRanges>
  <mergeCells count="9">
    <mergeCell ref="A43:A44"/>
    <mergeCell ref="B43:E44"/>
    <mergeCell ref="F43:F44"/>
    <mergeCell ref="A2:A3"/>
    <mergeCell ref="B2:B3"/>
    <mergeCell ref="C2:C3"/>
    <mergeCell ref="D2:D3"/>
    <mergeCell ref="E2:E3"/>
    <mergeCell ref="F2:F3"/>
  </mergeCells>
  <pageMargins left="0.74803149606299213" right="0.43307086614173229" top="0.98425196850393704" bottom="0.98425196850393704" header="0.51181102362204722" footer="0.51181102362204722"/>
  <pageSetup paperSize="9" scale="99" firstPageNumber="8" fitToHeight="0" orientation="portrait" useFirstPageNumber="1" r:id="rId1"/>
  <headerFooter alignWithMargins="0">
    <oddHeader>&amp;L&amp;"Arial Narrow,Bold"PAUL SAUER STREET - SCHEDULE A: ROADWORKS&amp;R&amp;"Arial Narrow,Bold"SECTION 3100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18</vt:i4>
      </vt:variant>
    </vt:vector>
  </HeadingPairs>
  <TitlesOfParts>
    <vt:vector size="37" baseType="lpstr">
      <vt:lpstr>1200</vt:lpstr>
      <vt:lpstr>1300</vt:lpstr>
      <vt:lpstr>1400</vt:lpstr>
      <vt:lpstr>1500</vt:lpstr>
      <vt:lpstr>1700</vt:lpstr>
      <vt:lpstr>1800</vt:lpstr>
      <vt:lpstr>2100</vt:lpstr>
      <vt:lpstr>2300</vt:lpstr>
      <vt:lpstr>3100</vt:lpstr>
      <vt:lpstr>3300</vt:lpstr>
      <vt:lpstr>3400 </vt:lpstr>
      <vt:lpstr>3500</vt:lpstr>
      <vt:lpstr>4200</vt:lpstr>
      <vt:lpstr>5600</vt:lpstr>
      <vt:lpstr>5700</vt:lpstr>
      <vt:lpstr>5900</vt:lpstr>
      <vt:lpstr>8100</vt:lpstr>
      <vt:lpstr>Sum BOQ</vt:lpstr>
      <vt:lpstr>Tender Sum</vt:lpstr>
      <vt:lpstr>'1200'!Print_Area</vt:lpstr>
      <vt:lpstr>'1300'!Print_Area</vt:lpstr>
      <vt:lpstr>'1400'!Print_Area</vt:lpstr>
      <vt:lpstr>'1500'!Print_Area</vt:lpstr>
      <vt:lpstr>'1700'!Print_Area</vt:lpstr>
      <vt:lpstr>'2100'!Print_Area</vt:lpstr>
      <vt:lpstr>'2300'!Print_Area</vt:lpstr>
      <vt:lpstr>'3100'!Print_Area</vt:lpstr>
      <vt:lpstr>'3300'!Print_Area</vt:lpstr>
      <vt:lpstr>'3400 '!Print_Area</vt:lpstr>
      <vt:lpstr>'3500'!Print_Area</vt:lpstr>
      <vt:lpstr>'4200'!Print_Area</vt:lpstr>
      <vt:lpstr>'5600'!Print_Area</vt:lpstr>
      <vt:lpstr>'5700'!Print_Area</vt:lpstr>
      <vt:lpstr>'5900'!Print_Area</vt:lpstr>
      <vt:lpstr>'8100'!Print_Area</vt:lpstr>
      <vt:lpstr>'Sum BOQ'!Print_Area</vt:lpstr>
      <vt:lpstr>'Tender Sum'!Print_Area</vt:lpstr>
    </vt:vector>
  </TitlesOfParts>
  <Company>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PDN</dc:creator>
  <cp:lastModifiedBy>Michael Mojela</cp:lastModifiedBy>
  <cp:lastPrinted>2026-06-02T07:49:23Z</cp:lastPrinted>
  <dcterms:created xsi:type="dcterms:W3CDTF">2000-11-08T07:09:08Z</dcterms:created>
  <dcterms:modified xsi:type="dcterms:W3CDTF">2026-06-18T07:12:13Z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965c1e-a5ff-4947-b488-48ee1e0b4753_Enabled">
    <vt:lpwstr>true</vt:lpwstr>
  </property>
  <property fmtid="{D5CDD505-2E9C-101B-9397-08002B2CF9AE}" pid="3" name="MSIP_Label_e4965c1e-a5ff-4947-b488-48ee1e0b4753_SetDate">
    <vt:lpwstr>2026-06-18T07:12:13Z</vt:lpwstr>
  </property>
  <property fmtid="{D5CDD505-2E9C-101B-9397-08002B2CF9AE}" pid="4" name="MSIP_Label_e4965c1e-a5ff-4947-b488-48ee1e0b4753_Method">
    <vt:lpwstr>Standard</vt:lpwstr>
  </property>
  <property fmtid="{D5CDD505-2E9C-101B-9397-08002B2CF9AE}" pid="5" name="MSIP_Label_e4965c1e-a5ff-4947-b488-48ee1e0b4753_Name">
    <vt:lpwstr>General</vt:lpwstr>
  </property>
  <property fmtid="{D5CDD505-2E9C-101B-9397-08002B2CF9AE}" pid="6" name="MSIP_Label_e4965c1e-a5ff-4947-b488-48ee1e0b4753_SiteId">
    <vt:lpwstr>b93f0750-f647-4332-894e-9e0ad45afc37</vt:lpwstr>
  </property>
  <property fmtid="{D5CDD505-2E9C-101B-9397-08002B2CF9AE}" pid="7" name="MSIP_Label_e4965c1e-a5ff-4947-b488-48ee1e0b4753_ActionId">
    <vt:lpwstr>46c1707d-b6c5-4994-9b3e-68b9fb5f3a8f</vt:lpwstr>
  </property>
  <property fmtid="{D5CDD505-2E9C-101B-9397-08002B2CF9AE}" pid="8" name="MSIP_Label_e4965c1e-a5ff-4947-b488-48ee1e0b4753_ContentBits">
    <vt:lpwstr>0</vt:lpwstr>
  </property>
  <property fmtid="{D5CDD505-2E9C-101B-9397-08002B2CF9AE}" pid="9" name="MSIP_Label_e4965c1e-a5ff-4947-b488-48ee1e0b4753_Tag">
    <vt:lpwstr>10, 3, 0, 1</vt:lpwstr>
  </property>
</Properties>
</file>