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westerncape.sharepoint.com/teams/PACS-RIS-VNAProject/Shared Documents/General/Projects/2 Enterprise PACS-RIS-VNA Project 2024-2028/Pricing Schedule/"/>
    </mc:Choice>
  </mc:AlternateContent>
  <xr:revisionPtr revIDLastSave="2763" documentId="8_{CA7BFD0B-3609-45DF-8FFE-9E8371AF7D6C}" xr6:coauthVersionLast="47" xr6:coauthVersionMax="47" xr10:uidLastSave="{DF9AD980-6435-4325-A894-C4D55074B107}"/>
  <workbookProtection workbookAlgorithmName="SHA-512" workbookHashValue="fl8NxLLfcksCGFXGY8m8nzy0e6va7dSpC/tNO+ZhY1jTv9w4xlbqnvR+qEkTZx1ls1Heid/ye2IX3IoWszHNJQ==" workbookSaltValue="Jgjjy5U1ke4ItqLqmNsclg==" workbookSpinCount="100000" lockStructure="1"/>
  <bookViews>
    <workbookView xWindow="-25320" yWindow="285" windowWidth="25440" windowHeight="15390" xr2:uid="{00000000-000D-0000-FFFF-FFFF00000000}"/>
  </bookViews>
  <sheets>
    <sheet name="PRICING SCHEDULE" sheetId="3" r:id="rId1"/>
    <sheet name="PROCUDURE QUANTITY BASELINE" sheetId="5" r:id="rId2"/>
  </sheets>
  <definedNames>
    <definedName name="_xlnm.Print_Area" localSheetId="0">'PRICING SCHEDULE'!$A$1:$U$193</definedName>
    <definedName name="_xlnm.Print_Titles" localSheetId="0">'PRICING SCHEDULE'!$24:$25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3" i="3" l="1"/>
  <c r="E294" i="3"/>
  <c r="E359" i="3"/>
  <c r="E445" i="3"/>
  <c r="E446" i="3"/>
  <c r="E447" i="3"/>
  <c r="E448" i="3"/>
  <c r="E449" i="3"/>
  <c r="E450" i="3"/>
  <c r="E451" i="3"/>
  <c r="E452" i="3"/>
  <c r="E453" i="3"/>
  <c r="E454" i="3"/>
  <c r="E455" i="3"/>
  <c r="E420" i="3"/>
  <c r="E421" i="3"/>
  <c r="E422" i="3"/>
  <c r="E423" i="3"/>
  <c r="E424" i="3"/>
  <c r="E425" i="3"/>
  <c r="E426" i="3"/>
  <c r="E427" i="3"/>
  <c r="E428" i="3"/>
  <c r="E429" i="3"/>
  <c r="E430" i="3"/>
  <c r="E431" i="3"/>
  <c r="E432" i="3"/>
  <c r="E396" i="3"/>
  <c r="E397" i="3"/>
  <c r="E398" i="3"/>
  <c r="E399" i="3"/>
  <c r="E400" i="3"/>
  <c r="E401" i="3"/>
  <c r="E402" i="3"/>
  <c r="E403" i="3"/>
  <c r="E404" i="3"/>
  <c r="E405" i="3"/>
  <c r="E406" i="3"/>
  <c r="E462" i="3"/>
  <c r="E461" i="3"/>
  <c r="E460" i="3"/>
  <c r="E459" i="3"/>
  <c r="E458" i="3"/>
  <c r="E457" i="3"/>
  <c r="E456" i="3"/>
  <c r="E444" i="3"/>
  <c r="E443" i="3"/>
  <c r="E438" i="3"/>
  <c r="E437" i="3"/>
  <c r="E436" i="3"/>
  <c r="E435" i="3"/>
  <c r="E434" i="3"/>
  <c r="E433" i="3"/>
  <c r="E419" i="3"/>
  <c r="E414" i="3"/>
  <c r="E413" i="3"/>
  <c r="E412" i="3"/>
  <c r="E411" i="3"/>
  <c r="E410" i="3"/>
  <c r="E409" i="3"/>
  <c r="E408" i="3"/>
  <c r="E407" i="3"/>
  <c r="E395" i="3"/>
  <c r="E387" i="3"/>
  <c r="E386" i="3"/>
  <c r="E385" i="3"/>
  <c r="E384" i="3"/>
  <c r="E383" i="3"/>
  <c r="E382" i="3"/>
  <c r="E381" i="3"/>
  <c r="E380" i="3"/>
  <c r="E379" i="3"/>
  <c r="E375" i="3"/>
  <c r="E374" i="3"/>
  <c r="E373" i="3"/>
  <c r="E372" i="3"/>
  <c r="E371" i="3"/>
  <c r="E370" i="3"/>
  <c r="E369" i="3"/>
  <c r="E368" i="3"/>
  <c r="E367" i="3"/>
  <c r="E366" i="3"/>
  <c r="E365" i="3"/>
  <c r="E364" i="3"/>
  <c r="E363" i="3"/>
  <c r="E362" i="3"/>
  <c r="E358" i="3"/>
  <c r="E357" i="3"/>
  <c r="E356" i="3"/>
  <c r="E355" i="3"/>
  <c r="E354" i="3"/>
  <c r="E353" i="3"/>
  <c r="E352" i="3"/>
  <c r="E351" i="3"/>
  <c r="E350" i="3"/>
  <c r="E349" i="3"/>
  <c r="E348" i="3"/>
  <c r="E347" i="3"/>
  <c r="E346" i="3"/>
  <c r="E342" i="3"/>
  <c r="E341" i="3"/>
  <c r="E340" i="3"/>
  <c r="E339" i="3"/>
  <c r="E338" i="3"/>
  <c r="E337" i="3"/>
  <c r="E336" i="3"/>
  <c r="E335" i="3"/>
  <c r="E334" i="3"/>
  <c r="E333" i="3"/>
  <c r="E332" i="3"/>
  <c r="E331" i="3"/>
  <c r="E330" i="3"/>
  <c r="E329" i="3"/>
  <c r="E328" i="3"/>
  <c r="E320" i="3"/>
  <c r="E319" i="3"/>
  <c r="E318" i="3"/>
  <c r="E317" i="3"/>
  <c r="E316" i="3"/>
  <c r="E315" i="3"/>
  <c r="E314" i="3"/>
  <c r="E313" i="3"/>
  <c r="E309" i="3"/>
  <c r="E308" i="3"/>
  <c r="E307" i="3"/>
  <c r="E306" i="3"/>
  <c r="E305" i="3"/>
  <c r="E304" i="3"/>
  <c r="E303" i="3"/>
  <c r="E302" i="3"/>
  <c r="E301" i="3"/>
  <c r="E300" i="3"/>
  <c r="E299" i="3"/>
  <c r="E298" i="3"/>
  <c r="E297" i="3"/>
  <c r="E293" i="3"/>
  <c r="E292" i="3"/>
  <c r="E291" i="3"/>
  <c r="E290" i="3"/>
  <c r="E289" i="3"/>
  <c r="E288" i="3"/>
  <c r="E287" i="3"/>
  <c r="E286" i="3"/>
  <c r="E285" i="3"/>
  <c r="E284" i="3"/>
  <c r="E283" i="3"/>
  <c r="E279" i="3"/>
  <c r="E278" i="3"/>
  <c r="E277" i="3"/>
  <c r="E276" i="3"/>
  <c r="E275" i="3"/>
  <c r="E274" i="3"/>
  <c r="E273" i="3"/>
  <c r="E272" i="3"/>
  <c r="E271" i="3"/>
  <c r="E270" i="3"/>
  <c r="E269" i="3"/>
  <c r="E268" i="3"/>
  <c r="E254" i="3"/>
  <c r="E255" i="3"/>
  <c r="E256" i="3"/>
  <c r="E257" i="3"/>
  <c r="E258" i="3"/>
  <c r="E259" i="3"/>
  <c r="E260" i="3"/>
  <c r="E261" i="3"/>
  <c r="E253" i="3"/>
  <c r="E237" i="3"/>
  <c r="E238" i="3"/>
  <c r="E239" i="3"/>
  <c r="E240" i="3"/>
  <c r="E241" i="3"/>
  <c r="E242" i="3"/>
  <c r="E243" i="3"/>
  <c r="E244" i="3"/>
  <c r="E245" i="3"/>
  <c r="E246" i="3"/>
  <c r="E247" i="3"/>
  <c r="E248" i="3"/>
  <c r="E249" i="3"/>
  <c r="E236" i="3"/>
  <c r="E218" i="3"/>
  <c r="E219" i="3"/>
  <c r="E220" i="3"/>
  <c r="E221" i="3"/>
  <c r="E222" i="3"/>
  <c r="E223" i="3"/>
  <c r="E224" i="3"/>
  <c r="E225" i="3"/>
  <c r="E226" i="3"/>
  <c r="E227" i="3"/>
  <c r="E228" i="3"/>
  <c r="E229" i="3"/>
  <c r="E230" i="3"/>
  <c r="E231" i="3"/>
  <c r="E232" i="3"/>
  <c r="E199" i="3"/>
  <c r="E200" i="3"/>
  <c r="E201" i="3"/>
  <c r="E202" i="3"/>
  <c r="E203" i="3"/>
  <c r="E204" i="3"/>
  <c r="E205" i="3"/>
  <c r="E206" i="3"/>
  <c r="E207" i="3"/>
  <c r="E208" i="3"/>
  <c r="E209" i="3"/>
  <c r="E210" i="3"/>
  <c r="E211" i="3"/>
  <c r="E212" i="3"/>
  <c r="E213" i="3"/>
  <c r="E214" i="3"/>
  <c r="E198" i="3"/>
  <c r="E376" i="3" l="1"/>
  <c r="E343" i="3"/>
  <c r="E280" i="3"/>
  <c r="E310" i="3"/>
  <c r="E388" i="3"/>
  <c r="E321" i="3"/>
  <c r="E262" i="3"/>
  <c r="E250" i="3"/>
  <c r="E215" i="3"/>
  <c r="C95" i="5"/>
  <c r="E187" i="3"/>
  <c r="E183" i="3"/>
  <c r="E182" i="3"/>
  <c r="E390" i="3" l="1"/>
  <c r="E323" i="3"/>
  <c r="E264" i="3"/>
  <c r="H177" i="3"/>
  <c r="E177" i="3"/>
  <c r="Q174" i="3"/>
  <c r="Q178" i="3" s="1"/>
  <c r="N174" i="3"/>
  <c r="N178" i="3" s="1"/>
  <c r="K174" i="3"/>
  <c r="K178" i="3" s="1"/>
  <c r="H174" i="3"/>
  <c r="H178" i="3" s="1"/>
  <c r="E174" i="3"/>
  <c r="E178" i="3" s="1"/>
  <c r="Q145" i="3"/>
  <c r="Q177" i="3" s="1"/>
  <c r="N145" i="3"/>
  <c r="N177" i="3" s="1"/>
  <c r="K145" i="3"/>
  <c r="K177" i="3" s="1"/>
  <c r="Q61" i="3"/>
  <c r="Q176" i="3" s="1"/>
  <c r="N61" i="3"/>
  <c r="N176" i="3" s="1"/>
  <c r="K61" i="3"/>
  <c r="K176" i="3" s="1"/>
  <c r="H61" i="3"/>
  <c r="H176" i="3" s="1"/>
  <c r="E61" i="3"/>
  <c r="E176" i="3" s="1"/>
  <c r="Q151" i="3"/>
  <c r="Q150" i="3"/>
  <c r="Q149" i="3"/>
  <c r="N151" i="3"/>
  <c r="N150" i="3"/>
  <c r="N149" i="3"/>
  <c r="K151" i="3"/>
  <c r="K150" i="3"/>
  <c r="K149" i="3"/>
  <c r="H151" i="3"/>
  <c r="H150" i="3"/>
  <c r="H149" i="3"/>
  <c r="E150" i="3"/>
  <c r="E151" i="3"/>
  <c r="E149" i="3"/>
  <c r="G27" i="3"/>
  <c r="G28" i="3"/>
  <c r="G29" i="3"/>
  <c r="G30" i="3"/>
  <c r="G31" i="3"/>
  <c r="G32" i="3"/>
  <c r="G33" i="3"/>
  <c r="G34" i="3"/>
  <c r="G35" i="3"/>
  <c r="G26" i="3"/>
  <c r="D93" i="5" l="1"/>
  <c r="E93" i="5" s="1"/>
  <c r="D92" i="5"/>
  <c r="E92" i="5" s="1"/>
  <c r="D91" i="5"/>
  <c r="E91" i="5" l="1"/>
  <c r="E95" i="5" s="1"/>
  <c r="D95" i="5"/>
  <c r="F92" i="5"/>
  <c r="D150" i="3"/>
  <c r="F150" i="3" s="1"/>
  <c r="F91" i="5"/>
  <c r="D149" i="3"/>
  <c r="F93" i="5"/>
  <c r="D151" i="3"/>
  <c r="F151" i="3" s="1"/>
  <c r="C87" i="5"/>
  <c r="F95" i="5" l="1"/>
  <c r="G93" i="5"/>
  <c r="G151" i="3"/>
  <c r="I151" i="3" s="1"/>
  <c r="G91" i="5"/>
  <c r="G149" i="3"/>
  <c r="D174" i="3"/>
  <c r="D178" i="3" s="1"/>
  <c r="F149" i="3"/>
  <c r="F174" i="3" s="1"/>
  <c r="F178" i="3" s="1"/>
  <c r="G92" i="5"/>
  <c r="G150" i="3"/>
  <c r="I150" i="3" s="1"/>
  <c r="K67" i="3"/>
  <c r="N67" i="3"/>
  <c r="Q67" i="3"/>
  <c r="K68" i="3"/>
  <c r="N68" i="3"/>
  <c r="Q68" i="3"/>
  <c r="K69" i="3"/>
  <c r="N69" i="3"/>
  <c r="Q69" i="3"/>
  <c r="K70" i="3"/>
  <c r="N70" i="3"/>
  <c r="Q70" i="3"/>
  <c r="K71" i="3"/>
  <c r="N71" i="3"/>
  <c r="Q71" i="3"/>
  <c r="K72" i="3"/>
  <c r="N72" i="3"/>
  <c r="Q72" i="3"/>
  <c r="K73" i="3"/>
  <c r="N73" i="3"/>
  <c r="Q73" i="3"/>
  <c r="K74" i="3"/>
  <c r="N74" i="3"/>
  <c r="Q74" i="3"/>
  <c r="K75" i="3"/>
  <c r="N75" i="3"/>
  <c r="Q75" i="3"/>
  <c r="K76" i="3"/>
  <c r="N76" i="3"/>
  <c r="Q76" i="3"/>
  <c r="K77" i="3"/>
  <c r="N77" i="3"/>
  <c r="Q77" i="3"/>
  <c r="K78" i="3"/>
  <c r="N78" i="3"/>
  <c r="Q78" i="3"/>
  <c r="K79" i="3"/>
  <c r="N79" i="3"/>
  <c r="Q79" i="3"/>
  <c r="K80" i="3"/>
  <c r="N80" i="3"/>
  <c r="Q80" i="3"/>
  <c r="K81" i="3"/>
  <c r="N81" i="3"/>
  <c r="Q81" i="3"/>
  <c r="K82" i="3"/>
  <c r="N82" i="3"/>
  <c r="Q82" i="3"/>
  <c r="K83" i="3"/>
  <c r="N83" i="3"/>
  <c r="Q83" i="3"/>
  <c r="K84" i="3"/>
  <c r="N84" i="3"/>
  <c r="Q84" i="3"/>
  <c r="K85" i="3"/>
  <c r="N85" i="3"/>
  <c r="Q85" i="3"/>
  <c r="K86" i="3"/>
  <c r="N86" i="3"/>
  <c r="Q86" i="3"/>
  <c r="K87" i="3"/>
  <c r="N87" i="3"/>
  <c r="Q87" i="3"/>
  <c r="K88" i="3"/>
  <c r="N88" i="3"/>
  <c r="Q88" i="3"/>
  <c r="K89" i="3"/>
  <c r="N89" i="3"/>
  <c r="Q89" i="3"/>
  <c r="K90" i="3"/>
  <c r="N90" i="3"/>
  <c r="Q90" i="3"/>
  <c r="K91" i="3"/>
  <c r="N91" i="3"/>
  <c r="Q91" i="3"/>
  <c r="K92" i="3"/>
  <c r="N92" i="3"/>
  <c r="Q92" i="3"/>
  <c r="K93" i="3"/>
  <c r="N93" i="3"/>
  <c r="Q93" i="3"/>
  <c r="K94" i="3"/>
  <c r="N94" i="3"/>
  <c r="Q94" i="3"/>
  <c r="K95" i="3"/>
  <c r="N95" i="3"/>
  <c r="Q95" i="3"/>
  <c r="K96" i="3"/>
  <c r="N96" i="3"/>
  <c r="Q96" i="3"/>
  <c r="K97" i="3"/>
  <c r="N97" i="3"/>
  <c r="Q97" i="3"/>
  <c r="K98" i="3"/>
  <c r="N98" i="3"/>
  <c r="Q98" i="3"/>
  <c r="K99" i="3"/>
  <c r="N99" i="3"/>
  <c r="Q99" i="3"/>
  <c r="K100" i="3"/>
  <c r="N100" i="3"/>
  <c r="Q100" i="3"/>
  <c r="K101" i="3"/>
  <c r="N101" i="3"/>
  <c r="Q101" i="3"/>
  <c r="K102" i="3"/>
  <c r="N102" i="3"/>
  <c r="Q102" i="3"/>
  <c r="K103" i="3"/>
  <c r="N103" i="3"/>
  <c r="Q103" i="3"/>
  <c r="K104" i="3"/>
  <c r="N104" i="3"/>
  <c r="Q104" i="3"/>
  <c r="K105" i="3"/>
  <c r="N105" i="3"/>
  <c r="Q105" i="3"/>
  <c r="K106" i="3"/>
  <c r="N106" i="3"/>
  <c r="Q106" i="3"/>
  <c r="K107" i="3"/>
  <c r="N107" i="3"/>
  <c r="Q107" i="3"/>
  <c r="K108" i="3"/>
  <c r="N108" i="3"/>
  <c r="Q108" i="3"/>
  <c r="K109" i="3"/>
  <c r="N109" i="3"/>
  <c r="Q109" i="3"/>
  <c r="K110" i="3"/>
  <c r="N110" i="3"/>
  <c r="Q110" i="3"/>
  <c r="K111" i="3"/>
  <c r="N111" i="3"/>
  <c r="Q111" i="3"/>
  <c r="K112" i="3"/>
  <c r="N112" i="3"/>
  <c r="Q112" i="3"/>
  <c r="K113" i="3"/>
  <c r="N113" i="3"/>
  <c r="Q113" i="3"/>
  <c r="K114" i="3"/>
  <c r="N114" i="3"/>
  <c r="Q114" i="3"/>
  <c r="K115" i="3"/>
  <c r="N115" i="3"/>
  <c r="Q115" i="3"/>
  <c r="K116" i="3"/>
  <c r="N116" i="3"/>
  <c r="Q116" i="3"/>
  <c r="K117" i="3"/>
  <c r="N117" i="3"/>
  <c r="Q117" i="3"/>
  <c r="K118" i="3"/>
  <c r="N118" i="3"/>
  <c r="Q118" i="3"/>
  <c r="K119" i="3"/>
  <c r="N119" i="3"/>
  <c r="Q119" i="3"/>
  <c r="K120" i="3"/>
  <c r="N120" i="3"/>
  <c r="Q120" i="3"/>
  <c r="K121" i="3"/>
  <c r="N121" i="3"/>
  <c r="Q121" i="3"/>
  <c r="K122" i="3"/>
  <c r="N122" i="3"/>
  <c r="Q122" i="3"/>
  <c r="K123" i="3"/>
  <c r="N123" i="3"/>
  <c r="Q123" i="3"/>
  <c r="K124" i="3"/>
  <c r="N124" i="3"/>
  <c r="Q124" i="3"/>
  <c r="K125" i="3"/>
  <c r="N125" i="3"/>
  <c r="Q125" i="3"/>
  <c r="K126" i="3"/>
  <c r="N126" i="3"/>
  <c r="Q126" i="3"/>
  <c r="K127" i="3"/>
  <c r="N127" i="3"/>
  <c r="Q127" i="3"/>
  <c r="Q66" i="3"/>
  <c r="N66" i="3"/>
  <c r="K66" i="3"/>
  <c r="F177" i="3"/>
  <c r="D177" i="3"/>
  <c r="D25" i="5"/>
  <c r="D26" i="5"/>
  <c r="E26" i="5" s="1"/>
  <c r="F26" i="5" s="1"/>
  <c r="D27" i="5"/>
  <c r="E27" i="5" s="1"/>
  <c r="D29" i="5"/>
  <c r="E29" i="5" s="1"/>
  <c r="F29" i="5" s="1"/>
  <c r="D30" i="5"/>
  <c r="E30" i="5" s="1"/>
  <c r="F30" i="5" s="1"/>
  <c r="D31" i="5"/>
  <c r="E31" i="5" s="1"/>
  <c r="F31" i="5" s="1"/>
  <c r="D32" i="5"/>
  <c r="E32" i="5" s="1"/>
  <c r="D33" i="5"/>
  <c r="E33" i="5" s="1"/>
  <c r="F33" i="5" s="1"/>
  <c r="D34" i="5"/>
  <c r="E34" i="5" s="1"/>
  <c r="F34" i="5" s="1"/>
  <c r="D35" i="5"/>
  <c r="E35" i="5" s="1"/>
  <c r="F35" i="5" s="1"/>
  <c r="D36" i="5"/>
  <c r="E36" i="5" s="1"/>
  <c r="D37" i="5"/>
  <c r="E37" i="5" s="1"/>
  <c r="F37" i="5" s="1"/>
  <c r="D38" i="5"/>
  <c r="E38" i="5" s="1"/>
  <c r="F38" i="5" s="1"/>
  <c r="D39" i="5"/>
  <c r="E39" i="5" s="1"/>
  <c r="F39" i="5" s="1"/>
  <c r="D40" i="5"/>
  <c r="E40" i="5" s="1"/>
  <c r="D41" i="5"/>
  <c r="E41" i="5" s="1"/>
  <c r="F41" i="5" s="1"/>
  <c r="D42" i="5"/>
  <c r="E42" i="5" s="1"/>
  <c r="F42" i="5" s="1"/>
  <c r="G42" i="5" s="1"/>
  <c r="D43" i="5"/>
  <c r="E43" i="5" s="1"/>
  <c r="F43" i="5" s="1"/>
  <c r="D44" i="5"/>
  <c r="E44" i="5" s="1"/>
  <c r="D45" i="5"/>
  <c r="E45" i="5" s="1"/>
  <c r="F45" i="5" s="1"/>
  <c r="D46" i="5"/>
  <c r="E46" i="5" s="1"/>
  <c r="F46" i="5" s="1"/>
  <c r="D47" i="5"/>
  <c r="E47" i="5" s="1"/>
  <c r="F47" i="5" s="1"/>
  <c r="D48" i="5"/>
  <c r="E48" i="5" s="1"/>
  <c r="D49" i="5"/>
  <c r="E49" i="5" s="1"/>
  <c r="F49" i="5" s="1"/>
  <c r="D50" i="5"/>
  <c r="E50" i="5" s="1"/>
  <c r="F50" i="5" s="1"/>
  <c r="D51" i="5"/>
  <c r="E51" i="5" s="1"/>
  <c r="F51" i="5" s="1"/>
  <c r="D52" i="5"/>
  <c r="E52" i="5" s="1"/>
  <c r="D53" i="5"/>
  <c r="E53" i="5" s="1"/>
  <c r="F53" i="5" s="1"/>
  <c r="D54" i="5"/>
  <c r="E54" i="5" s="1"/>
  <c r="F54" i="5" s="1"/>
  <c r="G54" i="5" s="1"/>
  <c r="D55" i="5"/>
  <c r="E55" i="5" s="1"/>
  <c r="F55" i="5" s="1"/>
  <c r="D56" i="5"/>
  <c r="E56" i="5" s="1"/>
  <c r="D57" i="5"/>
  <c r="E57" i="5" s="1"/>
  <c r="F57" i="5" s="1"/>
  <c r="D58" i="5"/>
  <c r="E58" i="5" s="1"/>
  <c r="F58" i="5" s="1"/>
  <c r="D59" i="5"/>
  <c r="E59" i="5" s="1"/>
  <c r="F59" i="5" s="1"/>
  <c r="D61" i="5"/>
  <c r="E61" i="5" s="1"/>
  <c r="D62" i="5"/>
  <c r="E62" i="5" s="1"/>
  <c r="F62" i="5" s="1"/>
  <c r="D63" i="5"/>
  <c r="E63" i="5" s="1"/>
  <c r="F63" i="5" s="1"/>
  <c r="D64" i="5"/>
  <c r="E64" i="5" s="1"/>
  <c r="F64" i="5" s="1"/>
  <c r="D65" i="5"/>
  <c r="E65" i="5" s="1"/>
  <c r="D67" i="5"/>
  <c r="E67" i="5" s="1"/>
  <c r="F67" i="5" s="1"/>
  <c r="D68" i="5"/>
  <c r="E68" i="5" s="1"/>
  <c r="F68" i="5" s="1"/>
  <c r="D69" i="5"/>
  <c r="E69" i="5" s="1"/>
  <c r="F69" i="5" s="1"/>
  <c r="D70" i="5"/>
  <c r="E70" i="5" s="1"/>
  <c r="D71" i="5"/>
  <c r="E71" i="5" s="1"/>
  <c r="F71" i="5" s="1"/>
  <c r="D72" i="5"/>
  <c r="E72" i="5" s="1"/>
  <c r="F72" i="5" s="1"/>
  <c r="D73" i="5"/>
  <c r="E73" i="5" s="1"/>
  <c r="F73" i="5" s="1"/>
  <c r="D74" i="5"/>
  <c r="E74" i="5" s="1"/>
  <c r="D75" i="5"/>
  <c r="E75" i="5" s="1"/>
  <c r="F75" i="5" s="1"/>
  <c r="D76" i="5"/>
  <c r="E76" i="5" s="1"/>
  <c r="F76" i="5" s="1"/>
  <c r="G76" i="5" s="1"/>
  <c r="D77" i="5"/>
  <c r="E77" i="5" s="1"/>
  <c r="F77" i="5" s="1"/>
  <c r="D78" i="5"/>
  <c r="E78" i="5" s="1"/>
  <c r="D80" i="5"/>
  <c r="E80" i="5" s="1"/>
  <c r="F80" i="5" s="1"/>
  <c r="D81" i="5"/>
  <c r="E81" i="5" s="1"/>
  <c r="F81" i="5" s="1"/>
  <c r="D82" i="5"/>
  <c r="E82" i="5" s="1"/>
  <c r="F82" i="5" s="1"/>
  <c r="D83" i="5"/>
  <c r="E83" i="5" s="1"/>
  <c r="D84" i="5"/>
  <c r="E84" i="5" s="1"/>
  <c r="F84" i="5" s="1"/>
  <c r="D85" i="5"/>
  <c r="E85" i="5" s="1"/>
  <c r="F85" i="5" s="1"/>
  <c r="D28" i="5"/>
  <c r="E28" i="5" s="1"/>
  <c r="F28" i="5" s="1"/>
  <c r="D66" i="5"/>
  <c r="E66" i="5" s="1"/>
  <c r="D60" i="5"/>
  <c r="E60" i="5" s="1"/>
  <c r="F60" i="5" s="1"/>
  <c r="D79" i="5"/>
  <c r="E79" i="5" s="1"/>
  <c r="F79" i="5" s="1"/>
  <c r="G79" i="5" s="1"/>
  <c r="D24" i="5"/>
  <c r="E24" i="5" s="1"/>
  <c r="F24" i="5" s="1"/>
  <c r="Q35" i="3"/>
  <c r="Q34" i="3"/>
  <c r="Q33" i="3"/>
  <c r="Q32" i="3"/>
  <c r="Q31" i="3"/>
  <c r="Q30" i="3"/>
  <c r="Q29" i="3"/>
  <c r="Q28" i="3"/>
  <c r="Q27" i="3"/>
  <c r="Q26" i="3"/>
  <c r="N35" i="3"/>
  <c r="N34" i="3"/>
  <c r="N33" i="3"/>
  <c r="N32" i="3"/>
  <c r="N31" i="3"/>
  <c r="N30" i="3"/>
  <c r="N29" i="3"/>
  <c r="N28" i="3"/>
  <c r="N27" i="3"/>
  <c r="N26" i="3"/>
  <c r="K35" i="3"/>
  <c r="K34" i="3"/>
  <c r="K33" i="3"/>
  <c r="K32" i="3"/>
  <c r="K31" i="3"/>
  <c r="K30" i="3"/>
  <c r="K29" i="3"/>
  <c r="K28" i="3"/>
  <c r="K27" i="3"/>
  <c r="K26" i="3"/>
  <c r="H35" i="3"/>
  <c r="H34" i="3"/>
  <c r="H33" i="3"/>
  <c r="H32" i="3"/>
  <c r="H31" i="3"/>
  <c r="H30" i="3"/>
  <c r="H29" i="3"/>
  <c r="H28" i="3"/>
  <c r="H27" i="3"/>
  <c r="H26" i="3"/>
  <c r="E35" i="3"/>
  <c r="E28" i="3"/>
  <c r="E29" i="3"/>
  <c r="E30" i="3"/>
  <c r="E31" i="3"/>
  <c r="E32" i="3"/>
  <c r="E33" i="3"/>
  <c r="E34" i="3"/>
  <c r="E27" i="3"/>
  <c r="E26" i="3"/>
  <c r="G95" i="5" l="1"/>
  <c r="H92" i="5"/>
  <c r="J150" i="3"/>
  <c r="L150" i="3" s="1"/>
  <c r="I149" i="3"/>
  <c r="I174" i="3" s="1"/>
  <c r="I178" i="3" s="1"/>
  <c r="G174" i="3"/>
  <c r="G178" i="3" s="1"/>
  <c r="H91" i="5"/>
  <c r="J149" i="3"/>
  <c r="H93" i="5"/>
  <c r="J151" i="3"/>
  <c r="L151" i="3" s="1"/>
  <c r="E25" i="5"/>
  <c r="D87" i="5"/>
  <c r="H54" i="5"/>
  <c r="H79" i="5"/>
  <c r="H42" i="5"/>
  <c r="H76" i="5"/>
  <c r="G77" i="5"/>
  <c r="G51" i="5"/>
  <c r="G55" i="5"/>
  <c r="G85" i="5"/>
  <c r="J127" i="3" s="1"/>
  <c r="G34" i="5"/>
  <c r="G59" i="5"/>
  <c r="G35" i="5"/>
  <c r="G68" i="5"/>
  <c r="G69" i="5"/>
  <c r="G26" i="5"/>
  <c r="G82" i="5"/>
  <c r="G73" i="5"/>
  <c r="J115" i="3" s="1"/>
  <c r="G64" i="5"/>
  <c r="G47" i="5"/>
  <c r="G39" i="5"/>
  <c r="G31" i="5"/>
  <c r="G28" i="5"/>
  <c r="G43" i="5"/>
  <c r="G50" i="5"/>
  <c r="G81" i="5"/>
  <c r="G72" i="5"/>
  <c r="G63" i="5"/>
  <c r="G46" i="5"/>
  <c r="G38" i="5"/>
  <c r="G30" i="5"/>
  <c r="G71" i="5"/>
  <c r="G37" i="5"/>
  <c r="G84" i="5"/>
  <c r="G49" i="5"/>
  <c r="G57" i="5"/>
  <c r="G62" i="5"/>
  <c r="G29" i="5"/>
  <c r="G75" i="5"/>
  <c r="G41" i="5"/>
  <c r="G60" i="5"/>
  <c r="G53" i="5"/>
  <c r="G67" i="5"/>
  <c r="G33" i="5"/>
  <c r="G80" i="5"/>
  <c r="G58" i="5"/>
  <c r="G45" i="5"/>
  <c r="F66" i="5"/>
  <c r="F83" i="5"/>
  <c r="F78" i="5"/>
  <c r="F74" i="5"/>
  <c r="F70" i="5"/>
  <c r="F65" i="5"/>
  <c r="F61" i="5"/>
  <c r="F56" i="5"/>
  <c r="F52" i="5"/>
  <c r="F48" i="5"/>
  <c r="F44" i="5"/>
  <c r="F40" i="5"/>
  <c r="F36" i="5"/>
  <c r="F32" i="5"/>
  <c r="F27" i="5"/>
  <c r="G24" i="5"/>
  <c r="H95" i="5" l="1"/>
  <c r="I93" i="5"/>
  <c r="P151" i="3" s="1"/>
  <c r="M151" i="3"/>
  <c r="O151" i="3" s="1"/>
  <c r="L149" i="3"/>
  <c r="L174" i="3" s="1"/>
  <c r="L178" i="3" s="1"/>
  <c r="J174" i="3"/>
  <c r="J178" i="3" s="1"/>
  <c r="I91" i="5"/>
  <c r="M149" i="3"/>
  <c r="I92" i="5"/>
  <c r="P150" i="3" s="1"/>
  <c r="M150" i="3"/>
  <c r="O150" i="3" s="1"/>
  <c r="J83" i="3"/>
  <c r="L83" i="3" s="1"/>
  <c r="J95" i="3"/>
  <c r="L95" i="3" s="1"/>
  <c r="F25" i="5"/>
  <c r="E87" i="5"/>
  <c r="I42" i="5"/>
  <c r="J42" i="5" s="1"/>
  <c r="I79" i="5"/>
  <c r="I76" i="5"/>
  <c r="I54" i="5"/>
  <c r="J99" i="3"/>
  <c r="L99" i="3" s="1"/>
  <c r="L127" i="3"/>
  <c r="L115" i="3"/>
  <c r="H29" i="5"/>
  <c r="J70" i="3"/>
  <c r="H31" i="5"/>
  <c r="J72" i="3"/>
  <c r="H50" i="5"/>
  <c r="J91" i="3"/>
  <c r="H62" i="5"/>
  <c r="J102" i="3"/>
  <c r="H39" i="5"/>
  <c r="J80" i="3"/>
  <c r="H26" i="5"/>
  <c r="J68" i="3"/>
  <c r="H85" i="5"/>
  <c r="M127" i="3" s="1"/>
  <c r="O127" i="3" s="1"/>
  <c r="J123" i="3"/>
  <c r="H80" i="5"/>
  <c r="J118" i="3"/>
  <c r="H82" i="5"/>
  <c r="H67" i="5"/>
  <c r="J106" i="3"/>
  <c r="H63" i="5"/>
  <c r="H43" i="5"/>
  <c r="J84" i="3"/>
  <c r="H59" i="5"/>
  <c r="J100" i="3"/>
  <c r="H53" i="5"/>
  <c r="M95" i="3" s="1"/>
  <c r="O95" i="3" s="1"/>
  <c r="H47" i="5"/>
  <c r="J88" i="3"/>
  <c r="H55" i="5"/>
  <c r="J96" i="3"/>
  <c r="H46" i="5"/>
  <c r="J87" i="3"/>
  <c r="H49" i="5"/>
  <c r="H69" i="5"/>
  <c r="H60" i="5"/>
  <c r="J126" i="3"/>
  <c r="H84" i="5"/>
  <c r="J122" i="3"/>
  <c r="H30" i="5"/>
  <c r="J71" i="3"/>
  <c r="H72" i="5"/>
  <c r="J111" i="3"/>
  <c r="H28" i="5"/>
  <c r="J124" i="3"/>
  <c r="H64" i="5"/>
  <c r="J104" i="3"/>
  <c r="H34" i="5"/>
  <c r="J75" i="3"/>
  <c r="H33" i="5"/>
  <c r="H41" i="5"/>
  <c r="H37" i="5"/>
  <c r="H51" i="5"/>
  <c r="J92" i="3"/>
  <c r="H35" i="5"/>
  <c r="J76" i="3"/>
  <c r="H57" i="5"/>
  <c r="H45" i="5"/>
  <c r="H75" i="5"/>
  <c r="J114" i="3"/>
  <c r="H71" i="5"/>
  <c r="J110" i="3"/>
  <c r="H38" i="5"/>
  <c r="J79" i="3"/>
  <c r="H81" i="5"/>
  <c r="J119" i="3"/>
  <c r="H73" i="5"/>
  <c r="H68" i="5"/>
  <c r="H77" i="5"/>
  <c r="G177" i="3"/>
  <c r="I177" i="3"/>
  <c r="G56" i="5"/>
  <c r="G65" i="5"/>
  <c r="G36" i="5"/>
  <c r="G61" i="5"/>
  <c r="G74" i="5"/>
  <c r="G66" i="5"/>
  <c r="J108" i="3" s="1"/>
  <c r="G27" i="5"/>
  <c r="G32" i="5"/>
  <c r="G44" i="5"/>
  <c r="G78" i="5"/>
  <c r="G52" i="5"/>
  <c r="G70" i="5"/>
  <c r="G40" i="5"/>
  <c r="G48" i="5"/>
  <c r="G83" i="5"/>
  <c r="H24" i="5"/>
  <c r="J66" i="3"/>
  <c r="H58" i="5"/>
  <c r="D17" i="5"/>
  <c r="E17" i="5" s="1"/>
  <c r="D35" i="3" s="1"/>
  <c r="D9" i="5"/>
  <c r="D10" i="5"/>
  <c r="D11" i="5"/>
  <c r="D12" i="5"/>
  <c r="D13" i="5"/>
  <c r="D14" i="5"/>
  <c r="D15" i="5"/>
  <c r="D16" i="5"/>
  <c r="D8" i="5"/>
  <c r="P149" i="3" l="1"/>
  <c r="S149" i="3" s="1"/>
  <c r="I95" i="5"/>
  <c r="J95" i="5" s="1"/>
  <c r="E9" i="5"/>
  <c r="D27" i="3" s="1"/>
  <c r="F27" i="3" s="1"/>
  <c r="R150" i="3"/>
  <c r="T150" i="3" s="1"/>
  <c r="S150" i="3"/>
  <c r="E8" i="5"/>
  <c r="D26" i="3" s="1"/>
  <c r="F26" i="3" s="1"/>
  <c r="E15" i="5"/>
  <c r="D33" i="3" s="1"/>
  <c r="F33" i="3" s="1"/>
  <c r="O149" i="3"/>
  <c r="O174" i="3" s="1"/>
  <c r="O178" i="3" s="1"/>
  <c r="M174" i="3"/>
  <c r="M178" i="3" s="1"/>
  <c r="E16" i="5"/>
  <c r="D34" i="3" s="1"/>
  <c r="F34" i="3" s="1"/>
  <c r="E13" i="5"/>
  <c r="D31" i="3" s="1"/>
  <c r="F31" i="3" s="1"/>
  <c r="E12" i="5"/>
  <c r="D30" i="3" s="1"/>
  <c r="F30" i="3" s="1"/>
  <c r="E11" i="5"/>
  <c r="D29" i="3" s="1"/>
  <c r="F29" i="3" s="1"/>
  <c r="E14" i="5"/>
  <c r="D32" i="3" s="1"/>
  <c r="F32" i="3" s="1"/>
  <c r="E10" i="5"/>
  <c r="D28" i="3" s="1"/>
  <c r="F28" i="3" s="1"/>
  <c r="R151" i="3"/>
  <c r="T151" i="3" s="1"/>
  <c r="S151" i="3"/>
  <c r="J120" i="3"/>
  <c r="L120" i="3" s="1"/>
  <c r="J82" i="3"/>
  <c r="L82" i="3" s="1"/>
  <c r="J107" i="3"/>
  <c r="L107" i="3" s="1"/>
  <c r="J74" i="3"/>
  <c r="L74" i="3" s="1"/>
  <c r="J112" i="3"/>
  <c r="L112" i="3" s="1"/>
  <c r="J90" i="3"/>
  <c r="L90" i="3" s="1"/>
  <c r="J103" i="3"/>
  <c r="L103" i="3" s="1"/>
  <c r="M83" i="3"/>
  <c r="O83" i="3" s="1"/>
  <c r="J86" i="3"/>
  <c r="L86" i="3" s="1"/>
  <c r="J78" i="3"/>
  <c r="L78" i="3" s="1"/>
  <c r="J94" i="3"/>
  <c r="L94" i="3" s="1"/>
  <c r="M115" i="3"/>
  <c r="O115" i="3" s="1"/>
  <c r="J116" i="3"/>
  <c r="L116" i="3" s="1"/>
  <c r="J98" i="3"/>
  <c r="L98" i="3" s="1"/>
  <c r="F87" i="5"/>
  <c r="G25" i="5"/>
  <c r="G87" i="5" s="1"/>
  <c r="M119" i="3"/>
  <c r="O119" i="3" s="1"/>
  <c r="M75" i="3"/>
  <c r="O75" i="3" s="1"/>
  <c r="M70" i="3"/>
  <c r="O70" i="3" s="1"/>
  <c r="M79" i="3"/>
  <c r="O79" i="3" s="1"/>
  <c r="M84" i="3"/>
  <c r="O84" i="3" s="1"/>
  <c r="M104" i="3"/>
  <c r="O104" i="3" s="1"/>
  <c r="M122" i="3"/>
  <c r="O122" i="3" s="1"/>
  <c r="M88" i="3"/>
  <c r="O88" i="3" s="1"/>
  <c r="M123" i="3"/>
  <c r="O123" i="3" s="1"/>
  <c r="M91" i="3"/>
  <c r="O91" i="3" s="1"/>
  <c r="J54" i="5"/>
  <c r="M71" i="3"/>
  <c r="O71" i="3" s="1"/>
  <c r="M110" i="3"/>
  <c r="O110" i="3" s="1"/>
  <c r="M76" i="3"/>
  <c r="O76" i="3" s="1"/>
  <c r="M102" i="3"/>
  <c r="O102" i="3" s="1"/>
  <c r="M124" i="3"/>
  <c r="O124" i="3" s="1"/>
  <c r="M126" i="3"/>
  <c r="O126" i="3" s="1"/>
  <c r="M87" i="3"/>
  <c r="O87" i="3" s="1"/>
  <c r="M106" i="3"/>
  <c r="O106" i="3" s="1"/>
  <c r="M68" i="3"/>
  <c r="O68" i="3" s="1"/>
  <c r="M72" i="3"/>
  <c r="O72" i="3" s="1"/>
  <c r="M118" i="3"/>
  <c r="O118" i="3" s="1"/>
  <c r="M99" i="3"/>
  <c r="O99" i="3" s="1"/>
  <c r="M114" i="3"/>
  <c r="O114" i="3" s="1"/>
  <c r="J79" i="5"/>
  <c r="M92" i="3"/>
  <c r="O92" i="3" s="1"/>
  <c r="M111" i="3"/>
  <c r="O111" i="3" s="1"/>
  <c r="M96" i="3"/>
  <c r="O96" i="3" s="1"/>
  <c r="M100" i="3"/>
  <c r="O100" i="3" s="1"/>
  <c r="M80" i="3"/>
  <c r="O80" i="3" s="1"/>
  <c r="J76" i="5"/>
  <c r="L110" i="3"/>
  <c r="I62" i="5"/>
  <c r="H83" i="5"/>
  <c r="J121" i="3"/>
  <c r="H32" i="5"/>
  <c r="J73" i="3"/>
  <c r="H74" i="5"/>
  <c r="M116" i="3" s="1"/>
  <c r="O116" i="3" s="1"/>
  <c r="J113" i="3"/>
  <c r="I71" i="5"/>
  <c r="I35" i="5"/>
  <c r="L104" i="3"/>
  <c r="L122" i="3"/>
  <c r="L88" i="3"/>
  <c r="L123" i="3"/>
  <c r="L91" i="3"/>
  <c r="I29" i="5"/>
  <c r="I30" i="5"/>
  <c r="L70" i="3"/>
  <c r="H48" i="5"/>
  <c r="M90" i="3" s="1"/>
  <c r="O90" i="3" s="1"/>
  <c r="J89" i="3"/>
  <c r="H65" i="5"/>
  <c r="J105" i="3"/>
  <c r="I73" i="5"/>
  <c r="P115" i="3" s="1"/>
  <c r="L114" i="3"/>
  <c r="I37" i="5"/>
  <c r="I64" i="5"/>
  <c r="I84" i="5"/>
  <c r="I47" i="5"/>
  <c r="I63" i="5"/>
  <c r="I85" i="5"/>
  <c r="P127" i="3" s="1"/>
  <c r="I50" i="5"/>
  <c r="I34" i="5"/>
  <c r="H27" i="5"/>
  <c r="J69" i="3"/>
  <c r="H40" i="5"/>
  <c r="M82" i="3" s="1"/>
  <c r="O82" i="3" s="1"/>
  <c r="J81" i="3"/>
  <c r="H61" i="5"/>
  <c r="M103" i="3" s="1"/>
  <c r="O103" i="3" s="1"/>
  <c r="J101" i="3"/>
  <c r="H56" i="5"/>
  <c r="J97" i="3"/>
  <c r="I75" i="5"/>
  <c r="L92" i="3"/>
  <c r="L124" i="3"/>
  <c r="L126" i="3"/>
  <c r="L87" i="3"/>
  <c r="L106" i="3"/>
  <c r="L68" i="3"/>
  <c r="L72" i="3"/>
  <c r="L119" i="3"/>
  <c r="I51" i="5"/>
  <c r="I41" i="5"/>
  <c r="P83" i="3" s="1"/>
  <c r="I28" i="5"/>
  <c r="J28" i="5" s="1"/>
  <c r="I60" i="5"/>
  <c r="I46" i="5"/>
  <c r="I53" i="5"/>
  <c r="P95" i="3" s="1"/>
  <c r="I67" i="5"/>
  <c r="I26" i="5"/>
  <c r="I31" i="5"/>
  <c r="H36" i="5"/>
  <c r="M78" i="3" s="1"/>
  <c r="O78" i="3" s="1"/>
  <c r="J77" i="3"/>
  <c r="L76" i="3"/>
  <c r="I80" i="5"/>
  <c r="H70" i="5"/>
  <c r="J109" i="3"/>
  <c r="H78" i="5"/>
  <c r="M120" i="3" s="1"/>
  <c r="O120" i="3" s="1"/>
  <c r="J117" i="3"/>
  <c r="I77" i="5"/>
  <c r="I81" i="5"/>
  <c r="I45" i="5"/>
  <c r="L111" i="3"/>
  <c r="L108" i="3"/>
  <c r="L96" i="3"/>
  <c r="L100" i="3"/>
  <c r="L80" i="3"/>
  <c r="I68" i="5"/>
  <c r="I49" i="5"/>
  <c r="L79" i="3"/>
  <c r="I33" i="5"/>
  <c r="I72" i="5"/>
  <c r="I69" i="5"/>
  <c r="I55" i="5"/>
  <c r="I59" i="5"/>
  <c r="J59" i="5" s="1"/>
  <c r="I82" i="5"/>
  <c r="I39" i="5"/>
  <c r="I43" i="5"/>
  <c r="H66" i="5"/>
  <c r="J125" i="3"/>
  <c r="H52" i="5"/>
  <c r="J93" i="3"/>
  <c r="H44" i="5"/>
  <c r="J85" i="3"/>
  <c r="I38" i="5"/>
  <c r="I57" i="5"/>
  <c r="L75" i="3"/>
  <c r="L71" i="3"/>
  <c r="L84" i="3"/>
  <c r="L118" i="3"/>
  <c r="L102" i="3"/>
  <c r="L66" i="3"/>
  <c r="F35" i="3"/>
  <c r="I24" i="5"/>
  <c r="M66" i="3"/>
  <c r="I58" i="5"/>
  <c r="R149" i="3" l="1"/>
  <c r="T149" i="3" s="1"/>
  <c r="T174" i="3" s="1"/>
  <c r="T178" i="3" s="1"/>
  <c r="F187" i="3" s="1"/>
  <c r="F390" i="3" s="1"/>
  <c r="G390" i="3" s="1"/>
  <c r="P174" i="3"/>
  <c r="P178" i="3" s="1"/>
  <c r="S174" i="3"/>
  <c r="S178" i="3" s="1"/>
  <c r="D187" i="3" s="1"/>
  <c r="M112" i="3"/>
  <c r="O112" i="3" s="1"/>
  <c r="M86" i="3"/>
  <c r="O86" i="3" s="1"/>
  <c r="R83" i="3"/>
  <c r="S83" i="3"/>
  <c r="M94" i="3"/>
  <c r="O94" i="3" s="1"/>
  <c r="M108" i="3"/>
  <c r="O108" i="3" s="1"/>
  <c r="M107" i="3"/>
  <c r="O107" i="3" s="1"/>
  <c r="M98" i="3"/>
  <c r="O98" i="3" s="1"/>
  <c r="M74" i="3"/>
  <c r="O74" i="3" s="1"/>
  <c r="J67" i="3"/>
  <c r="L67" i="3" s="1"/>
  <c r="H25" i="5"/>
  <c r="J58" i="5"/>
  <c r="J45" i="5"/>
  <c r="M109" i="3"/>
  <c r="O109" i="3" s="1"/>
  <c r="M77" i="3"/>
  <c r="O77" i="3" s="1"/>
  <c r="J53" i="5"/>
  <c r="J41" i="5"/>
  <c r="J75" i="5"/>
  <c r="M69" i="3"/>
  <c r="O69" i="3" s="1"/>
  <c r="J63" i="5"/>
  <c r="J37" i="5"/>
  <c r="J31" i="5"/>
  <c r="P87" i="3"/>
  <c r="R87" i="3" s="1"/>
  <c r="P92" i="3"/>
  <c r="R92" i="3" s="1"/>
  <c r="M97" i="3"/>
  <c r="O97" i="3" s="1"/>
  <c r="P75" i="3"/>
  <c r="P88" i="3"/>
  <c r="R88" i="3" s="1"/>
  <c r="M113" i="3"/>
  <c r="O113" i="3" s="1"/>
  <c r="M125" i="3"/>
  <c r="O125" i="3" s="1"/>
  <c r="J46" i="5"/>
  <c r="J57" i="5"/>
  <c r="M101" i="3"/>
  <c r="O101" i="3" s="1"/>
  <c r="P91" i="3"/>
  <c r="R91" i="3" s="1"/>
  <c r="J84" i="5"/>
  <c r="J29" i="5"/>
  <c r="M73" i="3"/>
  <c r="O73" i="3" s="1"/>
  <c r="R115" i="3"/>
  <c r="S115" i="3"/>
  <c r="P80" i="3"/>
  <c r="R80" i="3" s="1"/>
  <c r="J26" i="5"/>
  <c r="P84" i="3"/>
  <c r="R84" i="3" s="1"/>
  <c r="P100" i="3"/>
  <c r="R100" i="3" s="1"/>
  <c r="M105" i="3"/>
  <c r="O105" i="3" s="1"/>
  <c r="P76" i="3"/>
  <c r="J60" i="5"/>
  <c r="R95" i="3"/>
  <c r="S95" i="3"/>
  <c r="M93" i="3"/>
  <c r="O93" i="3" s="1"/>
  <c r="M117" i="3"/>
  <c r="O117" i="3" s="1"/>
  <c r="P106" i="3"/>
  <c r="R106" i="3" s="1"/>
  <c r="P124" i="3"/>
  <c r="R124" i="3" s="1"/>
  <c r="M81" i="3"/>
  <c r="O81" i="3" s="1"/>
  <c r="J85" i="5"/>
  <c r="J64" i="5"/>
  <c r="M121" i="3"/>
  <c r="O121" i="3" s="1"/>
  <c r="J35" i="5"/>
  <c r="J77" i="5"/>
  <c r="M85" i="3"/>
  <c r="O85" i="3" s="1"/>
  <c r="P96" i="3"/>
  <c r="R96" i="3" s="1"/>
  <c r="M89" i="3"/>
  <c r="O89" i="3" s="1"/>
  <c r="J71" i="5"/>
  <c r="J50" i="5"/>
  <c r="R127" i="3"/>
  <c r="S127" i="3"/>
  <c r="J24" i="5"/>
  <c r="P79" i="3"/>
  <c r="R79" i="3" s="1"/>
  <c r="J38" i="5"/>
  <c r="P111" i="3"/>
  <c r="R111" i="3" s="1"/>
  <c r="J72" i="5"/>
  <c r="P102" i="3"/>
  <c r="R102" i="3" s="1"/>
  <c r="J62" i="5"/>
  <c r="J55" i="5"/>
  <c r="J49" i="5"/>
  <c r="P119" i="3"/>
  <c r="R119" i="3" s="1"/>
  <c r="J81" i="5"/>
  <c r="J69" i="5"/>
  <c r="J47" i="5"/>
  <c r="J43" i="5"/>
  <c r="J33" i="5"/>
  <c r="P71" i="3"/>
  <c r="J30" i="5"/>
  <c r="P118" i="3"/>
  <c r="R118" i="3" s="1"/>
  <c r="J80" i="5"/>
  <c r="J68" i="5"/>
  <c r="H87" i="5"/>
  <c r="J67" i="5"/>
  <c r="J34" i="5"/>
  <c r="J39" i="5"/>
  <c r="J73" i="5"/>
  <c r="J51" i="5"/>
  <c r="J82" i="5"/>
  <c r="L93" i="3"/>
  <c r="P68" i="3"/>
  <c r="R68" i="3" s="1"/>
  <c r="P126" i="3"/>
  <c r="R126" i="3" s="1"/>
  <c r="I40" i="5"/>
  <c r="P122" i="3"/>
  <c r="R122" i="3" s="1"/>
  <c r="P99" i="3"/>
  <c r="I52" i="5"/>
  <c r="L117" i="3"/>
  <c r="L69" i="3"/>
  <c r="L113" i="3"/>
  <c r="L125" i="3"/>
  <c r="I78" i="5"/>
  <c r="P114" i="3"/>
  <c r="R114" i="3" s="1"/>
  <c r="I27" i="5"/>
  <c r="P123" i="3"/>
  <c r="R123" i="3" s="1"/>
  <c r="P104" i="3"/>
  <c r="R104" i="3" s="1"/>
  <c r="L105" i="3"/>
  <c r="I74" i="5"/>
  <c r="I66" i="5"/>
  <c r="L109" i="3"/>
  <c r="L77" i="3"/>
  <c r="L97" i="3"/>
  <c r="I65" i="5"/>
  <c r="L73" i="3"/>
  <c r="L81" i="3"/>
  <c r="I70" i="5"/>
  <c r="I36" i="5"/>
  <c r="I56" i="5"/>
  <c r="L89" i="3"/>
  <c r="P70" i="3"/>
  <c r="I32" i="5"/>
  <c r="L101" i="3"/>
  <c r="I48" i="5"/>
  <c r="P90" i="3" s="1"/>
  <c r="L121" i="3"/>
  <c r="I44" i="5"/>
  <c r="L85" i="3"/>
  <c r="P72" i="3"/>
  <c r="I61" i="5"/>
  <c r="P103" i="3" s="1"/>
  <c r="R103" i="3" s="1"/>
  <c r="P110" i="3"/>
  <c r="I83" i="5"/>
  <c r="O66" i="3"/>
  <c r="F61" i="3"/>
  <c r="F176" i="3" s="1"/>
  <c r="F179" i="3" s="1"/>
  <c r="D61" i="3"/>
  <c r="D176" i="3" s="1"/>
  <c r="D179" i="3" s="1"/>
  <c r="E19" i="5"/>
  <c r="P66" i="3"/>
  <c r="G8" i="5"/>
  <c r="J26" i="3" s="1"/>
  <c r="I32" i="3"/>
  <c r="G14" i="5"/>
  <c r="J32" i="3" s="1"/>
  <c r="I31" i="3"/>
  <c r="G13" i="5"/>
  <c r="J31" i="3" s="1"/>
  <c r="I33" i="3"/>
  <c r="G15" i="5"/>
  <c r="J33" i="3" s="1"/>
  <c r="I34" i="3"/>
  <c r="G16" i="5"/>
  <c r="J34" i="3" s="1"/>
  <c r="I29" i="3"/>
  <c r="G11" i="5"/>
  <c r="J29" i="3" s="1"/>
  <c r="I28" i="3"/>
  <c r="G10" i="5"/>
  <c r="J28" i="3" s="1"/>
  <c r="I27" i="3"/>
  <c r="G9" i="5"/>
  <c r="J27" i="3" s="1"/>
  <c r="I30" i="3"/>
  <c r="G12" i="5"/>
  <c r="J30" i="3" s="1"/>
  <c r="R174" i="3" l="1"/>
  <c r="R178" i="3" s="1"/>
  <c r="L145" i="3"/>
  <c r="L177" i="3" s="1"/>
  <c r="S66" i="3"/>
  <c r="S87" i="3"/>
  <c r="S88" i="3"/>
  <c r="P116" i="3"/>
  <c r="R116" i="3" s="1"/>
  <c r="T116" i="3" s="1"/>
  <c r="P74" i="3"/>
  <c r="R74" i="3" s="1"/>
  <c r="P86" i="3"/>
  <c r="R86" i="3" s="1"/>
  <c r="P94" i="3"/>
  <c r="R94" i="3" s="1"/>
  <c r="P78" i="3"/>
  <c r="R78" i="3" s="1"/>
  <c r="P82" i="3"/>
  <c r="R82" i="3" s="1"/>
  <c r="J145" i="3"/>
  <c r="J177" i="3" s="1"/>
  <c r="P108" i="3"/>
  <c r="R108" i="3" s="1"/>
  <c r="T108" i="3" s="1"/>
  <c r="P107" i="3"/>
  <c r="S107" i="3" s="1"/>
  <c r="P112" i="3"/>
  <c r="R112" i="3" s="1"/>
  <c r="P120" i="3"/>
  <c r="R120" i="3" s="1"/>
  <c r="P98" i="3"/>
  <c r="R98" i="3" s="1"/>
  <c r="T83" i="3"/>
  <c r="I25" i="5"/>
  <c r="I87" i="5" s="1"/>
  <c r="J87" i="5" s="1"/>
  <c r="M67" i="3"/>
  <c r="T92" i="3"/>
  <c r="S92" i="3"/>
  <c r="S122" i="3"/>
  <c r="T91" i="3"/>
  <c r="T87" i="3"/>
  <c r="T88" i="3"/>
  <c r="S80" i="3"/>
  <c r="T122" i="3"/>
  <c r="S114" i="3"/>
  <c r="T80" i="3"/>
  <c r="T106" i="3"/>
  <c r="S106" i="3"/>
  <c r="S84" i="3"/>
  <c r="T84" i="3"/>
  <c r="T123" i="3"/>
  <c r="T79" i="3"/>
  <c r="T118" i="3"/>
  <c r="T100" i="3"/>
  <c r="T104" i="3"/>
  <c r="S79" i="3"/>
  <c r="S68" i="3"/>
  <c r="S100" i="3"/>
  <c r="P125" i="3"/>
  <c r="R125" i="3" s="1"/>
  <c r="S102" i="3"/>
  <c r="T115" i="3"/>
  <c r="P121" i="3"/>
  <c r="R121" i="3" s="1"/>
  <c r="S91" i="3"/>
  <c r="J36" i="5"/>
  <c r="S96" i="3"/>
  <c r="R76" i="3"/>
  <c r="S76" i="3"/>
  <c r="P85" i="3"/>
  <c r="R85" i="3" s="1"/>
  <c r="T96" i="3"/>
  <c r="T95" i="3"/>
  <c r="J65" i="5"/>
  <c r="J56" i="5"/>
  <c r="P109" i="3"/>
  <c r="R109" i="3" s="1"/>
  <c r="S118" i="3"/>
  <c r="P93" i="3"/>
  <c r="R93" i="3" s="1"/>
  <c r="T127" i="3"/>
  <c r="R75" i="3"/>
  <c r="S75" i="3"/>
  <c r="J27" i="5"/>
  <c r="S124" i="3"/>
  <c r="T102" i="3"/>
  <c r="T124" i="3"/>
  <c r="J48" i="5"/>
  <c r="P101" i="3"/>
  <c r="R101" i="3" s="1"/>
  <c r="J40" i="5"/>
  <c r="P73" i="3"/>
  <c r="R73" i="3" s="1"/>
  <c r="J32" i="5"/>
  <c r="R71" i="3"/>
  <c r="S71" i="3"/>
  <c r="T119" i="3"/>
  <c r="R90" i="3"/>
  <c r="S90" i="3"/>
  <c r="P113" i="3"/>
  <c r="R113" i="3" s="1"/>
  <c r="J74" i="5"/>
  <c r="J61" i="5"/>
  <c r="J44" i="5"/>
  <c r="J52" i="5"/>
  <c r="T111" i="3"/>
  <c r="P117" i="3"/>
  <c r="R117" i="3" s="1"/>
  <c r="J78" i="5"/>
  <c r="J83" i="5"/>
  <c r="S111" i="3"/>
  <c r="S119" i="3"/>
  <c r="J66" i="5"/>
  <c r="J70" i="5"/>
  <c r="S123" i="3"/>
  <c r="S103" i="3"/>
  <c r="P69" i="3"/>
  <c r="R69" i="3" s="1"/>
  <c r="R70" i="3"/>
  <c r="S70" i="3"/>
  <c r="P97" i="3"/>
  <c r="R97" i="3" s="1"/>
  <c r="P77" i="3"/>
  <c r="R77" i="3" s="1"/>
  <c r="P105" i="3"/>
  <c r="R105" i="3" s="1"/>
  <c r="R99" i="3"/>
  <c r="S99" i="3"/>
  <c r="P89" i="3"/>
  <c r="R89" i="3" s="1"/>
  <c r="T126" i="3"/>
  <c r="P81" i="3"/>
  <c r="R72" i="3"/>
  <c r="S72" i="3"/>
  <c r="R110" i="3"/>
  <c r="S110" i="3"/>
  <c r="T114" i="3"/>
  <c r="S126" i="3"/>
  <c r="T68" i="3"/>
  <c r="T103" i="3"/>
  <c r="S104" i="3"/>
  <c r="R66" i="3"/>
  <c r="I35" i="3"/>
  <c r="G17" i="5"/>
  <c r="J35" i="3" s="1"/>
  <c r="F19" i="5"/>
  <c r="I26" i="3"/>
  <c r="L33" i="3"/>
  <c r="H15" i="5"/>
  <c r="M33" i="3" s="1"/>
  <c r="L28" i="3"/>
  <c r="H10" i="5"/>
  <c r="M28" i="3" s="1"/>
  <c r="H8" i="5"/>
  <c r="M26" i="3" s="1"/>
  <c r="L29" i="3"/>
  <c r="H11" i="5"/>
  <c r="M29" i="3" s="1"/>
  <c r="H13" i="5"/>
  <c r="M31" i="3" s="1"/>
  <c r="L31" i="3"/>
  <c r="L27" i="3"/>
  <c r="H9" i="5"/>
  <c r="M27" i="3" s="1"/>
  <c r="L30" i="3"/>
  <c r="H12" i="5"/>
  <c r="M30" i="3" s="1"/>
  <c r="L34" i="3"/>
  <c r="H16" i="5"/>
  <c r="M34" i="3" s="1"/>
  <c r="L32" i="3"/>
  <c r="H14" i="5"/>
  <c r="M32" i="3" s="1"/>
  <c r="S74" i="3" l="1"/>
  <c r="G19" i="5"/>
  <c r="O67" i="3"/>
  <c r="O145" i="3" s="1"/>
  <c r="O177" i="3" s="1"/>
  <c r="M145" i="3"/>
  <c r="M177" i="3" s="1"/>
  <c r="S116" i="3"/>
  <c r="R107" i="3"/>
  <c r="T107" i="3" s="1"/>
  <c r="S108" i="3"/>
  <c r="S94" i="3"/>
  <c r="T98" i="3"/>
  <c r="S98" i="3"/>
  <c r="S82" i="3"/>
  <c r="T74" i="3"/>
  <c r="S86" i="3"/>
  <c r="T86" i="3"/>
  <c r="T82" i="3"/>
  <c r="S112" i="3"/>
  <c r="T112" i="3"/>
  <c r="S78" i="3"/>
  <c r="T78" i="3"/>
  <c r="T94" i="3"/>
  <c r="S120" i="3"/>
  <c r="T120" i="3"/>
  <c r="P67" i="3"/>
  <c r="J25" i="5"/>
  <c r="T121" i="3"/>
  <c r="S85" i="3"/>
  <c r="T85" i="3"/>
  <c r="S97" i="3"/>
  <c r="S113" i="3"/>
  <c r="T113" i="3"/>
  <c r="T93" i="3"/>
  <c r="S93" i="3"/>
  <c r="S121" i="3"/>
  <c r="T125" i="3"/>
  <c r="S125" i="3"/>
  <c r="S101" i="3"/>
  <c r="S109" i="3"/>
  <c r="T109" i="3"/>
  <c r="T76" i="3"/>
  <c r="T75" i="3"/>
  <c r="T69" i="3"/>
  <c r="T101" i="3"/>
  <c r="T90" i="3"/>
  <c r="T89" i="3"/>
  <c r="S117" i="3"/>
  <c r="S105" i="3"/>
  <c r="S69" i="3"/>
  <c r="S89" i="3"/>
  <c r="T73" i="3"/>
  <c r="S77" i="3"/>
  <c r="T71" i="3"/>
  <c r="T97" i="3"/>
  <c r="S73" i="3"/>
  <c r="T117" i="3"/>
  <c r="T72" i="3"/>
  <c r="T99" i="3"/>
  <c r="T70" i="3"/>
  <c r="R81" i="3"/>
  <c r="S81" i="3"/>
  <c r="T110" i="3"/>
  <c r="T105" i="3"/>
  <c r="T77" i="3"/>
  <c r="T66" i="3"/>
  <c r="G61" i="3"/>
  <c r="G176" i="3" s="1"/>
  <c r="G179" i="3" s="1"/>
  <c r="L35" i="3"/>
  <c r="H17" i="5"/>
  <c r="M35" i="3" s="1"/>
  <c r="I61" i="3"/>
  <c r="I176" i="3" s="1"/>
  <c r="I179" i="3" s="1"/>
  <c r="L26" i="3"/>
  <c r="O29" i="3"/>
  <c r="I11" i="5"/>
  <c r="P29" i="3" s="1"/>
  <c r="S29" i="3" s="1"/>
  <c r="J11" i="5"/>
  <c r="O27" i="3"/>
  <c r="I9" i="5"/>
  <c r="P27" i="3" s="1"/>
  <c r="S27" i="3" s="1"/>
  <c r="O28" i="3"/>
  <c r="I10" i="5"/>
  <c r="P28" i="3" s="1"/>
  <c r="S28" i="3" s="1"/>
  <c r="O34" i="3"/>
  <c r="I16" i="5"/>
  <c r="P34" i="3" s="1"/>
  <c r="S34" i="3" s="1"/>
  <c r="I15" i="5"/>
  <c r="P33" i="3" s="1"/>
  <c r="S33" i="3" s="1"/>
  <c r="O33" i="3"/>
  <c r="I8" i="5"/>
  <c r="H19" i="5"/>
  <c r="O30" i="3"/>
  <c r="I12" i="5"/>
  <c r="P30" i="3" s="1"/>
  <c r="S30" i="3" s="1"/>
  <c r="I14" i="5"/>
  <c r="P32" i="3" s="1"/>
  <c r="S32" i="3" s="1"/>
  <c r="O32" i="3"/>
  <c r="O31" i="3"/>
  <c r="I13" i="5"/>
  <c r="P31" i="3" s="1"/>
  <c r="S31" i="3" s="1"/>
  <c r="J8" i="5" l="1"/>
  <c r="P26" i="3"/>
  <c r="S26" i="3" s="1"/>
  <c r="P145" i="3"/>
  <c r="P177" i="3" s="1"/>
  <c r="R67" i="3"/>
  <c r="R145" i="3" s="1"/>
  <c r="R177" i="3" s="1"/>
  <c r="S67" i="3"/>
  <c r="S145" i="3" s="1"/>
  <c r="S177" i="3" s="1"/>
  <c r="D183" i="3" s="1"/>
  <c r="T81" i="3"/>
  <c r="J61" i="3"/>
  <c r="J176" i="3" s="1"/>
  <c r="J179" i="3" s="1"/>
  <c r="L61" i="3"/>
  <c r="L176" i="3" s="1"/>
  <c r="L179" i="3" s="1"/>
  <c r="I17" i="5"/>
  <c r="P35" i="3" s="1"/>
  <c r="S35" i="3" s="1"/>
  <c r="O35" i="3"/>
  <c r="R34" i="3"/>
  <c r="R29" i="3"/>
  <c r="R30" i="3"/>
  <c r="O26" i="3"/>
  <c r="J16" i="5"/>
  <c r="J15" i="5"/>
  <c r="J9" i="5"/>
  <c r="J13" i="5"/>
  <c r="J12" i="5"/>
  <c r="J14" i="5"/>
  <c r="J10" i="5"/>
  <c r="I19" i="5" l="1"/>
  <c r="J19" i="5" s="1"/>
  <c r="T67" i="3"/>
  <c r="T145" i="3" s="1"/>
  <c r="T177" i="3" s="1"/>
  <c r="F183" i="3" s="1"/>
  <c r="F323" i="3" s="1"/>
  <c r="G323" i="3" s="1"/>
  <c r="M61" i="3"/>
  <c r="M176" i="3" s="1"/>
  <c r="M179" i="3" s="1"/>
  <c r="O61" i="3"/>
  <c r="O176" i="3" s="1"/>
  <c r="O179" i="3" s="1"/>
  <c r="P61" i="3"/>
  <c r="P176" i="3" s="1"/>
  <c r="P179" i="3" s="1"/>
  <c r="J17" i="5"/>
  <c r="T29" i="3"/>
  <c r="R32" i="3"/>
  <c r="T32" i="3" s="1"/>
  <c r="R27" i="3"/>
  <c r="T27" i="3" s="1"/>
  <c r="R33" i="3"/>
  <c r="T34" i="3"/>
  <c r="T30" i="3"/>
  <c r="R28" i="3"/>
  <c r="R31" i="3"/>
  <c r="T31" i="3" s="1"/>
  <c r="R26" i="3"/>
  <c r="T26" i="3" s="1"/>
  <c r="R35" i="3" l="1"/>
  <c r="R61" i="3" s="1"/>
  <c r="R176" i="3" s="1"/>
  <c r="R179" i="3" s="1"/>
  <c r="S61" i="3"/>
  <c r="T33" i="3"/>
  <c r="T28" i="3"/>
  <c r="S176" i="3" l="1"/>
  <c r="D182" i="3" s="1"/>
  <c r="D184" i="3" s="1"/>
  <c r="T176" i="3"/>
  <c r="F182" i="3" s="1"/>
  <c r="T35" i="3"/>
  <c r="T61" i="3" s="1"/>
  <c r="T179" i="3" l="1"/>
  <c r="S179" i="3"/>
  <c r="F184" i="3" l="1"/>
  <c r="F264" i="3"/>
  <c r="G264" i="3" s="1"/>
</calcChain>
</file>

<file path=xl/sharedStrings.xml><?xml version="1.0" encoding="utf-8"?>
<sst xmlns="http://schemas.openxmlformats.org/spreadsheetml/2006/main" count="975" uniqueCount="327">
  <si>
    <t>Product/Service description</t>
  </si>
  <si>
    <t>Total (Incl Vat)</t>
  </si>
  <si>
    <t>1. INSTRUCTION FOR COMPLETING THE PRICING SCHEDULE</t>
  </si>
  <si>
    <t>Foreign currency</t>
  </si>
  <si>
    <t xml:space="preserve">South African Rand (ZAR) exchange rate </t>
  </si>
  <si>
    <t>1 US Dollar</t>
  </si>
  <si>
    <t>Mark with an X, which ROE is applicable</t>
  </si>
  <si>
    <t>1 Euro</t>
  </si>
  <si>
    <t>1 Pound (UK)</t>
  </si>
  <si>
    <t>YEAR 1</t>
  </si>
  <si>
    <t>YEAR 2</t>
  </si>
  <si>
    <t xml:space="preserve"> YEAR 3</t>
  </si>
  <si>
    <t>YEAR 4</t>
  </si>
  <si>
    <t>YEAR 5</t>
  </si>
  <si>
    <t>TOTAL</t>
  </si>
  <si>
    <t>Item No</t>
  </si>
  <si>
    <t>Unit of measure</t>
  </si>
  <si>
    <t>Qty</t>
  </si>
  <si>
    <t>Name (Below):</t>
  </si>
  <si>
    <t>Capacity (Below):</t>
  </si>
  <si>
    <r>
      <t xml:space="preserve">(a)  Bidder must complete/enter </t>
    </r>
    <r>
      <rPr>
        <b/>
        <sz val="14"/>
        <color indexed="8"/>
        <rFont val="Calibri"/>
        <family val="2"/>
      </rPr>
      <t xml:space="preserve">YELLOW </t>
    </r>
    <r>
      <rPr>
        <sz val="14"/>
        <color indexed="8"/>
        <rFont val="Calibri"/>
        <family val="2"/>
      </rPr>
      <t xml:space="preserve">cells </t>
    </r>
    <r>
      <rPr>
        <u/>
        <sz val="14"/>
        <color indexed="8"/>
        <rFont val="Calibri"/>
        <family val="2"/>
      </rPr>
      <t>only</t>
    </r>
  </si>
  <si>
    <t>SUPPLY CHAIN MANAGEMENT</t>
  </si>
  <si>
    <t>Pricing schedule</t>
  </si>
  <si>
    <t>RFx No</t>
  </si>
  <si>
    <t>RFx Title</t>
  </si>
  <si>
    <t xml:space="preserve">Bidder Name </t>
  </si>
  <si>
    <t>Brewelskloof Hospital</t>
  </si>
  <si>
    <t xml:space="preserve">Karl Bremer Hospital </t>
  </si>
  <si>
    <t>Knysna Hospital</t>
  </si>
  <si>
    <t>Mitchell’s Plain Hospital</t>
  </si>
  <si>
    <t>New Somerset Hospital</t>
  </si>
  <si>
    <t xml:space="preserve">Paarl Hospital </t>
  </si>
  <si>
    <t>Victoria Hospital</t>
  </si>
  <si>
    <t>Worcester Hospital</t>
  </si>
  <si>
    <t xml:space="preserve">Minimum Committed Volume </t>
  </si>
  <si>
    <t>George Hospital</t>
  </si>
  <si>
    <t>Khayelitsha Hospital</t>
  </si>
  <si>
    <t>Studies
2022</t>
  </si>
  <si>
    <t>Studies
2023</t>
  </si>
  <si>
    <t>Studies
2024</t>
  </si>
  <si>
    <t>Year 1</t>
  </si>
  <si>
    <t>Year 2</t>
  </si>
  <si>
    <t>Year 3</t>
  </si>
  <si>
    <t>Year 4</t>
  </si>
  <si>
    <t>Year 5</t>
  </si>
  <si>
    <t>Bid Period</t>
  </si>
  <si>
    <t>Bid period totals</t>
  </si>
  <si>
    <t>Enterprise PACS-RIS-VNA</t>
  </si>
  <si>
    <t>Line Price Y1
(Inc VAT)</t>
  </si>
  <si>
    <t>Unit Price 
(Inc VAT)</t>
  </si>
  <si>
    <t>Line Price Y2
(Inc VAT)</t>
  </si>
  <si>
    <t>Line Price Y3
(Inc VAT)</t>
  </si>
  <si>
    <t>Line Price Term 
(Inc VAT)</t>
  </si>
  <si>
    <t>Line Price Y4
(Inc VAT)</t>
  </si>
  <si>
    <t>Line Price Y5
(Inc VAT)</t>
  </si>
  <si>
    <t>(b)  Unit and Line prices must be VAT INCLUSIVE and in South African Rand (ZAR) currency.</t>
  </si>
  <si>
    <t>Unlimited user license model for PACS-RIS-VNA functions.</t>
  </si>
  <si>
    <t>NA</t>
  </si>
  <si>
    <t xml:space="preserve">Managed Service Fee Per Study (Inc VAT) </t>
  </si>
  <si>
    <t>Alan Blyth Hospital</t>
  </si>
  <si>
    <t xml:space="preserve">Beaufort West Hospital </t>
  </si>
  <si>
    <t>Bishop Lavis CDC</t>
  </si>
  <si>
    <t>Brooklyn Chest Hospital</t>
  </si>
  <si>
    <t>Caledon Hospital</t>
  </si>
  <si>
    <t>Ceres Hospital</t>
  </si>
  <si>
    <t xml:space="preserve">Citrusdal Hospital </t>
  </si>
  <si>
    <t>Crossroads CDC</t>
  </si>
  <si>
    <t>Delft CHC</t>
  </si>
  <si>
    <t>District Six Hospital</t>
  </si>
  <si>
    <t>Dr Abdurahman CDC</t>
  </si>
  <si>
    <t>Du Noon CHC</t>
  </si>
  <si>
    <t>Eerste River Hospital</t>
  </si>
  <si>
    <t>Elsies River CHC</t>
  </si>
  <si>
    <t>False Bay Hospital</t>
  </si>
  <si>
    <t>Grabouw CHC</t>
  </si>
  <si>
    <t>Gugulethu CHC</t>
  </si>
  <si>
    <t>Hanover Park CHC</t>
  </si>
  <si>
    <t>Heideveld EC + CHC</t>
  </si>
  <si>
    <t>Helderberg Hospital</t>
  </si>
  <si>
    <t xml:space="preserve">Hermanus Hospital </t>
  </si>
  <si>
    <t>Khayelitsha Site B Clinic</t>
  </si>
  <si>
    <t>Knysna CDC</t>
  </si>
  <si>
    <t xml:space="preserve">Kraaifontein CHC </t>
  </si>
  <si>
    <t>Laingsburg Hospital</t>
  </si>
  <si>
    <t>Lamberts Bay Clinic</t>
  </si>
  <si>
    <t>Lapa Munnik Hospital</t>
  </si>
  <si>
    <t>Lotus River CDC</t>
  </si>
  <si>
    <t>Macassar CDC</t>
  </si>
  <si>
    <t>Michael Mapongwana CDC</t>
  </si>
  <si>
    <t>Mitchell’s Plain CHC</t>
  </si>
  <si>
    <t xml:space="preserve">Montagu Hospital </t>
  </si>
  <si>
    <t>Mossel Bay Hospital</t>
  </si>
  <si>
    <t>Mowbray Maternity Hospital</t>
  </si>
  <si>
    <t>Nolungile CDC</t>
  </si>
  <si>
    <t>Otto Du Plessis Hospital</t>
  </si>
  <si>
    <t>Oudtshoorn Hospital</t>
  </si>
  <si>
    <t>Prince Albert Hospital</t>
  </si>
  <si>
    <t>Radie Kotze Hospital</t>
  </si>
  <si>
    <t>Retreat CHC</t>
  </si>
  <si>
    <t>Riversdale Hospital</t>
  </si>
  <si>
    <t xml:space="preserve">Robertson Hospital </t>
  </si>
  <si>
    <t>Stellenbosch Hospital</t>
  </si>
  <si>
    <t>Swartland Hospital</t>
  </si>
  <si>
    <t>Swellendam Hospital</t>
  </si>
  <si>
    <t>Symphony Way</t>
  </si>
  <si>
    <t>Thembalethu Hospital</t>
  </si>
  <si>
    <t>Uniondale Hospital</t>
  </si>
  <si>
    <t xml:space="preserve">Vanguard CHC </t>
  </si>
  <si>
    <t>Vredenburg Hospital</t>
  </si>
  <si>
    <t>Vredendal Hospital</t>
  </si>
  <si>
    <t>Wesfleur Hospital</t>
  </si>
  <si>
    <t>Western Cape Rehabilitation Centre</t>
  </si>
  <si>
    <t>Number of Studies per annum</t>
  </si>
  <si>
    <t>PACS-RIS-VNA Enterprise Staging Environment</t>
  </si>
  <si>
    <t>PACS-RIS-VNA Enterprise Data Mining/ Business Intelligence Environment</t>
  </si>
  <si>
    <t>PACS-RIS-VNA Enterprise Disaster Recovery Environment</t>
  </si>
  <si>
    <t>PACS-RIS-VNA enterprise architecture designed with a 99.9% guaranteed uptime</t>
  </si>
  <si>
    <t>Facility onsite PACS-RIS Cache with High availability and 99.9% guaranteed uptime</t>
  </si>
  <si>
    <t>Facility onsite cache storage capacity for 3 years data onsite.</t>
  </si>
  <si>
    <t>The configuration and connection of existing modalities to the solution.</t>
  </si>
  <si>
    <t>PACS-RIS-VNA Enterprise Production Environment with Business Continuity solution.</t>
  </si>
  <si>
    <t>Data migration of all legacy RIS and DICOM data from all the facilities.</t>
  </si>
  <si>
    <t xml:space="preserve">PACS-RIS-VNA Enterprise managed service, maintenance, and replacement, if defective, for all supplied hardware, networking devices, and UPS devices.  </t>
  </si>
  <si>
    <t>PACS-RIS-VNA Enterprise managed service for all supplied software, including hypervisor, operating systems, databases, and applications including all upgrades, updates or new versions released by the OSM during the Contract.</t>
  </si>
  <si>
    <t xml:space="preserve">10 x CD/DVD robot with workstation and DICOM CD/DVD writing software. </t>
  </si>
  <si>
    <t>16 X Set A-diagnostic Workstations</t>
  </si>
  <si>
    <t>3 X Set B-diagnostic Workstations</t>
  </si>
  <si>
    <t>1 X Set C-diagnostic Workstations</t>
  </si>
  <si>
    <t>20 X Set D-diagnostic Workstations</t>
  </si>
  <si>
    <t>Onboarding the primary healthcare facilities to the PACS-RIS-VNA Enterprise Data Mining/ Business Intelligence Environment.</t>
  </si>
  <si>
    <t>Facility onsite PACS Cache with storage capacity for 1 years data onsite.</t>
  </si>
  <si>
    <t>Phase 1 Enterprise PACS-RIS-VNA</t>
  </si>
  <si>
    <t>Studies
2025</t>
  </si>
  <si>
    <t>Studies
2026</t>
  </si>
  <si>
    <t>Studies
2027</t>
  </si>
  <si>
    <t>Studies
2028</t>
  </si>
  <si>
    <t>Bellville South CDC</t>
  </si>
  <si>
    <t>Goodwood CDC</t>
  </si>
  <si>
    <t>Kwanokuthula CDC</t>
  </si>
  <si>
    <t>Nyanga CDC</t>
  </si>
  <si>
    <t>Brackengate Intermediate Care Facility</t>
  </si>
  <si>
    <t>Observatory Forensic Pathology Institute</t>
  </si>
  <si>
    <t>Mitchell’s Plain Oral Health Centre</t>
  </si>
  <si>
    <t>Tygerberg Oral Health Facility</t>
  </si>
  <si>
    <t>Clanwilliam Hospital</t>
  </si>
  <si>
    <t>Groote Schuur Hospital</t>
  </si>
  <si>
    <t>Red Cross War Memorial Children's Hospital</t>
  </si>
  <si>
    <t>Tygerberg Hospital</t>
  </si>
  <si>
    <t>Onboarding the central facilities to the PACS-RIS-VNA Enterprise Disaster Recovery Environment</t>
  </si>
  <si>
    <t>Facility onsite PACS-RIS Cache with high availability and 99.9% guaranteed uptime</t>
  </si>
  <si>
    <t xml:space="preserve">3 x CD/DVD robot with workstation and DICOM CD/DVD writing software. </t>
  </si>
  <si>
    <t>85 X Set A-diagnostic Workstations</t>
  </si>
  <si>
    <t>4 X Set B-diagnostic Workstations</t>
  </si>
  <si>
    <t>5 X Set D-diagnostic Workstations</t>
  </si>
  <si>
    <t>On boarding The Primary Facilities</t>
  </si>
  <si>
    <t>On boarding The Central Hospitals</t>
  </si>
  <si>
    <t>Enterprise PACS-RIS-VNA including 10 x District/Regional Healthcare Facilities</t>
  </si>
  <si>
    <t>Item 1 Total (Incl Vat)</t>
  </si>
  <si>
    <t>Item 1</t>
  </si>
  <si>
    <t>Item 2</t>
  </si>
  <si>
    <t>Item 3</t>
  </si>
  <si>
    <t>22 x Document Scanners</t>
  </si>
  <si>
    <t>A minimum of forty (40) concurrent Voice Recognition user licenses with unlimited voice profiles.</t>
  </si>
  <si>
    <t>62 x Document scanners</t>
  </si>
  <si>
    <t>A minimum of ten (10) concurrent Voice Recognition user licenses with unlimited voice profiles.</t>
  </si>
  <si>
    <t>Items 2 Total (Incl Vat)</t>
  </si>
  <si>
    <t>SUB-Total Item 1 (Inc Vat)</t>
  </si>
  <si>
    <t>SUB-Total Item 2 (Inc Vat)</t>
  </si>
  <si>
    <t>SUB-Total Item 3 (Inc Vat)</t>
  </si>
  <si>
    <t>Item 3 Total (Incl Vat)</t>
  </si>
  <si>
    <t xml:space="preserve">Item 1 </t>
  </si>
  <si>
    <t>Unit Price
(Inc VAT)</t>
  </si>
  <si>
    <t>Total Item Price for Full Term 
(Inc VAT)</t>
  </si>
  <si>
    <t>Totals Including VAT</t>
  </si>
  <si>
    <t>Total Commitment to Managed Fee Per Study Contract</t>
  </si>
  <si>
    <t>13 x Document scanners</t>
  </si>
  <si>
    <t>A minimum of one hundred and fifty (150) concurrent Voice Recognition user licenses with unlimited voice profiles.</t>
  </si>
  <si>
    <t xml:space="preserve">The supply, delivery, installation, commissioning, testing, training, and support and maintenance managed services of an enterprise-integrated PACS, RIS, and VNA system with local PACS and RIS caches for healthcare facilities of the WCGHW for a contract period of sixty (60) months five (5 years) with option to extend.
</t>
  </si>
  <si>
    <t>The supply, delivery, installation, commissioning, testing, training, and support and maintenance managed services of an enterprise-integrated PACS, RIS, and VNA system with local PACS and RIS caches for healthcare facilities of the WCGHW for a contract period of sixty (60) months five (5 years) with option to extend.</t>
  </si>
  <si>
    <t>Bidder Pricing clarification Comments:</t>
  </si>
  <si>
    <t>Signature (Below):</t>
  </si>
  <si>
    <t>Date (Below):</t>
  </si>
  <si>
    <r>
      <t xml:space="preserve">I, the bidder, confirm that the price(s) and rate(s) quoted cover </t>
    </r>
    <r>
      <rPr>
        <b/>
        <sz val="12"/>
        <color indexed="8"/>
        <rFont val="Calibri"/>
        <family val="2"/>
      </rPr>
      <t>all</t>
    </r>
    <r>
      <rPr>
        <sz val="12"/>
        <color indexed="8"/>
        <rFont val="Calibri"/>
        <family val="2"/>
      </rPr>
      <t xml:space="preserve"> the goods and/or works specified in the bidding documents; that the price(s) or rate(s) cover all my obligations; that this pricing schedule covers all costs associated with the solution offered in this bid and I accept that any mistakes regarding price(s), rate(s) or calculations will be at my own risk. [Note: First convert to PDF, then add signature]</t>
    </r>
  </si>
  <si>
    <t>PACS-RIS-VNA Enterprise Storage Capacity for all data migrated and ingested data, for the Regional/District facilities, for the duration of the contract.</t>
  </si>
  <si>
    <t>Integration with WCGHW applications</t>
  </si>
  <si>
    <t>Unlimited user license model for PACS-RIS-VNA functions including diagnostic reporting, and Advanced visualization modules.</t>
  </si>
  <si>
    <t>The configuration and connection of existing modalities or other DICOM devices to the solution.</t>
  </si>
  <si>
    <t>Onboarding the primary healthcare facilities to the PACS-RIS-VNA Enterprise Production Environment with Business Continuity solution.</t>
  </si>
  <si>
    <t>Web based access and configuration to RIS functionality.</t>
  </si>
  <si>
    <t>Onboarding the primary healthcare facilities, expanding the storage capacity of the solution to cater for the addition of the primary healthcare facilities, for the remainder of the contract.</t>
  </si>
  <si>
    <t>Onboarding the primary healthcare facilities to the PACS-RIS-VNA Enterprise Disaster Recovery Environment for the remainder of the contract.</t>
  </si>
  <si>
    <t>66 X Set D-diagnostic Workstations</t>
  </si>
  <si>
    <t>A minimum of Ten (10) concurrent user Orthopaedic templating software licenses.</t>
  </si>
  <si>
    <t>A minimum of Four (4) concurrent user Orthopaedic templating software licenses.</t>
  </si>
  <si>
    <t>Onboarding the Central facilities to the PACS-RIS-VNA Enterprise Production Environment with Business Continuity solution.</t>
  </si>
  <si>
    <t>Onboarding the Central facilities to the PACS-RIS-VNA Enterprise Data Mining/ Business Intelligence Environment.</t>
  </si>
  <si>
    <t>Onboarding the central facilities the expansion of the PACS-RIS-VNA Enterprise Storage Capacity to accommodate all data migrated and ingested from the Central Facilities.</t>
  </si>
  <si>
    <t>Data migration of all legacy RIS and DICOM data from all central facilities.</t>
  </si>
  <si>
    <t>A minimum of six (6) concurrent Orthopaedic templating software user licenses with unlimited voice profiles.</t>
  </si>
  <si>
    <t>PACS-RIS architecture designed with a 99.9% guaranteed uptime</t>
  </si>
  <si>
    <t>PACS-RIS Enterprise managed service, maintenance, and replacement, if defective, for all supplied hardware, 3rd-party hardware, networking devices, and UPS devices.</t>
  </si>
  <si>
    <t>PACS-RIS Enterprise managed service for all supplied software, including hypervisor, operating systems, databases, and applications including all upgrades, updates or new versions released by the OSM during the contract.</t>
  </si>
  <si>
    <t>Subtotal</t>
  </si>
  <si>
    <t>Item No 1:</t>
  </si>
  <si>
    <t>1 Japanese yen</t>
  </si>
  <si>
    <t>1 Chinese Yaun</t>
  </si>
  <si>
    <t xml:space="preserve">% of the Managed Service Fee Per Study which is dependent on the Foreign Rate of Exchange </t>
  </si>
  <si>
    <t>Hardware Breakdown Costs</t>
  </si>
  <si>
    <t>Software Break Down Costs</t>
  </si>
  <si>
    <t>Enterprise  PACS-RIS-VNA Disaster Recovery Hardware</t>
  </si>
  <si>
    <t xml:space="preserve">CD/DVD robot with workstation including initial 100 CD media per unit. </t>
  </si>
  <si>
    <t>Set A-diagnostic Workstations Hardware</t>
  </si>
  <si>
    <t>Set B-diagnostic Workstations Hardware</t>
  </si>
  <si>
    <t>Set C-diagnostic Workstations Hardware</t>
  </si>
  <si>
    <t>Set D-diagnostic Workstations Hardware</t>
  </si>
  <si>
    <t>Document scanners</t>
  </si>
  <si>
    <t>5 Year Managed Services Contract Including:</t>
  </si>
  <si>
    <t>PACS including database Software</t>
  </si>
  <si>
    <t>RIS including database Software</t>
  </si>
  <si>
    <t>VNA Including database Software</t>
  </si>
  <si>
    <t>CD/DVD Robot Software</t>
  </si>
  <si>
    <t>Enterprise  PACS-RIS-VNA Staging environment Hardware</t>
  </si>
  <si>
    <t>Enterprise  PACS-RIS-VNA Business Intelligence and Data Mining Hardware</t>
  </si>
  <si>
    <t>On-prem PACS-RIS Cache hardware with High availability architecture and 3 year storage capacity</t>
  </si>
  <si>
    <t>Business Intelligence and Data Mining Software</t>
  </si>
  <si>
    <t>Other Software (Hypervisor, Operating Systems, Ext)</t>
  </si>
  <si>
    <t>Quantities</t>
  </si>
  <si>
    <t>Other Software</t>
  </si>
  <si>
    <t>Voice Recognition Software</t>
  </si>
  <si>
    <t>Professional Services (Implementation)</t>
  </si>
  <si>
    <t>Project Management Services</t>
  </si>
  <si>
    <t>Training Costs</t>
  </si>
  <si>
    <t>Migration Costs</t>
  </si>
  <si>
    <t>Connecting modalities and managing vendor modality configurations</t>
  </si>
  <si>
    <t>Hardware staging, setup and implementation</t>
  </si>
  <si>
    <t>Software staging, setup and implementation</t>
  </si>
  <si>
    <t>Other Hardware</t>
  </si>
  <si>
    <t>Enterprise PACS-RIS-VNA Servers hardware with High Availability architecture and storage capacity for 5 years</t>
  </si>
  <si>
    <t>24/7 Service Desk support PACS-RIS-VNA for duration of contract</t>
  </si>
  <si>
    <t>Local onsite support PACS-RIS-VNA including workstations and 3rd party peripherals for duration of contract</t>
  </si>
  <si>
    <t>Local onsite training after software upgrades and/or updates for duration of contract</t>
  </si>
  <si>
    <t>Remote hardware and software monitoring PACS-RIS-VNA for duration of contract</t>
  </si>
  <si>
    <t>Unit Price in ZAR including VAT</t>
  </si>
  <si>
    <t>Total in ZAR including VAT</t>
  </si>
  <si>
    <t>Item No 2:</t>
  </si>
  <si>
    <t>A</t>
  </si>
  <si>
    <t>B</t>
  </si>
  <si>
    <t>Grand Total Inc VAT (Please note values A and B must be equal to each other for the price sheet to be valid</t>
  </si>
  <si>
    <t>C</t>
  </si>
  <si>
    <t>D</t>
  </si>
  <si>
    <t>Item No 3:</t>
  </si>
  <si>
    <t>E</t>
  </si>
  <si>
    <t>F</t>
  </si>
  <si>
    <t>Additional Set D-diagnostic Workstations Hardware for Primary Healthcare facilities</t>
  </si>
  <si>
    <t>Additional document scanners for Primary Healthcare facilities</t>
  </si>
  <si>
    <t>On-prem PACS Cache hardware with High availability architecture and 1 year storage capacity onsite at each of the Primary Healthcare facilities.</t>
  </si>
  <si>
    <t>Other Professional services costs</t>
  </si>
  <si>
    <t>Grand Total Inc VAT (Please note values E and F must be equal to each other for the price sheet to be valid</t>
  </si>
  <si>
    <t>Grand Total Inc VAT (Please note values C and D must be equal to each other for the price sheet to be valid</t>
  </si>
  <si>
    <r>
      <t xml:space="preserve">Total None Commitment to Managed Fee Per Study Contract
</t>
    </r>
    <r>
      <rPr>
        <i/>
        <sz val="12"/>
        <color theme="1"/>
        <rFont val="Calibri"/>
        <family val="2"/>
      </rPr>
      <t>The WCGWH may or may not onboard Item 3 depending on cost and budget allocations</t>
    </r>
  </si>
  <si>
    <t>Additional enterprise PACS-RIS-VNA Servers hardware with High Availability architecture and storage to onboard Primary Healthcare facilities from year 3 to year 5 of the contract.</t>
  </si>
  <si>
    <t>Additional enterprise PACS software costs to onboard the Primary Healthcare facilities for year 3 to year 5 of the contract</t>
  </si>
  <si>
    <t>Additional enterprise RIS software costs to onboard the Primary Healthcare facilities for year 3 to year 5 of the contract</t>
  </si>
  <si>
    <t>Additional enterprise VNA software costs to onboard the Primary Healthcare facilities for year 3 to year 5 of the contract</t>
  </si>
  <si>
    <t>Additional enterprise Business Intelligence and Data Mining Software to onboard the Primary Healthcare facilities for year 3 to year 5 of the contract</t>
  </si>
  <si>
    <t>Additional enterprise Voice Recognition Software to onboard the Primary Healthcare facilities for year 3 to year 5 of the contract</t>
  </si>
  <si>
    <t>Connecting modalities and managing vendor modality configurations to onboard the Primary Healthcare facilities</t>
  </si>
  <si>
    <t>Value B as noted in pricing breakdown in Cell F263</t>
  </si>
  <si>
    <t>Value D as noted in pricing breakdown in Cell F333</t>
  </si>
  <si>
    <t>Value F as noted in pricing breakdown in Cell F405</t>
  </si>
  <si>
    <t>Additional On-prem PACS-RIS Cache hardware with High availability architecture and 3 year storage capacity to onboard the central facilities</t>
  </si>
  <si>
    <t>Additional CD/DVD robot with workstation including initial 100 CD media per unit to onboard the central facilities.</t>
  </si>
  <si>
    <t>Additional Set A-diagnostic Workstations Hardware to onboard the central facilities</t>
  </si>
  <si>
    <t>Additional Set B-diagnostic Workstations Hardware to onboard the central facilities</t>
  </si>
  <si>
    <t>Additional Set D-diagnostic Workstations Hardware to onboard the central facilities</t>
  </si>
  <si>
    <t>Additional Document scanners to onboard the central facilities</t>
  </si>
  <si>
    <t>Other Hardware to onboard the central facilities</t>
  </si>
  <si>
    <t>Additional PACS software costs to onboard the central facilities calculated on the full year 5 contract</t>
  </si>
  <si>
    <t>Additional RIS software costs to onboard the central facilities calculated on the full year 5 contract</t>
  </si>
  <si>
    <t>Additional VNA software costs to onboard the central facilities calculated on the full year 5 contract</t>
  </si>
  <si>
    <t xml:space="preserve">Additional Enterprise PACS-RIS-VNA Servers hardware with High Availability architecture and storage capacity to onboard the central facilities for the full 5 year contract </t>
  </si>
  <si>
    <t xml:space="preserve">Additional Enterprise PACS-RIS-VNA Business Intelligence and Data Mining Hardware to onboard the central facilities for the full 5 year contract </t>
  </si>
  <si>
    <t xml:space="preserve">Additional Enterprise PACS-RIS-VNA Disaster Recovery Hardware to onboard the central facilities for the full 5 year contract </t>
  </si>
  <si>
    <t>Additional other Software (Hypervisor, Operating Systems, Ext) to onboard the central facilities calculated on the full 5 year contract.</t>
  </si>
  <si>
    <t>Additional Voice Recognition Software to onboard the central facilities calculated on the full 5 year contract.</t>
  </si>
  <si>
    <t>Additional CD/DVD Robot software to onboard the central facilities calculated on the full 5 year contract.</t>
  </si>
  <si>
    <t>Additional Business Intelligence and Data Mining software costs to onboard the central facilities calculated on the full 5 year contract.</t>
  </si>
  <si>
    <t>Hardware staging, setup and implementation to onboard the central facilities</t>
  </si>
  <si>
    <t>Software staging, setup and implementation to onboard the central facilities</t>
  </si>
  <si>
    <t>Migration Costs to onboard the central facilities</t>
  </si>
  <si>
    <t>Connecting modalities and managing vendor modality configurations to onboard the central facilities</t>
  </si>
  <si>
    <t>Other Professional services costs to onboard the central facilities</t>
  </si>
  <si>
    <t>Remote hardware and software monitoring for the Central facilities for the full 5 year contract</t>
  </si>
  <si>
    <t>Local onsite support for the PACS-RIS-VNA solution, including workstations and 3rd party peripherals for the Central facilities for the full 5 year contract</t>
  </si>
  <si>
    <t>Local onsite training after any software upgrades and/or updates for the Central facilities for the full 5 year contract</t>
  </si>
  <si>
    <t>Local onsite training after any software upgrades and/or updates for the Primary Healthcare facilities for year 3 to year 5 of the contract</t>
  </si>
  <si>
    <t>Remote hardware and software monitoring for the PACS-RIS-VNA solution for the Primary Healthcare facilities for year 3 to year 5 of the contract</t>
  </si>
  <si>
    <t>Optional
Items</t>
  </si>
  <si>
    <t>Number of studies</t>
  </si>
  <si>
    <t>Cost Breakdown</t>
  </si>
  <si>
    <t>Central Facilities</t>
  </si>
  <si>
    <t>Managed Service Fee Per Study (Inc VAT) in South African Rand (ZAR)</t>
  </si>
  <si>
    <t>Instructions to completing the pricing Schedule:</t>
  </si>
  <si>
    <t>(c) The price must include all cost to deliver the goods or render the service, including all applicable taxes, duty fees, logistics/delivery, storage, labour, overtime and subsistence and travel</t>
  </si>
  <si>
    <t>Costing must include a full managed service contract covering the supply, deliver, installation, commissioning, testing, training, and maintaining the following environments and noted criteria.</t>
  </si>
  <si>
    <t>Enterprise plus 10 Regional/District Hospitals</t>
  </si>
  <si>
    <t>PACS Advanced Visualization Software Packages</t>
  </si>
  <si>
    <t>Software functional configuration</t>
  </si>
  <si>
    <t>Integrations to other WCGHW systems</t>
  </si>
  <si>
    <t>Professional Services (Operational)</t>
  </si>
  <si>
    <t>Onboarding 62 Primary Healthcare Facilities</t>
  </si>
  <si>
    <t>Additional enterprise PACS-RIS-VNA Business Intelligence and Data Mining Hardware to onboard the Primary Healthcare facilities to the data mining/business intelligence environment for year 3 to year 5 of the contract.</t>
  </si>
  <si>
    <t>Ad additional enterprise Disaster Recovery Hardware to onboard the Primary Healthcare facilities to the Disaster Recovery solution for year 3 to year 5 of the contract.</t>
  </si>
  <si>
    <t>Project Management Services to onboard the Primary Healthcare facilities</t>
  </si>
  <si>
    <t>Hardware staging, setup and implementation to onboard the Primary Healthcare facilities</t>
  </si>
  <si>
    <t>Software staging, setup and implementation to onboard the Primary Healthcare facilities</t>
  </si>
  <si>
    <t>Software functional configuration to onboard the Primary Healthcare facilities</t>
  </si>
  <si>
    <t>Integrations to other WCGHW systems to onboard the Primary Healthcare facilities</t>
  </si>
  <si>
    <t>Local onsite support for the PACS-RIS-VNA solution, including workstations and 3rd party peripherals for the Primary Healthcare facilities for year 3 to year 5 of the contract</t>
  </si>
  <si>
    <t>Onboarding 3 Central Facilities</t>
  </si>
  <si>
    <t>Project Management Services to onboard the central facilities</t>
  </si>
  <si>
    <t>Software functional configuration to onboard the central facilities</t>
  </si>
  <si>
    <t>Integrations to other WCGHW systems to onboard the central facilities</t>
  </si>
  <si>
    <t>Training Costs to inboard the central facilities</t>
  </si>
  <si>
    <t>Optional items</t>
  </si>
  <si>
    <t>Optional Items - Product Name and Description for items not included in the main bid pricing such as advanced visualization packages and/or AI offerings, ext.</t>
  </si>
  <si>
    <r>
      <t>1) The cells highlighted in yellow shall be updated by the Bidder where necessary. All other cells are locked.
2) The name of the Bidder must enter into cell B5.
3) The Bidder must indicate which currency pair was used in calculating the bid price by selecting the dropdown in range D13:D17. Please note only one currency pair should be selected.
4) The Bidder must enter the overall managed service fee per study incl VAT for Item 1 in Cell C20.
5) The Bidder must enter the % of the managed service fee per study, for item 1, which is dependant on the foreign rate of exchange as a % in Cell D20.
6) The Bidder must enter the overall managed service fee per study incl VAT for Item 2 in Cell C21.
7) The Bidder must enter the % of the managed service fee per study, for item 2, which is dependant on the foreign rate of exchange as a % in Cell D21.
8) The Bidder must enter the overall managed service fee per study incl VAT for Item 3 in Cell C22.
9) The Bidder must enter the % of the managed service fee per study, for item 3, which is dependant on the foreign rate of exchange as a % in Cell D22.
10) The overall bidders price based on the managed service fee per study and the committed study volumes will be automatically calculated in the pricing schedule and shown in Cell F182 for Item 1, F183 for Item 2, and F187 for Item 3.
11)</t>
    </r>
    <r>
      <rPr>
        <b/>
        <sz val="12"/>
        <rFont val="Calibri"/>
        <family val="2"/>
        <scheme val="minor"/>
      </rPr>
      <t xml:space="preserve"> Cost Breakdown:</t>
    </r>
    <r>
      <rPr>
        <sz val="12"/>
        <rFont val="Calibri"/>
        <family val="2"/>
        <scheme val="minor"/>
      </rPr>
      <t xml:space="preserve"> The Bidder must breakdown the overall total cost, for Item 1, by completing the table at A196:F264 and allocating the costs based on the headings provided. Additional lines have been provided if bidders want to add different descriptions. The totals as labelled A and B at E264 and F264 must equal each other for the pricing schedule to be valid. If they are diffrent an error message will display next to the totals.
12) </t>
    </r>
    <r>
      <rPr>
        <b/>
        <sz val="12"/>
        <rFont val="Calibri"/>
        <family val="2"/>
        <scheme val="minor"/>
      </rPr>
      <t xml:space="preserve">Cost Breakdown: </t>
    </r>
    <r>
      <rPr>
        <sz val="12"/>
        <rFont val="Calibri"/>
        <family val="2"/>
        <scheme val="minor"/>
      </rPr>
      <t>The Bidder must breakdown the overall total cost, for Item 2, by completing the table at A266:F323 and allocating the costs based on the headings provided. Additional lines have been provided if bidders want to add different descriptions. The totals as labelled C and D at E323 and F323 must equal each other for the pricing schedule to be valid. If they are diffrent an error message will display next to the totals.
13)</t>
    </r>
    <r>
      <rPr>
        <b/>
        <sz val="12"/>
        <rFont val="Calibri"/>
        <family val="2"/>
        <scheme val="minor"/>
      </rPr>
      <t xml:space="preserve"> Cost Breakdown: </t>
    </r>
    <r>
      <rPr>
        <sz val="12"/>
        <rFont val="Calibri"/>
        <family val="2"/>
        <scheme val="minor"/>
      </rPr>
      <t xml:space="preserve">The Bidder must breakdown the overall total cost, for Item 3, by completing the table at A326:F390 and allocating the costs based on the headings provided. Additional lines have been provided if bidders want to add different descriptions. The totals as labelled E and F at E390 and F390 must equal each other for the pricing schedule to be valid. If they are diffrent an error message will display next to the totals.
14) </t>
    </r>
    <r>
      <rPr>
        <b/>
        <sz val="12"/>
        <rFont val="Calibri"/>
        <family val="2"/>
        <scheme val="minor"/>
      </rPr>
      <t xml:space="preserve">Optional Items: </t>
    </r>
    <r>
      <rPr>
        <sz val="12"/>
        <rFont val="Calibri"/>
        <family val="2"/>
        <scheme val="minor"/>
      </rPr>
      <t>Optional items costs can be added in the appropriate table A393:F462 for Items 1, 2 and 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</si>
</sst>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R&quot;#,##0.00;[Red]\-&quot;R&quot;#,##0.00"/>
    <numFmt numFmtId="44" formatCode="_-&quot;R&quot;* #,##0.00_-;\-&quot;R&quot;* #,##0.00_-;_-&quot;R&quot;* &quot;-&quot;??_-;_-@_-"/>
    <numFmt numFmtId="164" formatCode="_-[$R-1C09]* #,##0.00_-;\-[$R-1C09]* #,##0.00_-;_-[$R-1C09]* &quot;-&quot;??_-;_-@_-"/>
    <numFmt numFmtId="165" formatCode="&quot;R&quot;#,##0.00"/>
  </numFmts>
  <fonts count="31" x14ac:knownFonts="1">
    <font>
      <sz val="11"/>
      <color theme="1"/>
      <name val="Calibri"/>
      <family val="2"/>
      <scheme val="minor"/>
    </font>
    <font>
      <sz val="11"/>
      <color indexed="8"/>
      <name val="Calibri"/>
      <family val="2"/>
    </font>
    <font>
      <sz val="12"/>
      <color indexed="8"/>
      <name val="Calibri"/>
      <family val="2"/>
    </font>
    <font>
      <b/>
      <sz val="12"/>
      <color indexed="8"/>
      <name val="Calibri"/>
      <family val="2"/>
    </font>
    <font>
      <sz val="14"/>
      <color indexed="8"/>
      <name val="Calibri"/>
      <family val="2"/>
    </font>
    <font>
      <b/>
      <sz val="14"/>
      <color indexed="8"/>
      <name val="Calibri"/>
      <family val="2"/>
    </font>
    <font>
      <u/>
      <sz val="14"/>
      <color indexed="8"/>
      <name val="Calibri"/>
      <family val="2"/>
    </font>
    <font>
      <b/>
      <sz val="11"/>
      <color theme="1"/>
      <name val="Calibri"/>
      <family val="2"/>
      <scheme val="minor"/>
    </font>
    <font>
      <b/>
      <sz val="9"/>
      <color theme="1"/>
      <name val="Times New Roman"/>
      <family val="1"/>
    </font>
    <font>
      <b/>
      <sz val="11"/>
      <color theme="1"/>
      <name val="Calibri"/>
      <family val="2"/>
    </font>
    <font>
      <sz val="11"/>
      <color theme="1"/>
      <name val="Calibri"/>
      <family val="2"/>
    </font>
    <font>
      <b/>
      <sz val="12"/>
      <color rgb="FF000066"/>
      <name val="Calibri"/>
      <family val="2"/>
      <scheme val="minor"/>
    </font>
    <font>
      <sz val="12"/>
      <color theme="1"/>
      <name val="Calibri"/>
      <family val="2"/>
      <scheme val="minor"/>
    </font>
    <font>
      <b/>
      <sz val="12"/>
      <name val="Calibri"/>
      <family val="2"/>
      <scheme val="minor"/>
    </font>
    <font>
      <b/>
      <sz val="12"/>
      <color theme="1"/>
      <name val="Calibri"/>
      <family val="2"/>
      <scheme val="minor"/>
    </font>
    <font>
      <sz val="12"/>
      <color rgb="FFFF0000"/>
      <name val="Calibri"/>
      <family val="2"/>
      <scheme val="minor"/>
    </font>
    <font>
      <b/>
      <sz val="12"/>
      <color theme="1"/>
      <name val="Calibri"/>
      <family val="2"/>
    </font>
    <font>
      <sz val="24"/>
      <color theme="1"/>
      <name val="Calibri"/>
      <family val="2"/>
      <scheme val="minor"/>
    </font>
    <font>
      <sz val="24"/>
      <color rgb="FF002060"/>
      <name val="Calibri"/>
      <family val="2"/>
      <scheme val="minor"/>
    </font>
    <font>
      <sz val="18"/>
      <color rgb="FF002060"/>
      <name val="Calibri"/>
      <family val="2"/>
      <scheme val="minor"/>
    </font>
    <font>
      <sz val="14"/>
      <color theme="1"/>
      <name val="Calibri"/>
      <family val="2"/>
      <scheme val="minor"/>
    </font>
    <font>
      <sz val="14"/>
      <name val="Calibri"/>
      <family val="2"/>
      <scheme val="minor"/>
    </font>
    <font>
      <sz val="12"/>
      <name val="Calibri"/>
      <family val="2"/>
      <scheme val="minor"/>
    </font>
    <font>
      <sz val="10"/>
      <color theme="1"/>
      <name val="Calibri"/>
      <family val="2"/>
      <scheme val="minor"/>
    </font>
    <font>
      <sz val="10"/>
      <color theme="1"/>
      <name val="Calibri"/>
      <family val="2"/>
    </font>
    <font>
      <i/>
      <sz val="12"/>
      <color theme="1"/>
      <name val="Calibri"/>
      <family val="2"/>
    </font>
    <font>
      <b/>
      <sz val="11"/>
      <name val="Calibri"/>
      <family val="2"/>
      <scheme val="minor"/>
    </font>
    <font>
      <sz val="11"/>
      <color theme="1"/>
      <name val="Calibri"/>
      <family val="2"/>
      <scheme val="minor"/>
    </font>
    <font>
      <sz val="11"/>
      <color theme="1"/>
      <name val="Calibri Light"/>
      <family val="2"/>
    </font>
    <font>
      <b/>
      <sz val="11"/>
      <color rgb="FFFF0000"/>
      <name val="Calibri"/>
      <family val="2"/>
      <scheme val="minor"/>
    </font>
    <font>
      <b/>
      <sz val="14"/>
      <color theme="1"/>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gray0625">
        <bgColor theme="8" tint="0.79998168889431442"/>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9" tint="0.79998168889431442"/>
        <bgColor indexed="64"/>
      </patternFill>
    </fill>
    <fill>
      <patternFill patternType="solid">
        <fgColor rgb="FFFFFFAF"/>
        <bgColor indexed="64"/>
      </patternFill>
    </fill>
    <fill>
      <patternFill patternType="solid">
        <fgColor theme="8" tint="0.79992065187536243"/>
        <bgColor indexed="64"/>
      </patternFill>
    </fill>
    <fill>
      <patternFill patternType="solid">
        <fgColor theme="4" tint="0.59999389629810485"/>
        <bgColor indexed="64"/>
      </patternFill>
    </fill>
    <fill>
      <patternFill patternType="solid">
        <fgColor theme="7" tint="0.59999389629810485"/>
        <bgColor indexed="64"/>
      </patternFill>
    </fill>
  </fills>
  <borders count="10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top/>
      <bottom style="thin">
        <color auto="1"/>
      </bottom>
      <diagonal/>
    </border>
    <border>
      <left style="medium">
        <color indexed="64"/>
      </left>
      <right style="thin">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dashed">
        <color indexed="64"/>
      </right>
      <top style="medium">
        <color indexed="64"/>
      </top>
      <bottom/>
      <diagonal/>
    </border>
    <border>
      <left/>
      <right style="dashed">
        <color indexed="64"/>
      </right>
      <top/>
      <bottom/>
      <diagonal/>
    </border>
    <border>
      <left/>
      <right style="dashed">
        <color indexed="64"/>
      </right>
      <top/>
      <bottom style="thin">
        <color indexed="64"/>
      </bottom>
      <diagonal/>
    </border>
    <border>
      <left/>
      <right style="dashed">
        <color indexed="64"/>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thick">
        <color theme="4"/>
      </left>
      <right/>
      <top style="thick">
        <color theme="4"/>
      </top>
      <bottom/>
      <diagonal/>
    </border>
    <border>
      <left/>
      <right/>
      <top style="thick">
        <color theme="4"/>
      </top>
      <bottom/>
      <diagonal/>
    </border>
    <border>
      <left style="thin">
        <color indexed="64"/>
      </left>
      <right style="thin">
        <color indexed="64"/>
      </right>
      <top style="thick">
        <color theme="4"/>
      </top>
      <bottom style="thin">
        <color indexed="64"/>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style="thin">
        <color indexed="64"/>
      </right>
      <top style="thin">
        <color indexed="64"/>
      </top>
      <bottom style="thin">
        <color indexed="64"/>
      </bottom>
      <diagonal/>
    </border>
    <border>
      <left style="thick">
        <color theme="4"/>
      </left>
      <right style="thin">
        <color indexed="64"/>
      </right>
      <top style="thin">
        <color indexed="64"/>
      </top>
      <bottom/>
      <diagonal/>
    </border>
    <border>
      <left style="thick">
        <color theme="4"/>
      </left>
      <right style="thin">
        <color indexed="64"/>
      </right>
      <top/>
      <bottom/>
      <diagonal/>
    </border>
    <border>
      <left style="thick">
        <color theme="4"/>
      </left>
      <right style="thin">
        <color indexed="64"/>
      </right>
      <top/>
      <bottom style="thin">
        <color indexed="64"/>
      </bottom>
      <diagonal/>
    </border>
    <border>
      <left style="thick">
        <color theme="4"/>
      </left>
      <right/>
      <top style="thin">
        <color indexed="64"/>
      </top>
      <bottom style="thick">
        <color theme="4"/>
      </bottom>
      <diagonal/>
    </border>
    <border>
      <left/>
      <right/>
      <top style="thin">
        <color indexed="64"/>
      </top>
      <bottom style="thick">
        <color theme="4"/>
      </bottom>
      <diagonal/>
    </border>
    <border>
      <left style="medium">
        <color indexed="64"/>
      </left>
      <right style="medium">
        <color indexed="64"/>
      </right>
      <top style="medium">
        <color indexed="64"/>
      </top>
      <bottom style="thick">
        <color theme="4"/>
      </bottom>
      <diagonal/>
    </border>
    <border>
      <left style="medium">
        <color indexed="64"/>
      </left>
      <right style="thick">
        <color theme="4"/>
      </right>
      <top style="medium">
        <color indexed="64"/>
      </top>
      <bottom style="thick">
        <color theme="4"/>
      </bottom>
      <diagonal/>
    </border>
    <border>
      <left style="thick">
        <color theme="9"/>
      </left>
      <right/>
      <top style="thick">
        <color theme="9"/>
      </top>
      <bottom/>
      <diagonal/>
    </border>
    <border>
      <left/>
      <right/>
      <top style="thick">
        <color theme="9"/>
      </top>
      <bottom/>
      <diagonal/>
    </border>
    <border>
      <left style="thin">
        <color indexed="64"/>
      </left>
      <right style="thin">
        <color indexed="64"/>
      </right>
      <top style="thick">
        <color theme="9"/>
      </top>
      <bottom style="thin">
        <color indexed="64"/>
      </bottom>
      <diagonal/>
    </border>
    <border>
      <left/>
      <right style="thick">
        <color theme="9"/>
      </right>
      <top style="thick">
        <color theme="9"/>
      </top>
      <bottom/>
      <diagonal/>
    </border>
    <border>
      <left style="thick">
        <color theme="9"/>
      </left>
      <right/>
      <top/>
      <bottom/>
      <diagonal/>
    </border>
    <border>
      <left/>
      <right style="thick">
        <color theme="9"/>
      </right>
      <top/>
      <bottom/>
      <diagonal/>
    </border>
    <border>
      <left style="thick">
        <color theme="9"/>
      </left>
      <right style="thin">
        <color indexed="64"/>
      </right>
      <top style="thin">
        <color indexed="64"/>
      </top>
      <bottom style="thin">
        <color indexed="64"/>
      </bottom>
      <diagonal/>
    </border>
    <border>
      <left style="thick">
        <color theme="9"/>
      </left>
      <right style="thin">
        <color indexed="64"/>
      </right>
      <top style="thin">
        <color indexed="64"/>
      </top>
      <bottom/>
      <diagonal/>
    </border>
    <border>
      <left style="thick">
        <color theme="9"/>
      </left>
      <right style="thin">
        <color indexed="64"/>
      </right>
      <top/>
      <bottom/>
      <diagonal/>
    </border>
    <border>
      <left style="thick">
        <color theme="9"/>
      </left>
      <right style="thin">
        <color indexed="64"/>
      </right>
      <top/>
      <bottom style="thin">
        <color indexed="64"/>
      </bottom>
      <diagonal/>
    </border>
    <border>
      <left style="thick">
        <color theme="9"/>
      </left>
      <right/>
      <top style="thin">
        <color indexed="64"/>
      </top>
      <bottom style="thick">
        <color theme="9"/>
      </bottom>
      <diagonal/>
    </border>
    <border>
      <left/>
      <right/>
      <top style="thin">
        <color indexed="64"/>
      </top>
      <bottom style="thick">
        <color theme="9"/>
      </bottom>
      <diagonal/>
    </border>
    <border>
      <left style="medium">
        <color indexed="64"/>
      </left>
      <right style="medium">
        <color indexed="64"/>
      </right>
      <top style="medium">
        <color indexed="64"/>
      </top>
      <bottom style="thick">
        <color theme="9"/>
      </bottom>
      <diagonal/>
    </border>
    <border>
      <left style="medium">
        <color indexed="64"/>
      </left>
      <right style="thick">
        <color theme="9"/>
      </right>
      <top style="medium">
        <color indexed="64"/>
      </top>
      <bottom style="thick">
        <color theme="9"/>
      </bottom>
      <diagonal/>
    </border>
    <border>
      <left/>
      <right style="thick">
        <color theme="4"/>
      </right>
      <top style="thin">
        <color indexed="64"/>
      </top>
      <bottom style="thin">
        <color indexed="64"/>
      </bottom>
      <diagonal/>
    </border>
    <border>
      <left style="medium">
        <color indexed="64"/>
      </left>
      <right style="thick">
        <color theme="4"/>
      </right>
      <top style="medium">
        <color indexed="64"/>
      </top>
      <bottom style="medium">
        <color indexed="64"/>
      </bottom>
      <diagonal/>
    </border>
    <border>
      <left style="thick">
        <color theme="5"/>
      </left>
      <right/>
      <top style="thick">
        <color theme="5"/>
      </top>
      <bottom/>
      <diagonal/>
    </border>
    <border>
      <left/>
      <right/>
      <top style="thick">
        <color theme="5"/>
      </top>
      <bottom/>
      <diagonal/>
    </border>
    <border>
      <left style="thin">
        <color indexed="64"/>
      </left>
      <right style="thin">
        <color indexed="64"/>
      </right>
      <top style="thick">
        <color theme="5"/>
      </top>
      <bottom style="thin">
        <color indexed="64"/>
      </bottom>
      <diagonal/>
    </border>
    <border>
      <left/>
      <right style="thick">
        <color theme="5"/>
      </right>
      <top style="thick">
        <color theme="5"/>
      </top>
      <bottom/>
      <diagonal/>
    </border>
    <border>
      <left style="thick">
        <color theme="5"/>
      </left>
      <right/>
      <top/>
      <bottom/>
      <diagonal/>
    </border>
    <border>
      <left/>
      <right style="thick">
        <color theme="5"/>
      </right>
      <top/>
      <bottom/>
      <diagonal/>
    </border>
    <border>
      <left style="thick">
        <color theme="5"/>
      </left>
      <right style="thin">
        <color indexed="64"/>
      </right>
      <top style="thin">
        <color indexed="64"/>
      </top>
      <bottom style="thin">
        <color indexed="64"/>
      </bottom>
      <diagonal/>
    </border>
    <border>
      <left style="thick">
        <color theme="5"/>
      </left>
      <right style="thin">
        <color indexed="64"/>
      </right>
      <top style="thin">
        <color indexed="64"/>
      </top>
      <bottom/>
      <diagonal/>
    </border>
    <border>
      <left style="thick">
        <color theme="5"/>
      </left>
      <right style="thin">
        <color indexed="64"/>
      </right>
      <top/>
      <bottom/>
      <diagonal/>
    </border>
    <border>
      <left style="thick">
        <color theme="5"/>
      </left>
      <right style="thin">
        <color indexed="64"/>
      </right>
      <top/>
      <bottom style="thin">
        <color indexed="64"/>
      </bottom>
      <diagonal/>
    </border>
    <border>
      <left style="thick">
        <color theme="5"/>
      </left>
      <right/>
      <top style="thin">
        <color indexed="64"/>
      </top>
      <bottom style="thick">
        <color theme="5"/>
      </bottom>
      <diagonal/>
    </border>
    <border>
      <left/>
      <right/>
      <top style="thin">
        <color indexed="64"/>
      </top>
      <bottom style="thick">
        <color theme="5"/>
      </bottom>
      <diagonal/>
    </border>
    <border>
      <left style="medium">
        <color indexed="64"/>
      </left>
      <right style="medium">
        <color indexed="64"/>
      </right>
      <top style="medium">
        <color indexed="64"/>
      </top>
      <bottom style="thick">
        <color theme="5"/>
      </bottom>
      <diagonal/>
    </border>
    <border>
      <left style="medium">
        <color indexed="64"/>
      </left>
      <right style="thick">
        <color theme="5"/>
      </right>
      <top style="medium">
        <color indexed="64"/>
      </top>
      <bottom style="thick">
        <color theme="5"/>
      </bottom>
      <diagonal/>
    </border>
    <border>
      <left style="medium">
        <color indexed="64"/>
      </left>
      <right style="thick">
        <color theme="5"/>
      </right>
      <top style="medium">
        <color indexed="64"/>
      </top>
      <bottom style="medium">
        <color indexed="64"/>
      </bottom>
      <diagonal/>
    </border>
    <border>
      <left style="medium">
        <color indexed="64"/>
      </left>
      <right style="thick">
        <color theme="9"/>
      </right>
      <top style="medium">
        <color indexed="64"/>
      </top>
      <bottom style="medium">
        <color indexed="64"/>
      </bottom>
      <diagonal/>
    </border>
    <border>
      <left style="thick">
        <color theme="4"/>
      </left>
      <right style="thin">
        <color indexed="64"/>
      </right>
      <top style="thin">
        <color indexed="64"/>
      </top>
      <bottom style="thick">
        <color theme="4"/>
      </bottom>
      <diagonal/>
    </border>
    <border>
      <left/>
      <right style="thin">
        <color indexed="64"/>
      </right>
      <top style="thin">
        <color indexed="64"/>
      </top>
      <bottom style="thick">
        <color theme="4"/>
      </bottom>
      <diagonal/>
    </border>
    <border>
      <left style="thin">
        <color indexed="64"/>
      </left>
      <right style="thin">
        <color indexed="64"/>
      </right>
      <top style="thin">
        <color indexed="64"/>
      </top>
      <bottom style="thick">
        <color theme="4"/>
      </bottom>
      <diagonal/>
    </border>
    <border>
      <left style="thin">
        <color indexed="64"/>
      </left>
      <right style="thick">
        <color theme="9"/>
      </right>
      <top style="thick">
        <color theme="9"/>
      </top>
      <bottom style="thin">
        <color indexed="64"/>
      </bottom>
      <diagonal/>
    </border>
    <border>
      <left style="thin">
        <color indexed="64"/>
      </left>
      <right style="thick">
        <color theme="9"/>
      </right>
      <top style="thin">
        <color indexed="64"/>
      </top>
      <bottom style="thin">
        <color indexed="64"/>
      </bottom>
      <diagonal/>
    </border>
    <border>
      <left style="thick">
        <color theme="9"/>
      </left>
      <right style="thin">
        <color indexed="64"/>
      </right>
      <top style="thin">
        <color indexed="64"/>
      </top>
      <bottom style="thick">
        <color theme="9"/>
      </bottom>
      <diagonal/>
    </border>
    <border>
      <left/>
      <right style="thin">
        <color indexed="64"/>
      </right>
      <top style="thin">
        <color indexed="64"/>
      </top>
      <bottom style="thick">
        <color theme="9"/>
      </bottom>
      <diagonal/>
    </border>
    <border>
      <left style="thin">
        <color indexed="64"/>
      </left>
      <right style="thin">
        <color indexed="64"/>
      </right>
      <top style="thin">
        <color indexed="64"/>
      </top>
      <bottom style="thick">
        <color theme="9"/>
      </bottom>
      <diagonal/>
    </border>
    <border>
      <left style="thick">
        <color theme="5"/>
      </left>
      <right style="thin">
        <color indexed="64"/>
      </right>
      <top style="thin">
        <color indexed="64"/>
      </top>
      <bottom style="thick">
        <color theme="5"/>
      </bottom>
      <diagonal/>
    </border>
    <border>
      <left/>
      <right style="thin">
        <color indexed="64"/>
      </right>
      <top style="thin">
        <color indexed="64"/>
      </top>
      <bottom style="thick">
        <color theme="5"/>
      </bottom>
      <diagonal/>
    </border>
    <border>
      <left style="thin">
        <color indexed="64"/>
      </left>
      <right style="thin">
        <color indexed="64"/>
      </right>
      <top style="thin">
        <color indexed="64"/>
      </top>
      <bottom style="thick">
        <color theme="5"/>
      </bottom>
      <diagonal/>
    </border>
    <border>
      <left/>
      <right style="thick">
        <color theme="9"/>
      </right>
      <top style="thin">
        <color indexed="64"/>
      </top>
      <bottom style="thin">
        <color indexed="64"/>
      </bottom>
      <diagonal/>
    </border>
    <border>
      <left/>
      <right style="thick">
        <color theme="9"/>
      </right>
      <top style="thin">
        <color indexed="64"/>
      </top>
      <bottom style="thick">
        <color theme="9"/>
      </bottom>
      <diagonal/>
    </border>
    <border>
      <left style="thin">
        <color indexed="64"/>
      </left>
      <right/>
      <top style="thick">
        <color theme="4"/>
      </top>
      <bottom/>
      <diagonal/>
    </border>
    <border>
      <left/>
      <right style="thick">
        <color theme="4"/>
      </right>
      <top style="thin">
        <color indexed="64"/>
      </top>
      <bottom style="thick">
        <color theme="4"/>
      </bottom>
      <diagonal/>
    </border>
    <border>
      <left style="thin">
        <color indexed="64"/>
      </left>
      <right/>
      <top style="thick">
        <color theme="5"/>
      </top>
      <bottom/>
      <diagonal/>
    </border>
    <border>
      <left/>
      <right style="thick">
        <color theme="5"/>
      </right>
      <top style="thin">
        <color indexed="64"/>
      </top>
      <bottom style="thin">
        <color indexed="64"/>
      </bottom>
      <diagonal/>
    </border>
    <border>
      <left/>
      <right style="thick">
        <color theme="5"/>
      </right>
      <top style="thin">
        <color indexed="64"/>
      </top>
      <bottom style="thick">
        <color theme="5"/>
      </bottom>
      <diagonal/>
    </border>
  </borders>
  <cellStyleXfs count="2">
    <xf numFmtId="0" fontId="0" fillId="0" borderId="0"/>
    <xf numFmtId="44" fontId="27" fillId="0" borderId="0" applyFont="0" applyFill="0" applyBorder="0" applyAlignment="0" applyProtection="0"/>
  </cellStyleXfs>
  <cellXfs count="290">
    <xf numFmtId="0" fontId="0" fillId="0" borderId="0" xfId="0"/>
    <xf numFmtId="0" fontId="8" fillId="0" borderId="0" xfId="0" applyFont="1" applyAlignment="1">
      <alignment horizontal="center" vertical="top" wrapText="1"/>
    </xf>
    <xf numFmtId="0" fontId="7" fillId="0" borderId="0" xfId="0" applyFont="1" applyAlignment="1">
      <alignment horizontal="center"/>
    </xf>
    <xf numFmtId="0" fontId="11" fillId="2" borderId="0" xfId="0" applyFont="1" applyFill="1" applyAlignment="1">
      <alignment horizontal="left" vertical="center"/>
    </xf>
    <xf numFmtId="0" fontId="12" fillId="2" borderId="0" xfId="0" applyFont="1" applyFill="1" applyAlignment="1">
      <alignment horizontal="left" vertical="center" wrapText="1"/>
    </xf>
    <xf numFmtId="44" fontId="12" fillId="2" borderId="0" xfId="0" applyNumberFormat="1" applyFont="1" applyFill="1" applyAlignment="1">
      <alignment horizontal="center" vertical="center" wrapText="1"/>
    </xf>
    <xf numFmtId="0" fontId="13" fillId="2" borderId="0" xfId="0" applyFont="1" applyFill="1"/>
    <xf numFmtId="0" fontId="13" fillId="2" borderId="0" xfId="0" applyFont="1" applyFill="1" applyAlignment="1">
      <alignment vertical="top"/>
    </xf>
    <xf numFmtId="0" fontId="0" fillId="2" borderId="0" xfId="0" applyFill="1"/>
    <xf numFmtId="0" fontId="12" fillId="2" borderId="0" xfId="0" applyFont="1" applyFill="1" applyAlignment="1">
      <alignment horizontal="left" vertical="center"/>
    </xf>
    <xf numFmtId="0" fontId="12" fillId="2" borderId="0" xfId="0" applyFont="1" applyFill="1"/>
    <xf numFmtId="0" fontId="12" fillId="2" borderId="0" xfId="0" applyFont="1" applyFill="1" applyAlignment="1">
      <alignment vertical="center"/>
    </xf>
    <xf numFmtId="0" fontId="14" fillId="2" borderId="0" xfId="0" applyFont="1" applyFill="1" applyAlignment="1">
      <alignment horizontal="center" vertical="center"/>
    </xf>
    <xf numFmtId="0" fontId="13" fillId="0" borderId="0" xfId="0" applyFont="1"/>
    <xf numFmtId="0" fontId="14" fillId="0" borderId="0" xfId="0" applyFont="1" applyAlignment="1">
      <alignment horizontal="center" vertical="center"/>
    </xf>
    <xf numFmtId="0" fontId="12" fillId="0" borderId="0" xfId="0" applyFont="1" applyAlignment="1">
      <alignment vertical="center" wrapText="1"/>
    </xf>
    <xf numFmtId="44" fontId="15" fillId="0" borderId="0" xfId="0" applyNumberFormat="1" applyFont="1" applyAlignment="1">
      <alignment horizontal="center" vertical="center" wrapText="1"/>
    </xf>
    <xf numFmtId="0" fontId="13" fillId="0" borderId="0" xfId="0" applyFont="1" applyAlignment="1">
      <alignment horizontal="center" vertical="center"/>
    </xf>
    <xf numFmtId="0" fontId="13" fillId="0" borderId="0" xfId="0" applyFont="1" applyAlignment="1">
      <alignment horizontal="left" vertical="center" wrapText="1"/>
    </xf>
    <xf numFmtId="0" fontId="13" fillId="0" borderId="0" xfId="0" applyFont="1" applyAlignment="1">
      <alignment vertical="top"/>
    </xf>
    <xf numFmtId="0" fontId="13" fillId="5" borderId="26" xfId="0" applyFont="1" applyFill="1" applyBorder="1" applyAlignment="1">
      <alignment horizontal="center" vertical="center" wrapText="1"/>
    </xf>
    <xf numFmtId="0" fontId="13" fillId="5" borderId="26" xfId="0" applyFont="1" applyFill="1" applyBorder="1" applyAlignment="1">
      <alignment vertical="top" wrapText="1"/>
    </xf>
    <xf numFmtId="0" fontId="13" fillId="5" borderId="26" xfId="0" applyFont="1" applyFill="1" applyBorder="1" applyAlignment="1">
      <alignment horizontal="center" vertical="top" wrapText="1"/>
    </xf>
    <xf numFmtId="0" fontId="0" fillId="0" borderId="0" xfId="0" applyAlignment="1">
      <alignment vertical="top"/>
    </xf>
    <xf numFmtId="0" fontId="13" fillId="5" borderId="27" xfId="0" applyFont="1" applyFill="1" applyBorder="1" applyAlignment="1">
      <alignment horizontal="center" vertical="top" wrapText="1"/>
    </xf>
    <xf numFmtId="0" fontId="16" fillId="8" borderId="2" xfId="0" applyFont="1" applyFill="1" applyBorder="1" applyAlignment="1">
      <alignment vertical="center" wrapText="1"/>
    </xf>
    <xf numFmtId="0" fontId="16" fillId="8" borderId="5" xfId="0" applyFont="1" applyFill="1" applyBorder="1" applyAlignment="1">
      <alignment vertical="center" wrapText="1"/>
    </xf>
    <xf numFmtId="0" fontId="16" fillId="8" borderId="6" xfId="0" applyFont="1" applyFill="1" applyBorder="1" applyAlignment="1">
      <alignment vertical="center" wrapText="1"/>
    </xf>
    <xf numFmtId="0" fontId="16" fillId="8" borderId="7" xfId="0" applyFont="1" applyFill="1" applyBorder="1" applyAlignment="1">
      <alignment vertical="center" wrapText="1"/>
    </xf>
    <xf numFmtId="0" fontId="0" fillId="0" borderId="1" xfId="0" applyBorder="1"/>
    <xf numFmtId="0" fontId="10" fillId="0" borderId="0" xfId="0" applyFont="1" applyAlignment="1">
      <alignment vertical="center" wrapText="1"/>
    </xf>
    <xf numFmtId="0" fontId="10" fillId="0" borderId="1" xfId="0" applyFont="1" applyBorder="1" applyAlignment="1">
      <alignment vertical="center" wrapText="1"/>
    </xf>
    <xf numFmtId="0" fontId="17" fillId="0" borderId="0" xfId="0" applyFont="1"/>
    <xf numFmtId="0" fontId="20" fillId="0" borderId="0" xfId="0" applyFont="1" applyAlignment="1">
      <alignment horizontal="left" vertical="top"/>
    </xf>
    <xf numFmtId="0" fontId="21" fillId="0" borderId="0" xfId="0" applyFont="1"/>
    <xf numFmtId="0" fontId="22" fillId="0" borderId="0" xfId="0" applyFont="1" applyAlignment="1">
      <alignment vertical="top"/>
    </xf>
    <xf numFmtId="0" fontId="13" fillId="2" borderId="0" xfId="0" applyFont="1" applyFill="1" applyAlignment="1">
      <alignment horizontal="center" vertical="top" wrapText="1"/>
    </xf>
    <xf numFmtId="0" fontId="13" fillId="2" borderId="0" xfId="0" applyFont="1" applyFill="1" applyAlignment="1">
      <alignment vertical="top" wrapText="1"/>
    </xf>
    <xf numFmtId="8" fontId="16" fillId="8" borderId="5" xfId="0" applyNumberFormat="1" applyFont="1" applyFill="1" applyBorder="1" applyAlignment="1">
      <alignment vertical="center" wrapText="1"/>
    </xf>
    <xf numFmtId="8" fontId="16" fillId="8" borderId="7" xfId="0" applyNumberFormat="1" applyFont="1" applyFill="1" applyBorder="1" applyAlignment="1">
      <alignment vertical="center" wrapText="1"/>
    </xf>
    <xf numFmtId="8" fontId="14" fillId="8" borderId="2" xfId="0" applyNumberFormat="1" applyFont="1" applyFill="1" applyBorder="1"/>
    <xf numFmtId="44" fontId="15" fillId="2" borderId="0" xfId="0" applyNumberFormat="1" applyFont="1" applyFill="1" applyAlignment="1">
      <alignment horizontal="center" vertical="center" wrapText="1"/>
    </xf>
    <xf numFmtId="0" fontId="13" fillId="2" borderId="0" xfId="0" applyFont="1" applyFill="1" applyAlignment="1">
      <alignment horizontal="left" vertical="center" wrapText="1"/>
    </xf>
    <xf numFmtId="0" fontId="23" fillId="0" borderId="1" xfId="0" applyFont="1" applyBorder="1"/>
    <xf numFmtId="0" fontId="24" fillId="0" borderId="1" xfId="0" applyFont="1" applyBorder="1" applyAlignment="1">
      <alignment vertical="center"/>
    </xf>
    <xf numFmtId="0" fontId="12" fillId="6" borderId="1" xfId="0" applyFont="1" applyFill="1" applyBorder="1" applyAlignment="1">
      <alignment vertical="center" wrapText="1"/>
    </xf>
    <xf numFmtId="0" fontId="10" fillId="10" borderId="1" xfId="0" applyFont="1" applyFill="1" applyBorder="1" applyAlignment="1">
      <alignment vertical="center" wrapText="1"/>
    </xf>
    <xf numFmtId="0" fontId="1" fillId="10" borderId="1" xfId="0" applyFont="1" applyFill="1" applyBorder="1" applyAlignment="1">
      <alignment horizontal="left" vertical="center" wrapText="1" indent="4"/>
    </xf>
    <xf numFmtId="0" fontId="7" fillId="0" borderId="0" xfId="0" applyFont="1"/>
    <xf numFmtId="8" fontId="9" fillId="11" borderId="30" xfId="0" applyNumberFormat="1" applyFont="1" applyFill="1" applyBorder="1" applyAlignment="1">
      <alignment vertical="center" wrapText="1"/>
    </xf>
    <xf numFmtId="0" fontId="9" fillId="0" borderId="0" xfId="0" applyFont="1" applyAlignment="1">
      <alignment horizontal="center" vertical="center" wrapText="1"/>
    </xf>
    <xf numFmtId="0" fontId="10" fillId="0" borderId="0" xfId="0" applyFont="1" applyAlignment="1">
      <alignment horizontal="left" vertical="center" wrapText="1"/>
    </xf>
    <xf numFmtId="0" fontId="16" fillId="12" borderId="2" xfId="0" applyFont="1" applyFill="1" applyBorder="1" applyAlignment="1">
      <alignment vertical="center" wrapText="1"/>
    </xf>
    <xf numFmtId="3" fontId="16" fillId="12" borderId="2" xfId="0" applyNumberFormat="1" applyFont="1" applyFill="1" applyBorder="1" applyAlignment="1">
      <alignment vertical="center" wrapText="1"/>
    </xf>
    <xf numFmtId="3" fontId="16" fillId="12" borderId="2" xfId="0" applyNumberFormat="1" applyFont="1" applyFill="1" applyBorder="1" applyAlignment="1">
      <alignment horizontal="right" vertical="center" wrapText="1"/>
    </xf>
    <xf numFmtId="8" fontId="16" fillId="8" borderId="5" xfId="0" applyNumberFormat="1" applyFont="1" applyFill="1" applyBorder="1" applyAlignment="1">
      <alignment horizontal="right" vertical="center" wrapText="1"/>
    </xf>
    <xf numFmtId="8" fontId="16" fillId="8" borderId="7" xfId="0" applyNumberFormat="1" applyFont="1" applyFill="1" applyBorder="1" applyAlignment="1">
      <alignment horizontal="right" vertical="center" wrapText="1"/>
    </xf>
    <xf numFmtId="0" fontId="10" fillId="4" borderId="14" xfId="0" applyFont="1" applyFill="1" applyBorder="1" applyAlignment="1">
      <alignment vertical="center" wrapText="1"/>
    </xf>
    <xf numFmtId="0" fontId="10" fillId="4" borderId="15" xfId="0" applyFont="1" applyFill="1" applyBorder="1" applyAlignment="1">
      <alignment vertical="center" wrapText="1"/>
    </xf>
    <xf numFmtId="0" fontId="10" fillId="4" borderId="16" xfId="0" applyFont="1" applyFill="1" applyBorder="1" applyAlignment="1">
      <alignment vertical="center" wrapText="1"/>
    </xf>
    <xf numFmtId="0" fontId="10" fillId="4" borderId="17" xfId="0" applyFont="1" applyFill="1" applyBorder="1" applyAlignment="1">
      <alignment vertical="center" wrapText="1"/>
    </xf>
    <xf numFmtId="0" fontId="10" fillId="4" borderId="0" xfId="0" applyFont="1" applyFill="1" applyAlignment="1">
      <alignment vertical="center" wrapText="1"/>
    </xf>
    <xf numFmtId="0" fontId="10" fillId="4" borderId="18" xfId="0" applyFont="1" applyFill="1" applyBorder="1" applyAlignment="1">
      <alignment vertical="center" wrapText="1"/>
    </xf>
    <xf numFmtId="3" fontId="10" fillId="12" borderId="2" xfId="0" applyNumberFormat="1" applyFont="1" applyFill="1" applyBorder="1" applyAlignment="1">
      <alignment vertical="center" wrapText="1"/>
    </xf>
    <xf numFmtId="0" fontId="10" fillId="4" borderId="31" xfId="0" applyFont="1" applyFill="1" applyBorder="1" applyAlignment="1">
      <alignment vertical="center" wrapText="1"/>
    </xf>
    <xf numFmtId="0" fontId="10" fillId="4" borderId="32" xfId="0" applyFont="1" applyFill="1" applyBorder="1" applyAlignment="1">
      <alignment vertical="center" wrapText="1"/>
    </xf>
    <xf numFmtId="0" fontId="9" fillId="0" borderId="0" xfId="0" applyFont="1" applyAlignment="1">
      <alignment vertical="center" wrapText="1"/>
    </xf>
    <xf numFmtId="8" fontId="10" fillId="0" borderId="0" xfId="0" applyNumberFormat="1" applyFont="1" applyAlignment="1">
      <alignment vertical="center" wrapText="1"/>
    </xf>
    <xf numFmtId="8" fontId="0" fillId="0" borderId="0" xfId="0" applyNumberFormat="1"/>
    <xf numFmtId="3" fontId="16" fillId="12" borderId="2" xfId="0" applyNumberFormat="1" applyFont="1" applyFill="1" applyBorder="1" applyAlignment="1">
      <alignment horizontal="right" wrapText="1"/>
    </xf>
    <xf numFmtId="8" fontId="16" fillId="8" borderId="5" xfId="0" applyNumberFormat="1" applyFont="1" applyFill="1" applyBorder="1" applyAlignment="1">
      <alignment horizontal="right" wrapText="1"/>
    </xf>
    <xf numFmtId="8" fontId="16" fillId="8" borderId="7" xfId="0" applyNumberFormat="1" applyFont="1" applyFill="1" applyBorder="1" applyAlignment="1">
      <alignment horizontal="right" wrapText="1"/>
    </xf>
    <xf numFmtId="8" fontId="16" fillId="8" borderId="2" xfId="0" applyNumberFormat="1" applyFont="1" applyFill="1" applyBorder="1" applyAlignment="1">
      <alignment vertical="center" wrapText="1"/>
    </xf>
    <xf numFmtId="3" fontId="16" fillId="12" borderId="5" xfId="0" applyNumberFormat="1" applyFont="1" applyFill="1" applyBorder="1" applyAlignment="1">
      <alignment horizontal="center" vertical="center" wrapText="1"/>
    </xf>
    <xf numFmtId="0" fontId="17" fillId="5" borderId="14" xfId="0" applyFont="1" applyFill="1" applyBorder="1" applyAlignment="1">
      <alignment horizontal="left" vertical="top"/>
    </xf>
    <xf numFmtId="0" fontId="18" fillId="5" borderId="15" xfId="0" applyFont="1" applyFill="1" applyBorder="1" applyAlignment="1">
      <alignment horizontal="left" vertical="top"/>
    </xf>
    <xf numFmtId="0" fontId="17" fillId="5" borderId="15" xfId="0" applyFont="1" applyFill="1" applyBorder="1"/>
    <xf numFmtId="0" fontId="17" fillId="5" borderId="15" xfId="0" applyFont="1" applyFill="1" applyBorder="1" applyAlignment="1">
      <alignment vertical="top"/>
    </xf>
    <xf numFmtId="0" fontId="0" fillId="5" borderId="33" xfId="0" applyFill="1" applyBorder="1" applyAlignment="1">
      <alignment horizontal="left" vertical="top"/>
    </xf>
    <xf numFmtId="0" fontId="19" fillId="5" borderId="31" xfId="0" applyFont="1" applyFill="1" applyBorder="1" applyAlignment="1">
      <alignment horizontal="left" vertical="top" wrapText="1"/>
    </xf>
    <xf numFmtId="0" fontId="0" fillId="5" borderId="31" xfId="0" applyFill="1" applyBorder="1"/>
    <xf numFmtId="0" fontId="0" fillId="5" borderId="31" xfId="0" applyFill="1" applyBorder="1" applyAlignment="1">
      <alignment vertical="top"/>
    </xf>
    <xf numFmtId="0" fontId="22" fillId="6" borderId="1" xfId="0" applyFont="1" applyFill="1" applyBorder="1" applyAlignment="1">
      <alignment horizontal="right" vertical="top"/>
    </xf>
    <xf numFmtId="0" fontId="17" fillId="5" borderId="16" xfId="0" applyFont="1" applyFill="1" applyBorder="1"/>
    <xf numFmtId="0" fontId="0" fillId="5" borderId="32" xfId="0" applyFill="1" applyBorder="1"/>
    <xf numFmtId="0" fontId="13" fillId="0" borderId="1" xfId="0" applyFont="1" applyBorder="1" applyAlignment="1">
      <alignment horizontal="left" vertical="top"/>
    </xf>
    <xf numFmtId="0" fontId="22" fillId="0" borderId="1" xfId="0" applyFont="1" applyBorder="1" applyAlignment="1">
      <alignment horizontal="left" vertical="top" wrapText="1"/>
    </xf>
    <xf numFmtId="0" fontId="0" fillId="3" borderId="1" xfId="0" applyFill="1" applyBorder="1"/>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3" borderId="1" xfId="0" applyFont="1" applyFill="1" applyBorder="1" applyAlignment="1">
      <alignment horizontal="left" vertical="center" wrapText="1"/>
    </xf>
    <xf numFmtId="0" fontId="0" fillId="0" borderId="1" xfId="0" applyBorder="1" applyAlignment="1">
      <alignment horizontal="left" vertical="top"/>
    </xf>
    <xf numFmtId="3" fontId="0" fillId="3" borderId="1" xfId="0" applyNumberFormat="1" applyFill="1" applyBorder="1" applyAlignment="1">
      <alignment horizontal="left" vertical="top"/>
    </xf>
    <xf numFmtId="3" fontId="7" fillId="3" borderId="1" xfId="0" applyNumberFormat="1" applyFont="1" applyFill="1" applyBorder="1" applyAlignment="1">
      <alignment horizontal="left" vertical="top"/>
    </xf>
    <xf numFmtId="0" fontId="0" fillId="0" borderId="1" xfId="0" applyBorder="1" applyAlignment="1">
      <alignment horizontal="left"/>
    </xf>
    <xf numFmtId="3" fontId="0" fillId="0" borderId="0" xfId="0" applyNumberFormat="1" applyAlignment="1">
      <alignment horizontal="left" vertical="top"/>
    </xf>
    <xf numFmtId="3" fontId="0" fillId="0" borderId="0" xfId="0" applyNumberFormat="1"/>
    <xf numFmtId="3" fontId="0" fillId="0" borderId="1" xfId="0" applyNumberFormat="1" applyBorder="1"/>
    <xf numFmtId="0" fontId="7" fillId="0" borderId="1" xfId="0" applyFont="1" applyBorder="1" applyAlignment="1">
      <alignment horizontal="center" vertical="center"/>
    </xf>
    <xf numFmtId="0" fontId="0" fillId="0" borderId="3" xfId="0" applyBorder="1"/>
    <xf numFmtId="3" fontId="0" fillId="0" borderId="1" xfId="0" applyNumberFormat="1" applyBorder="1" applyAlignment="1">
      <alignment horizontal="left" vertical="top"/>
    </xf>
    <xf numFmtId="3" fontId="0" fillId="0" borderId="10" xfId="0" applyNumberFormat="1" applyBorder="1"/>
    <xf numFmtId="0" fontId="7" fillId="0" borderId="0" xfId="0" applyFont="1" applyAlignment="1">
      <alignment horizontal="left" vertical="center" wrapText="1"/>
    </xf>
    <xf numFmtId="3" fontId="7" fillId="0" borderId="1" xfId="0" applyNumberFormat="1" applyFont="1" applyBorder="1" applyAlignment="1">
      <alignment horizontal="left" vertical="top"/>
    </xf>
    <xf numFmtId="0" fontId="18" fillId="5" borderId="15" xfId="0" applyFont="1" applyFill="1" applyBorder="1" applyAlignment="1">
      <alignment horizontal="center" vertical="top"/>
    </xf>
    <xf numFmtId="0" fontId="19" fillId="5" borderId="31" xfId="0" applyFont="1" applyFill="1" applyBorder="1" applyAlignment="1">
      <alignment horizontal="center" vertical="top"/>
    </xf>
    <xf numFmtId="0" fontId="14" fillId="5" borderId="1" xfId="0" applyFont="1" applyFill="1" applyBorder="1" applyAlignment="1">
      <alignment vertical="center" wrapText="1"/>
    </xf>
    <xf numFmtId="0" fontId="14" fillId="2" borderId="3" xfId="0" applyFont="1" applyFill="1" applyBorder="1" applyAlignment="1">
      <alignment horizontal="center" vertical="center"/>
    </xf>
    <xf numFmtId="0" fontId="13" fillId="0" borderId="1" xfId="0" applyFont="1" applyBorder="1" applyAlignment="1" applyProtection="1">
      <alignment horizontal="left" vertical="top"/>
      <protection locked="0"/>
    </xf>
    <xf numFmtId="0" fontId="13" fillId="5" borderId="2" xfId="0" applyFont="1" applyFill="1" applyBorder="1" applyAlignment="1">
      <alignment horizontal="center" vertical="top" wrapText="1"/>
    </xf>
    <xf numFmtId="164" fontId="13" fillId="5" borderId="2" xfId="0" applyNumberFormat="1" applyFont="1" applyFill="1" applyBorder="1" applyAlignment="1">
      <alignment horizontal="center" vertical="top" wrapText="1"/>
    </xf>
    <xf numFmtId="8" fontId="10" fillId="0" borderId="2" xfId="0" applyNumberFormat="1" applyFont="1" applyBorder="1" applyAlignment="1">
      <alignment vertical="center" wrapText="1"/>
    </xf>
    <xf numFmtId="8" fontId="9" fillId="11" borderId="2" xfId="0" applyNumberFormat="1" applyFont="1" applyFill="1" applyBorder="1" applyAlignment="1">
      <alignment vertical="center" wrapText="1"/>
    </xf>
    <xf numFmtId="0" fontId="22" fillId="6" borderId="3" xfId="0" applyFont="1" applyFill="1" applyBorder="1" applyAlignment="1">
      <alignment horizontal="right" vertical="top" wrapText="1"/>
    </xf>
    <xf numFmtId="0" fontId="22" fillId="0" borderId="10" xfId="0" applyFont="1" applyBorder="1" applyAlignment="1">
      <alignment horizontal="left" vertical="top" wrapText="1"/>
    </xf>
    <xf numFmtId="0" fontId="13" fillId="7" borderId="2" xfId="0" applyFont="1" applyFill="1" applyBorder="1" applyAlignment="1" applyProtection="1">
      <alignment horizontal="left" vertical="top" wrapText="1"/>
      <protection locked="0"/>
    </xf>
    <xf numFmtId="0" fontId="12" fillId="6" borderId="3" xfId="0" applyFont="1" applyFill="1" applyBorder="1" applyAlignment="1">
      <alignment vertical="center" wrapText="1"/>
    </xf>
    <xf numFmtId="3" fontId="10" fillId="12" borderId="2" xfId="0" applyNumberFormat="1" applyFont="1" applyFill="1" applyBorder="1" applyAlignment="1">
      <alignment horizontal="right" vertical="center" wrapText="1"/>
    </xf>
    <xf numFmtId="8" fontId="10" fillId="0" borderId="2" xfId="0" applyNumberFormat="1" applyFont="1" applyBorder="1" applyAlignment="1">
      <alignment horizontal="right" vertical="center" wrapText="1"/>
    </xf>
    <xf numFmtId="8" fontId="9" fillId="11" borderId="2" xfId="0" applyNumberFormat="1" applyFont="1" applyFill="1" applyBorder="1" applyAlignment="1">
      <alignment horizontal="right" vertical="center" wrapText="1"/>
    </xf>
    <xf numFmtId="3" fontId="10" fillId="12" borderId="30" xfId="0" applyNumberFormat="1" applyFont="1" applyFill="1" applyBorder="1" applyAlignment="1">
      <alignment horizontal="right" vertical="center" wrapText="1"/>
    </xf>
    <xf numFmtId="8" fontId="10" fillId="0" borderId="30" xfId="0" applyNumberFormat="1" applyFont="1" applyBorder="1" applyAlignment="1">
      <alignment horizontal="right" vertical="center" wrapText="1"/>
    </xf>
    <xf numFmtId="8" fontId="9" fillId="11" borderId="30" xfId="0" applyNumberFormat="1" applyFont="1" applyFill="1" applyBorder="1" applyAlignment="1">
      <alignment horizontal="right" vertical="center" wrapText="1"/>
    </xf>
    <xf numFmtId="3" fontId="10" fillId="12" borderId="30" xfId="0" applyNumberFormat="1" applyFont="1" applyFill="1" applyBorder="1" applyAlignment="1">
      <alignment vertical="center" wrapText="1"/>
    </xf>
    <xf numFmtId="8" fontId="10" fillId="0" borderId="30" xfId="0" applyNumberFormat="1" applyFont="1" applyBorder="1" applyAlignment="1">
      <alignment vertical="center" wrapText="1"/>
    </xf>
    <xf numFmtId="0" fontId="10" fillId="4" borderId="38" xfId="0" applyFont="1" applyFill="1" applyBorder="1" applyAlignment="1">
      <alignment vertical="center" wrapText="1"/>
    </xf>
    <xf numFmtId="0" fontId="10" fillId="4" borderId="39" xfId="0" applyFont="1" applyFill="1" applyBorder="1" applyAlignment="1">
      <alignment vertical="center" wrapText="1"/>
    </xf>
    <xf numFmtId="0" fontId="10" fillId="4" borderId="40" xfId="0" applyFont="1" applyFill="1" applyBorder="1" applyAlignment="1">
      <alignment vertical="center" wrapText="1"/>
    </xf>
    <xf numFmtId="0" fontId="10" fillId="4" borderId="41" xfId="0" applyFont="1" applyFill="1" applyBorder="1" applyAlignment="1">
      <alignment vertical="center" wrapText="1"/>
    </xf>
    <xf numFmtId="0" fontId="0" fillId="0" borderId="0" xfId="0" applyAlignment="1">
      <alignment vertical="center" wrapText="1"/>
    </xf>
    <xf numFmtId="44" fontId="15" fillId="2" borderId="1" xfId="0" applyNumberFormat="1" applyFont="1" applyFill="1" applyBorder="1" applyAlignment="1" applyProtection="1">
      <alignment vertical="center" wrapText="1"/>
      <protection locked="0"/>
    </xf>
    <xf numFmtId="0" fontId="0" fillId="0" borderId="0" xfId="0" applyAlignment="1">
      <alignment horizontal="left" vertical="top" wrapText="1"/>
    </xf>
    <xf numFmtId="0" fontId="14" fillId="5" borderId="10" xfId="0" applyFont="1" applyFill="1" applyBorder="1" applyAlignment="1">
      <alignment horizontal="center" vertical="center" wrapText="1"/>
    </xf>
    <xf numFmtId="0" fontId="7" fillId="0" borderId="0" xfId="0" applyFont="1" applyAlignment="1">
      <alignment vertical="center" wrapText="1"/>
    </xf>
    <xf numFmtId="0" fontId="28" fillId="0" borderId="0" xfId="0" applyFont="1"/>
    <xf numFmtId="165" fontId="0" fillId="0" borderId="0" xfId="1" applyNumberFormat="1" applyFont="1" applyFill="1" applyBorder="1" applyAlignment="1">
      <alignment horizontal="center" vertical="center"/>
    </xf>
    <xf numFmtId="0" fontId="7" fillId="0" borderId="31" xfId="0" applyFont="1" applyBorder="1" applyAlignment="1">
      <alignment vertical="center" wrapText="1"/>
    </xf>
    <xf numFmtId="0" fontId="7" fillId="0" borderId="32" xfId="0" applyFont="1" applyBorder="1" applyAlignment="1">
      <alignment vertical="center" wrapText="1"/>
    </xf>
    <xf numFmtId="44" fontId="7" fillId="0" borderId="10" xfId="1" applyFont="1" applyBorder="1" applyAlignment="1">
      <alignment horizontal="center" vertical="center" wrapText="1"/>
    </xf>
    <xf numFmtId="44" fontId="7" fillId="0" borderId="10" xfId="1" applyFont="1" applyBorder="1" applyAlignment="1">
      <alignment horizontal="center" vertical="center"/>
    </xf>
    <xf numFmtId="0" fontId="7" fillId="0" borderId="42" xfId="0" applyFont="1" applyBorder="1" applyAlignment="1">
      <alignment vertical="center" wrapText="1"/>
    </xf>
    <xf numFmtId="0" fontId="7" fillId="0" borderId="33" xfId="0" applyFont="1" applyBorder="1" applyAlignment="1">
      <alignment vertical="center" wrapText="1"/>
    </xf>
    <xf numFmtId="165" fontId="0" fillId="0" borderId="1" xfId="1" applyNumberFormat="1" applyFont="1" applyFill="1" applyBorder="1" applyAlignment="1">
      <alignment horizontal="right" vertical="center"/>
    </xf>
    <xf numFmtId="165" fontId="0" fillId="0" borderId="10" xfId="1" applyNumberFormat="1" applyFont="1" applyFill="1" applyBorder="1" applyAlignment="1">
      <alignment horizontal="right" vertical="center"/>
    </xf>
    <xf numFmtId="165" fontId="7" fillId="0" borderId="2" xfId="1" applyNumberFormat="1" applyFont="1" applyFill="1" applyBorder="1" applyAlignment="1">
      <alignment horizontal="right" vertical="center"/>
    </xf>
    <xf numFmtId="0" fontId="14" fillId="5" borderId="1" xfId="0" applyFont="1" applyFill="1" applyBorder="1" applyAlignment="1">
      <alignment horizontal="center" vertical="center" wrapText="1"/>
    </xf>
    <xf numFmtId="0" fontId="14" fillId="5" borderId="10" xfId="0" applyFont="1" applyFill="1" applyBorder="1" applyAlignment="1">
      <alignment vertical="center" wrapText="1"/>
    </xf>
    <xf numFmtId="0" fontId="13" fillId="7" borderId="1" xfId="0" applyFont="1" applyFill="1" applyBorder="1" applyAlignment="1" applyProtection="1">
      <alignment horizontal="center" vertical="center"/>
      <protection locked="0"/>
    </xf>
    <xf numFmtId="165" fontId="7" fillId="0" borderId="43" xfId="1" applyNumberFormat="1" applyFont="1" applyFill="1" applyBorder="1" applyAlignment="1">
      <alignment horizontal="right" vertical="center"/>
    </xf>
    <xf numFmtId="0" fontId="29" fillId="0" borderId="0" xfId="0" applyFont="1"/>
    <xf numFmtId="0" fontId="0" fillId="0" borderId="44" xfId="0" applyBorder="1"/>
    <xf numFmtId="0" fontId="0" fillId="0" borderId="45" xfId="0" applyBorder="1" applyAlignment="1">
      <alignment wrapText="1"/>
    </xf>
    <xf numFmtId="0" fontId="0" fillId="0" borderId="47" xfId="0" applyBorder="1"/>
    <xf numFmtId="0" fontId="7" fillId="0" borderId="48" xfId="0" applyFont="1" applyBorder="1"/>
    <xf numFmtId="0" fontId="0" fillId="0" borderId="49" xfId="0" applyBorder="1"/>
    <xf numFmtId="0" fontId="7" fillId="0" borderId="48" xfId="0" applyFont="1" applyBorder="1" applyAlignment="1">
      <alignment horizontal="center" vertical="center"/>
    </xf>
    <xf numFmtId="0" fontId="7" fillId="0" borderId="50" xfId="0" applyFont="1" applyBorder="1" applyAlignment="1">
      <alignment vertical="center"/>
    </xf>
    <xf numFmtId="0" fontId="7" fillId="0" borderId="54" xfId="0" applyFont="1" applyBorder="1" applyAlignment="1">
      <alignment vertical="center" wrapText="1"/>
    </xf>
    <xf numFmtId="0" fontId="7" fillId="0" borderId="55" xfId="0" applyFont="1" applyBorder="1" applyAlignment="1">
      <alignment vertical="center" wrapText="1"/>
    </xf>
    <xf numFmtId="165" fontId="7" fillId="0" borderId="56" xfId="0" applyNumberFormat="1" applyFont="1" applyBorder="1" applyAlignment="1">
      <alignment vertical="center" wrapText="1"/>
    </xf>
    <xf numFmtId="8" fontId="16" fillId="8" borderId="57" xfId="0" applyNumberFormat="1" applyFont="1" applyFill="1" applyBorder="1" applyAlignment="1">
      <alignment vertical="center" wrapText="1"/>
    </xf>
    <xf numFmtId="0" fontId="0" fillId="0" borderId="58" xfId="0" applyBorder="1"/>
    <xf numFmtId="0" fontId="0" fillId="0" borderId="59" xfId="0" applyBorder="1" applyAlignment="1">
      <alignment wrapText="1"/>
    </xf>
    <xf numFmtId="0" fontId="0" fillId="0" borderId="61" xfId="0" applyBorder="1"/>
    <xf numFmtId="0" fontId="7" fillId="0" borderId="62" xfId="0" applyFont="1" applyBorder="1"/>
    <xf numFmtId="0" fontId="0" fillId="0" borderId="63" xfId="0" applyBorder="1"/>
    <xf numFmtId="0" fontId="7" fillId="0" borderId="62" xfId="0" applyFont="1" applyBorder="1" applyAlignment="1">
      <alignment horizontal="center" vertical="center"/>
    </xf>
    <xf numFmtId="0" fontId="7" fillId="0" borderId="64" xfId="0" applyFont="1" applyBorder="1" applyAlignment="1">
      <alignment vertical="center"/>
    </xf>
    <xf numFmtId="0" fontId="7" fillId="0" borderId="68" xfId="0" applyFont="1" applyBorder="1" applyAlignment="1">
      <alignment vertical="center" wrapText="1"/>
    </xf>
    <xf numFmtId="0" fontId="7" fillId="0" borderId="69" xfId="0" applyFont="1" applyBorder="1" applyAlignment="1">
      <alignment vertical="center" wrapText="1"/>
    </xf>
    <xf numFmtId="165" fontId="7" fillId="0" borderId="70" xfId="0" applyNumberFormat="1" applyFont="1" applyBorder="1" applyAlignment="1">
      <alignment vertical="center" wrapText="1"/>
    </xf>
    <xf numFmtId="8" fontId="16" fillId="8" borderId="71" xfId="0" applyNumberFormat="1" applyFont="1" applyFill="1" applyBorder="1" applyAlignment="1">
      <alignment vertical="center" wrapText="1"/>
    </xf>
    <xf numFmtId="0" fontId="7" fillId="0" borderId="2" xfId="0" applyFont="1" applyBorder="1" applyAlignment="1">
      <alignment horizontal="center" vertical="center" wrapText="1"/>
    </xf>
    <xf numFmtId="0" fontId="7" fillId="0" borderId="73" xfId="0" applyFont="1" applyBorder="1" applyAlignment="1">
      <alignment horizontal="center"/>
    </xf>
    <xf numFmtId="0" fontId="0" fillId="0" borderId="74" xfId="0" applyBorder="1"/>
    <xf numFmtId="0" fontId="0" fillId="0" borderId="75" xfId="0" applyBorder="1" applyAlignment="1">
      <alignment wrapText="1"/>
    </xf>
    <xf numFmtId="0" fontId="0" fillId="0" borderId="77" xfId="0" applyBorder="1"/>
    <xf numFmtId="0" fontId="7" fillId="0" borderId="78" xfId="0" applyFont="1" applyBorder="1"/>
    <xf numFmtId="0" fontId="0" fillId="0" borderId="79" xfId="0" applyBorder="1"/>
    <xf numFmtId="0" fontId="7" fillId="0" borderId="78" xfId="0" applyFont="1" applyBorder="1" applyAlignment="1">
      <alignment horizontal="center" vertical="center"/>
    </xf>
    <xf numFmtId="0" fontId="7" fillId="0" borderId="80" xfId="0" applyFont="1" applyBorder="1" applyAlignment="1">
      <alignment vertical="center"/>
    </xf>
    <xf numFmtId="0" fontId="7" fillId="0" borderId="84" xfId="0" applyFont="1" applyBorder="1" applyAlignment="1">
      <alignment vertical="center" wrapText="1"/>
    </xf>
    <xf numFmtId="0" fontId="7" fillId="0" borderId="85" xfId="0" applyFont="1" applyBorder="1" applyAlignment="1">
      <alignment vertical="center" wrapText="1"/>
    </xf>
    <xf numFmtId="165" fontId="7" fillId="0" borderId="86" xfId="0" applyNumberFormat="1" applyFont="1" applyBorder="1" applyAlignment="1">
      <alignment vertical="center" wrapText="1"/>
    </xf>
    <xf numFmtId="8" fontId="16" fillId="8" borderId="87" xfId="0" applyNumberFormat="1" applyFont="1" applyFill="1" applyBorder="1" applyAlignment="1">
      <alignment vertical="center" wrapText="1"/>
    </xf>
    <xf numFmtId="0" fontId="7" fillId="0" borderId="88" xfId="0" applyFont="1" applyBorder="1" applyAlignment="1">
      <alignment horizontal="center"/>
    </xf>
    <xf numFmtId="0" fontId="0" fillId="0" borderId="89" xfId="0" applyBorder="1" applyAlignment="1">
      <alignment horizontal="center"/>
    </xf>
    <xf numFmtId="0" fontId="30" fillId="0" borderId="0" xfId="0" applyFont="1" applyAlignment="1">
      <alignment horizontal="center" vertical="center"/>
    </xf>
    <xf numFmtId="165" fontId="0" fillId="9" borderId="1" xfId="1" applyNumberFormat="1" applyFont="1" applyFill="1" applyBorder="1" applyAlignment="1" applyProtection="1">
      <alignment horizontal="center" vertical="center"/>
      <protection locked="0"/>
    </xf>
    <xf numFmtId="3" fontId="0" fillId="9" borderId="1" xfId="1" applyNumberFormat="1" applyFont="1" applyFill="1" applyBorder="1" applyAlignment="1" applyProtection="1">
      <alignment horizontal="center" vertical="center"/>
      <protection locked="0"/>
    </xf>
    <xf numFmtId="49" fontId="0" fillId="9" borderId="8" xfId="0" applyNumberFormat="1" applyFill="1" applyBorder="1" applyAlignment="1" applyProtection="1">
      <alignment vertical="center" wrapText="1"/>
      <protection locked="0"/>
    </xf>
    <xf numFmtId="49" fontId="0" fillId="9" borderId="91" xfId="0" applyNumberFormat="1" applyFill="1" applyBorder="1" applyAlignment="1" applyProtection="1">
      <alignment vertical="center" wrapText="1"/>
      <protection locked="0"/>
    </xf>
    <xf numFmtId="165" fontId="0" fillId="9" borderId="92" xfId="1" applyNumberFormat="1" applyFont="1" applyFill="1" applyBorder="1" applyAlignment="1" applyProtection="1">
      <alignment horizontal="center" vertical="center"/>
      <protection locked="0"/>
    </xf>
    <xf numFmtId="3" fontId="0" fillId="9" borderId="92" xfId="1" applyNumberFormat="1" applyFont="1" applyFill="1" applyBorder="1" applyAlignment="1" applyProtection="1">
      <alignment horizontal="center" vertical="center"/>
      <protection locked="0"/>
    </xf>
    <xf numFmtId="49" fontId="0" fillId="9" borderId="96" xfId="0" applyNumberFormat="1" applyFill="1" applyBorder="1" applyAlignment="1" applyProtection="1">
      <alignment vertical="center" wrapText="1"/>
      <protection locked="0"/>
    </xf>
    <xf numFmtId="165" fontId="0" fillId="9" borderId="97" xfId="1" applyNumberFormat="1" applyFont="1" applyFill="1" applyBorder="1" applyAlignment="1" applyProtection="1">
      <alignment horizontal="center" vertical="center"/>
      <protection locked="0"/>
    </xf>
    <xf numFmtId="3" fontId="0" fillId="9" borderId="97" xfId="1" applyNumberFormat="1" applyFont="1" applyFill="1" applyBorder="1" applyAlignment="1" applyProtection="1">
      <alignment horizontal="center" vertical="center"/>
      <protection locked="0"/>
    </xf>
    <xf numFmtId="49" fontId="0" fillId="9" borderId="99" xfId="0" applyNumberFormat="1" applyFill="1" applyBorder="1" applyAlignment="1" applyProtection="1">
      <alignment vertical="center" wrapText="1"/>
      <protection locked="0"/>
    </xf>
    <xf numFmtId="165" fontId="0" fillId="9" borderId="100" xfId="1" applyNumberFormat="1" applyFont="1" applyFill="1" applyBorder="1" applyAlignment="1" applyProtection="1">
      <alignment horizontal="center" vertical="center"/>
      <protection locked="0"/>
    </xf>
    <xf numFmtId="3" fontId="0" fillId="9" borderId="100" xfId="1" applyNumberFormat="1" applyFont="1" applyFill="1" applyBorder="1" applyAlignment="1" applyProtection="1">
      <alignment horizontal="center" vertical="center"/>
      <protection locked="0"/>
    </xf>
    <xf numFmtId="0" fontId="30" fillId="0" borderId="92" xfId="0" applyFont="1" applyBorder="1" applyAlignment="1">
      <alignment horizontal="center" vertical="center"/>
    </xf>
    <xf numFmtId="44" fontId="7" fillId="0" borderId="14" xfId="1" applyFont="1" applyBorder="1" applyAlignment="1">
      <alignment horizontal="center" vertical="center" wrapText="1"/>
    </xf>
    <xf numFmtId="165" fontId="0" fillId="0" borderId="97" xfId="1" applyNumberFormat="1" applyFont="1" applyFill="1" applyBorder="1" applyAlignment="1">
      <alignment horizontal="right" vertical="center"/>
    </xf>
    <xf numFmtId="0" fontId="7" fillId="0" borderId="94" xfId="0" applyFont="1" applyBorder="1" applyAlignment="1">
      <alignment horizontal="center" vertical="center" wrapText="1"/>
    </xf>
    <xf numFmtId="10" fontId="0" fillId="9" borderId="101" xfId="1" applyNumberFormat="1" applyFont="1" applyFill="1" applyBorder="1" applyAlignment="1" applyProtection="1">
      <alignment horizontal="center" vertical="center"/>
      <protection locked="0"/>
    </xf>
    <xf numFmtId="10" fontId="0" fillId="9" borderId="102" xfId="1" applyNumberFormat="1" applyFont="1" applyFill="1" applyBorder="1" applyAlignment="1" applyProtection="1">
      <alignment horizontal="center" vertical="center"/>
      <protection locked="0"/>
    </xf>
    <xf numFmtId="165" fontId="0" fillId="0" borderId="92" xfId="1" applyNumberFormat="1" applyFont="1" applyFill="1" applyBorder="1" applyAlignment="1">
      <alignment horizontal="right" vertical="center"/>
    </xf>
    <xf numFmtId="0" fontId="7" fillId="0" borderId="72" xfId="0" applyFont="1" applyBorder="1" applyAlignment="1">
      <alignment horizontal="center" vertical="center" wrapText="1"/>
    </xf>
    <xf numFmtId="10" fontId="0" fillId="9" borderId="72" xfId="1" applyNumberFormat="1" applyFont="1" applyFill="1" applyBorder="1" applyAlignment="1" applyProtection="1">
      <alignment horizontal="center" vertical="center"/>
      <protection locked="0"/>
    </xf>
    <xf numFmtId="10" fontId="0" fillId="9" borderId="104" xfId="1" applyNumberFormat="1" applyFont="1" applyFill="1" applyBorder="1" applyAlignment="1" applyProtection="1">
      <alignment horizontal="center" vertical="center"/>
      <protection locked="0"/>
    </xf>
    <xf numFmtId="165" fontId="0" fillId="0" borderId="100" xfId="1" applyNumberFormat="1" applyFont="1" applyFill="1" applyBorder="1" applyAlignment="1">
      <alignment horizontal="right" vertical="center"/>
    </xf>
    <xf numFmtId="0" fontId="7" fillId="0" borderId="106" xfId="0" applyFont="1" applyBorder="1" applyAlignment="1">
      <alignment horizontal="center" vertical="center" wrapText="1"/>
    </xf>
    <xf numFmtId="10" fontId="0" fillId="9" borderId="106" xfId="1" applyNumberFormat="1" applyFont="1" applyFill="1" applyBorder="1" applyAlignment="1" applyProtection="1">
      <alignment horizontal="center" vertical="center"/>
      <protection locked="0"/>
    </xf>
    <xf numFmtId="10" fontId="0" fillId="9" borderId="107" xfId="1" applyNumberFormat="1" applyFont="1" applyFill="1" applyBorder="1" applyAlignment="1" applyProtection="1">
      <alignment horizontal="center" vertical="center"/>
      <protection locked="0"/>
    </xf>
    <xf numFmtId="8" fontId="10" fillId="9" borderId="34" xfId="0" applyNumberFormat="1" applyFont="1" applyFill="1" applyBorder="1" applyAlignment="1" applyProtection="1">
      <alignment vertical="center" wrapText="1"/>
      <protection locked="0"/>
    </xf>
    <xf numFmtId="10" fontId="10" fillId="9" borderId="34" xfId="0" applyNumberFormat="1" applyFont="1" applyFill="1" applyBorder="1" applyAlignment="1" applyProtection="1">
      <alignment vertical="center" wrapText="1"/>
      <protection locked="0"/>
    </xf>
    <xf numFmtId="0" fontId="7" fillId="0" borderId="80" xfId="0" applyFont="1" applyBorder="1" applyAlignment="1">
      <alignment horizontal="center" vertical="center" wrapText="1"/>
    </xf>
    <xf numFmtId="0" fontId="7" fillId="0" borderId="80" xfId="0" applyFont="1" applyBorder="1" applyAlignment="1">
      <alignment horizontal="center" vertical="center"/>
    </xf>
    <xf numFmtId="0" fontId="7" fillId="0" borderId="98" xfId="0" applyFont="1" applyBorder="1" applyAlignment="1">
      <alignment horizontal="center" vertical="center"/>
    </xf>
    <xf numFmtId="44" fontId="7" fillId="0" borderId="60" xfId="1" applyFont="1" applyBorder="1" applyAlignment="1">
      <alignment horizontal="center"/>
    </xf>
    <xf numFmtId="44" fontId="7" fillId="0" borderId="93" xfId="1" applyFont="1" applyBorder="1" applyAlignment="1">
      <alignment horizontal="center"/>
    </xf>
    <xf numFmtId="44" fontId="7" fillId="0" borderId="103" xfId="1" applyFont="1" applyBorder="1" applyAlignment="1">
      <alignment horizontal="center"/>
    </xf>
    <xf numFmtId="44" fontId="7" fillId="0" borderId="45" xfId="1" applyFont="1" applyBorder="1" applyAlignment="1">
      <alignment horizontal="center"/>
    </xf>
    <xf numFmtId="44" fontId="7" fillId="0" borderId="47" xfId="1" applyFont="1" applyBorder="1" applyAlignment="1">
      <alignment horizontal="center"/>
    </xf>
    <xf numFmtId="44" fontId="7" fillId="0" borderId="105" xfId="1" applyFont="1" applyBorder="1" applyAlignment="1">
      <alignment horizontal="center"/>
    </xf>
    <xf numFmtId="44" fontId="7" fillId="0" borderId="75" xfId="1" applyFont="1" applyBorder="1" applyAlignment="1">
      <alignment horizontal="center"/>
    </xf>
    <xf numFmtId="44" fontId="7" fillId="0" borderId="77" xfId="1" applyFont="1" applyBorder="1" applyAlignment="1">
      <alignment horizontal="center"/>
    </xf>
    <xf numFmtId="0" fontId="13" fillId="2" borderId="15" xfId="0" applyFont="1" applyFill="1" applyBorder="1" applyAlignment="1">
      <alignment horizontal="left" vertical="top"/>
    </xf>
    <xf numFmtId="0" fontId="13" fillId="2" borderId="1" xfId="0" applyFont="1" applyFill="1" applyBorder="1" applyAlignment="1">
      <alignment horizontal="left" vertical="center"/>
    </xf>
    <xf numFmtId="0" fontId="7" fillId="0" borderId="50" xfId="0" applyFont="1" applyBorder="1" applyAlignment="1">
      <alignment horizontal="center" vertical="center" wrapText="1"/>
    </xf>
    <xf numFmtId="0" fontId="7" fillId="0" borderId="50" xfId="0" applyFont="1" applyBorder="1" applyAlignment="1">
      <alignment horizontal="center" vertical="center"/>
    </xf>
    <xf numFmtId="0" fontId="7" fillId="0" borderId="90" xfId="0" applyFont="1" applyBorder="1" applyAlignment="1">
      <alignment horizontal="center" vertical="center"/>
    </xf>
    <xf numFmtId="0" fontId="7" fillId="0" borderId="64" xfId="0" applyFont="1" applyBorder="1" applyAlignment="1">
      <alignment horizontal="center" vertical="center" wrapText="1"/>
    </xf>
    <xf numFmtId="0" fontId="7" fillId="0" borderId="64" xfId="0" applyFont="1" applyBorder="1" applyAlignment="1">
      <alignment horizontal="center" vertical="center"/>
    </xf>
    <xf numFmtId="0" fontId="7" fillId="0" borderId="95" xfId="0" applyFont="1" applyBorder="1" applyAlignment="1">
      <alignment horizontal="center" vertical="center"/>
    </xf>
    <xf numFmtId="0" fontId="13" fillId="5" borderId="2" xfId="0" applyFont="1" applyFill="1" applyBorder="1" applyAlignment="1">
      <alignment horizontal="center" vertical="top" wrapText="1"/>
    </xf>
    <xf numFmtId="0" fontId="9" fillId="0" borderId="11" xfId="0" applyFont="1" applyBorder="1" applyAlignment="1">
      <alignment horizontal="center" vertical="center" wrapText="1"/>
    </xf>
    <xf numFmtId="0" fontId="9" fillId="3" borderId="10"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3" fillId="2" borderId="0" xfId="0" applyFont="1" applyFill="1" applyAlignment="1">
      <alignment horizontal="left" vertical="center" wrapText="1"/>
    </xf>
    <xf numFmtId="0" fontId="10" fillId="2" borderId="12" xfId="0" applyFont="1" applyFill="1" applyBorder="1" applyAlignment="1">
      <alignment horizontal="center" vertical="center" wrapText="1"/>
    </xf>
    <xf numFmtId="0" fontId="16" fillId="8" borderId="1" xfId="0" applyFont="1" applyFill="1" applyBorder="1" applyAlignment="1">
      <alignment horizontal="left" vertical="center" wrapText="1"/>
    </xf>
    <xf numFmtId="0" fontId="16" fillId="8" borderId="1" xfId="0" applyFont="1" applyFill="1" applyBorder="1" applyAlignment="1">
      <alignment horizontal="left" vertical="top" wrapText="1"/>
    </xf>
    <xf numFmtId="0" fontId="0" fillId="0" borderId="22" xfId="0" applyBorder="1" applyAlignment="1" applyProtection="1">
      <alignment horizontal="left" vertical="top"/>
      <protection locked="0"/>
    </xf>
    <xf numFmtId="0" fontId="0" fillId="0" borderId="35" xfId="0" applyBorder="1" applyAlignment="1" applyProtection="1">
      <alignment horizontal="left" vertical="top"/>
      <protection locked="0"/>
    </xf>
    <xf numFmtId="0" fontId="0" fillId="0" borderId="36" xfId="0" applyBorder="1" applyAlignment="1" applyProtection="1">
      <alignment horizontal="left" vertical="top"/>
      <protection locked="0"/>
    </xf>
    <xf numFmtId="0" fontId="0" fillId="0" borderId="11" xfId="0"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9" xfId="0" applyBorder="1" applyAlignment="1" applyProtection="1">
      <alignment horizontal="left" vertical="top"/>
      <protection locked="0"/>
    </xf>
    <xf numFmtId="0" fontId="0" fillId="0" borderId="23" xfId="0" applyBorder="1" applyAlignment="1" applyProtection="1">
      <alignment horizontal="left" vertical="top"/>
      <protection locked="0"/>
    </xf>
    <xf numFmtId="0" fontId="0" fillId="0" borderId="37" xfId="0" applyBorder="1" applyAlignment="1" applyProtection="1">
      <alignment horizontal="left" vertical="top"/>
      <protection locked="0"/>
    </xf>
    <xf numFmtId="0" fontId="0" fillId="0" borderId="7" xfId="0" applyBorder="1" applyAlignment="1" applyProtection="1">
      <alignment horizontal="left" vertical="top"/>
      <protection locked="0"/>
    </xf>
    <xf numFmtId="0" fontId="12" fillId="2" borderId="22" xfId="0" applyFont="1" applyFill="1" applyBorder="1" applyAlignment="1">
      <alignment horizontal="left" vertical="top" wrapText="1"/>
    </xf>
    <xf numFmtId="0" fontId="12" fillId="2" borderId="11" xfId="0" applyFont="1" applyFill="1" applyBorder="1" applyAlignment="1">
      <alignment horizontal="left" vertical="top" wrapText="1"/>
    </xf>
    <xf numFmtId="0" fontId="12" fillId="2" borderId="23" xfId="0" applyFont="1" applyFill="1" applyBorder="1" applyAlignment="1">
      <alignment horizontal="left" vertical="top" wrapText="1"/>
    </xf>
    <xf numFmtId="0" fontId="7" fillId="7" borderId="24" xfId="0" applyFont="1" applyFill="1" applyBorder="1" applyAlignment="1">
      <alignment horizontal="center" vertical="center" wrapText="1"/>
    </xf>
    <xf numFmtId="0" fontId="7" fillId="2" borderId="1"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19" xfId="0" applyFont="1" applyFill="1" applyBorder="1" applyAlignment="1" applyProtection="1">
      <alignment horizontal="center" vertical="center"/>
      <protection locked="0"/>
    </xf>
    <xf numFmtId="0" fontId="7" fillId="7" borderId="28" xfId="0" applyFont="1" applyFill="1" applyBorder="1" applyAlignment="1">
      <alignment horizontal="center" vertical="center" wrapText="1"/>
    </xf>
    <xf numFmtId="0" fontId="7" fillId="7" borderId="25" xfId="0" applyFont="1" applyFill="1" applyBorder="1" applyAlignment="1">
      <alignment horizontal="center" vertical="center" wrapText="1"/>
    </xf>
    <xf numFmtId="14" fontId="7" fillId="7" borderId="1" xfId="0" applyNumberFormat="1" applyFont="1" applyFill="1" applyBorder="1" applyAlignment="1">
      <alignment horizontal="center" vertical="center"/>
    </xf>
    <xf numFmtId="14" fontId="7" fillId="7" borderId="3" xfId="0" applyNumberFormat="1" applyFont="1" applyFill="1" applyBorder="1" applyAlignment="1">
      <alignment horizontal="center" vertical="center"/>
    </xf>
    <xf numFmtId="14" fontId="7" fillId="7" borderId="19" xfId="0" applyNumberFormat="1" applyFont="1" applyFill="1" applyBorder="1" applyAlignment="1">
      <alignment horizontal="center" vertical="center"/>
    </xf>
    <xf numFmtId="0" fontId="7" fillId="2" borderId="20" xfId="0" applyFont="1" applyFill="1" applyBorder="1" applyAlignment="1" applyProtection="1">
      <alignment horizontal="center" vertical="center"/>
      <protection locked="0"/>
    </xf>
    <xf numFmtId="0" fontId="7" fillId="2" borderId="29" xfId="0" applyFont="1" applyFill="1" applyBorder="1" applyAlignment="1" applyProtection="1">
      <alignment horizontal="center" vertical="center"/>
      <protection locked="0"/>
    </xf>
    <xf numFmtId="0" fontId="7" fillId="2" borderId="21" xfId="0" applyFont="1" applyFill="1" applyBorder="1" applyAlignment="1" applyProtection="1">
      <alignment horizontal="center" vertical="center"/>
      <protection locked="0"/>
    </xf>
    <xf numFmtId="0" fontId="26" fillId="7" borderId="1" xfId="0" applyFont="1" applyFill="1" applyBorder="1" applyAlignment="1">
      <alignment horizontal="center" vertical="top"/>
    </xf>
    <xf numFmtId="0" fontId="16" fillId="8" borderId="1" xfId="0" applyFont="1" applyFill="1" applyBorder="1" applyAlignment="1">
      <alignment horizontal="right" vertical="center" wrapText="1"/>
    </xf>
    <xf numFmtId="44" fontId="7" fillId="0" borderId="46" xfId="1" applyFont="1" applyBorder="1" applyAlignment="1">
      <alignment horizontal="center"/>
    </xf>
    <xf numFmtId="0" fontId="7" fillId="0" borderId="65" xfId="0" applyFont="1" applyBorder="1" applyAlignment="1">
      <alignment horizontal="center" vertical="center"/>
    </xf>
    <xf numFmtId="0" fontId="7" fillId="0" borderId="66" xfId="0" applyFont="1" applyBorder="1" applyAlignment="1">
      <alignment horizontal="center" vertical="center"/>
    </xf>
    <xf numFmtId="0" fontId="7" fillId="0" borderId="67" xfId="0" applyFont="1" applyBorder="1" applyAlignment="1">
      <alignment horizontal="center"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7" fillId="0" borderId="53" xfId="0" applyFont="1" applyBorder="1" applyAlignment="1">
      <alignment horizontal="center" vertical="center"/>
    </xf>
    <xf numFmtId="44" fontId="7" fillId="0" borderId="76" xfId="1" applyFont="1" applyBorder="1" applyAlignment="1">
      <alignment horizontal="center"/>
    </xf>
    <xf numFmtId="0" fontId="7" fillId="0" borderId="81" xfId="0" applyFont="1" applyBorder="1" applyAlignment="1">
      <alignment horizontal="center" vertical="center"/>
    </xf>
    <xf numFmtId="0" fontId="7" fillId="0" borderId="82" xfId="0" applyFont="1" applyBorder="1" applyAlignment="1">
      <alignment horizontal="center" vertical="center"/>
    </xf>
    <xf numFmtId="0" fontId="7" fillId="0" borderId="83" xfId="0" applyFont="1" applyBorder="1" applyAlignment="1">
      <alignment horizontal="center" vertical="center"/>
    </xf>
    <xf numFmtId="0" fontId="0" fillId="3" borderId="1"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8" xfId="0" applyFill="1" applyBorder="1" applyAlignment="1">
      <alignment horizontal="center"/>
    </xf>
    <xf numFmtId="0" fontId="22" fillId="2" borderId="1" xfId="0" applyFont="1" applyFill="1" applyBorder="1" applyAlignment="1">
      <alignment horizontal="left" vertical="top" wrapText="1"/>
    </xf>
  </cellXfs>
  <cellStyles count="2">
    <cellStyle name="Currency" xfId="1" builtinId="4"/>
    <cellStyle name="Normal" xfId="0" builtinId="0"/>
  </cellStyles>
  <dxfs count="0"/>
  <tableStyles count="0" defaultTableStyle="TableStyleMedium2" defaultPivotStyle="PivotStyleLight16"/>
  <colors>
    <mruColors>
      <color rgb="FFFFFF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222250</xdr:colOff>
      <xdr:row>0</xdr:row>
      <xdr:rowOff>69850</xdr:rowOff>
    </xdr:from>
    <xdr:to>
      <xdr:col>0</xdr:col>
      <xdr:colOff>615950</xdr:colOff>
      <xdr:row>1</xdr:row>
      <xdr:rowOff>254000</xdr:rowOff>
    </xdr:to>
    <xdr:pic>
      <xdr:nvPicPr>
        <xdr:cNvPr id="1034" name="Picture 5" descr="SITA Logo">
          <a:extLst>
            <a:ext uri="{FF2B5EF4-FFF2-40B4-BE49-F238E27FC236}">
              <a16:creationId xmlns:a16="http://schemas.microsoft.com/office/drawing/2014/main" id="{EE781ED2-22D5-795B-6C6E-00646912C6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250" y="69850"/>
          <a:ext cx="400050" cy="57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120649</xdr:colOff>
      <xdr:row>0</xdr:row>
      <xdr:rowOff>66675</xdr:rowOff>
    </xdr:from>
    <xdr:to>
      <xdr:col>0</xdr:col>
      <xdr:colOff>523874</xdr:colOff>
      <xdr:row>1</xdr:row>
      <xdr:rowOff>277813</xdr:rowOff>
    </xdr:to>
    <xdr:pic>
      <xdr:nvPicPr>
        <xdr:cNvPr id="3" name="Picture 5" descr="SITA Logo">
          <a:extLst>
            <a:ext uri="{FF2B5EF4-FFF2-40B4-BE49-F238E27FC236}">
              <a16:creationId xmlns:a16="http://schemas.microsoft.com/office/drawing/2014/main" id="{7BA37C40-ADFF-47BE-B44A-0C02A2F54F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9" y="66675"/>
          <a:ext cx="403225" cy="601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463"/>
  <sheetViews>
    <sheetView showGridLines="0" tabSelected="1" zoomScale="90" zoomScaleNormal="90" workbookViewId="0">
      <selection activeCell="C13" sqref="C13"/>
    </sheetView>
  </sheetViews>
  <sheetFormatPr defaultColWidth="8.90625" defaultRowHeight="14.5" x14ac:dyDescent="0.35"/>
  <cols>
    <col min="1" max="1" width="11.08984375" style="2" customWidth="1"/>
    <col min="2" max="2" width="94.26953125" customWidth="1"/>
    <col min="3" max="4" width="20.6328125" customWidth="1"/>
    <col min="5" max="35" width="15.6328125" customWidth="1"/>
  </cols>
  <sheetData>
    <row r="1" spans="1:27" s="32" customFormat="1" ht="31" x14ac:dyDescent="0.7">
      <c r="A1" s="74"/>
      <c r="B1" s="75" t="s">
        <v>21</v>
      </c>
      <c r="C1" s="104"/>
      <c r="D1" s="104"/>
      <c r="E1" s="76"/>
      <c r="F1" s="76"/>
      <c r="G1" s="76"/>
      <c r="H1" s="76"/>
      <c r="I1" s="76"/>
      <c r="J1" s="76"/>
      <c r="K1" s="76"/>
      <c r="L1" s="76"/>
      <c r="M1" s="76"/>
      <c r="N1" s="76"/>
      <c r="O1" s="77"/>
      <c r="P1" s="77"/>
      <c r="Q1" s="76"/>
      <c r="R1" s="76"/>
      <c r="S1" s="76"/>
      <c r="T1" s="76"/>
    </row>
    <row r="2" spans="1:27" ht="29.15" customHeight="1" x14ac:dyDescent="0.35">
      <c r="A2" s="78"/>
      <c r="B2" s="79" t="s">
        <v>22</v>
      </c>
      <c r="C2" s="105"/>
      <c r="D2" s="105"/>
      <c r="E2" s="80"/>
      <c r="F2" s="80"/>
      <c r="G2" s="80"/>
      <c r="H2" s="80"/>
      <c r="I2" s="80"/>
      <c r="J2" s="80"/>
      <c r="K2" s="80"/>
      <c r="L2" s="80"/>
      <c r="M2" s="80"/>
      <c r="N2" s="80"/>
      <c r="O2" s="81"/>
      <c r="P2" s="81"/>
      <c r="Q2" s="80"/>
      <c r="R2" s="80"/>
      <c r="S2" s="80"/>
      <c r="T2" s="80"/>
    </row>
    <row r="3" spans="1:27" ht="15.5" x14ac:dyDescent="0.35">
      <c r="A3" s="82" t="s">
        <v>23</v>
      </c>
      <c r="B3" s="108"/>
      <c r="C3" s="36"/>
      <c r="D3" s="36"/>
      <c r="E3" s="7"/>
      <c r="F3" s="7"/>
      <c r="G3" s="7"/>
      <c r="H3" s="227"/>
      <c r="I3" s="227"/>
      <c r="J3" s="227"/>
      <c r="K3" s="227"/>
      <c r="L3" s="227"/>
      <c r="M3" s="227"/>
      <c r="N3" s="7"/>
      <c r="O3" s="7"/>
      <c r="P3" s="7"/>
      <c r="Q3" s="8"/>
      <c r="R3" s="8"/>
      <c r="S3" s="8"/>
      <c r="T3" s="8"/>
      <c r="U3" s="8"/>
      <c r="V3" s="8"/>
      <c r="W3" s="8"/>
      <c r="X3" s="8"/>
      <c r="Y3" s="8"/>
      <c r="Z3" s="8"/>
      <c r="AA3" s="8"/>
    </row>
    <row r="4" spans="1:27" ht="62.5" thickBot="1" x14ac:dyDescent="0.4">
      <c r="A4" s="82" t="s">
        <v>24</v>
      </c>
      <c r="B4" s="114" t="s">
        <v>178</v>
      </c>
      <c r="C4" s="36"/>
      <c r="D4" s="36"/>
      <c r="E4" s="37"/>
      <c r="F4" s="37"/>
      <c r="G4" s="37"/>
      <c r="H4" s="228" t="s">
        <v>302</v>
      </c>
      <c r="I4" s="228"/>
      <c r="J4" s="228"/>
      <c r="K4" s="228"/>
      <c r="L4" s="228"/>
      <c r="M4" s="228"/>
      <c r="N4" s="228"/>
      <c r="O4" s="228"/>
      <c r="P4" s="228"/>
      <c r="Q4" s="8"/>
      <c r="R4" s="8"/>
      <c r="S4" s="8"/>
      <c r="T4" s="8"/>
      <c r="U4" s="8"/>
      <c r="V4" s="8"/>
      <c r="W4" s="8"/>
      <c r="X4" s="8"/>
      <c r="Y4" s="8"/>
      <c r="Z4" s="8"/>
      <c r="AA4" s="8"/>
    </row>
    <row r="5" spans="1:27" ht="31.5" customHeight="1" thickBot="1" x14ac:dyDescent="0.4">
      <c r="A5" s="113" t="s">
        <v>25</v>
      </c>
      <c r="B5" s="115"/>
      <c r="C5" s="36"/>
      <c r="D5" s="36"/>
      <c r="E5" s="6"/>
      <c r="F5" s="6"/>
      <c r="G5" s="6"/>
      <c r="H5" s="289" t="s">
        <v>326</v>
      </c>
      <c r="I5" s="289"/>
      <c r="J5" s="289"/>
      <c r="K5" s="289"/>
      <c r="L5" s="289"/>
      <c r="M5" s="289"/>
      <c r="N5" s="289"/>
      <c r="O5" s="289"/>
      <c r="P5" s="289"/>
      <c r="Q5" s="8"/>
      <c r="R5" s="8"/>
      <c r="S5" s="8"/>
      <c r="T5" s="8"/>
      <c r="U5" s="8"/>
      <c r="V5" s="8"/>
      <c r="W5" s="8"/>
      <c r="X5" s="8"/>
      <c r="Y5" s="8"/>
      <c r="Z5" s="8"/>
      <c r="AA5" s="8"/>
    </row>
    <row r="6" spans="1:27" ht="14.15" customHeight="1" x14ac:dyDescent="0.35">
      <c r="B6" s="2"/>
      <c r="C6" s="1"/>
      <c r="D6" s="1"/>
      <c r="E6" s="1"/>
      <c r="H6" s="289"/>
      <c r="I6" s="289"/>
      <c r="J6" s="289"/>
      <c r="K6" s="289"/>
      <c r="L6" s="289"/>
      <c r="M6" s="289"/>
      <c r="N6" s="289"/>
      <c r="O6" s="289"/>
      <c r="P6" s="289"/>
    </row>
    <row r="7" spans="1:27" s="8" customFormat="1" ht="15.5" x14ac:dyDescent="0.35">
      <c r="A7" s="3" t="s">
        <v>2</v>
      </c>
      <c r="B7" s="4"/>
      <c r="C7" s="4"/>
      <c r="D7" s="5"/>
      <c r="E7" s="6"/>
      <c r="F7" s="6"/>
      <c r="G7" s="6"/>
      <c r="H7" s="289"/>
      <c r="I7" s="289"/>
      <c r="J7" s="289"/>
      <c r="K7" s="289"/>
      <c r="L7" s="289"/>
      <c r="M7" s="289"/>
      <c r="N7" s="289"/>
      <c r="O7" s="289"/>
      <c r="P7" s="289"/>
    </row>
    <row r="8" spans="1:27" ht="18.5" x14ac:dyDescent="0.45">
      <c r="A8" s="33" t="s">
        <v>20</v>
      </c>
      <c r="B8" s="34"/>
      <c r="C8" s="35"/>
      <c r="D8" s="35"/>
      <c r="E8" s="13"/>
      <c r="F8" s="13"/>
      <c r="G8" s="13"/>
      <c r="H8" s="289"/>
      <c r="I8" s="289"/>
      <c r="J8" s="289"/>
      <c r="K8" s="289"/>
      <c r="L8" s="289"/>
      <c r="M8" s="289"/>
      <c r="N8" s="289"/>
      <c r="O8" s="289"/>
      <c r="P8" s="289"/>
    </row>
    <row r="9" spans="1:27" s="8" customFormat="1" ht="15.5" x14ac:dyDescent="0.35">
      <c r="A9" s="9" t="s">
        <v>55</v>
      </c>
      <c r="B9" s="10"/>
      <c r="C9" s="10"/>
      <c r="D9" s="10"/>
      <c r="E9" s="6"/>
      <c r="F9" s="6"/>
      <c r="G9" s="6"/>
      <c r="H9" s="289"/>
      <c r="I9" s="289"/>
      <c r="J9" s="289"/>
      <c r="K9" s="289"/>
      <c r="L9" s="289"/>
      <c r="M9" s="289"/>
      <c r="N9" s="289"/>
      <c r="O9" s="289"/>
      <c r="P9" s="289"/>
    </row>
    <row r="10" spans="1:27" s="8" customFormat="1" ht="15.5" x14ac:dyDescent="0.35">
      <c r="A10" s="9" t="s">
        <v>303</v>
      </c>
      <c r="B10" s="10"/>
      <c r="C10" s="10"/>
      <c r="D10" s="10"/>
      <c r="E10" s="6"/>
      <c r="F10" s="6"/>
      <c r="G10" s="6"/>
      <c r="H10" s="289"/>
      <c r="I10" s="289"/>
      <c r="J10" s="289"/>
      <c r="K10" s="289"/>
      <c r="L10" s="289"/>
      <c r="M10" s="289"/>
      <c r="N10" s="289"/>
      <c r="O10" s="289"/>
      <c r="P10" s="289"/>
    </row>
    <row r="11" spans="1:27" s="8" customFormat="1" ht="15.5" x14ac:dyDescent="0.35">
      <c r="A11" s="11"/>
      <c r="B11" s="10"/>
      <c r="C11" s="10"/>
      <c r="D11" s="10"/>
      <c r="E11" s="6"/>
      <c r="F11" s="6"/>
      <c r="G11" s="6"/>
      <c r="H11" s="289"/>
      <c r="I11" s="289"/>
      <c r="J11" s="289"/>
      <c r="K11" s="289"/>
      <c r="L11" s="289"/>
      <c r="M11" s="289"/>
      <c r="N11" s="289"/>
      <c r="O11" s="289"/>
      <c r="P11" s="289"/>
    </row>
    <row r="12" spans="1:27" s="8" customFormat="1" ht="46.5" customHeight="1" x14ac:dyDescent="0.35">
      <c r="A12" s="12"/>
      <c r="B12" s="106" t="s">
        <v>3</v>
      </c>
      <c r="C12" s="145" t="s">
        <v>4</v>
      </c>
      <c r="D12" s="146"/>
      <c r="E12" s="6"/>
      <c r="F12" s="6"/>
      <c r="G12" s="6"/>
      <c r="H12" s="289"/>
      <c r="I12" s="289"/>
      <c r="J12" s="289"/>
      <c r="K12" s="289"/>
      <c r="L12" s="289"/>
      <c r="M12" s="289"/>
      <c r="N12" s="289"/>
      <c r="O12" s="289"/>
      <c r="P12" s="289"/>
    </row>
    <row r="13" spans="1:27" s="8" customFormat="1" ht="15.5" x14ac:dyDescent="0.35">
      <c r="A13" s="12"/>
      <c r="B13" s="45" t="s">
        <v>5</v>
      </c>
      <c r="C13" s="130"/>
      <c r="D13" s="147"/>
      <c r="E13" s="244" t="s">
        <v>6</v>
      </c>
      <c r="G13" s="6"/>
      <c r="H13" s="289"/>
      <c r="I13" s="289"/>
      <c r="J13" s="289"/>
      <c r="K13" s="289"/>
      <c r="L13" s="289"/>
      <c r="M13" s="289"/>
      <c r="N13" s="289"/>
      <c r="O13" s="289"/>
      <c r="P13" s="289"/>
    </row>
    <row r="14" spans="1:27" s="8" customFormat="1" ht="15.65" customHeight="1" x14ac:dyDescent="0.35">
      <c r="A14" s="12"/>
      <c r="B14" s="45" t="s">
        <v>7</v>
      </c>
      <c r="C14" s="130"/>
      <c r="D14" s="147"/>
      <c r="E14" s="244"/>
      <c r="G14" s="6"/>
      <c r="H14" s="289"/>
      <c r="I14" s="289"/>
      <c r="J14" s="289"/>
      <c r="K14" s="289"/>
      <c r="L14" s="289"/>
      <c r="M14" s="289"/>
      <c r="N14" s="289"/>
      <c r="O14" s="289"/>
      <c r="P14" s="289"/>
    </row>
    <row r="15" spans="1:27" s="8" customFormat="1" ht="15.65" customHeight="1" x14ac:dyDescent="0.35">
      <c r="A15" s="12"/>
      <c r="B15" s="45" t="s">
        <v>8</v>
      </c>
      <c r="C15" s="130"/>
      <c r="D15" s="147"/>
      <c r="E15" s="244"/>
      <c r="G15" s="6"/>
      <c r="H15" s="289"/>
      <c r="I15" s="289"/>
      <c r="J15" s="289"/>
      <c r="K15" s="289"/>
      <c r="L15" s="289"/>
      <c r="M15" s="289"/>
      <c r="N15" s="289"/>
      <c r="O15" s="289"/>
      <c r="P15" s="289"/>
    </row>
    <row r="16" spans="1:27" s="8" customFormat="1" ht="15.65" customHeight="1" x14ac:dyDescent="0.35">
      <c r="A16" s="12"/>
      <c r="B16" s="45" t="s">
        <v>204</v>
      </c>
      <c r="C16" s="130"/>
      <c r="D16" s="147"/>
      <c r="E16" s="244"/>
      <c r="G16" s="6"/>
      <c r="H16" s="289"/>
      <c r="I16" s="289"/>
      <c r="J16" s="289"/>
      <c r="K16" s="289"/>
      <c r="L16" s="289"/>
      <c r="M16" s="289"/>
      <c r="N16" s="289"/>
      <c r="O16" s="289"/>
      <c r="P16" s="289"/>
    </row>
    <row r="17" spans="1:20" s="8" customFormat="1" ht="15.5" x14ac:dyDescent="0.35">
      <c r="A17" s="12"/>
      <c r="B17" s="45" t="s">
        <v>205</v>
      </c>
      <c r="C17" s="130"/>
      <c r="D17" s="147"/>
      <c r="E17" s="244"/>
      <c r="G17" s="6"/>
      <c r="H17" s="289"/>
      <c r="I17" s="289"/>
      <c r="J17" s="289"/>
      <c r="K17" s="289"/>
      <c r="L17" s="289"/>
      <c r="M17" s="289"/>
      <c r="N17" s="289"/>
      <c r="O17" s="289"/>
      <c r="P17" s="289"/>
    </row>
    <row r="18" spans="1:20" s="8" customFormat="1" ht="15.5" x14ac:dyDescent="0.35">
      <c r="A18" s="12"/>
      <c r="B18" s="15"/>
      <c r="C18" s="41"/>
      <c r="D18" s="41"/>
      <c r="E18" s="42"/>
      <c r="F18" s="42"/>
      <c r="G18" s="6"/>
      <c r="H18" s="289"/>
      <c r="I18" s="289"/>
      <c r="J18" s="289"/>
      <c r="K18" s="289"/>
      <c r="L18" s="289"/>
      <c r="M18" s="289"/>
      <c r="N18" s="289"/>
      <c r="O18" s="289"/>
      <c r="P18" s="289"/>
    </row>
    <row r="19" spans="1:20" s="8" customFormat="1" ht="78" thickBot="1" x14ac:dyDescent="0.4">
      <c r="A19" s="12"/>
      <c r="B19" s="106"/>
      <c r="C19" s="132" t="s">
        <v>301</v>
      </c>
      <c r="D19" s="132" t="s">
        <v>206</v>
      </c>
      <c r="E19" s="6"/>
      <c r="F19" s="6"/>
      <c r="G19" s="6"/>
      <c r="H19" s="289"/>
      <c r="I19" s="289"/>
      <c r="J19" s="289"/>
      <c r="K19" s="289"/>
      <c r="L19" s="289"/>
      <c r="M19" s="289"/>
      <c r="N19" s="289"/>
      <c r="O19" s="289"/>
      <c r="P19" s="289"/>
    </row>
    <row r="20" spans="1:20" s="8" customFormat="1" ht="21" customHeight="1" thickBot="1" x14ac:dyDescent="0.4">
      <c r="A20" s="107" t="s">
        <v>158</v>
      </c>
      <c r="B20" s="116" t="s">
        <v>156</v>
      </c>
      <c r="C20" s="214"/>
      <c r="D20" s="215"/>
      <c r="E20" s="6"/>
      <c r="F20" s="6"/>
      <c r="G20" s="6"/>
      <c r="H20" s="289"/>
      <c r="I20" s="289"/>
      <c r="J20" s="289"/>
      <c r="K20" s="289"/>
      <c r="L20" s="289"/>
      <c r="M20" s="289"/>
      <c r="N20" s="289"/>
      <c r="O20" s="289"/>
      <c r="P20" s="289"/>
    </row>
    <row r="21" spans="1:20" s="8" customFormat="1" ht="21" customHeight="1" thickBot="1" x14ac:dyDescent="0.4">
      <c r="A21" s="107" t="s">
        <v>159</v>
      </c>
      <c r="B21" s="116" t="s">
        <v>154</v>
      </c>
      <c r="C21" s="214"/>
      <c r="D21" s="215"/>
      <c r="E21" s="6"/>
      <c r="F21" s="6"/>
      <c r="G21" s="6"/>
      <c r="H21" s="289"/>
      <c r="I21" s="289"/>
      <c r="J21" s="289"/>
      <c r="K21" s="289"/>
      <c r="L21" s="289"/>
      <c r="M21" s="289"/>
      <c r="N21" s="289"/>
      <c r="O21" s="289"/>
      <c r="P21" s="289"/>
    </row>
    <row r="22" spans="1:20" s="8" customFormat="1" ht="21" customHeight="1" thickBot="1" x14ac:dyDescent="0.4">
      <c r="A22" s="107" t="s">
        <v>160</v>
      </c>
      <c r="B22" s="116" t="s">
        <v>155</v>
      </c>
      <c r="C22" s="214"/>
      <c r="D22" s="215"/>
      <c r="E22" s="6"/>
      <c r="F22" s="6"/>
      <c r="G22" s="6"/>
      <c r="H22" s="289"/>
      <c r="I22" s="289"/>
      <c r="J22" s="289"/>
      <c r="K22" s="289"/>
      <c r="L22" s="289"/>
      <c r="M22" s="289"/>
      <c r="N22" s="289"/>
      <c r="O22" s="289"/>
      <c r="P22" s="289"/>
    </row>
    <row r="23" spans="1:20" ht="16" thickBot="1" x14ac:dyDescent="0.4">
      <c r="A23" s="14"/>
      <c r="B23" s="15"/>
      <c r="C23" s="16"/>
      <c r="D23" s="16"/>
      <c r="E23" s="17"/>
      <c r="F23" s="18"/>
      <c r="G23" s="13"/>
      <c r="H23" s="13"/>
      <c r="I23" s="13"/>
      <c r="J23" s="13"/>
      <c r="K23" s="13"/>
      <c r="L23" s="13"/>
      <c r="M23" s="13"/>
      <c r="N23" s="13"/>
      <c r="O23" s="19"/>
      <c r="P23" s="19"/>
    </row>
    <row r="24" spans="1:20" ht="16" thickBot="1" x14ac:dyDescent="0.4">
      <c r="A24" s="20"/>
      <c r="B24" s="21"/>
      <c r="C24" s="22"/>
      <c r="D24" s="235" t="s">
        <v>9</v>
      </c>
      <c r="E24" s="235"/>
      <c r="F24" s="235"/>
      <c r="G24" s="235" t="s">
        <v>10</v>
      </c>
      <c r="H24" s="235"/>
      <c r="I24" s="235"/>
      <c r="J24" s="235" t="s">
        <v>11</v>
      </c>
      <c r="K24" s="235"/>
      <c r="L24" s="235"/>
      <c r="M24" s="235" t="s">
        <v>12</v>
      </c>
      <c r="N24" s="235"/>
      <c r="O24" s="235"/>
      <c r="P24" s="235" t="s">
        <v>13</v>
      </c>
      <c r="Q24" s="235"/>
      <c r="R24" s="235"/>
      <c r="S24" s="109" t="s">
        <v>14</v>
      </c>
      <c r="T24" s="109" t="s">
        <v>14</v>
      </c>
    </row>
    <row r="25" spans="1:20" s="23" customFormat="1" ht="47" thickBot="1" x14ac:dyDescent="0.4">
      <c r="A25" s="20" t="s">
        <v>15</v>
      </c>
      <c r="B25" s="21" t="s">
        <v>0</v>
      </c>
      <c r="C25" s="24" t="s">
        <v>16</v>
      </c>
      <c r="D25" s="109" t="s">
        <v>34</v>
      </c>
      <c r="E25" s="110" t="s">
        <v>49</v>
      </c>
      <c r="F25" s="110" t="s">
        <v>48</v>
      </c>
      <c r="G25" s="109" t="s">
        <v>34</v>
      </c>
      <c r="H25" s="110" t="s">
        <v>49</v>
      </c>
      <c r="I25" s="110" t="s">
        <v>50</v>
      </c>
      <c r="J25" s="109" t="s">
        <v>34</v>
      </c>
      <c r="K25" s="110" t="s">
        <v>49</v>
      </c>
      <c r="L25" s="110" t="s">
        <v>51</v>
      </c>
      <c r="M25" s="109" t="s">
        <v>34</v>
      </c>
      <c r="N25" s="110" t="s">
        <v>49</v>
      </c>
      <c r="O25" s="110" t="s">
        <v>53</v>
      </c>
      <c r="P25" s="109" t="s">
        <v>17</v>
      </c>
      <c r="Q25" s="110" t="s">
        <v>49</v>
      </c>
      <c r="R25" s="110" t="s">
        <v>54</v>
      </c>
      <c r="S25" s="109" t="s">
        <v>34</v>
      </c>
      <c r="T25" s="110" t="s">
        <v>52</v>
      </c>
    </row>
    <row r="26" spans="1:20" ht="15" thickBot="1" x14ac:dyDescent="0.4">
      <c r="A26" s="236">
        <v>1</v>
      </c>
      <c r="B26" s="31" t="s">
        <v>35</v>
      </c>
      <c r="C26" s="242" t="s">
        <v>112</v>
      </c>
      <c r="D26" s="63">
        <f>VLOOKUP($B26,'PROCUDURE QUANTITY BASELINE'!$B$7:$J$17,4,FALSE)</f>
        <v>36281.583333333336</v>
      </c>
      <c r="E26" s="111">
        <f>$C$20</f>
        <v>0</v>
      </c>
      <c r="F26" s="112">
        <f>+D26*E26</f>
        <v>0</v>
      </c>
      <c r="G26" s="63">
        <f>VLOOKUP($B26,'PROCUDURE QUANTITY BASELINE'!$B$7:$J$17,5,FALSE)</f>
        <v>63441</v>
      </c>
      <c r="H26" s="111">
        <f>$C$20</f>
        <v>0</v>
      </c>
      <c r="I26" s="112">
        <f>+G26*H26</f>
        <v>0</v>
      </c>
      <c r="J26" s="63">
        <f>VLOOKUP($B26,'PROCUDURE QUANTITY BASELINE'!$B$7:$J$17,6,FALSE)</f>
        <v>64710</v>
      </c>
      <c r="K26" s="111">
        <f>$C$20</f>
        <v>0</v>
      </c>
      <c r="L26" s="112">
        <f>+J26*K26</f>
        <v>0</v>
      </c>
      <c r="M26" s="63">
        <f>VLOOKUP($B26,'PROCUDURE QUANTITY BASELINE'!$B$7:$J$17,7,FALSE)</f>
        <v>66004</v>
      </c>
      <c r="N26" s="111">
        <f>$C$20</f>
        <v>0</v>
      </c>
      <c r="O26" s="112">
        <f>+M26*N26</f>
        <v>0</v>
      </c>
      <c r="P26" s="63">
        <f>VLOOKUP($B26,'PROCUDURE QUANTITY BASELINE'!$B$7:$J$17,8,FALSE)</f>
        <v>67324</v>
      </c>
      <c r="Q26" s="111">
        <f>$C$20</f>
        <v>0</v>
      </c>
      <c r="R26" s="112">
        <f>+P26*Q26</f>
        <v>0</v>
      </c>
      <c r="S26" s="63">
        <f>P26+M26+J26+G26+D26</f>
        <v>297760.58333333331</v>
      </c>
      <c r="T26" s="112">
        <f t="shared" ref="T26:T35" si="0">R26+O26+L26+I26+F26</f>
        <v>0</v>
      </c>
    </row>
    <row r="27" spans="1:20" ht="15" thickBot="1" x14ac:dyDescent="0.4">
      <c r="A27" s="236"/>
      <c r="B27" s="31" t="s">
        <v>27</v>
      </c>
      <c r="C27" s="243"/>
      <c r="D27" s="63">
        <f>VLOOKUP($B27,'PROCUDURE QUANTITY BASELINE'!$B$7:$J$17,4,FALSE)</f>
        <v>25426.25</v>
      </c>
      <c r="E27" s="111">
        <f>$C$20</f>
        <v>0</v>
      </c>
      <c r="F27" s="112">
        <f t="shared" ref="F27:F35" si="1">+D27*E27</f>
        <v>0</v>
      </c>
      <c r="G27" s="63">
        <f>VLOOKUP($B27,'PROCUDURE QUANTITY BASELINE'!$B$7:$J$17,5,FALSE)</f>
        <v>62243</v>
      </c>
      <c r="H27" s="111">
        <f>$C$20</f>
        <v>0</v>
      </c>
      <c r="I27" s="112">
        <f t="shared" ref="I27:I35" si="2">+G27*H27</f>
        <v>0</v>
      </c>
      <c r="J27" s="63">
        <f>VLOOKUP($B27,'PROCUDURE QUANTITY BASELINE'!$B$7:$J$17,6,FALSE)</f>
        <v>63488</v>
      </c>
      <c r="K27" s="111">
        <f>$C$20</f>
        <v>0</v>
      </c>
      <c r="L27" s="112">
        <f t="shared" ref="L27:L35" si="3">+J27*K27</f>
        <v>0</v>
      </c>
      <c r="M27" s="63">
        <f>VLOOKUP($B27,'PROCUDURE QUANTITY BASELINE'!$B$7:$J$17,7,FALSE)</f>
        <v>64758</v>
      </c>
      <c r="N27" s="111">
        <f>$C$20</f>
        <v>0</v>
      </c>
      <c r="O27" s="112">
        <f t="shared" ref="O27:O35" si="4">+M27*N27</f>
        <v>0</v>
      </c>
      <c r="P27" s="63">
        <f>VLOOKUP($B27,'PROCUDURE QUANTITY BASELINE'!$B$7:$J$17,8,FALSE)</f>
        <v>66053</v>
      </c>
      <c r="Q27" s="111">
        <f>$C$20</f>
        <v>0</v>
      </c>
      <c r="R27" s="112">
        <f t="shared" ref="R27:R35" si="5">+P27*Q27</f>
        <v>0</v>
      </c>
      <c r="S27" s="63">
        <f t="shared" ref="S27:S35" si="6">P27+M27+J27+G27+D27</f>
        <v>281968.25</v>
      </c>
      <c r="T27" s="112">
        <f t="shared" si="0"/>
        <v>0</v>
      </c>
    </row>
    <row r="28" spans="1:20" ht="15" thickBot="1" x14ac:dyDescent="0.4">
      <c r="A28" s="236"/>
      <c r="B28" s="31" t="s">
        <v>36</v>
      </c>
      <c r="C28" s="243"/>
      <c r="D28" s="63">
        <f>VLOOKUP($B28,'PROCUDURE QUANTITY BASELINE'!$B$7:$J$17,4,FALSE)</f>
        <v>30653.333333333332</v>
      </c>
      <c r="E28" s="111">
        <f t="shared" ref="E28:E34" si="7">$C$20</f>
        <v>0</v>
      </c>
      <c r="F28" s="112">
        <f t="shared" si="1"/>
        <v>0</v>
      </c>
      <c r="G28" s="63">
        <f>VLOOKUP($B28,'PROCUDURE QUANTITY BASELINE'!$B$7:$J$17,5,FALSE)</f>
        <v>75039</v>
      </c>
      <c r="H28" s="111">
        <f t="shared" ref="H28:H34" si="8">$C$20</f>
        <v>0</v>
      </c>
      <c r="I28" s="112">
        <f t="shared" si="2"/>
        <v>0</v>
      </c>
      <c r="J28" s="63">
        <f>VLOOKUP($B28,'PROCUDURE QUANTITY BASELINE'!$B$7:$J$17,6,FALSE)</f>
        <v>76540</v>
      </c>
      <c r="K28" s="111">
        <f t="shared" ref="K28:K34" si="9">$C$20</f>
        <v>0</v>
      </c>
      <c r="L28" s="112">
        <f t="shared" si="3"/>
        <v>0</v>
      </c>
      <c r="M28" s="63">
        <f>VLOOKUP($B28,'PROCUDURE QUANTITY BASELINE'!$B$7:$J$17,7,FALSE)</f>
        <v>78071</v>
      </c>
      <c r="N28" s="111">
        <f t="shared" ref="N28:N34" si="10">$C$20</f>
        <v>0</v>
      </c>
      <c r="O28" s="112">
        <f t="shared" si="4"/>
        <v>0</v>
      </c>
      <c r="P28" s="63">
        <f>VLOOKUP($B28,'PROCUDURE QUANTITY BASELINE'!$B$7:$J$17,8,FALSE)</f>
        <v>79632</v>
      </c>
      <c r="Q28" s="111">
        <f t="shared" ref="Q28:Q34" si="11">$C$20</f>
        <v>0</v>
      </c>
      <c r="R28" s="112">
        <f t="shared" si="5"/>
        <v>0</v>
      </c>
      <c r="S28" s="63">
        <f t="shared" si="6"/>
        <v>339935.33333333331</v>
      </c>
      <c r="T28" s="112">
        <f t="shared" si="0"/>
        <v>0</v>
      </c>
    </row>
    <row r="29" spans="1:20" ht="15" thickBot="1" x14ac:dyDescent="0.4">
      <c r="A29" s="236"/>
      <c r="B29" s="31" t="s">
        <v>28</v>
      </c>
      <c r="C29" s="243"/>
      <c r="D29" s="63">
        <f>VLOOKUP($B29,'PROCUDURE QUANTITY BASELINE'!$B$7:$J$17,4,FALSE)</f>
        <v>9594.6666666666661</v>
      </c>
      <c r="E29" s="111">
        <f t="shared" si="7"/>
        <v>0</v>
      </c>
      <c r="F29" s="112">
        <f t="shared" si="1"/>
        <v>0</v>
      </c>
      <c r="G29" s="63">
        <f>VLOOKUP($B29,'PROCUDURE QUANTITY BASELINE'!$B$7:$J$17,5,FALSE)</f>
        <v>16777</v>
      </c>
      <c r="H29" s="111">
        <f t="shared" si="8"/>
        <v>0</v>
      </c>
      <c r="I29" s="112">
        <f t="shared" si="2"/>
        <v>0</v>
      </c>
      <c r="J29" s="63">
        <f>VLOOKUP($B29,'PROCUDURE QUANTITY BASELINE'!$B$7:$J$17,6,FALSE)</f>
        <v>17113</v>
      </c>
      <c r="K29" s="111">
        <f t="shared" si="9"/>
        <v>0</v>
      </c>
      <c r="L29" s="112">
        <f t="shared" si="3"/>
        <v>0</v>
      </c>
      <c r="M29" s="63">
        <f>VLOOKUP($B29,'PROCUDURE QUANTITY BASELINE'!$B$7:$J$17,7,FALSE)</f>
        <v>17455</v>
      </c>
      <c r="N29" s="111">
        <f t="shared" si="10"/>
        <v>0</v>
      </c>
      <c r="O29" s="112">
        <f t="shared" si="4"/>
        <v>0</v>
      </c>
      <c r="P29" s="63">
        <f>VLOOKUP($B29,'PROCUDURE QUANTITY BASELINE'!$B$7:$J$17,8,FALSE)</f>
        <v>17804</v>
      </c>
      <c r="Q29" s="111">
        <f t="shared" si="11"/>
        <v>0</v>
      </c>
      <c r="R29" s="112">
        <f t="shared" si="5"/>
        <v>0</v>
      </c>
      <c r="S29" s="63">
        <f t="shared" si="6"/>
        <v>78743.666666666672</v>
      </c>
      <c r="T29" s="112">
        <f t="shared" si="0"/>
        <v>0</v>
      </c>
    </row>
    <row r="30" spans="1:20" ht="15" thickBot="1" x14ac:dyDescent="0.4">
      <c r="A30" s="236"/>
      <c r="B30" s="31" t="s">
        <v>29</v>
      </c>
      <c r="C30" s="243"/>
      <c r="D30" s="63">
        <f>VLOOKUP($B30,'PROCUDURE QUANTITY BASELINE'!$B$7:$J$17,4,FALSE)</f>
        <v>30679.583333333332</v>
      </c>
      <c r="E30" s="111">
        <f t="shared" si="7"/>
        <v>0</v>
      </c>
      <c r="F30" s="112">
        <f t="shared" si="1"/>
        <v>0</v>
      </c>
      <c r="G30" s="63">
        <f>VLOOKUP($B30,'PROCUDURE QUANTITY BASELINE'!$B$7:$J$17,5,FALSE)</f>
        <v>75104</v>
      </c>
      <c r="H30" s="111">
        <f t="shared" si="8"/>
        <v>0</v>
      </c>
      <c r="I30" s="112">
        <f t="shared" si="2"/>
        <v>0</v>
      </c>
      <c r="J30" s="63">
        <f>VLOOKUP($B30,'PROCUDURE QUANTITY BASELINE'!$B$7:$J$17,6,FALSE)</f>
        <v>76606</v>
      </c>
      <c r="K30" s="111">
        <f t="shared" si="9"/>
        <v>0</v>
      </c>
      <c r="L30" s="112">
        <f t="shared" si="3"/>
        <v>0</v>
      </c>
      <c r="M30" s="63">
        <f>VLOOKUP($B30,'PROCUDURE QUANTITY BASELINE'!$B$7:$J$17,7,FALSE)</f>
        <v>78138</v>
      </c>
      <c r="N30" s="111">
        <f t="shared" si="10"/>
        <v>0</v>
      </c>
      <c r="O30" s="112">
        <f t="shared" si="4"/>
        <v>0</v>
      </c>
      <c r="P30" s="63">
        <f>VLOOKUP($B30,'PROCUDURE QUANTITY BASELINE'!$B$7:$J$17,8,FALSE)</f>
        <v>79701</v>
      </c>
      <c r="Q30" s="111">
        <f t="shared" si="11"/>
        <v>0</v>
      </c>
      <c r="R30" s="112">
        <f t="shared" si="5"/>
        <v>0</v>
      </c>
      <c r="S30" s="63">
        <f t="shared" si="6"/>
        <v>340228.58333333331</v>
      </c>
      <c r="T30" s="112">
        <f t="shared" si="0"/>
        <v>0</v>
      </c>
    </row>
    <row r="31" spans="1:20" ht="15" thickBot="1" x14ac:dyDescent="0.4">
      <c r="A31" s="236"/>
      <c r="B31" s="43" t="s">
        <v>30</v>
      </c>
      <c r="C31" s="243"/>
      <c r="D31" s="63">
        <f>VLOOKUP($B31,'PROCUDURE QUANTITY BASELINE'!$B$7:$J$17,4,FALSE)</f>
        <v>15464</v>
      </c>
      <c r="E31" s="111">
        <f t="shared" si="7"/>
        <v>0</v>
      </c>
      <c r="F31" s="112">
        <f t="shared" si="1"/>
        <v>0</v>
      </c>
      <c r="G31" s="63">
        <f>VLOOKUP($B31,'PROCUDURE QUANTITY BASELINE'!$B$7:$J$17,5,FALSE)</f>
        <v>47320</v>
      </c>
      <c r="H31" s="111">
        <f t="shared" si="8"/>
        <v>0</v>
      </c>
      <c r="I31" s="112">
        <f t="shared" si="2"/>
        <v>0</v>
      </c>
      <c r="J31" s="63">
        <f>VLOOKUP($B31,'PROCUDURE QUANTITY BASELINE'!$B$7:$J$17,6,FALSE)</f>
        <v>48266</v>
      </c>
      <c r="K31" s="111">
        <f t="shared" si="9"/>
        <v>0</v>
      </c>
      <c r="L31" s="112">
        <f t="shared" si="3"/>
        <v>0</v>
      </c>
      <c r="M31" s="63">
        <f>VLOOKUP($B31,'PROCUDURE QUANTITY BASELINE'!$B$7:$J$17,7,FALSE)</f>
        <v>49231</v>
      </c>
      <c r="N31" s="111">
        <f t="shared" si="10"/>
        <v>0</v>
      </c>
      <c r="O31" s="112">
        <f t="shared" si="4"/>
        <v>0</v>
      </c>
      <c r="P31" s="63">
        <f>VLOOKUP($B31,'PROCUDURE QUANTITY BASELINE'!$B$7:$J$17,8,FALSE)</f>
        <v>50216</v>
      </c>
      <c r="Q31" s="111">
        <f t="shared" si="11"/>
        <v>0</v>
      </c>
      <c r="R31" s="112">
        <f t="shared" si="5"/>
        <v>0</v>
      </c>
      <c r="S31" s="63">
        <f t="shared" si="6"/>
        <v>210497</v>
      </c>
      <c r="T31" s="112">
        <f t="shared" si="0"/>
        <v>0</v>
      </c>
    </row>
    <row r="32" spans="1:20" ht="15" thickBot="1" x14ac:dyDescent="0.4">
      <c r="A32" s="236"/>
      <c r="B32" s="31" t="s">
        <v>31</v>
      </c>
      <c r="C32" s="243"/>
      <c r="D32" s="63">
        <f>VLOOKUP($B32,'PROCUDURE QUANTITY BASELINE'!$B$7:$J$17,4,FALSE)</f>
        <v>37290.5</v>
      </c>
      <c r="E32" s="111">
        <f t="shared" si="7"/>
        <v>0</v>
      </c>
      <c r="F32" s="112">
        <f t="shared" si="1"/>
        <v>0</v>
      </c>
      <c r="G32" s="63">
        <f>VLOOKUP($B32,'PROCUDURE QUANTITY BASELINE'!$B$7:$J$17,5,FALSE)</f>
        <v>76073</v>
      </c>
      <c r="H32" s="111">
        <f t="shared" si="8"/>
        <v>0</v>
      </c>
      <c r="I32" s="112">
        <f t="shared" si="2"/>
        <v>0</v>
      </c>
      <c r="J32" s="63">
        <f>VLOOKUP($B32,'PROCUDURE QUANTITY BASELINE'!$B$7:$J$17,6,FALSE)</f>
        <v>77594</v>
      </c>
      <c r="K32" s="111">
        <f t="shared" si="9"/>
        <v>0</v>
      </c>
      <c r="L32" s="112">
        <f t="shared" si="3"/>
        <v>0</v>
      </c>
      <c r="M32" s="63">
        <f>VLOOKUP($B32,'PROCUDURE QUANTITY BASELINE'!$B$7:$J$17,7,FALSE)</f>
        <v>79146</v>
      </c>
      <c r="N32" s="111">
        <f t="shared" si="10"/>
        <v>0</v>
      </c>
      <c r="O32" s="112">
        <f t="shared" si="4"/>
        <v>0</v>
      </c>
      <c r="P32" s="63">
        <f>VLOOKUP($B32,'PROCUDURE QUANTITY BASELINE'!$B$7:$J$17,8,FALSE)</f>
        <v>80729</v>
      </c>
      <c r="Q32" s="111">
        <f t="shared" si="11"/>
        <v>0</v>
      </c>
      <c r="R32" s="112">
        <f t="shared" si="5"/>
        <v>0</v>
      </c>
      <c r="S32" s="63">
        <f t="shared" si="6"/>
        <v>350832.5</v>
      </c>
      <c r="T32" s="112">
        <f t="shared" si="0"/>
        <v>0</v>
      </c>
    </row>
    <row r="33" spans="1:20" ht="15" thickBot="1" x14ac:dyDescent="0.4">
      <c r="A33" s="236"/>
      <c r="B33" s="43" t="s">
        <v>32</v>
      </c>
      <c r="C33" s="243"/>
      <c r="D33" s="63">
        <f>VLOOKUP($B33,'PROCUDURE QUANTITY BASELINE'!$B$7:$J$17,4,FALSE)</f>
        <v>19594.583333333332</v>
      </c>
      <c r="E33" s="111">
        <f t="shared" si="7"/>
        <v>0</v>
      </c>
      <c r="F33" s="112">
        <f t="shared" si="1"/>
        <v>0</v>
      </c>
      <c r="G33" s="63">
        <f>VLOOKUP($B33,'PROCUDURE QUANTITY BASELINE'!$B$7:$J$17,5,FALSE)</f>
        <v>47968</v>
      </c>
      <c r="H33" s="111">
        <f t="shared" si="8"/>
        <v>0</v>
      </c>
      <c r="I33" s="112">
        <f t="shared" si="2"/>
        <v>0</v>
      </c>
      <c r="J33" s="63">
        <f>VLOOKUP($B33,'PROCUDURE QUANTITY BASELINE'!$B$7:$J$17,6,FALSE)</f>
        <v>48927</v>
      </c>
      <c r="K33" s="111">
        <f t="shared" si="9"/>
        <v>0</v>
      </c>
      <c r="L33" s="112">
        <f t="shared" si="3"/>
        <v>0</v>
      </c>
      <c r="M33" s="63">
        <f>VLOOKUP($B33,'PROCUDURE QUANTITY BASELINE'!$B$7:$J$17,7,FALSE)</f>
        <v>49906</v>
      </c>
      <c r="N33" s="111">
        <f t="shared" si="10"/>
        <v>0</v>
      </c>
      <c r="O33" s="112">
        <f t="shared" si="4"/>
        <v>0</v>
      </c>
      <c r="P33" s="63">
        <f>VLOOKUP($B33,'PROCUDURE QUANTITY BASELINE'!$B$7:$J$17,8,FALSE)</f>
        <v>50904</v>
      </c>
      <c r="Q33" s="111">
        <f t="shared" si="11"/>
        <v>0</v>
      </c>
      <c r="R33" s="112">
        <f t="shared" si="5"/>
        <v>0</v>
      </c>
      <c r="S33" s="63">
        <f t="shared" si="6"/>
        <v>217299.58333333334</v>
      </c>
      <c r="T33" s="112">
        <f t="shared" si="0"/>
        <v>0</v>
      </c>
    </row>
    <row r="34" spans="1:20" ht="15" thickBot="1" x14ac:dyDescent="0.4">
      <c r="A34" s="236"/>
      <c r="B34" s="43" t="s">
        <v>33</v>
      </c>
      <c r="C34" s="243"/>
      <c r="D34" s="63">
        <f>VLOOKUP($B34,'PROCUDURE QUANTITY BASELINE'!$B$7:$J$17,4,FALSE)</f>
        <v>31711.5</v>
      </c>
      <c r="E34" s="111">
        <f t="shared" si="7"/>
        <v>0</v>
      </c>
      <c r="F34" s="112">
        <f t="shared" si="1"/>
        <v>0</v>
      </c>
      <c r="G34" s="63">
        <f>VLOOKUP($B34,'PROCUDURE QUANTITY BASELINE'!$B$7:$J$17,5,FALSE)</f>
        <v>64691</v>
      </c>
      <c r="H34" s="111">
        <f t="shared" si="8"/>
        <v>0</v>
      </c>
      <c r="I34" s="112">
        <f t="shared" si="2"/>
        <v>0</v>
      </c>
      <c r="J34" s="63">
        <f>VLOOKUP($B34,'PROCUDURE QUANTITY BASELINE'!$B$7:$J$17,6,FALSE)</f>
        <v>65985</v>
      </c>
      <c r="K34" s="111">
        <f t="shared" si="9"/>
        <v>0</v>
      </c>
      <c r="L34" s="112">
        <f t="shared" si="3"/>
        <v>0</v>
      </c>
      <c r="M34" s="63">
        <f>VLOOKUP($B34,'PROCUDURE QUANTITY BASELINE'!$B$7:$J$17,7,FALSE)</f>
        <v>67305</v>
      </c>
      <c r="N34" s="111">
        <f t="shared" si="10"/>
        <v>0</v>
      </c>
      <c r="O34" s="112">
        <f t="shared" si="4"/>
        <v>0</v>
      </c>
      <c r="P34" s="63">
        <f>VLOOKUP($B34,'PROCUDURE QUANTITY BASELINE'!$B$7:$J$17,8,FALSE)</f>
        <v>68651</v>
      </c>
      <c r="Q34" s="111">
        <f t="shared" si="11"/>
        <v>0</v>
      </c>
      <c r="R34" s="112">
        <f t="shared" si="5"/>
        <v>0</v>
      </c>
      <c r="S34" s="63">
        <f t="shared" si="6"/>
        <v>298343.5</v>
      </c>
      <c r="T34" s="112">
        <f t="shared" si="0"/>
        <v>0</v>
      </c>
    </row>
    <row r="35" spans="1:20" ht="15" thickBot="1" x14ac:dyDescent="0.4">
      <c r="A35" s="236"/>
      <c r="B35" s="44" t="s">
        <v>26</v>
      </c>
      <c r="C35" s="245"/>
      <c r="D35" s="63">
        <f>VLOOKUP($B35,'PROCUDURE QUANTITY BASELINE'!$B$7:$J$17,4,FALSE)</f>
        <v>688.33333333333337</v>
      </c>
      <c r="E35" s="111">
        <f>$C$20</f>
        <v>0</v>
      </c>
      <c r="F35" s="112">
        <f t="shared" si="1"/>
        <v>0</v>
      </c>
      <c r="G35" s="63">
        <f>VLOOKUP($B35,'PROCUDURE QUANTITY BASELINE'!$B$7:$J$17,5,FALSE)</f>
        <v>2106</v>
      </c>
      <c r="H35" s="111">
        <f>$C$20</f>
        <v>0</v>
      </c>
      <c r="I35" s="112">
        <f t="shared" si="2"/>
        <v>0</v>
      </c>
      <c r="J35" s="63">
        <f>VLOOKUP($B35,'PROCUDURE QUANTITY BASELINE'!$B$7:$J$17,6,FALSE)</f>
        <v>2148</v>
      </c>
      <c r="K35" s="111">
        <f>$C$20</f>
        <v>0</v>
      </c>
      <c r="L35" s="112">
        <f t="shared" si="3"/>
        <v>0</v>
      </c>
      <c r="M35" s="63">
        <f>VLOOKUP($B35,'PROCUDURE QUANTITY BASELINE'!$B$7:$J$17,7,FALSE)</f>
        <v>2191</v>
      </c>
      <c r="N35" s="111">
        <f>$C$20</f>
        <v>0</v>
      </c>
      <c r="O35" s="112">
        <f t="shared" si="4"/>
        <v>0</v>
      </c>
      <c r="P35" s="63">
        <f>VLOOKUP($B35,'PROCUDURE QUANTITY BASELINE'!$B$7:$J$17,8,FALSE)</f>
        <v>2235</v>
      </c>
      <c r="Q35" s="111">
        <f>$C$20</f>
        <v>0</v>
      </c>
      <c r="R35" s="112">
        <f t="shared" si="5"/>
        <v>0</v>
      </c>
      <c r="S35" s="63">
        <f t="shared" si="6"/>
        <v>9368.3333333333339</v>
      </c>
      <c r="T35" s="112">
        <f t="shared" si="0"/>
        <v>0</v>
      </c>
    </row>
    <row r="36" spans="1:20" ht="55" customHeight="1" x14ac:dyDescent="0.35">
      <c r="A36" s="239"/>
      <c r="B36" s="46" t="s">
        <v>304</v>
      </c>
      <c r="C36" s="58"/>
      <c r="D36" s="61"/>
      <c r="E36" s="61"/>
      <c r="F36" s="61"/>
      <c r="G36" s="61"/>
      <c r="H36" s="61"/>
      <c r="I36" s="61"/>
      <c r="J36" s="61"/>
      <c r="K36" s="61"/>
      <c r="L36" s="61"/>
      <c r="M36" s="61"/>
      <c r="N36" s="61"/>
      <c r="O36" s="61"/>
      <c r="P36" s="61"/>
      <c r="Q36" s="61"/>
      <c r="R36" s="61"/>
      <c r="S36" s="61"/>
      <c r="T36" s="125"/>
    </row>
    <row r="37" spans="1:20" x14ac:dyDescent="0.35">
      <c r="A37" s="239"/>
      <c r="B37" s="47" t="s">
        <v>120</v>
      </c>
      <c r="C37" s="61"/>
      <c r="D37" s="61"/>
      <c r="E37" s="61"/>
      <c r="F37" s="61"/>
      <c r="G37" s="61"/>
      <c r="H37" s="61"/>
      <c r="I37" s="61"/>
      <c r="J37" s="61"/>
      <c r="K37" s="61"/>
      <c r="L37" s="61"/>
      <c r="M37" s="61"/>
      <c r="N37" s="61"/>
      <c r="O37" s="61"/>
      <c r="P37" s="61"/>
      <c r="Q37" s="61"/>
      <c r="R37" s="61"/>
      <c r="S37" s="61"/>
      <c r="T37" s="126"/>
    </row>
    <row r="38" spans="1:20" x14ac:dyDescent="0.35">
      <c r="A38" s="239"/>
      <c r="B38" s="47" t="s">
        <v>113</v>
      </c>
      <c r="C38" s="61"/>
      <c r="D38" s="61"/>
      <c r="E38" s="61"/>
      <c r="F38" s="61"/>
      <c r="G38" s="61"/>
      <c r="H38" s="61"/>
      <c r="I38" s="61"/>
      <c r="J38" s="61"/>
      <c r="K38" s="61"/>
      <c r="L38" s="61"/>
      <c r="M38" s="61"/>
      <c r="N38" s="61"/>
      <c r="O38" s="61"/>
      <c r="P38" s="61"/>
      <c r="Q38" s="61"/>
      <c r="R38" s="61"/>
      <c r="S38" s="61"/>
      <c r="T38" s="126"/>
    </row>
    <row r="39" spans="1:20" x14ac:dyDescent="0.35">
      <c r="A39" s="239"/>
      <c r="B39" s="47" t="s">
        <v>114</v>
      </c>
      <c r="C39" s="61"/>
      <c r="D39" s="61"/>
      <c r="E39" s="61"/>
      <c r="F39" s="61"/>
      <c r="G39" s="61"/>
      <c r="H39" s="61"/>
      <c r="I39" s="61"/>
      <c r="J39" s="61"/>
      <c r="K39" s="61"/>
      <c r="L39" s="61"/>
      <c r="M39" s="61"/>
      <c r="N39" s="61"/>
      <c r="O39" s="61"/>
      <c r="P39" s="61"/>
      <c r="Q39" s="61"/>
      <c r="R39" s="61"/>
      <c r="S39" s="61"/>
      <c r="T39" s="126"/>
    </row>
    <row r="40" spans="1:20" x14ac:dyDescent="0.35">
      <c r="A40" s="239"/>
      <c r="B40" s="47" t="s">
        <v>115</v>
      </c>
      <c r="C40" s="61"/>
      <c r="D40" s="61"/>
      <c r="E40" s="61"/>
      <c r="F40" s="61"/>
      <c r="G40" s="61"/>
      <c r="H40" s="61"/>
      <c r="I40" s="61"/>
      <c r="J40" s="61"/>
      <c r="K40" s="61"/>
      <c r="L40" s="61"/>
      <c r="M40" s="61"/>
      <c r="N40" s="61"/>
      <c r="O40" s="61"/>
      <c r="P40" s="61"/>
      <c r="Q40" s="61"/>
      <c r="R40" s="61"/>
      <c r="S40" s="61"/>
      <c r="T40" s="126"/>
    </row>
    <row r="41" spans="1:20" ht="29" x14ac:dyDescent="0.35">
      <c r="A41" s="239"/>
      <c r="B41" s="47" t="s">
        <v>183</v>
      </c>
      <c r="C41" s="61"/>
      <c r="D41" s="61"/>
      <c r="E41" s="61"/>
      <c r="F41" s="61"/>
      <c r="G41" s="61"/>
      <c r="H41" s="61"/>
      <c r="I41" s="61"/>
      <c r="J41" s="61"/>
      <c r="K41" s="61"/>
      <c r="L41" s="61"/>
      <c r="M41" s="61"/>
      <c r="N41" s="61"/>
      <c r="O41" s="61"/>
      <c r="P41" s="61"/>
      <c r="Q41" s="61"/>
      <c r="R41" s="61"/>
      <c r="S41" s="61"/>
      <c r="T41" s="126"/>
    </row>
    <row r="42" spans="1:20" x14ac:dyDescent="0.35">
      <c r="A42" s="239"/>
      <c r="B42" s="47" t="s">
        <v>121</v>
      </c>
      <c r="C42" s="61"/>
      <c r="D42" s="61"/>
      <c r="E42" s="61"/>
      <c r="F42" s="61"/>
      <c r="G42" s="61"/>
      <c r="H42" s="61"/>
      <c r="I42" s="61"/>
      <c r="J42" s="61"/>
      <c r="K42" s="61"/>
      <c r="L42" s="61"/>
      <c r="M42" s="61"/>
      <c r="N42" s="61"/>
      <c r="O42" s="61"/>
      <c r="P42" s="61"/>
      <c r="Q42" s="61"/>
      <c r="R42" s="61"/>
      <c r="S42" s="61"/>
      <c r="T42" s="126"/>
    </row>
    <row r="43" spans="1:20" x14ac:dyDescent="0.35">
      <c r="A43" s="239"/>
      <c r="B43" s="47" t="s">
        <v>116</v>
      </c>
      <c r="C43" s="61"/>
      <c r="D43" s="61"/>
      <c r="E43" s="61"/>
      <c r="F43" s="61"/>
      <c r="G43" s="61"/>
      <c r="H43" s="61"/>
      <c r="I43" s="61"/>
      <c r="J43" s="61"/>
      <c r="K43" s="61"/>
      <c r="L43" s="61"/>
      <c r="M43" s="61"/>
      <c r="N43" s="61"/>
      <c r="O43" s="61"/>
      <c r="P43" s="61"/>
      <c r="Q43" s="61"/>
      <c r="R43" s="61"/>
      <c r="S43" s="61"/>
      <c r="T43" s="126"/>
    </row>
    <row r="44" spans="1:20" x14ac:dyDescent="0.35">
      <c r="A44" s="239"/>
      <c r="B44" s="47" t="s">
        <v>121</v>
      </c>
      <c r="C44" s="61"/>
      <c r="D44" s="61"/>
      <c r="E44" s="61"/>
      <c r="F44" s="61"/>
      <c r="G44" s="61"/>
      <c r="H44" s="61"/>
      <c r="I44" s="61"/>
      <c r="J44" s="61"/>
      <c r="K44" s="61"/>
      <c r="L44" s="61"/>
      <c r="M44" s="61"/>
      <c r="N44" s="61"/>
      <c r="O44" s="61"/>
      <c r="P44" s="61"/>
      <c r="Q44" s="61"/>
      <c r="R44" s="61"/>
      <c r="S44" s="61"/>
      <c r="T44" s="126"/>
    </row>
    <row r="45" spans="1:20" ht="29" x14ac:dyDescent="0.35">
      <c r="A45" s="239"/>
      <c r="B45" s="47" t="s">
        <v>122</v>
      </c>
      <c r="C45" s="61"/>
      <c r="D45" s="61"/>
      <c r="E45" s="61"/>
      <c r="F45" s="61"/>
      <c r="G45" s="61"/>
      <c r="H45" s="61"/>
      <c r="I45" s="61"/>
      <c r="J45" s="61"/>
      <c r="K45" s="61"/>
      <c r="L45" s="61"/>
      <c r="M45" s="61"/>
      <c r="N45" s="61"/>
      <c r="O45" s="61"/>
      <c r="P45" s="61"/>
      <c r="Q45" s="61"/>
      <c r="R45" s="61"/>
      <c r="S45" s="61"/>
      <c r="T45" s="126"/>
    </row>
    <row r="46" spans="1:20" ht="43.5" x14ac:dyDescent="0.35">
      <c r="A46" s="239"/>
      <c r="B46" s="47" t="s">
        <v>123</v>
      </c>
      <c r="C46" s="61"/>
      <c r="D46" s="61"/>
      <c r="E46" s="61"/>
      <c r="F46" s="61"/>
      <c r="G46" s="61"/>
      <c r="H46" s="61"/>
      <c r="I46" s="61"/>
      <c r="J46" s="61"/>
      <c r="K46" s="61"/>
      <c r="L46" s="61"/>
      <c r="M46" s="61"/>
      <c r="N46" s="61"/>
      <c r="O46" s="61"/>
      <c r="P46" s="61"/>
      <c r="Q46" s="61"/>
      <c r="R46" s="61"/>
      <c r="S46" s="61"/>
      <c r="T46" s="126"/>
    </row>
    <row r="47" spans="1:20" x14ac:dyDescent="0.35">
      <c r="A47" s="239"/>
      <c r="B47" s="47" t="s">
        <v>149</v>
      </c>
      <c r="C47" s="61"/>
      <c r="D47" s="61"/>
      <c r="E47" s="61"/>
      <c r="F47" s="61"/>
      <c r="G47" s="61"/>
      <c r="H47" s="61"/>
      <c r="I47" s="61"/>
      <c r="J47" s="61"/>
      <c r="K47" s="61"/>
      <c r="L47" s="61"/>
      <c r="M47" s="61"/>
      <c r="N47" s="61"/>
      <c r="O47" s="61"/>
      <c r="P47" s="61"/>
      <c r="Q47" s="61"/>
      <c r="R47" s="61"/>
      <c r="S47" s="61"/>
      <c r="T47" s="126"/>
    </row>
    <row r="48" spans="1:20" x14ac:dyDescent="0.35">
      <c r="A48" s="239"/>
      <c r="B48" s="47" t="s">
        <v>118</v>
      </c>
      <c r="C48" s="61"/>
      <c r="D48" s="61"/>
      <c r="E48" s="61"/>
      <c r="F48" s="61"/>
      <c r="G48" s="61"/>
      <c r="H48" s="61"/>
      <c r="I48" s="61"/>
      <c r="J48" s="61"/>
      <c r="K48" s="61"/>
      <c r="L48" s="61"/>
      <c r="M48" s="61"/>
      <c r="N48" s="61"/>
      <c r="O48" s="61"/>
      <c r="P48" s="61"/>
      <c r="Q48" s="61"/>
      <c r="R48" s="61"/>
      <c r="S48" s="61"/>
      <c r="T48" s="126"/>
    </row>
    <row r="49" spans="1:20" x14ac:dyDescent="0.35">
      <c r="A49" s="239"/>
      <c r="B49" s="47" t="s">
        <v>184</v>
      </c>
      <c r="C49" s="61"/>
      <c r="D49" s="61"/>
      <c r="E49" s="61"/>
      <c r="F49" s="61"/>
      <c r="G49" s="61"/>
      <c r="H49" s="61"/>
      <c r="I49" s="61"/>
      <c r="J49" s="61"/>
      <c r="K49" s="61"/>
      <c r="L49" s="61"/>
      <c r="M49" s="61"/>
      <c r="N49" s="61"/>
      <c r="O49" s="61"/>
      <c r="P49" s="61"/>
      <c r="Q49" s="61"/>
      <c r="R49" s="61"/>
      <c r="S49" s="61"/>
      <c r="T49" s="126"/>
    </row>
    <row r="50" spans="1:20" x14ac:dyDescent="0.35">
      <c r="A50" s="239"/>
      <c r="B50" s="47" t="s">
        <v>124</v>
      </c>
      <c r="C50" s="61"/>
      <c r="D50" s="61"/>
      <c r="E50" s="61"/>
      <c r="F50" s="61"/>
      <c r="G50" s="61"/>
      <c r="H50" s="61"/>
      <c r="I50" s="61"/>
      <c r="J50" s="61"/>
      <c r="K50" s="61"/>
      <c r="L50" s="61"/>
      <c r="M50" s="61"/>
      <c r="N50" s="61"/>
      <c r="O50" s="61"/>
      <c r="P50" s="61"/>
      <c r="Q50" s="61"/>
      <c r="R50" s="61"/>
      <c r="S50" s="61"/>
      <c r="T50" s="126"/>
    </row>
    <row r="51" spans="1:20" x14ac:dyDescent="0.35">
      <c r="A51" s="239"/>
      <c r="B51" s="47" t="s">
        <v>125</v>
      </c>
      <c r="C51" s="61"/>
      <c r="D51" s="61"/>
      <c r="E51" s="61"/>
      <c r="F51" s="61"/>
      <c r="G51" s="61"/>
      <c r="H51" s="61"/>
      <c r="I51" s="61"/>
      <c r="J51" s="61"/>
      <c r="K51" s="61"/>
      <c r="L51" s="61"/>
      <c r="M51" s="61"/>
      <c r="N51" s="61"/>
      <c r="O51" s="61"/>
      <c r="P51" s="61"/>
      <c r="Q51" s="61"/>
      <c r="R51" s="61"/>
      <c r="S51" s="61"/>
      <c r="T51" s="126"/>
    </row>
    <row r="52" spans="1:20" x14ac:dyDescent="0.35">
      <c r="A52" s="239"/>
      <c r="B52" s="47" t="s">
        <v>126</v>
      </c>
      <c r="C52" s="61"/>
      <c r="D52" s="61"/>
      <c r="E52" s="61"/>
      <c r="F52" s="61"/>
      <c r="G52" s="61"/>
      <c r="H52" s="61"/>
      <c r="I52" s="61"/>
      <c r="J52" s="61"/>
      <c r="K52" s="61"/>
      <c r="L52" s="61"/>
      <c r="M52" s="61"/>
      <c r="N52" s="61"/>
      <c r="O52" s="61"/>
      <c r="P52" s="61"/>
      <c r="Q52" s="61"/>
      <c r="R52" s="61"/>
      <c r="S52" s="61"/>
      <c r="T52" s="126"/>
    </row>
    <row r="53" spans="1:20" x14ac:dyDescent="0.35">
      <c r="A53" s="239"/>
      <c r="B53" s="47" t="s">
        <v>127</v>
      </c>
      <c r="C53" s="61"/>
      <c r="D53" s="61"/>
      <c r="E53" s="61"/>
      <c r="F53" s="61"/>
      <c r="G53" s="61"/>
      <c r="H53" s="61"/>
      <c r="I53" s="61"/>
      <c r="J53" s="61"/>
      <c r="K53" s="61"/>
      <c r="L53" s="61"/>
      <c r="M53" s="61"/>
      <c r="N53" s="61"/>
      <c r="O53" s="61"/>
      <c r="P53" s="61"/>
      <c r="Q53" s="61"/>
      <c r="R53" s="61"/>
      <c r="S53" s="61"/>
      <c r="T53" s="126"/>
    </row>
    <row r="54" spans="1:20" x14ac:dyDescent="0.35">
      <c r="A54" s="239"/>
      <c r="B54" s="47" t="s">
        <v>128</v>
      </c>
      <c r="C54" s="61"/>
      <c r="D54" s="61"/>
      <c r="E54" s="61"/>
      <c r="F54" s="61"/>
      <c r="G54" s="61"/>
      <c r="H54" s="61"/>
      <c r="I54" s="61"/>
      <c r="J54" s="61"/>
      <c r="K54" s="61"/>
      <c r="L54" s="61"/>
      <c r="M54" s="61"/>
      <c r="N54" s="61"/>
      <c r="O54" s="61"/>
      <c r="P54" s="61"/>
      <c r="Q54" s="61"/>
      <c r="R54" s="61"/>
      <c r="S54" s="61"/>
      <c r="T54" s="126"/>
    </row>
    <row r="55" spans="1:20" x14ac:dyDescent="0.35">
      <c r="A55" s="239"/>
      <c r="B55" s="47" t="s">
        <v>161</v>
      </c>
      <c r="C55" s="61"/>
      <c r="D55" s="61"/>
      <c r="E55" s="61"/>
      <c r="F55" s="61"/>
      <c r="G55" s="61"/>
      <c r="H55" s="61"/>
      <c r="I55" s="61"/>
      <c r="J55" s="61"/>
      <c r="K55" s="61"/>
      <c r="L55" s="61"/>
      <c r="M55" s="61"/>
      <c r="N55" s="61"/>
      <c r="O55" s="61"/>
      <c r="P55" s="61"/>
      <c r="Q55" s="61"/>
      <c r="R55" s="61"/>
      <c r="S55" s="61"/>
      <c r="T55" s="126"/>
    </row>
    <row r="56" spans="1:20" ht="29" x14ac:dyDescent="0.35">
      <c r="A56" s="239"/>
      <c r="B56" s="47" t="s">
        <v>185</v>
      </c>
      <c r="C56" s="61"/>
      <c r="D56" s="61"/>
      <c r="E56" s="61"/>
      <c r="F56" s="61"/>
      <c r="G56" s="61"/>
      <c r="H56" s="61"/>
      <c r="I56" s="61"/>
      <c r="J56" s="61"/>
      <c r="K56" s="61"/>
      <c r="L56" s="61"/>
      <c r="M56" s="61"/>
      <c r="N56" s="61"/>
      <c r="O56" s="61"/>
      <c r="P56" s="61"/>
      <c r="Q56" s="61"/>
      <c r="R56" s="61"/>
      <c r="S56" s="61"/>
      <c r="T56" s="126"/>
    </row>
    <row r="57" spans="1:20" x14ac:dyDescent="0.35">
      <c r="A57" s="239"/>
      <c r="B57" s="47" t="s">
        <v>162</v>
      </c>
      <c r="C57" s="61"/>
      <c r="D57" s="61"/>
      <c r="E57" s="61"/>
      <c r="F57" s="61"/>
      <c r="G57" s="61"/>
      <c r="H57" s="61"/>
      <c r="I57" s="61"/>
      <c r="J57" s="61"/>
      <c r="K57" s="61"/>
      <c r="L57" s="61"/>
      <c r="M57" s="61"/>
      <c r="N57" s="61"/>
      <c r="O57" s="61"/>
      <c r="P57" s="61"/>
      <c r="Q57" s="61"/>
      <c r="R57" s="61"/>
      <c r="S57" s="61"/>
      <c r="T57" s="126"/>
    </row>
    <row r="58" spans="1:20" x14ac:dyDescent="0.35">
      <c r="A58" s="239"/>
      <c r="B58" s="47" t="s">
        <v>192</v>
      </c>
      <c r="C58" s="61"/>
      <c r="D58" s="61"/>
      <c r="E58" s="61"/>
      <c r="F58" s="61"/>
      <c r="G58" s="61"/>
      <c r="H58" s="61"/>
      <c r="I58" s="61"/>
      <c r="J58" s="61"/>
      <c r="K58" s="61"/>
      <c r="L58" s="61"/>
      <c r="M58" s="61"/>
      <c r="N58" s="61"/>
      <c r="O58" s="61"/>
      <c r="P58" s="61"/>
      <c r="Q58" s="61"/>
      <c r="R58" s="61"/>
      <c r="S58" s="61"/>
      <c r="T58" s="126"/>
    </row>
    <row r="59" spans="1:20" x14ac:dyDescent="0.35">
      <c r="A59" s="239"/>
      <c r="B59" s="47" t="s">
        <v>186</v>
      </c>
      <c r="C59" s="64"/>
      <c r="D59" s="64"/>
      <c r="E59" s="64"/>
      <c r="F59" s="64"/>
      <c r="G59" s="64"/>
      <c r="H59" s="64"/>
      <c r="I59" s="64"/>
      <c r="J59" s="64"/>
      <c r="K59" s="64"/>
      <c r="L59" s="64"/>
      <c r="M59" s="64"/>
      <c r="N59" s="64"/>
      <c r="O59" s="64"/>
      <c r="P59" s="64"/>
      <c r="Q59" s="64"/>
      <c r="R59" s="64"/>
      <c r="S59" s="64"/>
      <c r="T59" s="127"/>
    </row>
    <row r="60" spans="1:20" ht="15" thickBot="1" x14ac:dyDescent="0.4">
      <c r="A60" s="50"/>
      <c r="B60" s="51"/>
      <c r="C60" s="30"/>
      <c r="D60" s="30"/>
      <c r="E60" s="30"/>
      <c r="F60" s="30"/>
      <c r="G60" s="30"/>
      <c r="H60" s="30"/>
      <c r="I60" s="30"/>
      <c r="J60" s="30"/>
      <c r="K60" s="30"/>
      <c r="L60" s="30"/>
      <c r="M60" s="30"/>
      <c r="N60" s="30"/>
      <c r="O60" s="30"/>
      <c r="P60" s="30"/>
      <c r="Q60" s="30"/>
      <c r="R60" s="30"/>
      <c r="S60" s="30"/>
      <c r="T60" s="30"/>
    </row>
    <row r="61" spans="1:20" ht="16" thickBot="1" x14ac:dyDescent="0.4">
      <c r="B61" s="25" t="s">
        <v>157</v>
      </c>
      <c r="C61" s="26"/>
      <c r="D61" s="53">
        <f>SUM(D26:D35)</f>
        <v>237384.33333333337</v>
      </c>
      <c r="E61" s="38">
        <f>$C$20</f>
        <v>0</v>
      </c>
      <c r="F61" s="38">
        <f>SUM(F26:F35)</f>
        <v>0</v>
      </c>
      <c r="G61" s="53">
        <f>SUM(G26:G35)</f>
        <v>530762</v>
      </c>
      <c r="H61" s="38">
        <f>$C$20</f>
        <v>0</v>
      </c>
      <c r="I61" s="38">
        <f>SUM(I26:I35)</f>
        <v>0</v>
      </c>
      <c r="J61" s="53">
        <f>SUM(J26:J35)</f>
        <v>541377</v>
      </c>
      <c r="K61" s="38">
        <f>$C$20</f>
        <v>0</v>
      </c>
      <c r="L61" s="38">
        <f>SUM(L26:L35)</f>
        <v>0</v>
      </c>
      <c r="M61" s="52">
        <f>SUM(M26:M35)</f>
        <v>552205</v>
      </c>
      <c r="N61" s="38">
        <f>$C$20</f>
        <v>0</v>
      </c>
      <c r="O61" s="38">
        <f>SUM(O26:O35)</f>
        <v>0</v>
      </c>
      <c r="P61" s="53">
        <f>SUM(P26:P35)</f>
        <v>563249</v>
      </c>
      <c r="Q61" s="38">
        <f>$C$20</f>
        <v>0</v>
      </c>
      <c r="R61" s="38">
        <f>SUM(R26:R35)</f>
        <v>0</v>
      </c>
      <c r="S61" s="53">
        <f>SUM(S26:S35)</f>
        <v>2424977.3333333335</v>
      </c>
      <c r="T61" s="38">
        <f>SUM(T26:T35)</f>
        <v>0</v>
      </c>
    </row>
    <row r="62" spans="1:20" x14ac:dyDescent="0.35">
      <c r="A62" s="50"/>
      <c r="B62" s="51"/>
      <c r="C62" s="30"/>
      <c r="D62" s="30"/>
      <c r="E62" s="30"/>
      <c r="F62" s="30"/>
      <c r="G62" s="30"/>
      <c r="H62" s="30"/>
      <c r="I62" s="30"/>
      <c r="J62" s="30"/>
      <c r="K62" s="30"/>
      <c r="L62" s="30"/>
      <c r="M62" s="30"/>
      <c r="N62" s="30"/>
      <c r="O62" s="30"/>
      <c r="P62" s="30"/>
      <c r="Q62" s="30"/>
      <c r="R62" s="30"/>
      <c r="S62" s="30"/>
      <c r="T62" s="30"/>
    </row>
    <row r="63" spans="1:20" ht="15" thickBot="1" x14ac:dyDescent="0.4">
      <c r="A63" s="50"/>
      <c r="B63" s="51"/>
      <c r="C63" s="30"/>
      <c r="D63" s="30"/>
      <c r="E63" s="30"/>
      <c r="F63" s="30"/>
      <c r="G63" s="30"/>
      <c r="H63" s="30"/>
      <c r="I63" s="30"/>
      <c r="J63" s="30"/>
      <c r="K63" s="30"/>
      <c r="L63" s="30"/>
      <c r="M63" s="30"/>
      <c r="N63" s="30"/>
      <c r="O63" s="30"/>
      <c r="P63" s="30"/>
      <c r="Q63" s="30"/>
      <c r="R63" s="30"/>
      <c r="S63" s="30"/>
      <c r="T63" s="30"/>
    </row>
    <row r="64" spans="1:20" ht="16" thickBot="1" x14ac:dyDescent="0.4">
      <c r="A64" s="20"/>
      <c r="B64" s="21"/>
      <c r="C64" s="22"/>
      <c r="D64" s="235" t="s">
        <v>9</v>
      </c>
      <c r="E64" s="235"/>
      <c r="F64" s="235"/>
      <c r="G64" s="235" t="s">
        <v>10</v>
      </c>
      <c r="H64" s="235"/>
      <c r="I64" s="235"/>
      <c r="J64" s="235" t="s">
        <v>11</v>
      </c>
      <c r="K64" s="235"/>
      <c r="L64" s="235"/>
      <c r="M64" s="235" t="s">
        <v>12</v>
      </c>
      <c r="N64" s="235"/>
      <c r="O64" s="235"/>
      <c r="P64" s="235" t="s">
        <v>13</v>
      </c>
      <c r="Q64" s="235"/>
      <c r="R64" s="235"/>
      <c r="S64" s="109" t="s">
        <v>14</v>
      </c>
      <c r="T64" s="109" t="s">
        <v>14</v>
      </c>
    </row>
    <row r="65" spans="1:20" s="23" customFormat="1" ht="47" thickBot="1" x14ac:dyDescent="0.4">
      <c r="A65" s="20" t="s">
        <v>15</v>
      </c>
      <c r="B65" s="21" t="s">
        <v>0</v>
      </c>
      <c r="C65" s="24" t="s">
        <v>16</v>
      </c>
      <c r="D65" s="109" t="s">
        <v>34</v>
      </c>
      <c r="E65" s="110" t="s">
        <v>49</v>
      </c>
      <c r="F65" s="110" t="s">
        <v>48</v>
      </c>
      <c r="G65" s="109" t="s">
        <v>34</v>
      </c>
      <c r="H65" s="110" t="s">
        <v>49</v>
      </c>
      <c r="I65" s="110" t="s">
        <v>50</v>
      </c>
      <c r="J65" s="109" t="s">
        <v>34</v>
      </c>
      <c r="K65" s="110" t="s">
        <v>49</v>
      </c>
      <c r="L65" s="110" t="s">
        <v>51</v>
      </c>
      <c r="M65" s="109" t="s">
        <v>34</v>
      </c>
      <c r="N65" s="110" t="s">
        <v>49</v>
      </c>
      <c r="O65" s="110" t="s">
        <v>53</v>
      </c>
      <c r="P65" s="109" t="s">
        <v>17</v>
      </c>
      <c r="Q65" s="110" t="s">
        <v>49</v>
      </c>
      <c r="R65" s="110" t="s">
        <v>54</v>
      </c>
      <c r="S65" s="109" t="s">
        <v>34</v>
      </c>
      <c r="T65" s="110" t="s">
        <v>52</v>
      </c>
    </row>
    <row r="66" spans="1:20" ht="15" thickBot="1" x14ac:dyDescent="0.4">
      <c r="A66" s="240">
        <v>2</v>
      </c>
      <c r="B66" s="31" t="s">
        <v>59</v>
      </c>
      <c r="C66" s="242" t="s">
        <v>112</v>
      </c>
      <c r="D66" s="117" t="s">
        <v>57</v>
      </c>
      <c r="E66" s="118" t="s">
        <v>57</v>
      </c>
      <c r="F66" s="119" t="s">
        <v>57</v>
      </c>
      <c r="G66" s="117" t="s">
        <v>57</v>
      </c>
      <c r="H66" s="118" t="s">
        <v>57</v>
      </c>
      <c r="I66" s="119" t="s">
        <v>57</v>
      </c>
      <c r="J66" s="63">
        <f>'PROCUDURE QUANTITY BASELINE'!G24</f>
        <v>4529</v>
      </c>
      <c r="K66" s="111">
        <f>$C$21</f>
        <v>0</v>
      </c>
      <c r="L66" s="112">
        <f>+J66*K66</f>
        <v>0</v>
      </c>
      <c r="M66" s="63">
        <f>'PROCUDURE QUANTITY BASELINE'!H24</f>
        <v>4620</v>
      </c>
      <c r="N66" s="111">
        <f>$C$21</f>
        <v>0</v>
      </c>
      <c r="O66" s="112">
        <f>+M66*N66</f>
        <v>0</v>
      </c>
      <c r="P66" s="63">
        <f>'PROCUDURE QUANTITY BASELINE'!I24</f>
        <v>4712</v>
      </c>
      <c r="Q66" s="111">
        <f>$C$21</f>
        <v>0</v>
      </c>
      <c r="R66" s="112">
        <f>+P66*Q66</f>
        <v>0</v>
      </c>
      <c r="S66" s="63">
        <f t="shared" ref="S66:S97" si="12">J66+M66+P66</f>
        <v>13861</v>
      </c>
      <c r="T66" s="112">
        <f t="shared" ref="T66:T97" si="13">L66+O66+R66</f>
        <v>0</v>
      </c>
    </row>
    <row r="67" spans="1:20" ht="15" thickBot="1" x14ac:dyDescent="0.4">
      <c r="A67" s="241"/>
      <c r="B67" s="31" t="s">
        <v>60</v>
      </c>
      <c r="C67" s="243"/>
      <c r="D67" s="117" t="s">
        <v>57</v>
      </c>
      <c r="E67" s="118" t="s">
        <v>57</v>
      </c>
      <c r="F67" s="119" t="s">
        <v>57</v>
      </c>
      <c r="G67" s="117" t="s">
        <v>57</v>
      </c>
      <c r="H67" s="118" t="s">
        <v>57</v>
      </c>
      <c r="I67" s="119" t="s">
        <v>57</v>
      </c>
      <c r="J67" s="63">
        <f>'PROCUDURE QUANTITY BASELINE'!G25</f>
        <v>16845</v>
      </c>
      <c r="K67" s="111">
        <f t="shared" ref="K67:K127" si="14">$C$21</f>
        <v>0</v>
      </c>
      <c r="L67" s="112">
        <f t="shared" ref="L67:L127" si="15">+J67*K67</f>
        <v>0</v>
      </c>
      <c r="M67" s="63">
        <f>'PROCUDURE QUANTITY BASELINE'!H25</f>
        <v>17182</v>
      </c>
      <c r="N67" s="111">
        <f t="shared" ref="N67:N127" si="16">$C$21</f>
        <v>0</v>
      </c>
      <c r="O67" s="112">
        <f t="shared" ref="O67:O127" si="17">+M67*N67</f>
        <v>0</v>
      </c>
      <c r="P67" s="63">
        <f>'PROCUDURE QUANTITY BASELINE'!I25</f>
        <v>17526</v>
      </c>
      <c r="Q67" s="111">
        <f t="shared" ref="Q67:Q127" si="18">$C$21</f>
        <v>0</v>
      </c>
      <c r="R67" s="112">
        <f t="shared" ref="R67:R127" si="19">+P67*Q67</f>
        <v>0</v>
      </c>
      <c r="S67" s="63">
        <f t="shared" si="12"/>
        <v>51553</v>
      </c>
      <c r="T67" s="112">
        <f t="shared" si="13"/>
        <v>0</v>
      </c>
    </row>
    <row r="68" spans="1:20" ht="15" thickBot="1" x14ac:dyDescent="0.4">
      <c r="A68" s="241"/>
      <c r="B68" s="31" t="s">
        <v>136</v>
      </c>
      <c r="C68" s="243"/>
      <c r="D68" s="117" t="s">
        <v>57</v>
      </c>
      <c r="E68" s="118" t="s">
        <v>57</v>
      </c>
      <c r="F68" s="119" t="s">
        <v>57</v>
      </c>
      <c r="G68" s="117" t="s">
        <v>57</v>
      </c>
      <c r="H68" s="118" t="s">
        <v>57</v>
      </c>
      <c r="I68" s="119" t="s">
        <v>57</v>
      </c>
      <c r="J68" s="63">
        <f>'PROCUDURE QUANTITY BASELINE'!G26</f>
        <v>2041</v>
      </c>
      <c r="K68" s="111">
        <f t="shared" si="14"/>
        <v>0</v>
      </c>
      <c r="L68" s="112">
        <f t="shared" si="15"/>
        <v>0</v>
      </c>
      <c r="M68" s="63">
        <f>'PROCUDURE QUANTITY BASELINE'!H26</f>
        <v>2082</v>
      </c>
      <c r="N68" s="111">
        <f t="shared" si="16"/>
        <v>0</v>
      </c>
      <c r="O68" s="112">
        <f t="shared" si="17"/>
        <v>0</v>
      </c>
      <c r="P68" s="63">
        <f>'PROCUDURE QUANTITY BASELINE'!I26</f>
        <v>2124</v>
      </c>
      <c r="Q68" s="111">
        <f t="shared" si="18"/>
        <v>0</v>
      </c>
      <c r="R68" s="112">
        <f t="shared" si="19"/>
        <v>0</v>
      </c>
      <c r="S68" s="63">
        <f t="shared" si="12"/>
        <v>6247</v>
      </c>
      <c r="T68" s="112">
        <f t="shared" si="13"/>
        <v>0</v>
      </c>
    </row>
    <row r="69" spans="1:20" ht="15" thickBot="1" x14ac:dyDescent="0.4">
      <c r="A69" s="241"/>
      <c r="B69" s="31" t="s">
        <v>61</v>
      </c>
      <c r="C69" s="243"/>
      <c r="D69" s="117" t="s">
        <v>57</v>
      </c>
      <c r="E69" s="118" t="s">
        <v>57</v>
      </c>
      <c r="F69" s="119" t="s">
        <v>57</v>
      </c>
      <c r="G69" s="117" t="s">
        <v>57</v>
      </c>
      <c r="H69" s="118" t="s">
        <v>57</v>
      </c>
      <c r="I69" s="119" t="s">
        <v>57</v>
      </c>
      <c r="J69" s="63">
        <f>'PROCUDURE QUANTITY BASELINE'!G27</f>
        <v>9190</v>
      </c>
      <c r="K69" s="111">
        <f t="shared" si="14"/>
        <v>0</v>
      </c>
      <c r="L69" s="112">
        <f t="shared" si="15"/>
        <v>0</v>
      </c>
      <c r="M69" s="63">
        <f>'PROCUDURE QUANTITY BASELINE'!H27</f>
        <v>9374</v>
      </c>
      <c r="N69" s="111">
        <f t="shared" si="16"/>
        <v>0</v>
      </c>
      <c r="O69" s="112">
        <f t="shared" si="17"/>
        <v>0</v>
      </c>
      <c r="P69" s="63">
        <f>'PROCUDURE QUANTITY BASELINE'!I27</f>
        <v>9561</v>
      </c>
      <c r="Q69" s="111">
        <f t="shared" si="18"/>
        <v>0</v>
      </c>
      <c r="R69" s="112">
        <f t="shared" si="19"/>
        <v>0</v>
      </c>
      <c r="S69" s="63">
        <f t="shared" si="12"/>
        <v>28125</v>
      </c>
      <c r="T69" s="112">
        <f t="shared" si="13"/>
        <v>0</v>
      </c>
    </row>
    <row r="70" spans="1:20" ht="15" thickBot="1" x14ac:dyDescent="0.4">
      <c r="A70" s="241"/>
      <c r="B70" s="31" t="s">
        <v>140</v>
      </c>
      <c r="C70" s="243"/>
      <c r="D70" s="117" t="s">
        <v>57</v>
      </c>
      <c r="E70" s="118" t="s">
        <v>57</v>
      </c>
      <c r="F70" s="119" t="s">
        <v>57</v>
      </c>
      <c r="G70" s="117" t="s">
        <v>57</v>
      </c>
      <c r="H70" s="118" t="s">
        <v>57</v>
      </c>
      <c r="I70" s="119" t="s">
        <v>57</v>
      </c>
      <c r="J70" s="63">
        <f>'PROCUDURE QUANTITY BASELINE'!G28</f>
        <v>175</v>
      </c>
      <c r="K70" s="111">
        <f t="shared" si="14"/>
        <v>0</v>
      </c>
      <c r="L70" s="112">
        <f t="shared" si="15"/>
        <v>0</v>
      </c>
      <c r="M70" s="63">
        <f>'PROCUDURE QUANTITY BASELINE'!H28</f>
        <v>179</v>
      </c>
      <c r="N70" s="111">
        <f t="shared" si="16"/>
        <v>0</v>
      </c>
      <c r="O70" s="112">
        <f t="shared" si="17"/>
        <v>0</v>
      </c>
      <c r="P70" s="63">
        <f>'PROCUDURE QUANTITY BASELINE'!I28</f>
        <v>183</v>
      </c>
      <c r="Q70" s="111">
        <f t="shared" si="18"/>
        <v>0</v>
      </c>
      <c r="R70" s="112">
        <f t="shared" si="19"/>
        <v>0</v>
      </c>
      <c r="S70" s="63">
        <f t="shared" si="12"/>
        <v>537</v>
      </c>
      <c r="T70" s="112">
        <f t="shared" si="13"/>
        <v>0</v>
      </c>
    </row>
    <row r="71" spans="1:20" ht="15" thickBot="1" x14ac:dyDescent="0.4">
      <c r="A71" s="241"/>
      <c r="B71" s="31" t="s">
        <v>62</v>
      </c>
      <c r="C71" s="243"/>
      <c r="D71" s="117" t="s">
        <v>57</v>
      </c>
      <c r="E71" s="118" t="s">
        <v>57</v>
      </c>
      <c r="F71" s="119" t="s">
        <v>57</v>
      </c>
      <c r="G71" s="117" t="s">
        <v>57</v>
      </c>
      <c r="H71" s="118" t="s">
        <v>57</v>
      </c>
      <c r="I71" s="119" t="s">
        <v>57</v>
      </c>
      <c r="J71" s="63">
        <f>'PROCUDURE QUANTITY BASELINE'!G29</f>
        <v>2039</v>
      </c>
      <c r="K71" s="111">
        <f t="shared" si="14"/>
        <v>0</v>
      </c>
      <c r="L71" s="112">
        <f t="shared" si="15"/>
        <v>0</v>
      </c>
      <c r="M71" s="63">
        <f>'PROCUDURE QUANTITY BASELINE'!H29</f>
        <v>2080</v>
      </c>
      <c r="N71" s="111">
        <f t="shared" si="16"/>
        <v>0</v>
      </c>
      <c r="O71" s="112">
        <f t="shared" si="17"/>
        <v>0</v>
      </c>
      <c r="P71" s="63">
        <f>'PROCUDURE QUANTITY BASELINE'!I29</f>
        <v>2122</v>
      </c>
      <c r="Q71" s="111">
        <f t="shared" si="18"/>
        <v>0</v>
      </c>
      <c r="R71" s="112">
        <f t="shared" si="19"/>
        <v>0</v>
      </c>
      <c r="S71" s="63">
        <f t="shared" si="12"/>
        <v>6241</v>
      </c>
      <c r="T71" s="112">
        <f t="shared" si="13"/>
        <v>0</v>
      </c>
    </row>
    <row r="72" spans="1:20" ht="15" thickBot="1" x14ac:dyDescent="0.4">
      <c r="A72" s="241"/>
      <c r="B72" s="31" t="s">
        <v>63</v>
      </c>
      <c r="C72" s="243"/>
      <c r="D72" s="117" t="s">
        <v>57</v>
      </c>
      <c r="E72" s="118" t="s">
        <v>57</v>
      </c>
      <c r="F72" s="119" t="s">
        <v>57</v>
      </c>
      <c r="G72" s="117" t="s">
        <v>57</v>
      </c>
      <c r="H72" s="118" t="s">
        <v>57</v>
      </c>
      <c r="I72" s="119" t="s">
        <v>57</v>
      </c>
      <c r="J72" s="63">
        <f>'PROCUDURE QUANTITY BASELINE'!G30</f>
        <v>11999</v>
      </c>
      <c r="K72" s="111">
        <f t="shared" si="14"/>
        <v>0</v>
      </c>
      <c r="L72" s="112">
        <f t="shared" si="15"/>
        <v>0</v>
      </c>
      <c r="M72" s="63">
        <f>'PROCUDURE QUANTITY BASELINE'!H30</f>
        <v>12239</v>
      </c>
      <c r="N72" s="111">
        <f t="shared" si="16"/>
        <v>0</v>
      </c>
      <c r="O72" s="112">
        <f t="shared" si="17"/>
        <v>0</v>
      </c>
      <c r="P72" s="63">
        <f>'PROCUDURE QUANTITY BASELINE'!I30</f>
        <v>12484</v>
      </c>
      <c r="Q72" s="111">
        <f t="shared" si="18"/>
        <v>0</v>
      </c>
      <c r="R72" s="112">
        <f t="shared" si="19"/>
        <v>0</v>
      </c>
      <c r="S72" s="63">
        <f t="shared" si="12"/>
        <v>36722</v>
      </c>
      <c r="T72" s="112">
        <f t="shared" si="13"/>
        <v>0</v>
      </c>
    </row>
    <row r="73" spans="1:20" ht="15" thickBot="1" x14ac:dyDescent="0.4">
      <c r="A73" s="241"/>
      <c r="B73" s="31" t="s">
        <v>64</v>
      </c>
      <c r="C73" s="243"/>
      <c r="D73" s="117" t="s">
        <v>57</v>
      </c>
      <c r="E73" s="118" t="s">
        <v>57</v>
      </c>
      <c r="F73" s="119" t="s">
        <v>57</v>
      </c>
      <c r="G73" s="117" t="s">
        <v>57</v>
      </c>
      <c r="H73" s="118" t="s">
        <v>57</v>
      </c>
      <c r="I73" s="119" t="s">
        <v>57</v>
      </c>
      <c r="J73" s="63">
        <f>'PROCUDURE QUANTITY BASELINE'!G31</f>
        <v>16398</v>
      </c>
      <c r="K73" s="111">
        <f t="shared" si="14"/>
        <v>0</v>
      </c>
      <c r="L73" s="112">
        <f t="shared" si="15"/>
        <v>0</v>
      </c>
      <c r="M73" s="63">
        <f>'PROCUDURE QUANTITY BASELINE'!H31</f>
        <v>16726</v>
      </c>
      <c r="N73" s="111">
        <f t="shared" si="16"/>
        <v>0</v>
      </c>
      <c r="O73" s="112">
        <f t="shared" si="17"/>
        <v>0</v>
      </c>
      <c r="P73" s="63">
        <f>'PROCUDURE QUANTITY BASELINE'!I31</f>
        <v>17061</v>
      </c>
      <c r="Q73" s="111">
        <f t="shared" si="18"/>
        <v>0</v>
      </c>
      <c r="R73" s="112">
        <f t="shared" si="19"/>
        <v>0</v>
      </c>
      <c r="S73" s="63">
        <f t="shared" si="12"/>
        <v>50185</v>
      </c>
      <c r="T73" s="112">
        <f t="shared" si="13"/>
        <v>0</v>
      </c>
    </row>
    <row r="74" spans="1:20" ht="15" thickBot="1" x14ac:dyDescent="0.4">
      <c r="A74" s="241"/>
      <c r="B74" s="31" t="s">
        <v>65</v>
      </c>
      <c r="C74" s="243"/>
      <c r="D74" s="117" t="s">
        <v>57</v>
      </c>
      <c r="E74" s="118" t="s">
        <v>57</v>
      </c>
      <c r="F74" s="119" t="s">
        <v>57</v>
      </c>
      <c r="G74" s="117" t="s">
        <v>57</v>
      </c>
      <c r="H74" s="118" t="s">
        <v>57</v>
      </c>
      <c r="I74" s="119" t="s">
        <v>57</v>
      </c>
      <c r="J74" s="63">
        <f>'PROCUDURE QUANTITY BASELINE'!G32</f>
        <v>2499</v>
      </c>
      <c r="K74" s="111">
        <f t="shared" si="14"/>
        <v>0</v>
      </c>
      <c r="L74" s="112">
        <f t="shared" si="15"/>
        <v>0</v>
      </c>
      <c r="M74" s="63">
        <f>'PROCUDURE QUANTITY BASELINE'!H32</f>
        <v>2549</v>
      </c>
      <c r="N74" s="111">
        <f t="shared" si="16"/>
        <v>0</v>
      </c>
      <c r="O74" s="112">
        <f t="shared" si="17"/>
        <v>0</v>
      </c>
      <c r="P74" s="63">
        <f>'PROCUDURE QUANTITY BASELINE'!I32</f>
        <v>2600</v>
      </c>
      <c r="Q74" s="111">
        <f t="shared" si="18"/>
        <v>0</v>
      </c>
      <c r="R74" s="112">
        <f t="shared" si="19"/>
        <v>0</v>
      </c>
      <c r="S74" s="63">
        <f t="shared" si="12"/>
        <v>7648</v>
      </c>
      <c r="T74" s="112">
        <f t="shared" si="13"/>
        <v>0</v>
      </c>
    </row>
    <row r="75" spans="1:20" ht="15" thickBot="1" x14ac:dyDescent="0.4">
      <c r="A75" s="241"/>
      <c r="B75" s="31" t="s">
        <v>144</v>
      </c>
      <c r="C75" s="243"/>
      <c r="D75" s="117" t="s">
        <v>57</v>
      </c>
      <c r="E75" s="118" t="s">
        <v>57</v>
      </c>
      <c r="F75" s="119" t="s">
        <v>57</v>
      </c>
      <c r="G75" s="117" t="s">
        <v>57</v>
      </c>
      <c r="H75" s="118" t="s">
        <v>57</v>
      </c>
      <c r="I75" s="119" t="s">
        <v>57</v>
      </c>
      <c r="J75" s="63">
        <f>'PROCUDURE QUANTITY BASELINE'!G33</f>
        <v>4997</v>
      </c>
      <c r="K75" s="111">
        <f t="shared" si="14"/>
        <v>0</v>
      </c>
      <c r="L75" s="112">
        <f t="shared" si="15"/>
        <v>0</v>
      </c>
      <c r="M75" s="63">
        <f>'PROCUDURE QUANTITY BASELINE'!H33</f>
        <v>5097</v>
      </c>
      <c r="N75" s="111">
        <f t="shared" si="16"/>
        <v>0</v>
      </c>
      <c r="O75" s="112">
        <f t="shared" si="17"/>
        <v>0</v>
      </c>
      <c r="P75" s="63">
        <f>'PROCUDURE QUANTITY BASELINE'!I33</f>
        <v>5199</v>
      </c>
      <c r="Q75" s="111">
        <f t="shared" si="18"/>
        <v>0</v>
      </c>
      <c r="R75" s="112">
        <f t="shared" si="19"/>
        <v>0</v>
      </c>
      <c r="S75" s="63">
        <f t="shared" si="12"/>
        <v>15293</v>
      </c>
      <c r="T75" s="112">
        <f t="shared" si="13"/>
        <v>0</v>
      </c>
    </row>
    <row r="76" spans="1:20" ht="15" thickBot="1" x14ac:dyDescent="0.4">
      <c r="A76" s="241"/>
      <c r="B76" s="31" t="s">
        <v>66</v>
      </c>
      <c r="C76" s="243"/>
      <c r="D76" s="117" t="s">
        <v>57</v>
      </c>
      <c r="E76" s="118" t="s">
        <v>57</v>
      </c>
      <c r="F76" s="119" t="s">
        <v>57</v>
      </c>
      <c r="G76" s="117" t="s">
        <v>57</v>
      </c>
      <c r="H76" s="118" t="s">
        <v>57</v>
      </c>
      <c r="I76" s="119" t="s">
        <v>57</v>
      </c>
      <c r="J76" s="63">
        <f>'PROCUDURE QUANTITY BASELINE'!G34</f>
        <v>1492</v>
      </c>
      <c r="K76" s="111">
        <f t="shared" si="14"/>
        <v>0</v>
      </c>
      <c r="L76" s="112">
        <f t="shared" si="15"/>
        <v>0</v>
      </c>
      <c r="M76" s="63">
        <f>'PROCUDURE QUANTITY BASELINE'!H34</f>
        <v>1522</v>
      </c>
      <c r="N76" s="111">
        <f t="shared" si="16"/>
        <v>0</v>
      </c>
      <c r="O76" s="112">
        <f t="shared" si="17"/>
        <v>0</v>
      </c>
      <c r="P76" s="63">
        <f>'PROCUDURE QUANTITY BASELINE'!I34</f>
        <v>1552</v>
      </c>
      <c r="Q76" s="111">
        <f t="shared" si="18"/>
        <v>0</v>
      </c>
      <c r="R76" s="112">
        <f t="shared" si="19"/>
        <v>0</v>
      </c>
      <c r="S76" s="63">
        <f t="shared" si="12"/>
        <v>4566</v>
      </c>
      <c r="T76" s="112">
        <f t="shared" si="13"/>
        <v>0</v>
      </c>
    </row>
    <row r="77" spans="1:20" ht="15" thickBot="1" x14ac:dyDescent="0.4">
      <c r="A77" s="241"/>
      <c r="B77" s="31" t="s">
        <v>67</v>
      </c>
      <c r="C77" s="243"/>
      <c r="D77" s="117" t="s">
        <v>57</v>
      </c>
      <c r="E77" s="118" t="s">
        <v>57</v>
      </c>
      <c r="F77" s="119" t="s">
        <v>57</v>
      </c>
      <c r="G77" s="117" t="s">
        <v>57</v>
      </c>
      <c r="H77" s="118" t="s">
        <v>57</v>
      </c>
      <c r="I77" s="119" t="s">
        <v>57</v>
      </c>
      <c r="J77" s="63">
        <f>'PROCUDURE QUANTITY BASELINE'!G35</f>
        <v>23005</v>
      </c>
      <c r="K77" s="111">
        <f t="shared" si="14"/>
        <v>0</v>
      </c>
      <c r="L77" s="112">
        <f t="shared" si="15"/>
        <v>0</v>
      </c>
      <c r="M77" s="63">
        <f>'PROCUDURE QUANTITY BASELINE'!H35</f>
        <v>23465</v>
      </c>
      <c r="N77" s="111">
        <f t="shared" si="16"/>
        <v>0</v>
      </c>
      <c r="O77" s="112">
        <f t="shared" si="17"/>
        <v>0</v>
      </c>
      <c r="P77" s="63">
        <f>'PROCUDURE QUANTITY BASELINE'!I35</f>
        <v>23934</v>
      </c>
      <c r="Q77" s="111">
        <f t="shared" si="18"/>
        <v>0</v>
      </c>
      <c r="R77" s="112">
        <f t="shared" si="19"/>
        <v>0</v>
      </c>
      <c r="S77" s="63">
        <f t="shared" si="12"/>
        <v>70404</v>
      </c>
      <c r="T77" s="112">
        <f t="shared" si="13"/>
        <v>0</v>
      </c>
    </row>
    <row r="78" spans="1:20" ht="15" thickBot="1" x14ac:dyDescent="0.4">
      <c r="A78" s="241"/>
      <c r="B78" s="31" t="s">
        <v>68</v>
      </c>
      <c r="C78" s="243"/>
      <c r="D78" s="117" t="s">
        <v>57</v>
      </c>
      <c r="E78" s="118" t="s">
        <v>57</v>
      </c>
      <c r="F78" s="119" t="s">
        <v>57</v>
      </c>
      <c r="G78" s="117" t="s">
        <v>57</v>
      </c>
      <c r="H78" s="118" t="s">
        <v>57</v>
      </c>
      <c r="I78" s="119" t="s">
        <v>57</v>
      </c>
      <c r="J78" s="63">
        <f>'PROCUDURE QUANTITY BASELINE'!G36</f>
        <v>8482</v>
      </c>
      <c r="K78" s="111">
        <f t="shared" si="14"/>
        <v>0</v>
      </c>
      <c r="L78" s="112">
        <f t="shared" si="15"/>
        <v>0</v>
      </c>
      <c r="M78" s="63">
        <f>'PROCUDURE QUANTITY BASELINE'!H36</f>
        <v>8652</v>
      </c>
      <c r="N78" s="111">
        <f t="shared" si="16"/>
        <v>0</v>
      </c>
      <c r="O78" s="112">
        <f t="shared" si="17"/>
        <v>0</v>
      </c>
      <c r="P78" s="63">
        <f>'PROCUDURE QUANTITY BASELINE'!I36</f>
        <v>8825</v>
      </c>
      <c r="Q78" s="111">
        <f t="shared" si="18"/>
        <v>0</v>
      </c>
      <c r="R78" s="112">
        <f t="shared" si="19"/>
        <v>0</v>
      </c>
      <c r="S78" s="63">
        <f t="shared" si="12"/>
        <v>25959</v>
      </c>
      <c r="T78" s="112">
        <f t="shared" si="13"/>
        <v>0</v>
      </c>
    </row>
    <row r="79" spans="1:20" ht="15" thickBot="1" x14ac:dyDescent="0.4">
      <c r="A79" s="241"/>
      <c r="B79" s="31" t="s">
        <v>69</v>
      </c>
      <c r="C79" s="243"/>
      <c r="D79" s="117" t="s">
        <v>57</v>
      </c>
      <c r="E79" s="118" t="s">
        <v>57</v>
      </c>
      <c r="F79" s="119" t="s">
        <v>57</v>
      </c>
      <c r="G79" s="117" t="s">
        <v>57</v>
      </c>
      <c r="H79" s="118" t="s">
        <v>57</v>
      </c>
      <c r="I79" s="119" t="s">
        <v>57</v>
      </c>
      <c r="J79" s="63">
        <f>'PROCUDURE QUANTITY BASELINE'!G37</f>
        <v>3145</v>
      </c>
      <c r="K79" s="111">
        <f t="shared" si="14"/>
        <v>0</v>
      </c>
      <c r="L79" s="112">
        <f t="shared" si="15"/>
        <v>0</v>
      </c>
      <c r="M79" s="63">
        <f>'PROCUDURE QUANTITY BASELINE'!H37</f>
        <v>3208</v>
      </c>
      <c r="N79" s="111">
        <f t="shared" si="16"/>
        <v>0</v>
      </c>
      <c r="O79" s="112">
        <f t="shared" si="17"/>
        <v>0</v>
      </c>
      <c r="P79" s="63">
        <f>'PROCUDURE QUANTITY BASELINE'!I37</f>
        <v>3272</v>
      </c>
      <c r="Q79" s="111">
        <f t="shared" si="18"/>
        <v>0</v>
      </c>
      <c r="R79" s="112">
        <f t="shared" si="19"/>
        <v>0</v>
      </c>
      <c r="S79" s="63">
        <f t="shared" si="12"/>
        <v>9625</v>
      </c>
      <c r="T79" s="112">
        <f t="shared" si="13"/>
        <v>0</v>
      </c>
    </row>
    <row r="80" spans="1:20" ht="15" thickBot="1" x14ac:dyDescent="0.4">
      <c r="A80" s="241"/>
      <c r="B80" s="31" t="s">
        <v>70</v>
      </c>
      <c r="C80" s="243"/>
      <c r="D80" s="117" t="s">
        <v>57</v>
      </c>
      <c r="E80" s="118" t="s">
        <v>57</v>
      </c>
      <c r="F80" s="119" t="s">
        <v>57</v>
      </c>
      <c r="G80" s="117" t="s">
        <v>57</v>
      </c>
      <c r="H80" s="118" t="s">
        <v>57</v>
      </c>
      <c r="I80" s="119" t="s">
        <v>57</v>
      </c>
      <c r="J80" s="63">
        <f>'PROCUDURE QUANTITY BASELINE'!G38</f>
        <v>13245</v>
      </c>
      <c r="K80" s="111">
        <f t="shared" si="14"/>
        <v>0</v>
      </c>
      <c r="L80" s="112">
        <f t="shared" si="15"/>
        <v>0</v>
      </c>
      <c r="M80" s="63">
        <f>'PROCUDURE QUANTITY BASELINE'!H38</f>
        <v>13510</v>
      </c>
      <c r="N80" s="111">
        <f t="shared" si="16"/>
        <v>0</v>
      </c>
      <c r="O80" s="112">
        <f t="shared" si="17"/>
        <v>0</v>
      </c>
      <c r="P80" s="63">
        <f>'PROCUDURE QUANTITY BASELINE'!I38</f>
        <v>13780</v>
      </c>
      <c r="Q80" s="111">
        <f t="shared" si="18"/>
        <v>0</v>
      </c>
      <c r="R80" s="112">
        <f t="shared" si="19"/>
        <v>0</v>
      </c>
      <c r="S80" s="63">
        <f t="shared" si="12"/>
        <v>40535</v>
      </c>
      <c r="T80" s="112">
        <f t="shared" si="13"/>
        <v>0</v>
      </c>
    </row>
    <row r="81" spans="1:20" ht="15" thickBot="1" x14ac:dyDescent="0.4">
      <c r="A81" s="241"/>
      <c r="B81" s="31" t="s">
        <v>71</v>
      </c>
      <c r="C81" s="243"/>
      <c r="D81" s="117" t="s">
        <v>57</v>
      </c>
      <c r="E81" s="118" t="s">
        <v>57</v>
      </c>
      <c r="F81" s="119" t="s">
        <v>57</v>
      </c>
      <c r="G81" s="117" t="s">
        <v>57</v>
      </c>
      <c r="H81" s="118" t="s">
        <v>57</v>
      </c>
      <c r="I81" s="119" t="s">
        <v>57</v>
      </c>
      <c r="J81" s="63">
        <f>'PROCUDURE QUANTITY BASELINE'!G39</f>
        <v>27748</v>
      </c>
      <c r="K81" s="111">
        <f t="shared" si="14"/>
        <v>0</v>
      </c>
      <c r="L81" s="112">
        <f t="shared" si="15"/>
        <v>0</v>
      </c>
      <c r="M81" s="63">
        <f>'PROCUDURE QUANTITY BASELINE'!H39</f>
        <v>28303</v>
      </c>
      <c r="N81" s="111">
        <f t="shared" si="16"/>
        <v>0</v>
      </c>
      <c r="O81" s="112">
        <f t="shared" si="17"/>
        <v>0</v>
      </c>
      <c r="P81" s="63">
        <f>'PROCUDURE QUANTITY BASELINE'!I39</f>
        <v>28869</v>
      </c>
      <c r="Q81" s="111">
        <f t="shared" si="18"/>
        <v>0</v>
      </c>
      <c r="R81" s="112">
        <f t="shared" si="19"/>
        <v>0</v>
      </c>
      <c r="S81" s="63">
        <f t="shared" si="12"/>
        <v>84920</v>
      </c>
      <c r="T81" s="112">
        <f t="shared" si="13"/>
        <v>0</v>
      </c>
    </row>
    <row r="82" spans="1:20" ht="15" thickBot="1" x14ac:dyDescent="0.4">
      <c r="A82" s="241"/>
      <c r="B82" s="31" t="s">
        <v>72</v>
      </c>
      <c r="C82" s="243"/>
      <c r="D82" s="117" t="s">
        <v>57</v>
      </c>
      <c r="E82" s="118" t="s">
        <v>57</v>
      </c>
      <c r="F82" s="119" t="s">
        <v>57</v>
      </c>
      <c r="G82" s="117" t="s">
        <v>57</v>
      </c>
      <c r="H82" s="118" t="s">
        <v>57</v>
      </c>
      <c r="I82" s="119" t="s">
        <v>57</v>
      </c>
      <c r="J82" s="63">
        <f>'PROCUDURE QUANTITY BASELINE'!G40</f>
        <v>16493</v>
      </c>
      <c r="K82" s="111">
        <f t="shared" si="14"/>
        <v>0</v>
      </c>
      <c r="L82" s="112">
        <f t="shared" si="15"/>
        <v>0</v>
      </c>
      <c r="M82" s="63">
        <f>'PROCUDURE QUANTITY BASELINE'!H40</f>
        <v>16823</v>
      </c>
      <c r="N82" s="111">
        <f t="shared" si="16"/>
        <v>0</v>
      </c>
      <c r="O82" s="112">
        <f t="shared" si="17"/>
        <v>0</v>
      </c>
      <c r="P82" s="63">
        <f>'PROCUDURE QUANTITY BASELINE'!I40</f>
        <v>17159</v>
      </c>
      <c r="Q82" s="111">
        <f t="shared" si="18"/>
        <v>0</v>
      </c>
      <c r="R82" s="112">
        <f t="shared" si="19"/>
        <v>0</v>
      </c>
      <c r="S82" s="63">
        <f t="shared" si="12"/>
        <v>50475</v>
      </c>
      <c r="T82" s="112">
        <f t="shared" si="13"/>
        <v>0</v>
      </c>
    </row>
    <row r="83" spans="1:20" ht="15" thickBot="1" x14ac:dyDescent="0.4">
      <c r="A83" s="241"/>
      <c r="B83" s="31" t="s">
        <v>73</v>
      </c>
      <c r="C83" s="243"/>
      <c r="D83" s="117" t="s">
        <v>57</v>
      </c>
      <c r="E83" s="118" t="s">
        <v>57</v>
      </c>
      <c r="F83" s="119" t="s">
        <v>57</v>
      </c>
      <c r="G83" s="117" t="s">
        <v>57</v>
      </c>
      <c r="H83" s="118" t="s">
        <v>57</v>
      </c>
      <c r="I83" s="119" t="s">
        <v>57</v>
      </c>
      <c r="J83" s="63">
        <f>'PROCUDURE QUANTITY BASELINE'!G41</f>
        <v>20449</v>
      </c>
      <c r="K83" s="111">
        <f t="shared" si="14"/>
        <v>0</v>
      </c>
      <c r="L83" s="112">
        <f t="shared" si="15"/>
        <v>0</v>
      </c>
      <c r="M83" s="63">
        <f>'PROCUDURE QUANTITY BASELINE'!H41</f>
        <v>20858</v>
      </c>
      <c r="N83" s="111">
        <f t="shared" si="16"/>
        <v>0</v>
      </c>
      <c r="O83" s="112">
        <f t="shared" si="17"/>
        <v>0</v>
      </c>
      <c r="P83" s="63">
        <f>'PROCUDURE QUANTITY BASELINE'!I41</f>
        <v>21275</v>
      </c>
      <c r="Q83" s="111">
        <f t="shared" si="18"/>
        <v>0</v>
      </c>
      <c r="R83" s="112">
        <f t="shared" si="19"/>
        <v>0</v>
      </c>
      <c r="S83" s="63">
        <f t="shared" si="12"/>
        <v>62582</v>
      </c>
      <c r="T83" s="112">
        <f t="shared" si="13"/>
        <v>0</v>
      </c>
    </row>
    <row r="84" spans="1:20" ht="15" thickBot="1" x14ac:dyDescent="0.4">
      <c r="A84" s="241"/>
      <c r="B84" s="31" t="s">
        <v>137</v>
      </c>
      <c r="C84" s="243"/>
      <c r="D84" s="117" t="s">
        <v>57</v>
      </c>
      <c r="E84" s="118" t="s">
        <v>57</v>
      </c>
      <c r="F84" s="119" t="s">
        <v>57</v>
      </c>
      <c r="G84" s="117" t="s">
        <v>57</v>
      </c>
      <c r="H84" s="118" t="s">
        <v>57</v>
      </c>
      <c r="I84" s="119" t="s">
        <v>57</v>
      </c>
      <c r="J84" s="63">
        <f>'PROCUDURE QUANTITY BASELINE'!G42</f>
        <v>812</v>
      </c>
      <c r="K84" s="111">
        <f t="shared" si="14"/>
        <v>0</v>
      </c>
      <c r="L84" s="112">
        <f t="shared" si="15"/>
        <v>0</v>
      </c>
      <c r="M84" s="63">
        <f>'PROCUDURE QUANTITY BASELINE'!H42</f>
        <v>828</v>
      </c>
      <c r="N84" s="111">
        <f t="shared" si="16"/>
        <v>0</v>
      </c>
      <c r="O84" s="112">
        <f t="shared" si="17"/>
        <v>0</v>
      </c>
      <c r="P84" s="63">
        <f>'PROCUDURE QUANTITY BASELINE'!I42</f>
        <v>845</v>
      </c>
      <c r="Q84" s="111">
        <f t="shared" si="18"/>
        <v>0</v>
      </c>
      <c r="R84" s="112">
        <f t="shared" si="19"/>
        <v>0</v>
      </c>
      <c r="S84" s="63">
        <f t="shared" si="12"/>
        <v>2485</v>
      </c>
      <c r="T84" s="112">
        <f t="shared" si="13"/>
        <v>0</v>
      </c>
    </row>
    <row r="85" spans="1:20" ht="15" thickBot="1" x14ac:dyDescent="0.4">
      <c r="A85" s="241"/>
      <c r="B85" s="31" t="s">
        <v>74</v>
      </c>
      <c r="C85" s="243"/>
      <c r="D85" s="117" t="s">
        <v>57</v>
      </c>
      <c r="E85" s="118" t="s">
        <v>57</v>
      </c>
      <c r="F85" s="119" t="s">
        <v>57</v>
      </c>
      <c r="G85" s="117" t="s">
        <v>57</v>
      </c>
      <c r="H85" s="118" t="s">
        <v>57</v>
      </c>
      <c r="I85" s="119" t="s">
        <v>57</v>
      </c>
      <c r="J85" s="63">
        <f>'PROCUDURE QUANTITY BASELINE'!G43</f>
        <v>7192</v>
      </c>
      <c r="K85" s="111">
        <f t="shared" si="14"/>
        <v>0</v>
      </c>
      <c r="L85" s="112">
        <f t="shared" si="15"/>
        <v>0</v>
      </c>
      <c r="M85" s="63">
        <f>'PROCUDURE QUANTITY BASELINE'!H43</f>
        <v>7336</v>
      </c>
      <c r="N85" s="111">
        <f t="shared" si="16"/>
        <v>0</v>
      </c>
      <c r="O85" s="112">
        <f t="shared" si="17"/>
        <v>0</v>
      </c>
      <c r="P85" s="63">
        <f>'PROCUDURE QUANTITY BASELINE'!I43</f>
        <v>7483</v>
      </c>
      <c r="Q85" s="111">
        <f t="shared" si="18"/>
        <v>0</v>
      </c>
      <c r="R85" s="112">
        <f t="shared" si="19"/>
        <v>0</v>
      </c>
      <c r="S85" s="63">
        <f t="shared" si="12"/>
        <v>22011</v>
      </c>
      <c r="T85" s="112">
        <f t="shared" si="13"/>
        <v>0</v>
      </c>
    </row>
    <row r="86" spans="1:20" ht="15" thickBot="1" x14ac:dyDescent="0.4">
      <c r="A86" s="241"/>
      <c r="B86" s="31" t="s">
        <v>75</v>
      </c>
      <c r="C86" s="243"/>
      <c r="D86" s="117" t="s">
        <v>57</v>
      </c>
      <c r="E86" s="118" t="s">
        <v>57</v>
      </c>
      <c r="F86" s="119" t="s">
        <v>57</v>
      </c>
      <c r="G86" s="117" t="s">
        <v>57</v>
      </c>
      <c r="H86" s="118" t="s">
        <v>57</v>
      </c>
      <c r="I86" s="119" t="s">
        <v>57</v>
      </c>
      <c r="J86" s="63">
        <f>'PROCUDURE QUANTITY BASELINE'!G44</f>
        <v>18892</v>
      </c>
      <c r="K86" s="111">
        <f t="shared" si="14"/>
        <v>0</v>
      </c>
      <c r="L86" s="112">
        <f t="shared" si="15"/>
        <v>0</v>
      </c>
      <c r="M86" s="63">
        <f>'PROCUDURE QUANTITY BASELINE'!H44</f>
        <v>19270</v>
      </c>
      <c r="N86" s="111">
        <f t="shared" si="16"/>
        <v>0</v>
      </c>
      <c r="O86" s="112">
        <f t="shared" si="17"/>
        <v>0</v>
      </c>
      <c r="P86" s="63">
        <f>'PROCUDURE QUANTITY BASELINE'!I44</f>
        <v>19655</v>
      </c>
      <c r="Q86" s="111">
        <f t="shared" si="18"/>
        <v>0</v>
      </c>
      <c r="R86" s="112">
        <f t="shared" si="19"/>
        <v>0</v>
      </c>
      <c r="S86" s="63">
        <f t="shared" si="12"/>
        <v>57817</v>
      </c>
      <c r="T86" s="112">
        <f t="shared" si="13"/>
        <v>0</v>
      </c>
    </row>
    <row r="87" spans="1:20" ht="15" thickBot="1" x14ac:dyDescent="0.4">
      <c r="A87" s="241"/>
      <c r="B87" s="31" t="s">
        <v>76</v>
      </c>
      <c r="C87" s="243"/>
      <c r="D87" s="117" t="s">
        <v>57</v>
      </c>
      <c r="E87" s="118" t="s">
        <v>57</v>
      </c>
      <c r="F87" s="119" t="s">
        <v>57</v>
      </c>
      <c r="G87" s="117" t="s">
        <v>57</v>
      </c>
      <c r="H87" s="118" t="s">
        <v>57</v>
      </c>
      <c r="I87" s="119" t="s">
        <v>57</v>
      </c>
      <c r="J87" s="63">
        <f>'PROCUDURE QUANTITY BASELINE'!G45</f>
        <v>14950</v>
      </c>
      <c r="K87" s="111">
        <f t="shared" si="14"/>
        <v>0</v>
      </c>
      <c r="L87" s="112">
        <f t="shared" si="15"/>
        <v>0</v>
      </c>
      <c r="M87" s="63">
        <f>'PROCUDURE QUANTITY BASELINE'!H45</f>
        <v>15249</v>
      </c>
      <c r="N87" s="111">
        <f t="shared" si="16"/>
        <v>0</v>
      </c>
      <c r="O87" s="112">
        <f t="shared" si="17"/>
        <v>0</v>
      </c>
      <c r="P87" s="63">
        <f>'PROCUDURE QUANTITY BASELINE'!I45</f>
        <v>15554</v>
      </c>
      <c r="Q87" s="111">
        <f t="shared" si="18"/>
        <v>0</v>
      </c>
      <c r="R87" s="112">
        <f t="shared" si="19"/>
        <v>0</v>
      </c>
      <c r="S87" s="63">
        <f t="shared" si="12"/>
        <v>45753</v>
      </c>
      <c r="T87" s="112">
        <f t="shared" si="13"/>
        <v>0</v>
      </c>
    </row>
    <row r="88" spans="1:20" ht="15" thickBot="1" x14ac:dyDescent="0.4">
      <c r="A88" s="241"/>
      <c r="B88" s="31" t="s">
        <v>77</v>
      </c>
      <c r="C88" s="243"/>
      <c r="D88" s="117" t="s">
        <v>57</v>
      </c>
      <c r="E88" s="118" t="s">
        <v>57</v>
      </c>
      <c r="F88" s="119" t="s">
        <v>57</v>
      </c>
      <c r="G88" s="117" t="s">
        <v>57</v>
      </c>
      <c r="H88" s="118" t="s">
        <v>57</v>
      </c>
      <c r="I88" s="119" t="s">
        <v>57</v>
      </c>
      <c r="J88" s="63">
        <f>'PROCUDURE QUANTITY BASELINE'!G46</f>
        <v>19909</v>
      </c>
      <c r="K88" s="111">
        <f t="shared" si="14"/>
        <v>0</v>
      </c>
      <c r="L88" s="112">
        <f t="shared" si="15"/>
        <v>0</v>
      </c>
      <c r="M88" s="63">
        <f>'PROCUDURE QUANTITY BASELINE'!H46</f>
        <v>20307</v>
      </c>
      <c r="N88" s="111">
        <f t="shared" si="16"/>
        <v>0</v>
      </c>
      <c r="O88" s="112">
        <f t="shared" si="17"/>
        <v>0</v>
      </c>
      <c r="P88" s="63">
        <f>'PROCUDURE QUANTITY BASELINE'!I46</f>
        <v>20713</v>
      </c>
      <c r="Q88" s="111">
        <f t="shared" si="18"/>
        <v>0</v>
      </c>
      <c r="R88" s="112">
        <f t="shared" si="19"/>
        <v>0</v>
      </c>
      <c r="S88" s="63">
        <f t="shared" si="12"/>
        <v>60929</v>
      </c>
      <c r="T88" s="112">
        <f t="shared" si="13"/>
        <v>0</v>
      </c>
    </row>
    <row r="89" spans="1:20" ht="15" thickBot="1" x14ac:dyDescent="0.4">
      <c r="A89" s="241"/>
      <c r="B89" s="31" t="s">
        <v>78</v>
      </c>
      <c r="C89" s="243"/>
      <c r="D89" s="117" t="s">
        <v>57</v>
      </c>
      <c r="E89" s="118" t="s">
        <v>57</v>
      </c>
      <c r="F89" s="119" t="s">
        <v>57</v>
      </c>
      <c r="G89" s="117" t="s">
        <v>57</v>
      </c>
      <c r="H89" s="118" t="s">
        <v>57</v>
      </c>
      <c r="I89" s="119" t="s">
        <v>57</v>
      </c>
      <c r="J89" s="63">
        <f>'PROCUDURE QUANTITY BASELINE'!G47</f>
        <v>41966</v>
      </c>
      <c r="K89" s="111">
        <f t="shared" si="14"/>
        <v>0</v>
      </c>
      <c r="L89" s="112">
        <f t="shared" si="15"/>
        <v>0</v>
      </c>
      <c r="M89" s="63">
        <f>'PROCUDURE QUANTITY BASELINE'!H47</f>
        <v>42805</v>
      </c>
      <c r="N89" s="111">
        <f t="shared" si="16"/>
        <v>0</v>
      </c>
      <c r="O89" s="112">
        <f t="shared" si="17"/>
        <v>0</v>
      </c>
      <c r="P89" s="63">
        <f>'PROCUDURE QUANTITY BASELINE'!I47</f>
        <v>43661</v>
      </c>
      <c r="Q89" s="111">
        <f t="shared" si="18"/>
        <v>0</v>
      </c>
      <c r="R89" s="112">
        <f t="shared" si="19"/>
        <v>0</v>
      </c>
      <c r="S89" s="63">
        <f t="shared" si="12"/>
        <v>128432</v>
      </c>
      <c r="T89" s="112">
        <f t="shared" si="13"/>
        <v>0</v>
      </c>
    </row>
    <row r="90" spans="1:20" ht="15" thickBot="1" x14ac:dyDescent="0.4">
      <c r="A90" s="241"/>
      <c r="B90" s="31" t="s">
        <v>79</v>
      </c>
      <c r="C90" s="243"/>
      <c r="D90" s="117" t="s">
        <v>57</v>
      </c>
      <c r="E90" s="118" t="s">
        <v>57</v>
      </c>
      <c r="F90" s="119" t="s">
        <v>57</v>
      </c>
      <c r="G90" s="117" t="s">
        <v>57</v>
      </c>
      <c r="H90" s="118" t="s">
        <v>57</v>
      </c>
      <c r="I90" s="119" t="s">
        <v>57</v>
      </c>
      <c r="J90" s="63">
        <f>'PROCUDURE QUANTITY BASELINE'!G48</f>
        <v>15789</v>
      </c>
      <c r="K90" s="111">
        <f t="shared" si="14"/>
        <v>0</v>
      </c>
      <c r="L90" s="112">
        <f t="shared" si="15"/>
        <v>0</v>
      </c>
      <c r="M90" s="63">
        <f>'PROCUDURE QUANTITY BASELINE'!H48</f>
        <v>16105</v>
      </c>
      <c r="N90" s="111">
        <f t="shared" si="16"/>
        <v>0</v>
      </c>
      <c r="O90" s="112">
        <f t="shared" si="17"/>
        <v>0</v>
      </c>
      <c r="P90" s="63">
        <f>'PROCUDURE QUANTITY BASELINE'!I48</f>
        <v>16427</v>
      </c>
      <c r="Q90" s="111">
        <f t="shared" si="18"/>
        <v>0</v>
      </c>
      <c r="R90" s="112">
        <f t="shared" si="19"/>
        <v>0</v>
      </c>
      <c r="S90" s="63">
        <f t="shared" si="12"/>
        <v>48321</v>
      </c>
      <c r="T90" s="112">
        <f t="shared" si="13"/>
        <v>0</v>
      </c>
    </row>
    <row r="91" spans="1:20" ht="15" thickBot="1" x14ac:dyDescent="0.4">
      <c r="A91" s="241"/>
      <c r="B91" s="31" t="s">
        <v>80</v>
      </c>
      <c r="C91" s="243"/>
      <c r="D91" s="117" t="s">
        <v>57</v>
      </c>
      <c r="E91" s="118" t="s">
        <v>57</v>
      </c>
      <c r="F91" s="119" t="s">
        <v>57</v>
      </c>
      <c r="G91" s="117" t="s">
        <v>57</v>
      </c>
      <c r="H91" s="118" t="s">
        <v>57</v>
      </c>
      <c r="I91" s="119" t="s">
        <v>57</v>
      </c>
      <c r="J91" s="63">
        <f>'PROCUDURE QUANTITY BASELINE'!G49</f>
        <v>15913</v>
      </c>
      <c r="K91" s="111">
        <f t="shared" si="14"/>
        <v>0</v>
      </c>
      <c r="L91" s="112">
        <f t="shared" si="15"/>
        <v>0</v>
      </c>
      <c r="M91" s="63">
        <f>'PROCUDURE QUANTITY BASELINE'!H49</f>
        <v>16231</v>
      </c>
      <c r="N91" s="111">
        <f t="shared" si="16"/>
        <v>0</v>
      </c>
      <c r="O91" s="112">
        <f t="shared" si="17"/>
        <v>0</v>
      </c>
      <c r="P91" s="63">
        <f>'PROCUDURE QUANTITY BASELINE'!I49</f>
        <v>16556</v>
      </c>
      <c r="Q91" s="111">
        <f t="shared" si="18"/>
        <v>0</v>
      </c>
      <c r="R91" s="112">
        <f t="shared" si="19"/>
        <v>0</v>
      </c>
      <c r="S91" s="63">
        <f t="shared" si="12"/>
        <v>48700</v>
      </c>
      <c r="T91" s="112">
        <f t="shared" si="13"/>
        <v>0</v>
      </c>
    </row>
    <row r="92" spans="1:20" ht="15" thickBot="1" x14ac:dyDescent="0.4">
      <c r="A92" s="241"/>
      <c r="B92" s="31" t="s">
        <v>81</v>
      </c>
      <c r="C92" s="243"/>
      <c r="D92" s="117" t="s">
        <v>57</v>
      </c>
      <c r="E92" s="118" t="s">
        <v>57</v>
      </c>
      <c r="F92" s="119" t="s">
        <v>57</v>
      </c>
      <c r="G92" s="117" t="s">
        <v>57</v>
      </c>
      <c r="H92" s="118" t="s">
        <v>57</v>
      </c>
      <c r="I92" s="119" t="s">
        <v>57</v>
      </c>
      <c r="J92" s="63">
        <f>'PROCUDURE QUANTITY BASELINE'!G50</f>
        <v>375</v>
      </c>
      <c r="K92" s="111">
        <f t="shared" si="14"/>
        <v>0</v>
      </c>
      <c r="L92" s="112">
        <f t="shared" si="15"/>
        <v>0</v>
      </c>
      <c r="M92" s="63">
        <f>'PROCUDURE QUANTITY BASELINE'!H50</f>
        <v>383</v>
      </c>
      <c r="N92" s="111">
        <f t="shared" si="16"/>
        <v>0</v>
      </c>
      <c r="O92" s="112">
        <f t="shared" si="17"/>
        <v>0</v>
      </c>
      <c r="P92" s="63">
        <f>'PROCUDURE QUANTITY BASELINE'!I50</f>
        <v>391</v>
      </c>
      <c r="Q92" s="111">
        <f t="shared" si="18"/>
        <v>0</v>
      </c>
      <c r="R92" s="112">
        <f t="shared" si="19"/>
        <v>0</v>
      </c>
      <c r="S92" s="63">
        <f t="shared" si="12"/>
        <v>1149</v>
      </c>
      <c r="T92" s="112">
        <f t="shared" si="13"/>
        <v>0</v>
      </c>
    </row>
    <row r="93" spans="1:20" ht="15" thickBot="1" x14ac:dyDescent="0.4">
      <c r="A93" s="241"/>
      <c r="B93" s="31" t="s">
        <v>82</v>
      </c>
      <c r="C93" s="243"/>
      <c r="D93" s="117" t="s">
        <v>57</v>
      </c>
      <c r="E93" s="118" t="s">
        <v>57</v>
      </c>
      <c r="F93" s="119" t="s">
        <v>57</v>
      </c>
      <c r="G93" s="117" t="s">
        <v>57</v>
      </c>
      <c r="H93" s="118" t="s">
        <v>57</v>
      </c>
      <c r="I93" s="119" t="s">
        <v>57</v>
      </c>
      <c r="J93" s="63">
        <f>'PROCUDURE QUANTITY BASELINE'!G51</f>
        <v>22083</v>
      </c>
      <c r="K93" s="111">
        <f t="shared" si="14"/>
        <v>0</v>
      </c>
      <c r="L93" s="112">
        <f t="shared" si="15"/>
        <v>0</v>
      </c>
      <c r="M93" s="63">
        <f>'PROCUDURE QUANTITY BASELINE'!H51</f>
        <v>22525</v>
      </c>
      <c r="N93" s="111">
        <f t="shared" si="16"/>
        <v>0</v>
      </c>
      <c r="O93" s="112">
        <f t="shared" si="17"/>
        <v>0</v>
      </c>
      <c r="P93" s="63">
        <f>'PROCUDURE QUANTITY BASELINE'!I51</f>
        <v>22976</v>
      </c>
      <c r="Q93" s="111">
        <f t="shared" si="18"/>
        <v>0</v>
      </c>
      <c r="R93" s="112">
        <f t="shared" si="19"/>
        <v>0</v>
      </c>
      <c r="S93" s="63">
        <f t="shared" si="12"/>
        <v>67584</v>
      </c>
      <c r="T93" s="112">
        <f t="shared" si="13"/>
        <v>0</v>
      </c>
    </row>
    <row r="94" spans="1:20" ht="15" thickBot="1" x14ac:dyDescent="0.4">
      <c r="A94" s="241"/>
      <c r="B94" s="31" t="s">
        <v>138</v>
      </c>
      <c r="C94" s="243"/>
      <c r="D94" s="117" t="s">
        <v>57</v>
      </c>
      <c r="E94" s="118" t="s">
        <v>57</v>
      </c>
      <c r="F94" s="119" t="s">
        <v>57</v>
      </c>
      <c r="G94" s="117" t="s">
        <v>57</v>
      </c>
      <c r="H94" s="118" t="s">
        <v>57</v>
      </c>
      <c r="I94" s="119" t="s">
        <v>57</v>
      </c>
      <c r="J94" s="63">
        <f>'PROCUDURE QUANTITY BASELINE'!G52</f>
        <v>2046</v>
      </c>
      <c r="K94" s="111">
        <f t="shared" si="14"/>
        <v>0</v>
      </c>
      <c r="L94" s="112">
        <f t="shared" si="15"/>
        <v>0</v>
      </c>
      <c r="M94" s="63">
        <f>'PROCUDURE QUANTITY BASELINE'!H52</f>
        <v>2087</v>
      </c>
      <c r="N94" s="111">
        <f t="shared" si="16"/>
        <v>0</v>
      </c>
      <c r="O94" s="112">
        <f t="shared" si="17"/>
        <v>0</v>
      </c>
      <c r="P94" s="63">
        <f>'PROCUDURE QUANTITY BASELINE'!I52</f>
        <v>2129</v>
      </c>
      <c r="Q94" s="111">
        <f t="shared" si="18"/>
        <v>0</v>
      </c>
      <c r="R94" s="112">
        <f t="shared" si="19"/>
        <v>0</v>
      </c>
      <c r="S94" s="63">
        <f t="shared" si="12"/>
        <v>6262</v>
      </c>
      <c r="T94" s="112">
        <f t="shared" si="13"/>
        <v>0</v>
      </c>
    </row>
    <row r="95" spans="1:20" ht="15" thickBot="1" x14ac:dyDescent="0.4">
      <c r="A95" s="241"/>
      <c r="B95" s="31" t="s">
        <v>83</v>
      </c>
      <c r="C95" s="243"/>
      <c r="D95" s="117" t="s">
        <v>57</v>
      </c>
      <c r="E95" s="118" t="s">
        <v>57</v>
      </c>
      <c r="F95" s="119" t="s">
        <v>57</v>
      </c>
      <c r="G95" s="117" t="s">
        <v>57</v>
      </c>
      <c r="H95" s="118" t="s">
        <v>57</v>
      </c>
      <c r="I95" s="119" t="s">
        <v>57</v>
      </c>
      <c r="J95" s="63">
        <f>'PROCUDURE QUANTITY BASELINE'!G53</f>
        <v>1148</v>
      </c>
      <c r="K95" s="111">
        <f t="shared" si="14"/>
        <v>0</v>
      </c>
      <c r="L95" s="112">
        <f t="shared" si="15"/>
        <v>0</v>
      </c>
      <c r="M95" s="63">
        <f>'PROCUDURE QUANTITY BASELINE'!H53</f>
        <v>1171</v>
      </c>
      <c r="N95" s="111">
        <f t="shared" si="16"/>
        <v>0</v>
      </c>
      <c r="O95" s="112">
        <f t="shared" si="17"/>
        <v>0</v>
      </c>
      <c r="P95" s="63">
        <f>'PROCUDURE QUANTITY BASELINE'!I53</f>
        <v>1194</v>
      </c>
      <c r="Q95" s="111">
        <f t="shared" si="18"/>
        <v>0</v>
      </c>
      <c r="R95" s="112">
        <f t="shared" si="19"/>
        <v>0</v>
      </c>
      <c r="S95" s="63">
        <f t="shared" si="12"/>
        <v>3513</v>
      </c>
      <c r="T95" s="112">
        <f t="shared" si="13"/>
        <v>0</v>
      </c>
    </row>
    <row r="96" spans="1:20" ht="15" thickBot="1" x14ac:dyDescent="0.4">
      <c r="A96" s="241"/>
      <c r="B96" s="31" t="s">
        <v>84</v>
      </c>
      <c r="C96" s="243"/>
      <c r="D96" s="117" t="s">
        <v>57</v>
      </c>
      <c r="E96" s="118" t="s">
        <v>57</v>
      </c>
      <c r="F96" s="119" t="s">
        <v>57</v>
      </c>
      <c r="G96" s="117" t="s">
        <v>57</v>
      </c>
      <c r="H96" s="118" t="s">
        <v>57</v>
      </c>
      <c r="I96" s="119" t="s">
        <v>57</v>
      </c>
      <c r="J96" s="63">
        <f>'PROCUDURE QUANTITY BASELINE'!G54</f>
        <v>520</v>
      </c>
      <c r="K96" s="111">
        <f t="shared" si="14"/>
        <v>0</v>
      </c>
      <c r="L96" s="112">
        <f t="shared" si="15"/>
        <v>0</v>
      </c>
      <c r="M96" s="63">
        <f>'PROCUDURE QUANTITY BASELINE'!H54</f>
        <v>530</v>
      </c>
      <c r="N96" s="111">
        <f t="shared" si="16"/>
        <v>0</v>
      </c>
      <c r="O96" s="112">
        <f t="shared" si="17"/>
        <v>0</v>
      </c>
      <c r="P96" s="63">
        <f>'PROCUDURE QUANTITY BASELINE'!I54</f>
        <v>541</v>
      </c>
      <c r="Q96" s="111">
        <f t="shared" si="18"/>
        <v>0</v>
      </c>
      <c r="R96" s="112">
        <f t="shared" si="19"/>
        <v>0</v>
      </c>
      <c r="S96" s="63">
        <f t="shared" si="12"/>
        <v>1591</v>
      </c>
      <c r="T96" s="112">
        <f t="shared" si="13"/>
        <v>0</v>
      </c>
    </row>
    <row r="97" spans="1:20" ht="15" thickBot="1" x14ac:dyDescent="0.4">
      <c r="A97" s="241"/>
      <c r="B97" s="31" t="s">
        <v>85</v>
      </c>
      <c r="C97" s="243"/>
      <c r="D97" s="117" t="s">
        <v>57</v>
      </c>
      <c r="E97" s="118" t="s">
        <v>57</v>
      </c>
      <c r="F97" s="119" t="s">
        <v>57</v>
      </c>
      <c r="G97" s="117" t="s">
        <v>57</v>
      </c>
      <c r="H97" s="118" t="s">
        <v>57</v>
      </c>
      <c r="I97" s="119" t="s">
        <v>57</v>
      </c>
      <c r="J97" s="63">
        <f>'PROCUDURE QUANTITY BASELINE'!G55</f>
        <v>3650</v>
      </c>
      <c r="K97" s="111">
        <f t="shared" si="14"/>
        <v>0</v>
      </c>
      <c r="L97" s="112">
        <f t="shared" si="15"/>
        <v>0</v>
      </c>
      <c r="M97" s="63">
        <f>'PROCUDURE QUANTITY BASELINE'!H55</f>
        <v>3723</v>
      </c>
      <c r="N97" s="111">
        <f t="shared" si="16"/>
        <v>0</v>
      </c>
      <c r="O97" s="112">
        <f t="shared" si="17"/>
        <v>0</v>
      </c>
      <c r="P97" s="63">
        <f>'PROCUDURE QUANTITY BASELINE'!I55</f>
        <v>3797</v>
      </c>
      <c r="Q97" s="111">
        <f t="shared" si="18"/>
        <v>0</v>
      </c>
      <c r="R97" s="112">
        <f t="shared" si="19"/>
        <v>0</v>
      </c>
      <c r="S97" s="63">
        <f t="shared" si="12"/>
        <v>11170</v>
      </c>
      <c r="T97" s="112">
        <f t="shared" si="13"/>
        <v>0</v>
      </c>
    </row>
    <row r="98" spans="1:20" ht="15" thickBot="1" x14ac:dyDescent="0.4">
      <c r="A98" s="241"/>
      <c r="B98" s="31" t="s">
        <v>86</v>
      </c>
      <c r="C98" s="243"/>
      <c r="D98" s="117" t="s">
        <v>57</v>
      </c>
      <c r="E98" s="118" t="s">
        <v>57</v>
      </c>
      <c r="F98" s="119" t="s">
        <v>57</v>
      </c>
      <c r="G98" s="117" t="s">
        <v>57</v>
      </c>
      <c r="H98" s="118" t="s">
        <v>57</v>
      </c>
      <c r="I98" s="119" t="s">
        <v>57</v>
      </c>
      <c r="J98" s="63">
        <f>'PROCUDURE QUANTITY BASELINE'!G56</f>
        <v>3776</v>
      </c>
      <c r="K98" s="111">
        <f t="shared" si="14"/>
        <v>0</v>
      </c>
      <c r="L98" s="112">
        <f t="shared" si="15"/>
        <v>0</v>
      </c>
      <c r="M98" s="63">
        <f>'PROCUDURE QUANTITY BASELINE'!H56</f>
        <v>3852</v>
      </c>
      <c r="N98" s="111">
        <f t="shared" si="16"/>
        <v>0</v>
      </c>
      <c r="O98" s="112">
        <f t="shared" si="17"/>
        <v>0</v>
      </c>
      <c r="P98" s="63">
        <f>'PROCUDURE QUANTITY BASELINE'!I56</f>
        <v>3929</v>
      </c>
      <c r="Q98" s="111">
        <f t="shared" si="18"/>
        <v>0</v>
      </c>
      <c r="R98" s="112">
        <f t="shared" si="19"/>
        <v>0</v>
      </c>
      <c r="S98" s="63">
        <f t="shared" ref="S98:S127" si="20">J98+M98+P98</f>
        <v>11557</v>
      </c>
      <c r="T98" s="112">
        <f t="shared" ref="T98:T127" si="21">L98+O98+R98</f>
        <v>0</v>
      </c>
    </row>
    <row r="99" spans="1:20" ht="15" thickBot="1" x14ac:dyDescent="0.4">
      <c r="A99" s="241"/>
      <c r="B99" s="31" t="s">
        <v>87</v>
      </c>
      <c r="C99" s="243"/>
      <c r="D99" s="117" t="s">
        <v>57</v>
      </c>
      <c r="E99" s="118" t="s">
        <v>57</v>
      </c>
      <c r="F99" s="119" t="s">
        <v>57</v>
      </c>
      <c r="G99" s="117" t="s">
        <v>57</v>
      </c>
      <c r="H99" s="118" t="s">
        <v>57</v>
      </c>
      <c r="I99" s="119" t="s">
        <v>57</v>
      </c>
      <c r="J99" s="63">
        <f>'PROCUDURE QUANTITY BASELINE'!G57</f>
        <v>5531</v>
      </c>
      <c r="K99" s="111">
        <f t="shared" si="14"/>
        <v>0</v>
      </c>
      <c r="L99" s="112">
        <f t="shared" si="15"/>
        <v>0</v>
      </c>
      <c r="M99" s="63">
        <f>'PROCUDURE QUANTITY BASELINE'!H57</f>
        <v>5642</v>
      </c>
      <c r="N99" s="111">
        <f t="shared" si="16"/>
        <v>0</v>
      </c>
      <c r="O99" s="112">
        <f t="shared" si="17"/>
        <v>0</v>
      </c>
      <c r="P99" s="63">
        <f>'PROCUDURE QUANTITY BASELINE'!I57</f>
        <v>5755</v>
      </c>
      <c r="Q99" s="111">
        <f t="shared" si="18"/>
        <v>0</v>
      </c>
      <c r="R99" s="112">
        <f t="shared" si="19"/>
        <v>0</v>
      </c>
      <c r="S99" s="63">
        <f t="shared" si="20"/>
        <v>16928</v>
      </c>
      <c r="T99" s="112">
        <f t="shared" si="21"/>
        <v>0</v>
      </c>
    </row>
    <row r="100" spans="1:20" ht="15" thickBot="1" x14ac:dyDescent="0.4">
      <c r="A100" s="241"/>
      <c r="B100" s="31" t="s">
        <v>88</v>
      </c>
      <c r="C100" s="243"/>
      <c r="D100" s="117" t="s">
        <v>57</v>
      </c>
      <c r="E100" s="118" t="s">
        <v>57</v>
      </c>
      <c r="F100" s="119" t="s">
        <v>57</v>
      </c>
      <c r="G100" s="117" t="s">
        <v>57</v>
      </c>
      <c r="H100" s="118" t="s">
        <v>57</v>
      </c>
      <c r="I100" s="119" t="s">
        <v>57</v>
      </c>
      <c r="J100" s="63">
        <f>'PROCUDURE QUANTITY BASELINE'!G58</f>
        <v>8839</v>
      </c>
      <c r="K100" s="111">
        <f t="shared" si="14"/>
        <v>0</v>
      </c>
      <c r="L100" s="112">
        <f t="shared" si="15"/>
        <v>0</v>
      </c>
      <c r="M100" s="63">
        <f>'PROCUDURE QUANTITY BASELINE'!H58</f>
        <v>9016</v>
      </c>
      <c r="N100" s="111">
        <f t="shared" si="16"/>
        <v>0</v>
      </c>
      <c r="O100" s="112">
        <f t="shared" si="17"/>
        <v>0</v>
      </c>
      <c r="P100" s="63">
        <f>'PROCUDURE QUANTITY BASELINE'!I58</f>
        <v>9196</v>
      </c>
      <c r="Q100" s="111">
        <f t="shared" si="18"/>
        <v>0</v>
      </c>
      <c r="R100" s="112">
        <f t="shared" si="19"/>
        <v>0</v>
      </c>
      <c r="S100" s="63">
        <f t="shared" si="20"/>
        <v>27051</v>
      </c>
      <c r="T100" s="112">
        <f t="shared" si="21"/>
        <v>0</v>
      </c>
    </row>
    <row r="101" spans="1:20" ht="15" thickBot="1" x14ac:dyDescent="0.4">
      <c r="A101" s="241"/>
      <c r="B101" s="31" t="s">
        <v>89</v>
      </c>
      <c r="C101" s="243"/>
      <c r="D101" s="117" t="s">
        <v>57</v>
      </c>
      <c r="E101" s="118" t="s">
        <v>57</v>
      </c>
      <c r="F101" s="119" t="s">
        <v>57</v>
      </c>
      <c r="G101" s="117" t="s">
        <v>57</v>
      </c>
      <c r="H101" s="118" t="s">
        <v>57</v>
      </c>
      <c r="I101" s="119" t="s">
        <v>57</v>
      </c>
      <c r="J101" s="63">
        <f>'PROCUDURE QUANTITY BASELINE'!G59</f>
        <v>22283</v>
      </c>
      <c r="K101" s="111">
        <f t="shared" si="14"/>
        <v>0</v>
      </c>
      <c r="L101" s="112">
        <f t="shared" si="15"/>
        <v>0</v>
      </c>
      <c r="M101" s="63">
        <f>'PROCUDURE QUANTITY BASELINE'!H59</f>
        <v>22729</v>
      </c>
      <c r="N101" s="111">
        <f t="shared" si="16"/>
        <v>0</v>
      </c>
      <c r="O101" s="112">
        <f t="shared" si="17"/>
        <v>0</v>
      </c>
      <c r="P101" s="63">
        <f>'PROCUDURE QUANTITY BASELINE'!I59</f>
        <v>23184</v>
      </c>
      <c r="Q101" s="111">
        <f t="shared" si="18"/>
        <v>0</v>
      </c>
      <c r="R101" s="112">
        <f t="shared" si="19"/>
        <v>0</v>
      </c>
      <c r="S101" s="63">
        <f t="shared" si="20"/>
        <v>68196</v>
      </c>
      <c r="T101" s="112">
        <f t="shared" si="21"/>
        <v>0</v>
      </c>
    </row>
    <row r="102" spans="1:20" ht="15" thickBot="1" x14ac:dyDescent="0.4">
      <c r="A102" s="241"/>
      <c r="B102" s="31" t="s">
        <v>142</v>
      </c>
      <c r="C102" s="243"/>
      <c r="D102" s="117" t="s">
        <v>57</v>
      </c>
      <c r="E102" s="118" t="s">
        <v>57</v>
      </c>
      <c r="F102" s="119" t="s">
        <v>57</v>
      </c>
      <c r="G102" s="117" t="s">
        <v>57</v>
      </c>
      <c r="H102" s="118" t="s">
        <v>57</v>
      </c>
      <c r="I102" s="119" t="s">
        <v>57</v>
      </c>
      <c r="J102" s="63">
        <f>'PROCUDURE QUANTITY BASELINE'!G60</f>
        <v>11875</v>
      </c>
      <c r="K102" s="111">
        <f t="shared" si="14"/>
        <v>0</v>
      </c>
      <c r="L102" s="112">
        <f t="shared" si="15"/>
        <v>0</v>
      </c>
      <c r="M102" s="63">
        <f>'PROCUDURE QUANTITY BASELINE'!H60</f>
        <v>12113</v>
      </c>
      <c r="N102" s="111">
        <f t="shared" si="16"/>
        <v>0</v>
      </c>
      <c r="O102" s="112">
        <f t="shared" si="17"/>
        <v>0</v>
      </c>
      <c r="P102" s="63">
        <f>'PROCUDURE QUANTITY BASELINE'!I60</f>
        <v>12355</v>
      </c>
      <c r="Q102" s="111">
        <f t="shared" si="18"/>
        <v>0</v>
      </c>
      <c r="R102" s="112">
        <f t="shared" si="19"/>
        <v>0</v>
      </c>
      <c r="S102" s="63">
        <f t="shared" si="20"/>
        <v>36343</v>
      </c>
      <c r="T102" s="112">
        <f t="shared" si="21"/>
        <v>0</v>
      </c>
    </row>
    <row r="103" spans="1:20" ht="15" thickBot="1" x14ac:dyDescent="0.4">
      <c r="A103" s="241"/>
      <c r="B103" s="31" t="s">
        <v>90</v>
      </c>
      <c r="C103" s="243"/>
      <c r="D103" s="117" t="s">
        <v>57</v>
      </c>
      <c r="E103" s="118" t="s">
        <v>57</v>
      </c>
      <c r="F103" s="119" t="s">
        <v>57</v>
      </c>
      <c r="G103" s="117" t="s">
        <v>57</v>
      </c>
      <c r="H103" s="118" t="s">
        <v>57</v>
      </c>
      <c r="I103" s="119" t="s">
        <v>57</v>
      </c>
      <c r="J103" s="63">
        <f>'PROCUDURE QUANTITY BASELINE'!G61</f>
        <v>7263</v>
      </c>
      <c r="K103" s="111">
        <f t="shared" si="14"/>
        <v>0</v>
      </c>
      <c r="L103" s="112">
        <f t="shared" si="15"/>
        <v>0</v>
      </c>
      <c r="M103" s="63">
        <f>'PROCUDURE QUANTITY BASELINE'!H61</f>
        <v>7408</v>
      </c>
      <c r="N103" s="111">
        <f t="shared" si="16"/>
        <v>0</v>
      </c>
      <c r="O103" s="112">
        <f t="shared" si="17"/>
        <v>0</v>
      </c>
      <c r="P103" s="63">
        <f>'PROCUDURE QUANTITY BASELINE'!I61</f>
        <v>7556</v>
      </c>
      <c r="Q103" s="111">
        <f t="shared" si="18"/>
        <v>0</v>
      </c>
      <c r="R103" s="112">
        <f t="shared" si="19"/>
        <v>0</v>
      </c>
      <c r="S103" s="63">
        <f t="shared" si="20"/>
        <v>22227</v>
      </c>
      <c r="T103" s="112">
        <f t="shared" si="21"/>
        <v>0</v>
      </c>
    </row>
    <row r="104" spans="1:20" ht="15" thickBot="1" x14ac:dyDescent="0.4">
      <c r="A104" s="241"/>
      <c r="B104" s="31" t="s">
        <v>91</v>
      </c>
      <c r="C104" s="243"/>
      <c r="D104" s="117" t="s">
        <v>57</v>
      </c>
      <c r="E104" s="118" t="s">
        <v>57</v>
      </c>
      <c r="F104" s="119" t="s">
        <v>57</v>
      </c>
      <c r="G104" s="117" t="s">
        <v>57</v>
      </c>
      <c r="H104" s="118" t="s">
        <v>57</v>
      </c>
      <c r="I104" s="119" t="s">
        <v>57</v>
      </c>
      <c r="J104" s="63">
        <f>'PROCUDURE QUANTITY BASELINE'!G62</f>
        <v>18744</v>
      </c>
      <c r="K104" s="111">
        <f t="shared" si="14"/>
        <v>0</v>
      </c>
      <c r="L104" s="112">
        <f t="shared" si="15"/>
        <v>0</v>
      </c>
      <c r="M104" s="63">
        <f>'PROCUDURE QUANTITY BASELINE'!H62</f>
        <v>19119</v>
      </c>
      <c r="N104" s="111">
        <f t="shared" si="16"/>
        <v>0</v>
      </c>
      <c r="O104" s="112">
        <f t="shared" si="17"/>
        <v>0</v>
      </c>
      <c r="P104" s="63">
        <f>'PROCUDURE QUANTITY BASELINE'!I62</f>
        <v>19501</v>
      </c>
      <c r="Q104" s="111">
        <f t="shared" si="18"/>
        <v>0</v>
      </c>
      <c r="R104" s="112">
        <f t="shared" si="19"/>
        <v>0</v>
      </c>
      <c r="S104" s="63">
        <f t="shared" si="20"/>
        <v>57364</v>
      </c>
      <c r="T104" s="112">
        <f t="shared" si="21"/>
        <v>0</v>
      </c>
    </row>
    <row r="105" spans="1:20" ht="15" thickBot="1" x14ac:dyDescent="0.4">
      <c r="A105" s="241"/>
      <c r="B105" s="31" t="s">
        <v>92</v>
      </c>
      <c r="C105" s="243"/>
      <c r="D105" s="117" t="s">
        <v>57</v>
      </c>
      <c r="E105" s="118" t="s">
        <v>57</v>
      </c>
      <c r="F105" s="119" t="s">
        <v>57</v>
      </c>
      <c r="G105" s="117" t="s">
        <v>57</v>
      </c>
      <c r="H105" s="118" t="s">
        <v>57</v>
      </c>
      <c r="I105" s="119" t="s">
        <v>57</v>
      </c>
      <c r="J105" s="63">
        <f>'PROCUDURE QUANTITY BASELINE'!G63</f>
        <v>19912</v>
      </c>
      <c r="K105" s="111">
        <f t="shared" si="14"/>
        <v>0</v>
      </c>
      <c r="L105" s="112">
        <f t="shared" si="15"/>
        <v>0</v>
      </c>
      <c r="M105" s="63">
        <f>'PROCUDURE QUANTITY BASELINE'!H63</f>
        <v>20310</v>
      </c>
      <c r="N105" s="111">
        <f t="shared" si="16"/>
        <v>0</v>
      </c>
      <c r="O105" s="112">
        <f t="shared" si="17"/>
        <v>0</v>
      </c>
      <c r="P105" s="63">
        <f>'PROCUDURE QUANTITY BASELINE'!I63</f>
        <v>20716</v>
      </c>
      <c r="Q105" s="111">
        <f t="shared" si="18"/>
        <v>0</v>
      </c>
      <c r="R105" s="112">
        <f t="shared" si="19"/>
        <v>0</v>
      </c>
      <c r="S105" s="63">
        <f t="shared" si="20"/>
        <v>60938</v>
      </c>
      <c r="T105" s="112">
        <f t="shared" si="21"/>
        <v>0</v>
      </c>
    </row>
    <row r="106" spans="1:20" ht="15" thickBot="1" x14ac:dyDescent="0.4">
      <c r="A106" s="241"/>
      <c r="B106" s="31" t="s">
        <v>93</v>
      </c>
      <c r="C106" s="243"/>
      <c r="D106" s="117" t="s">
        <v>57</v>
      </c>
      <c r="E106" s="118" t="s">
        <v>57</v>
      </c>
      <c r="F106" s="119" t="s">
        <v>57</v>
      </c>
      <c r="G106" s="117" t="s">
        <v>57</v>
      </c>
      <c r="H106" s="118" t="s">
        <v>57</v>
      </c>
      <c r="I106" s="119" t="s">
        <v>57</v>
      </c>
      <c r="J106" s="63">
        <f>'PROCUDURE QUANTITY BASELINE'!G64</f>
        <v>4292</v>
      </c>
      <c r="K106" s="111">
        <f t="shared" si="14"/>
        <v>0</v>
      </c>
      <c r="L106" s="112">
        <f t="shared" si="15"/>
        <v>0</v>
      </c>
      <c r="M106" s="63">
        <f>'PROCUDURE QUANTITY BASELINE'!H64</f>
        <v>4378</v>
      </c>
      <c r="N106" s="111">
        <f t="shared" si="16"/>
        <v>0</v>
      </c>
      <c r="O106" s="112">
        <f t="shared" si="17"/>
        <v>0</v>
      </c>
      <c r="P106" s="63">
        <f>'PROCUDURE QUANTITY BASELINE'!I64</f>
        <v>4466</v>
      </c>
      <c r="Q106" s="111">
        <f t="shared" si="18"/>
        <v>0</v>
      </c>
      <c r="R106" s="112">
        <f t="shared" si="19"/>
        <v>0</v>
      </c>
      <c r="S106" s="63">
        <f t="shared" si="20"/>
        <v>13136</v>
      </c>
      <c r="T106" s="112">
        <f t="shared" si="21"/>
        <v>0</v>
      </c>
    </row>
    <row r="107" spans="1:20" ht="15" thickBot="1" x14ac:dyDescent="0.4">
      <c r="A107" s="241"/>
      <c r="B107" s="31" t="s">
        <v>139</v>
      </c>
      <c r="C107" s="243"/>
      <c r="D107" s="117" t="s">
        <v>57</v>
      </c>
      <c r="E107" s="118" t="s">
        <v>57</v>
      </c>
      <c r="F107" s="119" t="s">
        <v>57</v>
      </c>
      <c r="G107" s="117" t="s">
        <v>57</v>
      </c>
      <c r="H107" s="118" t="s">
        <v>57</v>
      </c>
      <c r="I107" s="119" t="s">
        <v>57</v>
      </c>
      <c r="J107" s="63">
        <f>'PROCUDURE QUANTITY BASELINE'!G65</f>
        <v>812</v>
      </c>
      <c r="K107" s="111">
        <f t="shared" si="14"/>
        <v>0</v>
      </c>
      <c r="L107" s="112">
        <f t="shared" si="15"/>
        <v>0</v>
      </c>
      <c r="M107" s="63">
        <f>'PROCUDURE QUANTITY BASELINE'!H65</f>
        <v>828</v>
      </c>
      <c r="N107" s="111">
        <f t="shared" si="16"/>
        <v>0</v>
      </c>
      <c r="O107" s="112">
        <f t="shared" si="17"/>
        <v>0</v>
      </c>
      <c r="P107" s="63">
        <f>'PROCUDURE QUANTITY BASELINE'!I65</f>
        <v>845</v>
      </c>
      <c r="Q107" s="111">
        <f t="shared" si="18"/>
        <v>0</v>
      </c>
      <c r="R107" s="112">
        <f t="shared" si="19"/>
        <v>0</v>
      </c>
      <c r="S107" s="63">
        <f t="shared" si="20"/>
        <v>2485</v>
      </c>
      <c r="T107" s="112">
        <f t="shared" si="21"/>
        <v>0</v>
      </c>
    </row>
    <row r="108" spans="1:20" ht="15" thickBot="1" x14ac:dyDescent="0.4">
      <c r="A108" s="241"/>
      <c r="B108" s="31" t="s">
        <v>141</v>
      </c>
      <c r="C108" s="243"/>
      <c r="D108" s="117" t="s">
        <v>57</v>
      </c>
      <c r="E108" s="118" t="s">
        <v>57</v>
      </c>
      <c r="F108" s="119" t="s">
        <v>57</v>
      </c>
      <c r="G108" s="117" t="s">
        <v>57</v>
      </c>
      <c r="H108" s="118" t="s">
        <v>57</v>
      </c>
      <c r="I108" s="119" t="s">
        <v>57</v>
      </c>
      <c r="J108" s="63">
        <f>'PROCUDURE QUANTITY BASELINE'!G66</f>
        <v>6151</v>
      </c>
      <c r="K108" s="111">
        <f t="shared" si="14"/>
        <v>0</v>
      </c>
      <c r="L108" s="112">
        <f t="shared" si="15"/>
        <v>0</v>
      </c>
      <c r="M108" s="63">
        <f>'PROCUDURE QUANTITY BASELINE'!H66</f>
        <v>6274</v>
      </c>
      <c r="N108" s="111">
        <f t="shared" si="16"/>
        <v>0</v>
      </c>
      <c r="O108" s="112">
        <f t="shared" si="17"/>
        <v>0</v>
      </c>
      <c r="P108" s="63">
        <f>'PROCUDURE QUANTITY BASELINE'!I66</f>
        <v>6399</v>
      </c>
      <c r="Q108" s="111">
        <f t="shared" si="18"/>
        <v>0</v>
      </c>
      <c r="R108" s="112">
        <f t="shared" si="19"/>
        <v>0</v>
      </c>
      <c r="S108" s="63">
        <f t="shared" si="20"/>
        <v>18824</v>
      </c>
      <c r="T108" s="112">
        <f t="shared" si="21"/>
        <v>0</v>
      </c>
    </row>
    <row r="109" spans="1:20" ht="15" thickBot="1" x14ac:dyDescent="0.4">
      <c r="A109" s="241"/>
      <c r="B109" s="31" t="s">
        <v>94</v>
      </c>
      <c r="C109" s="243"/>
      <c r="D109" s="117" t="s">
        <v>57</v>
      </c>
      <c r="E109" s="118" t="s">
        <v>57</v>
      </c>
      <c r="F109" s="119" t="s">
        <v>57</v>
      </c>
      <c r="G109" s="117" t="s">
        <v>57</v>
      </c>
      <c r="H109" s="118" t="s">
        <v>57</v>
      </c>
      <c r="I109" s="119" t="s">
        <v>57</v>
      </c>
      <c r="J109" s="63">
        <f>'PROCUDURE QUANTITY BASELINE'!G67</f>
        <v>4678</v>
      </c>
      <c r="K109" s="111">
        <f t="shared" si="14"/>
        <v>0</v>
      </c>
      <c r="L109" s="112">
        <f t="shared" si="15"/>
        <v>0</v>
      </c>
      <c r="M109" s="63">
        <f>'PROCUDURE QUANTITY BASELINE'!H67</f>
        <v>4772</v>
      </c>
      <c r="N109" s="111">
        <f t="shared" si="16"/>
        <v>0</v>
      </c>
      <c r="O109" s="112">
        <f t="shared" si="17"/>
        <v>0</v>
      </c>
      <c r="P109" s="63">
        <f>'PROCUDURE QUANTITY BASELINE'!I67</f>
        <v>4867</v>
      </c>
      <c r="Q109" s="111">
        <f t="shared" si="18"/>
        <v>0</v>
      </c>
      <c r="R109" s="112">
        <f t="shared" si="19"/>
        <v>0</v>
      </c>
      <c r="S109" s="63">
        <f t="shared" si="20"/>
        <v>14317</v>
      </c>
      <c r="T109" s="112">
        <f t="shared" si="21"/>
        <v>0</v>
      </c>
    </row>
    <row r="110" spans="1:20" ht="15" thickBot="1" x14ac:dyDescent="0.4">
      <c r="A110" s="241"/>
      <c r="B110" s="31" t="s">
        <v>95</v>
      </c>
      <c r="C110" s="243"/>
      <c r="D110" s="117" t="s">
        <v>57</v>
      </c>
      <c r="E110" s="118" t="s">
        <v>57</v>
      </c>
      <c r="F110" s="119" t="s">
        <v>57</v>
      </c>
      <c r="G110" s="117" t="s">
        <v>57</v>
      </c>
      <c r="H110" s="118" t="s">
        <v>57</v>
      </c>
      <c r="I110" s="119" t="s">
        <v>57</v>
      </c>
      <c r="J110" s="63">
        <f>'PROCUDURE QUANTITY BASELINE'!G68</f>
        <v>22332</v>
      </c>
      <c r="K110" s="111">
        <f t="shared" si="14"/>
        <v>0</v>
      </c>
      <c r="L110" s="112">
        <f t="shared" si="15"/>
        <v>0</v>
      </c>
      <c r="M110" s="63">
        <f>'PROCUDURE QUANTITY BASELINE'!H68</f>
        <v>22779</v>
      </c>
      <c r="N110" s="111">
        <f t="shared" si="16"/>
        <v>0</v>
      </c>
      <c r="O110" s="112">
        <f t="shared" si="17"/>
        <v>0</v>
      </c>
      <c r="P110" s="63">
        <f>'PROCUDURE QUANTITY BASELINE'!I68</f>
        <v>23235</v>
      </c>
      <c r="Q110" s="111">
        <f t="shared" si="18"/>
        <v>0</v>
      </c>
      <c r="R110" s="112">
        <f t="shared" si="19"/>
        <v>0</v>
      </c>
      <c r="S110" s="63">
        <f t="shared" si="20"/>
        <v>68346</v>
      </c>
      <c r="T110" s="112">
        <f t="shared" si="21"/>
        <v>0</v>
      </c>
    </row>
    <row r="111" spans="1:20" ht="15" thickBot="1" x14ac:dyDescent="0.4">
      <c r="A111" s="241"/>
      <c r="B111" s="31" t="s">
        <v>96</v>
      </c>
      <c r="C111" s="243"/>
      <c r="D111" s="117" t="s">
        <v>57</v>
      </c>
      <c r="E111" s="118" t="s">
        <v>57</v>
      </c>
      <c r="F111" s="119" t="s">
        <v>57</v>
      </c>
      <c r="G111" s="117" t="s">
        <v>57</v>
      </c>
      <c r="H111" s="118" t="s">
        <v>57</v>
      </c>
      <c r="I111" s="119" t="s">
        <v>57</v>
      </c>
      <c r="J111" s="63">
        <f>'PROCUDURE QUANTITY BASELINE'!G69</f>
        <v>888</v>
      </c>
      <c r="K111" s="111">
        <f t="shared" si="14"/>
        <v>0</v>
      </c>
      <c r="L111" s="112">
        <f t="shared" si="15"/>
        <v>0</v>
      </c>
      <c r="M111" s="63">
        <f>'PROCUDURE QUANTITY BASELINE'!H69</f>
        <v>906</v>
      </c>
      <c r="N111" s="111">
        <f t="shared" si="16"/>
        <v>0</v>
      </c>
      <c r="O111" s="112">
        <f t="shared" si="17"/>
        <v>0</v>
      </c>
      <c r="P111" s="63">
        <f>'PROCUDURE QUANTITY BASELINE'!I69</f>
        <v>924</v>
      </c>
      <c r="Q111" s="111">
        <f t="shared" si="18"/>
        <v>0</v>
      </c>
      <c r="R111" s="112">
        <f t="shared" si="19"/>
        <v>0</v>
      </c>
      <c r="S111" s="63">
        <f t="shared" si="20"/>
        <v>2718</v>
      </c>
      <c r="T111" s="112">
        <f t="shared" si="21"/>
        <v>0</v>
      </c>
    </row>
    <row r="112" spans="1:20" ht="15" thickBot="1" x14ac:dyDescent="0.4">
      <c r="A112" s="241"/>
      <c r="B112" s="31" t="s">
        <v>97</v>
      </c>
      <c r="C112" s="243"/>
      <c r="D112" s="117" t="s">
        <v>57</v>
      </c>
      <c r="E112" s="118" t="s">
        <v>57</v>
      </c>
      <c r="F112" s="119" t="s">
        <v>57</v>
      </c>
      <c r="G112" s="117" t="s">
        <v>57</v>
      </c>
      <c r="H112" s="118" t="s">
        <v>57</v>
      </c>
      <c r="I112" s="119" t="s">
        <v>57</v>
      </c>
      <c r="J112" s="63">
        <f>'PROCUDURE QUANTITY BASELINE'!G70</f>
        <v>4044</v>
      </c>
      <c r="K112" s="111">
        <f t="shared" si="14"/>
        <v>0</v>
      </c>
      <c r="L112" s="112">
        <f t="shared" si="15"/>
        <v>0</v>
      </c>
      <c r="M112" s="63">
        <f>'PROCUDURE QUANTITY BASELINE'!H70</f>
        <v>4125</v>
      </c>
      <c r="N112" s="111">
        <f t="shared" si="16"/>
        <v>0</v>
      </c>
      <c r="O112" s="112">
        <f t="shared" si="17"/>
        <v>0</v>
      </c>
      <c r="P112" s="63">
        <f>'PROCUDURE QUANTITY BASELINE'!I70</f>
        <v>4208</v>
      </c>
      <c r="Q112" s="111">
        <f t="shared" si="18"/>
        <v>0</v>
      </c>
      <c r="R112" s="112">
        <f t="shared" si="19"/>
        <v>0</v>
      </c>
      <c r="S112" s="63">
        <f t="shared" si="20"/>
        <v>12377</v>
      </c>
      <c r="T112" s="112">
        <f t="shared" si="21"/>
        <v>0</v>
      </c>
    </row>
    <row r="113" spans="1:20" ht="15" thickBot="1" x14ac:dyDescent="0.4">
      <c r="A113" s="241"/>
      <c r="B113" s="31" t="s">
        <v>98</v>
      </c>
      <c r="C113" s="243"/>
      <c r="D113" s="117" t="s">
        <v>57</v>
      </c>
      <c r="E113" s="118" t="s">
        <v>57</v>
      </c>
      <c r="F113" s="119" t="s">
        <v>57</v>
      </c>
      <c r="G113" s="117" t="s">
        <v>57</v>
      </c>
      <c r="H113" s="118" t="s">
        <v>57</v>
      </c>
      <c r="I113" s="119" t="s">
        <v>57</v>
      </c>
      <c r="J113" s="63">
        <f>'PROCUDURE QUANTITY BASELINE'!G71</f>
        <v>9816</v>
      </c>
      <c r="K113" s="111">
        <f t="shared" si="14"/>
        <v>0</v>
      </c>
      <c r="L113" s="112">
        <f t="shared" si="15"/>
        <v>0</v>
      </c>
      <c r="M113" s="63">
        <f>'PROCUDURE QUANTITY BASELINE'!H71</f>
        <v>10012</v>
      </c>
      <c r="N113" s="111">
        <f t="shared" si="16"/>
        <v>0</v>
      </c>
      <c r="O113" s="112">
        <f t="shared" si="17"/>
        <v>0</v>
      </c>
      <c r="P113" s="63">
        <f>'PROCUDURE QUANTITY BASELINE'!I71</f>
        <v>10212</v>
      </c>
      <c r="Q113" s="111">
        <f t="shared" si="18"/>
        <v>0</v>
      </c>
      <c r="R113" s="112">
        <f t="shared" si="19"/>
        <v>0</v>
      </c>
      <c r="S113" s="63">
        <f t="shared" si="20"/>
        <v>30040</v>
      </c>
      <c r="T113" s="112">
        <f t="shared" si="21"/>
        <v>0</v>
      </c>
    </row>
    <row r="114" spans="1:20" ht="15" thickBot="1" x14ac:dyDescent="0.4">
      <c r="A114" s="241"/>
      <c r="B114" s="31" t="s">
        <v>99</v>
      </c>
      <c r="C114" s="243"/>
      <c r="D114" s="117" t="s">
        <v>57</v>
      </c>
      <c r="E114" s="118" t="s">
        <v>57</v>
      </c>
      <c r="F114" s="119" t="s">
        <v>57</v>
      </c>
      <c r="G114" s="117" t="s">
        <v>57</v>
      </c>
      <c r="H114" s="118" t="s">
        <v>57</v>
      </c>
      <c r="I114" s="119" t="s">
        <v>57</v>
      </c>
      <c r="J114" s="63">
        <f>'PROCUDURE QUANTITY BASELINE'!G72</f>
        <v>9619</v>
      </c>
      <c r="K114" s="111">
        <f t="shared" si="14"/>
        <v>0</v>
      </c>
      <c r="L114" s="112">
        <f t="shared" si="15"/>
        <v>0</v>
      </c>
      <c r="M114" s="63">
        <f>'PROCUDURE QUANTITY BASELINE'!H72</f>
        <v>9811</v>
      </c>
      <c r="N114" s="111">
        <f t="shared" si="16"/>
        <v>0</v>
      </c>
      <c r="O114" s="112">
        <f t="shared" si="17"/>
        <v>0</v>
      </c>
      <c r="P114" s="63">
        <f>'PROCUDURE QUANTITY BASELINE'!I72</f>
        <v>10007</v>
      </c>
      <c r="Q114" s="111">
        <f t="shared" si="18"/>
        <v>0</v>
      </c>
      <c r="R114" s="112">
        <f t="shared" si="19"/>
        <v>0</v>
      </c>
      <c r="S114" s="63">
        <f t="shared" si="20"/>
        <v>29437</v>
      </c>
      <c r="T114" s="112">
        <f t="shared" si="21"/>
        <v>0</v>
      </c>
    </row>
    <row r="115" spans="1:20" ht="15" thickBot="1" x14ac:dyDescent="0.4">
      <c r="A115" s="241"/>
      <c r="B115" s="31" t="s">
        <v>100</v>
      </c>
      <c r="C115" s="243"/>
      <c r="D115" s="117" t="s">
        <v>57</v>
      </c>
      <c r="E115" s="118" t="s">
        <v>57</v>
      </c>
      <c r="F115" s="119" t="s">
        <v>57</v>
      </c>
      <c r="G115" s="117" t="s">
        <v>57</v>
      </c>
      <c r="H115" s="118" t="s">
        <v>57</v>
      </c>
      <c r="I115" s="119" t="s">
        <v>57</v>
      </c>
      <c r="J115" s="63">
        <f>'PROCUDURE QUANTITY BASELINE'!G73</f>
        <v>11081</v>
      </c>
      <c r="K115" s="111">
        <f t="shared" si="14"/>
        <v>0</v>
      </c>
      <c r="L115" s="112">
        <f t="shared" si="15"/>
        <v>0</v>
      </c>
      <c r="M115" s="63">
        <f>'PROCUDURE QUANTITY BASELINE'!H73</f>
        <v>11303</v>
      </c>
      <c r="N115" s="111">
        <f t="shared" si="16"/>
        <v>0</v>
      </c>
      <c r="O115" s="112">
        <f t="shared" si="17"/>
        <v>0</v>
      </c>
      <c r="P115" s="63">
        <f>'PROCUDURE QUANTITY BASELINE'!I73</f>
        <v>11529</v>
      </c>
      <c r="Q115" s="111">
        <f t="shared" si="18"/>
        <v>0</v>
      </c>
      <c r="R115" s="112">
        <f t="shared" si="19"/>
        <v>0</v>
      </c>
      <c r="S115" s="63">
        <f t="shared" si="20"/>
        <v>33913</v>
      </c>
      <c r="T115" s="112">
        <f t="shared" si="21"/>
        <v>0</v>
      </c>
    </row>
    <row r="116" spans="1:20" ht="15" thickBot="1" x14ac:dyDescent="0.4">
      <c r="A116" s="241"/>
      <c r="B116" s="31" t="s">
        <v>101</v>
      </c>
      <c r="C116" s="243"/>
      <c r="D116" s="117" t="s">
        <v>57</v>
      </c>
      <c r="E116" s="118" t="s">
        <v>57</v>
      </c>
      <c r="F116" s="119" t="s">
        <v>57</v>
      </c>
      <c r="G116" s="117" t="s">
        <v>57</v>
      </c>
      <c r="H116" s="118" t="s">
        <v>57</v>
      </c>
      <c r="I116" s="119" t="s">
        <v>57</v>
      </c>
      <c r="J116" s="63">
        <f>'PROCUDURE QUANTITY BASELINE'!G74</f>
        <v>16415</v>
      </c>
      <c r="K116" s="111">
        <f t="shared" si="14"/>
        <v>0</v>
      </c>
      <c r="L116" s="112">
        <f t="shared" si="15"/>
        <v>0</v>
      </c>
      <c r="M116" s="63">
        <f>'PROCUDURE QUANTITY BASELINE'!H74</f>
        <v>16743</v>
      </c>
      <c r="N116" s="111">
        <f t="shared" si="16"/>
        <v>0</v>
      </c>
      <c r="O116" s="112">
        <f t="shared" si="17"/>
        <v>0</v>
      </c>
      <c r="P116" s="63">
        <f>'PROCUDURE QUANTITY BASELINE'!I74</f>
        <v>17078</v>
      </c>
      <c r="Q116" s="111">
        <f t="shared" si="18"/>
        <v>0</v>
      </c>
      <c r="R116" s="112">
        <f t="shared" si="19"/>
        <v>0</v>
      </c>
      <c r="S116" s="63">
        <f t="shared" si="20"/>
        <v>50236</v>
      </c>
      <c r="T116" s="112">
        <f t="shared" si="21"/>
        <v>0</v>
      </c>
    </row>
    <row r="117" spans="1:20" ht="15" thickBot="1" x14ac:dyDescent="0.4">
      <c r="A117" s="241"/>
      <c r="B117" s="31" t="s">
        <v>102</v>
      </c>
      <c r="C117" s="243"/>
      <c r="D117" s="117" t="s">
        <v>57</v>
      </c>
      <c r="E117" s="118" t="s">
        <v>57</v>
      </c>
      <c r="F117" s="119" t="s">
        <v>57</v>
      </c>
      <c r="G117" s="117" t="s">
        <v>57</v>
      </c>
      <c r="H117" s="118" t="s">
        <v>57</v>
      </c>
      <c r="I117" s="119" t="s">
        <v>57</v>
      </c>
      <c r="J117" s="63">
        <f>'PROCUDURE QUANTITY BASELINE'!G75</f>
        <v>12376</v>
      </c>
      <c r="K117" s="111">
        <f t="shared" si="14"/>
        <v>0</v>
      </c>
      <c r="L117" s="112">
        <f t="shared" si="15"/>
        <v>0</v>
      </c>
      <c r="M117" s="63">
        <f>'PROCUDURE QUANTITY BASELINE'!H75</f>
        <v>12624</v>
      </c>
      <c r="N117" s="111">
        <f t="shared" si="16"/>
        <v>0</v>
      </c>
      <c r="O117" s="112">
        <f t="shared" si="17"/>
        <v>0</v>
      </c>
      <c r="P117" s="63">
        <f>'PROCUDURE QUANTITY BASELINE'!I75</f>
        <v>12876</v>
      </c>
      <c r="Q117" s="111">
        <f t="shared" si="18"/>
        <v>0</v>
      </c>
      <c r="R117" s="112">
        <f t="shared" si="19"/>
        <v>0</v>
      </c>
      <c r="S117" s="63">
        <f t="shared" si="20"/>
        <v>37876</v>
      </c>
      <c r="T117" s="112">
        <f t="shared" si="21"/>
        <v>0</v>
      </c>
    </row>
    <row r="118" spans="1:20" ht="15" thickBot="1" x14ac:dyDescent="0.4">
      <c r="A118" s="241"/>
      <c r="B118" s="31" t="s">
        <v>103</v>
      </c>
      <c r="C118" s="243"/>
      <c r="D118" s="117" t="s">
        <v>57</v>
      </c>
      <c r="E118" s="118" t="s">
        <v>57</v>
      </c>
      <c r="F118" s="119" t="s">
        <v>57</v>
      </c>
      <c r="G118" s="117" t="s">
        <v>57</v>
      </c>
      <c r="H118" s="118" t="s">
        <v>57</v>
      </c>
      <c r="I118" s="119" t="s">
        <v>57</v>
      </c>
      <c r="J118" s="63">
        <f>'PROCUDURE QUANTITY BASELINE'!G76</f>
        <v>7758</v>
      </c>
      <c r="K118" s="111">
        <f t="shared" si="14"/>
        <v>0</v>
      </c>
      <c r="L118" s="112">
        <f t="shared" si="15"/>
        <v>0</v>
      </c>
      <c r="M118" s="63">
        <f>'PROCUDURE QUANTITY BASELINE'!H76</f>
        <v>7913</v>
      </c>
      <c r="N118" s="111">
        <f t="shared" si="16"/>
        <v>0</v>
      </c>
      <c r="O118" s="112">
        <f t="shared" si="17"/>
        <v>0</v>
      </c>
      <c r="P118" s="63">
        <f>'PROCUDURE QUANTITY BASELINE'!I76</f>
        <v>8071</v>
      </c>
      <c r="Q118" s="111">
        <f t="shared" si="18"/>
        <v>0</v>
      </c>
      <c r="R118" s="112">
        <f t="shared" si="19"/>
        <v>0</v>
      </c>
      <c r="S118" s="63">
        <f t="shared" si="20"/>
        <v>23742</v>
      </c>
      <c r="T118" s="112">
        <f t="shared" si="21"/>
        <v>0</v>
      </c>
    </row>
    <row r="119" spans="1:20" ht="15" thickBot="1" x14ac:dyDescent="0.4">
      <c r="A119" s="241"/>
      <c r="B119" s="31" t="s">
        <v>104</v>
      </c>
      <c r="C119" s="243"/>
      <c r="D119" s="117" t="s">
        <v>57</v>
      </c>
      <c r="E119" s="118" t="s">
        <v>57</v>
      </c>
      <c r="F119" s="119" t="s">
        <v>57</v>
      </c>
      <c r="G119" s="117" t="s">
        <v>57</v>
      </c>
      <c r="H119" s="118" t="s">
        <v>57</v>
      </c>
      <c r="I119" s="119" t="s">
        <v>57</v>
      </c>
      <c r="J119" s="63">
        <f>'PROCUDURE QUANTITY BASELINE'!G77</f>
        <v>8186</v>
      </c>
      <c r="K119" s="111">
        <f t="shared" si="14"/>
        <v>0</v>
      </c>
      <c r="L119" s="112">
        <f t="shared" si="15"/>
        <v>0</v>
      </c>
      <c r="M119" s="63">
        <f>'PROCUDURE QUANTITY BASELINE'!H77</f>
        <v>8350</v>
      </c>
      <c r="N119" s="111">
        <f t="shared" si="16"/>
        <v>0</v>
      </c>
      <c r="O119" s="112">
        <f t="shared" si="17"/>
        <v>0</v>
      </c>
      <c r="P119" s="63">
        <f>'PROCUDURE QUANTITY BASELINE'!I77</f>
        <v>8517</v>
      </c>
      <c r="Q119" s="111">
        <f t="shared" si="18"/>
        <v>0</v>
      </c>
      <c r="R119" s="112">
        <f t="shared" si="19"/>
        <v>0</v>
      </c>
      <c r="S119" s="63">
        <f t="shared" si="20"/>
        <v>25053</v>
      </c>
      <c r="T119" s="112">
        <f t="shared" si="21"/>
        <v>0</v>
      </c>
    </row>
    <row r="120" spans="1:20" ht="15" thickBot="1" x14ac:dyDescent="0.4">
      <c r="A120" s="241"/>
      <c r="B120" s="31" t="s">
        <v>105</v>
      </c>
      <c r="C120" s="243"/>
      <c r="D120" s="117" t="s">
        <v>57</v>
      </c>
      <c r="E120" s="118" t="s">
        <v>57</v>
      </c>
      <c r="F120" s="119" t="s">
        <v>57</v>
      </c>
      <c r="G120" s="117" t="s">
        <v>57</v>
      </c>
      <c r="H120" s="118" t="s">
        <v>57</v>
      </c>
      <c r="I120" s="119" t="s">
        <v>57</v>
      </c>
      <c r="J120" s="63">
        <f>'PROCUDURE QUANTITY BASELINE'!G78</f>
        <v>4640</v>
      </c>
      <c r="K120" s="111">
        <f t="shared" si="14"/>
        <v>0</v>
      </c>
      <c r="L120" s="112">
        <f t="shared" si="15"/>
        <v>0</v>
      </c>
      <c r="M120" s="63">
        <f>'PROCUDURE QUANTITY BASELINE'!H78</f>
        <v>4733</v>
      </c>
      <c r="N120" s="111">
        <f t="shared" si="16"/>
        <v>0</v>
      </c>
      <c r="O120" s="112">
        <f t="shared" si="17"/>
        <v>0</v>
      </c>
      <c r="P120" s="63">
        <f>'PROCUDURE QUANTITY BASELINE'!I78</f>
        <v>4828</v>
      </c>
      <c r="Q120" s="111">
        <f t="shared" si="18"/>
        <v>0</v>
      </c>
      <c r="R120" s="112">
        <f t="shared" si="19"/>
        <v>0</v>
      </c>
      <c r="S120" s="63">
        <f t="shared" si="20"/>
        <v>14201</v>
      </c>
      <c r="T120" s="112">
        <f t="shared" si="21"/>
        <v>0</v>
      </c>
    </row>
    <row r="121" spans="1:20" ht="15" thickBot="1" x14ac:dyDescent="0.4">
      <c r="A121" s="241"/>
      <c r="B121" s="31" t="s">
        <v>143</v>
      </c>
      <c r="C121" s="243"/>
      <c r="D121" s="117" t="s">
        <v>57</v>
      </c>
      <c r="E121" s="118" t="s">
        <v>57</v>
      </c>
      <c r="F121" s="119" t="s">
        <v>57</v>
      </c>
      <c r="G121" s="117" t="s">
        <v>57</v>
      </c>
      <c r="H121" s="118" t="s">
        <v>57</v>
      </c>
      <c r="I121" s="119" t="s">
        <v>57</v>
      </c>
      <c r="J121" s="63">
        <f>'PROCUDURE QUANTITY BASELINE'!G79</f>
        <v>29891</v>
      </c>
      <c r="K121" s="111">
        <f t="shared" si="14"/>
        <v>0</v>
      </c>
      <c r="L121" s="112">
        <f t="shared" si="15"/>
        <v>0</v>
      </c>
      <c r="M121" s="63">
        <f>'PROCUDURE QUANTITY BASELINE'!H79</f>
        <v>30489</v>
      </c>
      <c r="N121" s="111">
        <f t="shared" si="16"/>
        <v>0</v>
      </c>
      <c r="O121" s="112">
        <f t="shared" si="17"/>
        <v>0</v>
      </c>
      <c r="P121" s="63">
        <f>'PROCUDURE QUANTITY BASELINE'!I79</f>
        <v>31099</v>
      </c>
      <c r="Q121" s="111">
        <f t="shared" si="18"/>
        <v>0</v>
      </c>
      <c r="R121" s="112">
        <f t="shared" si="19"/>
        <v>0</v>
      </c>
      <c r="S121" s="63">
        <f t="shared" si="20"/>
        <v>91479</v>
      </c>
      <c r="T121" s="112">
        <f t="shared" si="21"/>
        <v>0</v>
      </c>
    </row>
    <row r="122" spans="1:20" ht="15" thickBot="1" x14ac:dyDescent="0.4">
      <c r="A122" s="241"/>
      <c r="B122" s="31" t="s">
        <v>106</v>
      </c>
      <c r="C122" s="243"/>
      <c r="D122" s="117" t="s">
        <v>57</v>
      </c>
      <c r="E122" s="118" t="s">
        <v>57</v>
      </c>
      <c r="F122" s="119" t="s">
        <v>57</v>
      </c>
      <c r="G122" s="117" t="s">
        <v>57</v>
      </c>
      <c r="H122" s="118" t="s">
        <v>57</v>
      </c>
      <c r="I122" s="119" t="s">
        <v>57</v>
      </c>
      <c r="J122" s="63">
        <f>'PROCUDURE QUANTITY BASELINE'!G80</f>
        <v>1124</v>
      </c>
      <c r="K122" s="111">
        <f t="shared" si="14"/>
        <v>0</v>
      </c>
      <c r="L122" s="112">
        <f t="shared" si="15"/>
        <v>0</v>
      </c>
      <c r="M122" s="63">
        <f>'PROCUDURE QUANTITY BASELINE'!H80</f>
        <v>1146</v>
      </c>
      <c r="N122" s="111">
        <f t="shared" si="16"/>
        <v>0</v>
      </c>
      <c r="O122" s="112">
        <f t="shared" si="17"/>
        <v>0</v>
      </c>
      <c r="P122" s="63">
        <f>'PROCUDURE QUANTITY BASELINE'!I80</f>
        <v>1169</v>
      </c>
      <c r="Q122" s="111">
        <f t="shared" si="18"/>
        <v>0</v>
      </c>
      <c r="R122" s="112">
        <f t="shared" si="19"/>
        <v>0</v>
      </c>
      <c r="S122" s="63">
        <f t="shared" si="20"/>
        <v>3439</v>
      </c>
      <c r="T122" s="112">
        <f t="shared" si="21"/>
        <v>0</v>
      </c>
    </row>
    <row r="123" spans="1:20" ht="15" thickBot="1" x14ac:dyDescent="0.4">
      <c r="A123" s="241"/>
      <c r="B123" s="31" t="s">
        <v>107</v>
      </c>
      <c r="C123" s="243"/>
      <c r="D123" s="117" t="s">
        <v>57</v>
      </c>
      <c r="E123" s="118" t="s">
        <v>57</v>
      </c>
      <c r="F123" s="119" t="s">
        <v>57</v>
      </c>
      <c r="G123" s="117" t="s">
        <v>57</v>
      </c>
      <c r="H123" s="118" t="s">
        <v>57</v>
      </c>
      <c r="I123" s="119" t="s">
        <v>57</v>
      </c>
      <c r="J123" s="63">
        <f>'PROCUDURE QUANTITY BASELINE'!G81</f>
        <v>14811</v>
      </c>
      <c r="K123" s="111">
        <f t="shared" si="14"/>
        <v>0</v>
      </c>
      <c r="L123" s="112">
        <f t="shared" si="15"/>
        <v>0</v>
      </c>
      <c r="M123" s="63">
        <f>'PROCUDURE QUANTITY BASELINE'!H81</f>
        <v>15107</v>
      </c>
      <c r="N123" s="111">
        <f t="shared" si="16"/>
        <v>0</v>
      </c>
      <c r="O123" s="112">
        <f t="shared" si="17"/>
        <v>0</v>
      </c>
      <c r="P123" s="63">
        <f>'PROCUDURE QUANTITY BASELINE'!I81</f>
        <v>15409</v>
      </c>
      <c r="Q123" s="111">
        <f t="shared" si="18"/>
        <v>0</v>
      </c>
      <c r="R123" s="112">
        <f t="shared" si="19"/>
        <v>0</v>
      </c>
      <c r="S123" s="63">
        <f t="shared" si="20"/>
        <v>45327</v>
      </c>
      <c r="T123" s="112">
        <f t="shared" si="21"/>
        <v>0</v>
      </c>
    </row>
    <row r="124" spans="1:20" ht="15" thickBot="1" x14ac:dyDescent="0.4">
      <c r="A124" s="241"/>
      <c r="B124" s="31" t="s">
        <v>108</v>
      </c>
      <c r="C124" s="243"/>
      <c r="D124" s="117" t="s">
        <v>57</v>
      </c>
      <c r="E124" s="118" t="s">
        <v>57</v>
      </c>
      <c r="F124" s="119" t="s">
        <v>57</v>
      </c>
      <c r="G124" s="117" t="s">
        <v>57</v>
      </c>
      <c r="H124" s="118" t="s">
        <v>57</v>
      </c>
      <c r="I124" s="119" t="s">
        <v>57</v>
      </c>
      <c r="J124" s="63">
        <f>'PROCUDURE QUANTITY BASELINE'!G82</f>
        <v>20657</v>
      </c>
      <c r="K124" s="111">
        <f t="shared" si="14"/>
        <v>0</v>
      </c>
      <c r="L124" s="112">
        <f t="shared" si="15"/>
        <v>0</v>
      </c>
      <c r="M124" s="63">
        <f>'PROCUDURE QUANTITY BASELINE'!H82</f>
        <v>21070</v>
      </c>
      <c r="N124" s="111">
        <f t="shared" si="16"/>
        <v>0</v>
      </c>
      <c r="O124" s="112">
        <f t="shared" si="17"/>
        <v>0</v>
      </c>
      <c r="P124" s="63">
        <f>'PROCUDURE QUANTITY BASELINE'!I82</f>
        <v>21491</v>
      </c>
      <c r="Q124" s="111">
        <f t="shared" si="18"/>
        <v>0</v>
      </c>
      <c r="R124" s="112">
        <f t="shared" si="19"/>
        <v>0</v>
      </c>
      <c r="S124" s="63">
        <f t="shared" si="20"/>
        <v>63218</v>
      </c>
      <c r="T124" s="112">
        <f t="shared" si="21"/>
        <v>0</v>
      </c>
    </row>
    <row r="125" spans="1:20" ht="15" thickBot="1" x14ac:dyDescent="0.4">
      <c r="A125" s="241"/>
      <c r="B125" s="31" t="s">
        <v>109</v>
      </c>
      <c r="C125" s="243"/>
      <c r="D125" s="117" t="s">
        <v>57</v>
      </c>
      <c r="E125" s="118" t="s">
        <v>57</v>
      </c>
      <c r="F125" s="119" t="s">
        <v>57</v>
      </c>
      <c r="G125" s="117" t="s">
        <v>57</v>
      </c>
      <c r="H125" s="118" t="s">
        <v>57</v>
      </c>
      <c r="I125" s="119" t="s">
        <v>57</v>
      </c>
      <c r="J125" s="63">
        <f>'PROCUDURE QUANTITY BASELINE'!G83</f>
        <v>17520</v>
      </c>
      <c r="K125" s="111">
        <f t="shared" si="14"/>
        <v>0</v>
      </c>
      <c r="L125" s="112">
        <f t="shared" si="15"/>
        <v>0</v>
      </c>
      <c r="M125" s="63">
        <f>'PROCUDURE QUANTITY BASELINE'!H83</f>
        <v>17870</v>
      </c>
      <c r="N125" s="111">
        <f t="shared" si="16"/>
        <v>0</v>
      </c>
      <c r="O125" s="112">
        <f t="shared" si="17"/>
        <v>0</v>
      </c>
      <c r="P125" s="63">
        <f>'PROCUDURE QUANTITY BASELINE'!I83</f>
        <v>18227</v>
      </c>
      <c r="Q125" s="111">
        <f t="shared" si="18"/>
        <v>0</v>
      </c>
      <c r="R125" s="112">
        <f t="shared" si="19"/>
        <v>0</v>
      </c>
      <c r="S125" s="63">
        <f t="shared" si="20"/>
        <v>53617</v>
      </c>
      <c r="T125" s="112">
        <f t="shared" si="21"/>
        <v>0</v>
      </c>
    </row>
    <row r="126" spans="1:20" ht="15" thickBot="1" x14ac:dyDescent="0.4">
      <c r="A126" s="241"/>
      <c r="B126" s="31" t="s">
        <v>110</v>
      </c>
      <c r="C126" s="243"/>
      <c r="D126" s="117" t="s">
        <v>57</v>
      </c>
      <c r="E126" s="118" t="s">
        <v>57</v>
      </c>
      <c r="F126" s="119" t="s">
        <v>57</v>
      </c>
      <c r="G126" s="117" t="s">
        <v>57</v>
      </c>
      <c r="H126" s="118" t="s">
        <v>57</v>
      </c>
      <c r="I126" s="119" t="s">
        <v>57</v>
      </c>
      <c r="J126" s="63">
        <f>'PROCUDURE QUANTITY BASELINE'!G84</f>
        <v>16662</v>
      </c>
      <c r="K126" s="111">
        <f t="shared" si="14"/>
        <v>0</v>
      </c>
      <c r="L126" s="112">
        <f t="shared" si="15"/>
        <v>0</v>
      </c>
      <c r="M126" s="63">
        <f>'PROCUDURE QUANTITY BASELINE'!H84</f>
        <v>16995</v>
      </c>
      <c r="N126" s="111">
        <f t="shared" si="16"/>
        <v>0</v>
      </c>
      <c r="O126" s="112">
        <f t="shared" si="17"/>
        <v>0</v>
      </c>
      <c r="P126" s="63">
        <f>'PROCUDURE QUANTITY BASELINE'!I84</f>
        <v>17335</v>
      </c>
      <c r="Q126" s="111">
        <f t="shared" si="18"/>
        <v>0</v>
      </c>
      <c r="R126" s="112">
        <f t="shared" si="19"/>
        <v>0</v>
      </c>
      <c r="S126" s="63">
        <f t="shared" si="20"/>
        <v>50992</v>
      </c>
      <c r="T126" s="112">
        <f t="shared" si="21"/>
        <v>0</v>
      </c>
    </row>
    <row r="127" spans="1:20" x14ac:dyDescent="0.35">
      <c r="A127" s="241"/>
      <c r="B127" s="31" t="s">
        <v>111</v>
      </c>
      <c r="C127" s="243"/>
      <c r="D127" s="120" t="s">
        <v>57</v>
      </c>
      <c r="E127" s="121" t="s">
        <v>57</v>
      </c>
      <c r="F127" s="122" t="s">
        <v>57</v>
      </c>
      <c r="G127" s="120" t="s">
        <v>57</v>
      </c>
      <c r="H127" s="121" t="s">
        <v>57</v>
      </c>
      <c r="I127" s="122" t="s">
        <v>57</v>
      </c>
      <c r="J127" s="123">
        <f>'PROCUDURE QUANTITY BASELINE'!G85</f>
        <v>1330</v>
      </c>
      <c r="K127" s="124">
        <f t="shared" si="14"/>
        <v>0</v>
      </c>
      <c r="L127" s="49">
        <f t="shared" si="15"/>
        <v>0</v>
      </c>
      <c r="M127" s="123">
        <f>'PROCUDURE QUANTITY BASELINE'!H85</f>
        <v>1357</v>
      </c>
      <c r="N127" s="124">
        <f t="shared" si="16"/>
        <v>0</v>
      </c>
      <c r="O127" s="49">
        <f t="shared" si="17"/>
        <v>0</v>
      </c>
      <c r="P127" s="123">
        <f>'PROCUDURE QUANTITY BASELINE'!I85</f>
        <v>1384</v>
      </c>
      <c r="Q127" s="124">
        <f t="shared" si="18"/>
        <v>0</v>
      </c>
      <c r="R127" s="49">
        <f t="shared" si="19"/>
        <v>0</v>
      </c>
      <c r="S127" s="123">
        <f t="shared" si="20"/>
        <v>4071</v>
      </c>
      <c r="T127" s="49">
        <f t="shared" si="21"/>
        <v>0</v>
      </c>
    </row>
    <row r="128" spans="1:20" ht="29" x14ac:dyDescent="0.35">
      <c r="A128" s="237"/>
      <c r="B128" s="46" t="s">
        <v>304</v>
      </c>
      <c r="C128" s="57"/>
      <c r="D128" s="58"/>
      <c r="E128" s="58"/>
      <c r="F128" s="58"/>
      <c r="G128" s="58"/>
      <c r="H128" s="58"/>
      <c r="I128" s="58"/>
      <c r="J128" s="58"/>
      <c r="K128" s="58"/>
      <c r="L128" s="58"/>
      <c r="M128" s="58"/>
      <c r="N128" s="58"/>
      <c r="O128" s="58"/>
      <c r="P128" s="58"/>
      <c r="Q128" s="58"/>
      <c r="R128" s="58"/>
      <c r="S128" s="58"/>
      <c r="T128" s="128"/>
    </row>
    <row r="129" spans="1:20" ht="29" x14ac:dyDescent="0.35">
      <c r="A129" s="238"/>
      <c r="B129" s="47" t="s">
        <v>187</v>
      </c>
      <c r="C129" s="60"/>
      <c r="D129" s="61"/>
      <c r="E129" s="61"/>
      <c r="F129" s="61"/>
      <c r="G129" s="61"/>
      <c r="H129" s="61"/>
      <c r="I129" s="61"/>
      <c r="J129" s="61"/>
      <c r="K129" s="61"/>
      <c r="L129" s="61"/>
      <c r="M129" s="61"/>
      <c r="N129" s="61"/>
      <c r="O129" s="61"/>
      <c r="P129" s="61"/>
      <c r="Q129" s="61"/>
      <c r="R129" s="61"/>
      <c r="S129" s="61"/>
      <c r="T129" s="126"/>
    </row>
    <row r="130" spans="1:20" ht="43.5" customHeight="1" x14ac:dyDescent="0.35">
      <c r="A130" s="238"/>
      <c r="B130" s="47" t="s">
        <v>129</v>
      </c>
      <c r="C130" s="60"/>
      <c r="D130" s="61"/>
      <c r="E130" s="61"/>
      <c r="F130" s="61"/>
      <c r="G130" s="61"/>
      <c r="H130" s="61"/>
      <c r="I130" s="61"/>
      <c r="J130" s="61"/>
      <c r="K130" s="61"/>
      <c r="L130" s="61"/>
      <c r="M130" s="61"/>
      <c r="N130" s="61"/>
      <c r="O130" s="61"/>
      <c r="P130" s="61"/>
      <c r="Q130" s="61"/>
      <c r="R130" s="61"/>
      <c r="S130" s="61"/>
      <c r="T130" s="126"/>
    </row>
    <row r="131" spans="1:20" ht="43.5" customHeight="1" x14ac:dyDescent="0.35">
      <c r="A131" s="238"/>
      <c r="B131" s="47" t="s">
        <v>189</v>
      </c>
      <c r="C131" s="60"/>
      <c r="D131" s="61"/>
      <c r="E131" s="61"/>
      <c r="F131" s="61"/>
      <c r="G131" s="61"/>
      <c r="H131" s="61"/>
      <c r="I131" s="61"/>
      <c r="J131" s="61"/>
      <c r="K131" s="61"/>
      <c r="L131" s="61"/>
      <c r="M131" s="61"/>
      <c r="N131" s="61"/>
      <c r="O131" s="61"/>
      <c r="P131" s="61"/>
      <c r="Q131" s="61"/>
      <c r="R131" s="61"/>
      <c r="S131" s="61"/>
      <c r="T131" s="126"/>
    </row>
    <row r="132" spans="1:20" ht="29" x14ac:dyDescent="0.35">
      <c r="A132" s="238"/>
      <c r="B132" s="47" t="s">
        <v>190</v>
      </c>
      <c r="C132" s="60"/>
      <c r="D132" s="61"/>
      <c r="E132" s="61"/>
      <c r="F132" s="61"/>
      <c r="G132" s="61"/>
      <c r="H132" s="61"/>
      <c r="I132" s="61"/>
      <c r="J132" s="61"/>
      <c r="K132" s="61"/>
      <c r="L132" s="61"/>
      <c r="M132" s="61"/>
      <c r="N132" s="61"/>
      <c r="O132" s="61"/>
      <c r="P132" s="61"/>
      <c r="Q132" s="61"/>
      <c r="R132" s="61"/>
      <c r="S132" s="61"/>
      <c r="T132" s="126"/>
    </row>
    <row r="133" spans="1:20" x14ac:dyDescent="0.35">
      <c r="A133" s="238"/>
      <c r="B133" s="47" t="s">
        <v>199</v>
      </c>
      <c r="C133" s="60"/>
      <c r="D133" s="61"/>
      <c r="E133" s="61"/>
      <c r="F133" s="61"/>
      <c r="G133" s="61"/>
      <c r="H133" s="61"/>
      <c r="I133" s="61"/>
      <c r="J133" s="61"/>
      <c r="K133" s="61"/>
      <c r="L133" s="61"/>
      <c r="M133" s="61"/>
      <c r="N133" s="61"/>
      <c r="O133" s="61"/>
      <c r="P133" s="61"/>
      <c r="Q133" s="61"/>
      <c r="R133" s="61"/>
      <c r="S133" s="61"/>
      <c r="T133" s="126"/>
    </row>
    <row r="134" spans="1:20" ht="45" customHeight="1" x14ac:dyDescent="0.35">
      <c r="A134" s="238"/>
      <c r="B134" s="47" t="s">
        <v>200</v>
      </c>
      <c r="C134" s="60"/>
      <c r="D134" s="61"/>
      <c r="E134" s="61"/>
      <c r="F134" s="61"/>
      <c r="G134" s="61"/>
      <c r="H134" s="61"/>
      <c r="I134" s="61"/>
      <c r="J134" s="61"/>
      <c r="K134" s="61"/>
      <c r="L134" s="61"/>
      <c r="M134" s="61"/>
      <c r="N134" s="61"/>
      <c r="O134" s="61"/>
      <c r="P134" s="61"/>
      <c r="Q134" s="61"/>
      <c r="R134" s="61"/>
      <c r="S134" s="61"/>
      <c r="T134" s="126"/>
    </row>
    <row r="135" spans="1:20" ht="43.5" x14ac:dyDescent="0.35">
      <c r="A135" s="238"/>
      <c r="B135" s="47" t="s">
        <v>201</v>
      </c>
      <c r="C135" s="60"/>
      <c r="D135" s="61"/>
      <c r="E135" s="61"/>
      <c r="F135" s="61"/>
      <c r="G135" s="61"/>
      <c r="H135" s="61"/>
      <c r="I135" s="61"/>
      <c r="J135" s="61"/>
      <c r="K135" s="61"/>
      <c r="L135" s="61"/>
      <c r="M135" s="61"/>
      <c r="N135" s="61"/>
      <c r="O135" s="61"/>
      <c r="P135" s="61"/>
      <c r="Q135" s="61"/>
      <c r="R135" s="61"/>
      <c r="S135" s="61"/>
      <c r="T135" s="126"/>
    </row>
    <row r="136" spans="1:20" x14ac:dyDescent="0.35">
      <c r="A136" s="238"/>
      <c r="B136" s="47" t="s">
        <v>188</v>
      </c>
      <c r="C136" s="60"/>
      <c r="D136" s="61"/>
      <c r="E136" s="61"/>
      <c r="F136" s="61"/>
      <c r="G136" s="61"/>
      <c r="H136" s="61"/>
      <c r="I136" s="61"/>
      <c r="J136" s="61"/>
      <c r="K136" s="61"/>
      <c r="L136" s="61"/>
      <c r="M136" s="61"/>
      <c r="N136" s="61"/>
      <c r="O136" s="61"/>
      <c r="P136" s="61"/>
      <c r="Q136" s="61"/>
      <c r="R136" s="61"/>
      <c r="S136" s="61"/>
      <c r="T136" s="126"/>
    </row>
    <row r="137" spans="1:20" x14ac:dyDescent="0.35">
      <c r="A137" s="238"/>
      <c r="B137" s="47" t="s">
        <v>130</v>
      </c>
      <c r="C137" s="60"/>
      <c r="D137" s="61"/>
      <c r="E137" s="61"/>
      <c r="F137" s="61"/>
      <c r="G137" s="61"/>
      <c r="H137" s="61"/>
      <c r="I137" s="61"/>
      <c r="J137" s="61"/>
      <c r="K137" s="61"/>
      <c r="L137" s="61"/>
      <c r="M137" s="61"/>
      <c r="N137" s="61"/>
      <c r="O137" s="61"/>
      <c r="P137" s="61"/>
      <c r="Q137" s="61"/>
      <c r="R137" s="61"/>
      <c r="S137" s="61"/>
      <c r="T137" s="126"/>
    </row>
    <row r="138" spans="1:20" x14ac:dyDescent="0.35">
      <c r="A138" s="238"/>
      <c r="B138" s="47" t="s">
        <v>191</v>
      </c>
      <c r="C138" s="60"/>
      <c r="D138" s="61"/>
      <c r="E138" s="61"/>
      <c r="F138" s="61"/>
      <c r="G138" s="61"/>
      <c r="H138" s="61"/>
      <c r="I138" s="61"/>
      <c r="J138" s="61"/>
      <c r="K138" s="61"/>
      <c r="L138" s="61"/>
      <c r="M138" s="61"/>
      <c r="N138" s="61"/>
      <c r="O138" s="61"/>
      <c r="P138" s="61"/>
      <c r="Q138" s="61"/>
      <c r="R138" s="61"/>
      <c r="S138" s="61"/>
      <c r="T138" s="126"/>
    </row>
    <row r="139" spans="1:20" x14ac:dyDescent="0.35">
      <c r="A139" s="238"/>
      <c r="B139" s="47" t="s">
        <v>163</v>
      </c>
      <c r="C139" s="60"/>
      <c r="D139" s="61"/>
      <c r="E139" s="61"/>
      <c r="F139" s="61"/>
      <c r="G139" s="61"/>
      <c r="H139" s="61"/>
      <c r="I139" s="61"/>
      <c r="J139" s="61"/>
      <c r="K139" s="61"/>
      <c r="L139" s="61"/>
      <c r="M139" s="61"/>
      <c r="N139" s="61"/>
      <c r="O139" s="61"/>
      <c r="P139" s="61"/>
      <c r="Q139" s="61"/>
      <c r="R139" s="61"/>
      <c r="S139" s="61"/>
      <c r="T139" s="126"/>
    </row>
    <row r="140" spans="1:20" x14ac:dyDescent="0.35">
      <c r="A140" s="238"/>
      <c r="B140" s="47" t="s">
        <v>56</v>
      </c>
      <c r="C140" s="60"/>
      <c r="D140" s="61"/>
      <c r="E140" s="61"/>
      <c r="F140" s="61"/>
      <c r="G140" s="61"/>
      <c r="H140" s="61"/>
      <c r="I140" s="61"/>
      <c r="J140" s="61"/>
      <c r="K140" s="61"/>
      <c r="L140" s="61"/>
      <c r="M140" s="61"/>
      <c r="N140" s="61"/>
      <c r="O140" s="61"/>
      <c r="P140" s="61"/>
      <c r="Q140" s="61"/>
      <c r="R140" s="61"/>
      <c r="S140" s="61"/>
      <c r="T140" s="126"/>
    </row>
    <row r="141" spans="1:20" x14ac:dyDescent="0.35">
      <c r="A141" s="238"/>
      <c r="B141" s="47" t="s">
        <v>164</v>
      </c>
      <c r="C141" s="60"/>
      <c r="D141" s="61"/>
      <c r="E141" s="61"/>
      <c r="F141" s="61"/>
      <c r="G141" s="61"/>
      <c r="H141" s="61"/>
      <c r="I141" s="61"/>
      <c r="J141" s="61"/>
      <c r="K141" s="61"/>
      <c r="L141" s="61"/>
      <c r="M141" s="61"/>
      <c r="N141" s="61"/>
      <c r="O141" s="61"/>
      <c r="P141" s="61"/>
      <c r="Q141" s="61"/>
      <c r="R141" s="61"/>
      <c r="S141" s="61"/>
      <c r="T141" s="126"/>
    </row>
    <row r="142" spans="1:20" x14ac:dyDescent="0.35">
      <c r="A142" s="238"/>
      <c r="B142" s="47" t="s">
        <v>193</v>
      </c>
      <c r="C142" s="61"/>
      <c r="D142" s="61"/>
      <c r="E142" s="61"/>
      <c r="F142" s="61"/>
      <c r="G142" s="61"/>
      <c r="H142" s="61"/>
      <c r="I142" s="61"/>
      <c r="J142" s="61"/>
      <c r="K142" s="61"/>
      <c r="L142" s="61"/>
      <c r="M142" s="61"/>
      <c r="N142" s="61"/>
      <c r="O142" s="61"/>
      <c r="P142" s="61"/>
      <c r="Q142" s="61"/>
      <c r="R142" s="61"/>
      <c r="S142" s="61"/>
      <c r="T142" s="126"/>
    </row>
    <row r="143" spans="1:20" x14ac:dyDescent="0.35">
      <c r="A143" s="238"/>
      <c r="B143" s="47" t="s">
        <v>119</v>
      </c>
      <c r="C143" s="64"/>
      <c r="D143" s="64"/>
      <c r="E143" s="64"/>
      <c r="F143" s="64"/>
      <c r="G143" s="64"/>
      <c r="H143" s="64"/>
      <c r="I143" s="64"/>
      <c r="J143" s="64"/>
      <c r="K143" s="64"/>
      <c r="L143" s="64"/>
      <c r="M143" s="64"/>
      <c r="N143" s="64"/>
      <c r="O143" s="64"/>
      <c r="P143" s="64"/>
      <c r="Q143" s="64"/>
      <c r="R143" s="64"/>
      <c r="S143" s="64"/>
      <c r="T143" s="127"/>
    </row>
    <row r="144" spans="1:20" ht="15" thickBot="1" x14ac:dyDescent="0.4">
      <c r="B144" s="66"/>
      <c r="C144" s="30"/>
      <c r="D144" s="30"/>
      <c r="E144" s="30"/>
      <c r="F144" s="30"/>
      <c r="G144" s="30"/>
      <c r="H144" s="30"/>
      <c r="I144" s="30"/>
      <c r="J144" s="30"/>
      <c r="K144" s="67"/>
      <c r="L144" s="67"/>
      <c r="M144" s="30"/>
      <c r="N144" s="30"/>
      <c r="O144" s="30"/>
      <c r="P144" s="30"/>
      <c r="Q144" s="30"/>
      <c r="R144" s="67"/>
      <c r="S144" s="67"/>
      <c r="T144" s="68"/>
    </row>
    <row r="145" spans="1:20" ht="16" thickBot="1" x14ac:dyDescent="0.4">
      <c r="B145" s="25" t="s">
        <v>165</v>
      </c>
      <c r="C145" s="26"/>
      <c r="D145" s="69" t="s">
        <v>57</v>
      </c>
      <c r="E145" s="70" t="s">
        <v>57</v>
      </c>
      <c r="F145" s="70" t="s">
        <v>57</v>
      </c>
      <c r="G145" s="69" t="s">
        <v>57</v>
      </c>
      <c r="H145" s="70" t="s">
        <v>57</v>
      </c>
      <c r="I145" s="70" t="s">
        <v>57</v>
      </c>
      <c r="J145" s="53">
        <f>SUM(J66:J127)</f>
        <v>673322</v>
      </c>
      <c r="K145" s="55">
        <f>$C$21</f>
        <v>0</v>
      </c>
      <c r="L145" s="38">
        <f>SUM(L66:L119)</f>
        <v>0</v>
      </c>
      <c r="M145" s="53">
        <f>SUM(M66:M127)</f>
        <v>686793</v>
      </c>
      <c r="N145" s="55">
        <f>$C$21</f>
        <v>0</v>
      </c>
      <c r="O145" s="38">
        <f>SUM(O66:O119)</f>
        <v>0</v>
      </c>
      <c r="P145" s="53">
        <f>SUM(P66:P127)</f>
        <v>700528</v>
      </c>
      <c r="Q145" s="55">
        <f>$C$21</f>
        <v>0</v>
      </c>
      <c r="R145" s="38">
        <f>SUM(R66:R119)</f>
        <v>0</v>
      </c>
      <c r="S145" s="53">
        <f>SUM(S66:S127)</f>
        <v>2060643</v>
      </c>
      <c r="T145" s="38">
        <f>SUM(T66:T119)</f>
        <v>0</v>
      </c>
    </row>
    <row r="146" spans="1:20" ht="15" thickBot="1" x14ac:dyDescent="0.4">
      <c r="B146" s="66"/>
      <c r="C146" s="30"/>
      <c r="D146" s="30"/>
      <c r="E146" s="30"/>
      <c r="F146" s="30"/>
      <c r="G146" s="30"/>
      <c r="H146" s="30"/>
      <c r="I146" s="30"/>
      <c r="J146" s="30"/>
      <c r="K146" s="67"/>
      <c r="L146" s="67"/>
      <c r="M146" s="30"/>
      <c r="N146" s="30"/>
      <c r="O146" s="30"/>
      <c r="P146" s="30"/>
      <c r="Q146" s="30"/>
      <c r="R146" s="67"/>
      <c r="S146" s="67"/>
      <c r="T146" s="68"/>
    </row>
    <row r="147" spans="1:20" ht="16" thickBot="1" x14ac:dyDescent="0.4">
      <c r="A147" s="20"/>
      <c r="B147" s="21"/>
      <c r="C147" s="22"/>
      <c r="D147" s="235" t="s">
        <v>9</v>
      </c>
      <c r="E147" s="235"/>
      <c r="F147" s="235"/>
      <c r="G147" s="235" t="s">
        <v>10</v>
      </c>
      <c r="H147" s="235"/>
      <c r="I147" s="235"/>
      <c r="J147" s="235" t="s">
        <v>11</v>
      </c>
      <c r="K147" s="235"/>
      <c r="L147" s="235"/>
      <c r="M147" s="235" t="s">
        <v>12</v>
      </c>
      <c r="N147" s="235"/>
      <c r="O147" s="235"/>
      <c r="P147" s="235" t="s">
        <v>13</v>
      </c>
      <c r="Q147" s="235"/>
      <c r="R147" s="235"/>
      <c r="S147" s="109" t="s">
        <v>14</v>
      </c>
      <c r="T147" s="109" t="s">
        <v>14</v>
      </c>
    </row>
    <row r="148" spans="1:20" s="23" customFormat="1" ht="47" thickBot="1" x14ac:dyDescent="0.4">
      <c r="A148" s="20" t="s">
        <v>15</v>
      </c>
      <c r="B148" s="21" t="s">
        <v>0</v>
      </c>
      <c r="C148" s="24" t="s">
        <v>16</v>
      </c>
      <c r="D148" s="109" t="s">
        <v>34</v>
      </c>
      <c r="E148" s="110" t="s">
        <v>49</v>
      </c>
      <c r="F148" s="110" t="s">
        <v>48</v>
      </c>
      <c r="G148" s="109" t="s">
        <v>34</v>
      </c>
      <c r="H148" s="110" t="s">
        <v>49</v>
      </c>
      <c r="I148" s="110" t="s">
        <v>50</v>
      </c>
      <c r="J148" s="109" t="s">
        <v>34</v>
      </c>
      <c r="K148" s="110" t="s">
        <v>49</v>
      </c>
      <c r="L148" s="110" t="s">
        <v>51</v>
      </c>
      <c r="M148" s="109" t="s">
        <v>34</v>
      </c>
      <c r="N148" s="110" t="s">
        <v>49</v>
      </c>
      <c r="O148" s="110" t="s">
        <v>53</v>
      </c>
      <c r="P148" s="109" t="s">
        <v>17</v>
      </c>
      <c r="Q148" s="110" t="s">
        <v>49</v>
      </c>
      <c r="R148" s="110" t="s">
        <v>54</v>
      </c>
      <c r="S148" s="109" t="s">
        <v>34</v>
      </c>
      <c r="T148" s="110" t="s">
        <v>52</v>
      </c>
    </row>
    <row r="149" spans="1:20" ht="15" thickBot="1" x14ac:dyDescent="0.4">
      <c r="A149" s="236">
        <v>3</v>
      </c>
      <c r="B149" s="29" t="s">
        <v>145</v>
      </c>
      <c r="C149" s="242" t="s">
        <v>112</v>
      </c>
      <c r="D149" s="63">
        <f>VLOOKUP($B149,'PROCUDURE QUANTITY BASELINE'!$B$90:$I$93,4,FALSE)</f>
        <v>166402</v>
      </c>
      <c r="E149" s="111">
        <f>$C$22</f>
        <v>0</v>
      </c>
      <c r="F149" s="112">
        <f>+D149*E149</f>
        <v>0</v>
      </c>
      <c r="G149" s="63">
        <f>VLOOKUP($B149,'PROCUDURE QUANTITY BASELINE'!$B$90:$I$93,5,FALSE)</f>
        <v>169730</v>
      </c>
      <c r="H149" s="111">
        <f>$C$22</f>
        <v>0</v>
      </c>
      <c r="I149" s="112">
        <f>+G149*H149</f>
        <v>0</v>
      </c>
      <c r="J149" s="63">
        <f>VLOOKUP($B149,'PROCUDURE QUANTITY BASELINE'!$B$90:$I$93,6,FALSE)</f>
        <v>173125</v>
      </c>
      <c r="K149" s="111">
        <f>$C$22</f>
        <v>0</v>
      </c>
      <c r="L149" s="112">
        <f>+J149*K149</f>
        <v>0</v>
      </c>
      <c r="M149" s="63">
        <f>VLOOKUP($B149,'PROCUDURE QUANTITY BASELINE'!$B$90:$I$93,7,FALSE)</f>
        <v>176588</v>
      </c>
      <c r="N149" s="111">
        <f>$C$22</f>
        <v>0</v>
      </c>
      <c r="O149" s="112">
        <f>+M149*N149</f>
        <v>0</v>
      </c>
      <c r="P149" s="63">
        <f>VLOOKUP($B149,'PROCUDURE QUANTITY BASELINE'!$B$90:$I$93,8,FALSE)</f>
        <v>180120</v>
      </c>
      <c r="Q149" s="111">
        <f>$C$22</f>
        <v>0</v>
      </c>
      <c r="R149" s="112">
        <f>+P149*Q149</f>
        <v>0</v>
      </c>
      <c r="S149" s="63">
        <f>P149+M149+J149+G149+D149</f>
        <v>865965</v>
      </c>
      <c r="T149" s="112">
        <f>R149+O149+L149+I149+F149</f>
        <v>0</v>
      </c>
    </row>
    <row r="150" spans="1:20" ht="15" thickBot="1" x14ac:dyDescent="0.4">
      <c r="A150" s="236"/>
      <c r="B150" s="29" t="s">
        <v>146</v>
      </c>
      <c r="C150" s="243"/>
      <c r="D150" s="63">
        <f>VLOOKUP($B150,'PROCUDURE QUANTITY BASELINE'!$B$90:$I$93,4,FALSE)</f>
        <v>32696</v>
      </c>
      <c r="E150" s="111">
        <f t="shared" ref="E150:E151" si="22">$C$22</f>
        <v>0</v>
      </c>
      <c r="F150" s="112">
        <f t="shared" ref="F150:F151" si="23">+D150*E150</f>
        <v>0</v>
      </c>
      <c r="G150" s="63">
        <f>VLOOKUP($B150,'PROCUDURE QUANTITY BASELINE'!$B$90:$I$93,5,FALSE)</f>
        <v>33350</v>
      </c>
      <c r="H150" s="111">
        <f t="shared" ref="H150:H151" si="24">$C$22</f>
        <v>0</v>
      </c>
      <c r="I150" s="112">
        <f t="shared" ref="I150:I151" si="25">+G150*H150</f>
        <v>0</v>
      </c>
      <c r="J150" s="63">
        <f>VLOOKUP($B150,'PROCUDURE QUANTITY BASELINE'!$B$90:$I$93,6,FALSE)</f>
        <v>34017</v>
      </c>
      <c r="K150" s="111">
        <f t="shared" ref="K150:K151" si="26">$C$22</f>
        <v>0</v>
      </c>
      <c r="L150" s="112">
        <f t="shared" ref="L150:L151" si="27">+J150*K150</f>
        <v>0</v>
      </c>
      <c r="M150" s="63">
        <f>VLOOKUP($B150,'PROCUDURE QUANTITY BASELINE'!$B$90:$I$93,7,FALSE)</f>
        <v>34697</v>
      </c>
      <c r="N150" s="111">
        <f t="shared" ref="N150:N151" si="28">$C$22</f>
        <v>0</v>
      </c>
      <c r="O150" s="112">
        <f t="shared" ref="O150:O151" si="29">+M150*N150</f>
        <v>0</v>
      </c>
      <c r="P150" s="63">
        <f>VLOOKUP($B150,'PROCUDURE QUANTITY BASELINE'!$B$90:$I$93,8,FALSE)</f>
        <v>35391</v>
      </c>
      <c r="Q150" s="111">
        <f t="shared" ref="Q150:Q151" si="30">$C$22</f>
        <v>0</v>
      </c>
      <c r="R150" s="112">
        <f t="shared" ref="R150:R151" si="31">+P150*Q150</f>
        <v>0</v>
      </c>
      <c r="S150" s="63">
        <f>P150+M150+J150+G150+D150</f>
        <v>170151</v>
      </c>
      <c r="T150" s="112">
        <f>R150+O150+L150+I150+F150</f>
        <v>0</v>
      </c>
    </row>
    <row r="151" spans="1:20" ht="15" thickBot="1" x14ac:dyDescent="0.4">
      <c r="A151" s="236"/>
      <c r="B151" s="29" t="s">
        <v>147</v>
      </c>
      <c r="C151" s="243"/>
      <c r="D151" s="63">
        <f>VLOOKUP($B151,'PROCUDURE QUANTITY BASELINE'!$B$90:$I$93,4,FALSE)</f>
        <v>174217</v>
      </c>
      <c r="E151" s="111">
        <f t="shared" si="22"/>
        <v>0</v>
      </c>
      <c r="F151" s="112">
        <f t="shared" si="23"/>
        <v>0</v>
      </c>
      <c r="G151" s="63">
        <f>VLOOKUP($B151,'PROCUDURE QUANTITY BASELINE'!$B$90:$I$93,5,FALSE)</f>
        <v>177701</v>
      </c>
      <c r="H151" s="111">
        <f t="shared" si="24"/>
        <v>0</v>
      </c>
      <c r="I151" s="112">
        <f t="shared" si="25"/>
        <v>0</v>
      </c>
      <c r="J151" s="63">
        <f>VLOOKUP($B151,'PROCUDURE QUANTITY BASELINE'!$B$90:$I$93,6,FALSE)</f>
        <v>181255</v>
      </c>
      <c r="K151" s="111">
        <f t="shared" si="26"/>
        <v>0</v>
      </c>
      <c r="L151" s="112">
        <f t="shared" si="27"/>
        <v>0</v>
      </c>
      <c r="M151" s="63">
        <f>VLOOKUP($B151,'PROCUDURE QUANTITY BASELINE'!$B$90:$I$93,7,FALSE)</f>
        <v>184880</v>
      </c>
      <c r="N151" s="111">
        <f t="shared" si="28"/>
        <v>0</v>
      </c>
      <c r="O151" s="112">
        <f t="shared" si="29"/>
        <v>0</v>
      </c>
      <c r="P151" s="63">
        <f>VLOOKUP($B151,'PROCUDURE QUANTITY BASELINE'!$B$90:$I$93,8,FALSE)</f>
        <v>188578</v>
      </c>
      <c r="Q151" s="111">
        <f t="shared" si="30"/>
        <v>0</v>
      </c>
      <c r="R151" s="112">
        <f t="shared" si="31"/>
        <v>0</v>
      </c>
      <c r="S151" s="63">
        <f>P151+M151+J151+G151+D151</f>
        <v>906631</v>
      </c>
      <c r="T151" s="112">
        <f>R151+O151+L151+I151+F151</f>
        <v>0</v>
      </c>
    </row>
    <row r="152" spans="1:20" ht="55" customHeight="1" x14ac:dyDescent="0.35">
      <c r="A152" s="239"/>
      <c r="B152" s="46" t="s">
        <v>304</v>
      </c>
      <c r="C152" s="57"/>
      <c r="D152" s="58"/>
      <c r="E152" s="58"/>
      <c r="F152" s="58"/>
      <c r="G152" s="58"/>
      <c r="H152" s="58"/>
      <c r="I152" s="58"/>
      <c r="J152" s="58"/>
      <c r="K152" s="58"/>
      <c r="L152" s="58"/>
      <c r="M152" s="58"/>
      <c r="N152" s="58"/>
      <c r="O152" s="58"/>
      <c r="P152" s="58"/>
      <c r="Q152" s="58"/>
      <c r="R152" s="58"/>
      <c r="S152" s="58"/>
      <c r="T152" s="59"/>
    </row>
    <row r="153" spans="1:20" ht="29" x14ac:dyDescent="0.35">
      <c r="A153" s="239"/>
      <c r="B153" s="47" t="s">
        <v>194</v>
      </c>
      <c r="C153" s="60"/>
      <c r="D153" s="61"/>
      <c r="E153" s="61"/>
      <c r="F153" s="61"/>
      <c r="G153" s="61"/>
      <c r="H153" s="61"/>
      <c r="I153" s="61"/>
      <c r="J153" s="61"/>
      <c r="K153" s="61"/>
      <c r="L153" s="61"/>
      <c r="M153" s="61"/>
      <c r="N153" s="61"/>
      <c r="O153" s="61"/>
      <c r="P153" s="61"/>
      <c r="Q153" s="61"/>
      <c r="R153" s="61"/>
      <c r="S153" s="61"/>
      <c r="T153" s="62"/>
    </row>
    <row r="154" spans="1:20" ht="29" x14ac:dyDescent="0.35">
      <c r="A154" s="239"/>
      <c r="B154" s="47" t="s">
        <v>195</v>
      </c>
      <c r="C154" s="60"/>
      <c r="D154" s="61"/>
      <c r="E154" s="61"/>
      <c r="F154" s="61"/>
      <c r="G154" s="61"/>
      <c r="H154" s="61"/>
      <c r="I154" s="61"/>
      <c r="J154" s="61"/>
      <c r="K154" s="61"/>
      <c r="L154" s="61"/>
      <c r="M154" s="61"/>
      <c r="N154" s="61"/>
      <c r="O154" s="61"/>
      <c r="P154" s="61"/>
      <c r="Q154" s="61"/>
      <c r="R154" s="61"/>
      <c r="S154" s="61"/>
      <c r="T154" s="62"/>
    </row>
    <row r="155" spans="1:20" x14ac:dyDescent="0.35">
      <c r="A155" s="239"/>
      <c r="B155" s="47" t="s">
        <v>148</v>
      </c>
      <c r="C155" s="60"/>
      <c r="D155" s="61"/>
      <c r="E155" s="61"/>
      <c r="F155" s="61"/>
      <c r="G155" s="61"/>
      <c r="H155" s="61"/>
      <c r="I155" s="61"/>
      <c r="J155" s="61"/>
      <c r="K155" s="61"/>
      <c r="L155" s="61"/>
      <c r="M155" s="61"/>
      <c r="N155" s="61"/>
      <c r="O155" s="61"/>
      <c r="P155" s="61"/>
      <c r="Q155" s="61"/>
      <c r="R155" s="61"/>
      <c r="S155" s="61"/>
      <c r="T155" s="62"/>
    </row>
    <row r="156" spans="1:20" ht="29" x14ac:dyDescent="0.35">
      <c r="A156" s="239"/>
      <c r="B156" s="47" t="s">
        <v>196</v>
      </c>
      <c r="C156" s="60"/>
      <c r="D156" s="61"/>
      <c r="E156" s="61"/>
      <c r="F156" s="61"/>
      <c r="G156" s="61"/>
      <c r="H156" s="61"/>
      <c r="I156" s="61"/>
      <c r="J156" s="61"/>
      <c r="K156" s="61"/>
      <c r="L156" s="61"/>
      <c r="M156" s="61"/>
      <c r="N156" s="61"/>
      <c r="O156" s="61"/>
      <c r="P156" s="61"/>
      <c r="Q156" s="61"/>
      <c r="R156" s="61"/>
      <c r="S156" s="61"/>
      <c r="T156" s="62"/>
    </row>
    <row r="157" spans="1:20" x14ac:dyDescent="0.35">
      <c r="A157" s="239"/>
      <c r="B157" s="47" t="s">
        <v>197</v>
      </c>
      <c r="C157" s="60"/>
      <c r="D157" s="61"/>
      <c r="E157" s="61"/>
      <c r="F157" s="61"/>
      <c r="G157" s="61"/>
      <c r="H157" s="61"/>
      <c r="I157" s="61"/>
      <c r="J157" s="61"/>
      <c r="K157" s="61"/>
      <c r="L157" s="61"/>
      <c r="M157" s="61"/>
      <c r="N157" s="61"/>
      <c r="O157" s="61"/>
      <c r="P157" s="61"/>
      <c r="Q157" s="61"/>
      <c r="R157" s="61"/>
      <c r="S157" s="61"/>
      <c r="T157" s="62"/>
    </row>
    <row r="158" spans="1:20" x14ac:dyDescent="0.35">
      <c r="A158" s="239"/>
      <c r="B158" s="47" t="s">
        <v>149</v>
      </c>
      <c r="C158" s="60"/>
      <c r="D158" s="61"/>
      <c r="E158" s="61"/>
      <c r="F158" s="61"/>
      <c r="G158" s="61"/>
      <c r="H158" s="61"/>
      <c r="I158" s="61"/>
      <c r="J158" s="61"/>
      <c r="K158" s="61"/>
      <c r="L158" s="61"/>
      <c r="M158" s="61"/>
      <c r="N158" s="61"/>
      <c r="O158" s="61"/>
      <c r="P158" s="61"/>
      <c r="Q158" s="61"/>
      <c r="R158" s="61"/>
      <c r="S158" s="61"/>
      <c r="T158" s="62"/>
    </row>
    <row r="159" spans="1:20" ht="45" customHeight="1" x14ac:dyDescent="0.35">
      <c r="A159" s="239"/>
      <c r="B159" s="47" t="s">
        <v>200</v>
      </c>
      <c r="C159" s="60"/>
      <c r="D159" s="61"/>
      <c r="E159" s="61"/>
      <c r="F159" s="61"/>
      <c r="G159" s="61"/>
      <c r="H159" s="61"/>
      <c r="I159" s="61"/>
      <c r="J159" s="61"/>
      <c r="K159" s="61"/>
      <c r="L159" s="61"/>
      <c r="M159" s="61"/>
      <c r="N159" s="61"/>
      <c r="O159" s="61"/>
      <c r="P159" s="61"/>
      <c r="Q159" s="61"/>
      <c r="R159" s="61"/>
      <c r="S159" s="61"/>
      <c r="T159" s="62"/>
    </row>
    <row r="160" spans="1:20" ht="43.5" x14ac:dyDescent="0.35">
      <c r="A160" s="239"/>
      <c r="B160" s="47" t="s">
        <v>201</v>
      </c>
      <c r="C160" s="60"/>
      <c r="D160" s="61"/>
      <c r="E160" s="61"/>
      <c r="F160" s="61"/>
      <c r="G160" s="61"/>
      <c r="H160" s="61"/>
      <c r="I160" s="61"/>
      <c r="J160" s="61"/>
      <c r="K160" s="61"/>
      <c r="L160" s="61"/>
      <c r="M160" s="61"/>
      <c r="N160" s="61"/>
      <c r="O160" s="61"/>
      <c r="P160" s="61"/>
      <c r="Q160" s="61"/>
      <c r="R160" s="61"/>
      <c r="S160" s="61"/>
      <c r="T160" s="62"/>
    </row>
    <row r="161" spans="1:20" x14ac:dyDescent="0.35">
      <c r="A161" s="239"/>
      <c r="B161" s="47" t="s">
        <v>118</v>
      </c>
      <c r="C161" s="60"/>
      <c r="D161" s="61"/>
      <c r="E161" s="61"/>
      <c r="F161" s="61"/>
      <c r="G161" s="61"/>
      <c r="H161" s="61"/>
      <c r="I161" s="61"/>
      <c r="J161" s="61"/>
      <c r="K161" s="61"/>
      <c r="L161" s="61"/>
      <c r="M161" s="61"/>
      <c r="N161" s="61"/>
      <c r="O161" s="61"/>
      <c r="P161" s="61"/>
      <c r="Q161" s="61"/>
      <c r="R161" s="61"/>
      <c r="S161" s="61"/>
      <c r="T161" s="62"/>
    </row>
    <row r="162" spans="1:20" x14ac:dyDescent="0.35">
      <c r="A162" s="239"/>
      <c r="B162" s="47" t="s">
        <v>56</v>
      </c>
      <c r="C162" s="60"/>
      <c r="D162" s="61"/>
      <c r="E162" s="61"/>
      <c r="F162" s="61"/>
      <c r="G162" s="61"/>
      <c r="H162" s="61"/>
      <c r="I162" s="61"/>
      <c r="J162" s="61"/>
      <c r="K162" s="61"/>
      <c r="L162" s="61"/>
      <c r="M162" s="61"/>
      <c r="N162" s="61"/>
      <c r="O162" s="61"/>
      <c r="P162" s="61"/>
      <c r="Q162" s="61"/>
      <c r="R162" s="61"/>
      <c r="S162" s="61"/>
      <c r="T162" s="62"/>
    </row>
    <row r="163" spans="1:20" x14ac:dyDescent="0.35">
      <c r="A163" s="239"/>
      <c r="B163" s="47" t="s">
        <v>117</v>
      </c>
      <c r="C163" s="60"/>
      <c r="D163" s="61"/>
      <c r="E163" s="61"/>
      <c r="F163" s="61"/>
      <c r="G163" s="61"/>
      <c r="H163" s="61"/>
      <c r="I163" s="61"/>
      <c r="J163" s="61"/>
      <c r="K163" s="61"/>
      <c r="L163" s="61"/>
      <c r="M163" s="61"/>
      <c r="N163" s="61"/>
      <c r="O163" s="61"/>
      <c r="P163" s="61"/>
      <c r="Q163" s="61"/>
      <c r="R163" s="61"/>
      <c r="S163" s="61"/>
      <c r="T163" s="62"/>
    </row>
    <row r="164" spans="1:20" x14ac:dyDescent="0.35">
      <c r="A164" s="239"/>
      <c r="B164" s="47" t="s">
        <v>118</v>
      </c>
      <c r="C164" s="60"/>
      <c r="D164" s="61"/>
      <c r="E164" s="61"/>
      <c r="F164" s="61"/>
      <c r="G164" s="61"/>
      <c r="H164" s="61"/>
      <c r="I164" s="61"/>
      <c r="J164" s="61"/>
      <c r="K164" s="61"/>
      <c r="L164" s="61"/>
      <c r="M164" s="61"/>
      <c r="N164" s="61"/>
      <c r="O164" s="61"/>
      <c r="P164" s="61"/>
      <c r="Q164" s="61"/>
      <c r="R164" s="61"/>
      <c r="S164" s="61"/>
      <c r="T164" s="62"/>
    </row>
    <row r="165" spans="1:20" x14ac:dyDescent="0.35">
      <c r="A165" s="239"/>
      <c r="B165" s="47" t="s">
        <v>150</v>
      </c>
      <c r="C165" s="60"/>
      <c r="D165" s="61"/>
      <c r="E165" s="61"/>
      <c r="F165" s="61"/>
      <c r="G165" s="61"/>
      <c r="H165" s="61"/>
      <c r="I165" s="61"/>
      <c r="J165" s="61"/>
      <c r="K165" s="61"/>
      <c r="L165" s="61"/>
      <c r="M165" s="61"/>
      <c r="N165" s="61"/>
      <c r="O165" s="61"/>
      <c r="P165" s="61"/>
      <c r="Q165" s="61"/>
      <c r="R165" s="61"/>
      <c r="S165" s="61"/>
      <c r="T165" s="62"/>
    </row>
    <row r="166" spans="1:20" x14ac:dyDescent="0.35">
      <c r="A166" s="239"/>
      <c r="B166" s="47" t="s">
        <v>151</v>
      </c>
      <c r="C166" s="60"/>
      <c r="D166" s="61"/>
      <c r="E166" s="61"/>
      <c r="F166" s="61"/>
      <c r="G166" s="61"/>
      <c r="H166" s="61"/>
      <c r="I166" s="61"/>
      <c r="J166" s="61"/>
      <c r="K166" s="61"/>
      <c r="L166" s="61"/>
      <c r="M166" s="61"/>
      <c r="N166" s="61"/>
      <c r="O166" s="61"/>
      <c r="P166" s="61"/>
      <c r="Q166" s="61"/>
      <c r="R166" s="61"/>
      <c r="S166" s="61"/>
      <c r="T166" s="62"/>
    </row>
    <row r="167" spans="1:20" x14ac:dyDescent="0.35">
      <c r="A167" s="239"/>
      <c r="B167" s="47" t="s">
        <v>152</v>
      </c>
      <c r="C167" s="60"/>
      <c r="D167" s="61"/>
      <c r="E167" s="61"/>
      <c r="F167" s="61"/>
      <c r="G167" s="61"/>
      <c r="H167" s="61"/>
      <c r="I167" s="61"/>
      <c r="J167" s="61"/>
      <c r="K167" s="61"/>
      <c r="L167" s="61"/>
      <c r="M167" s="61"/>
      <c r="N167" s="61"/>
      <c r="O167" s="61"/>
      <c r="P167" s="61"/>
      <c r="Q167" s="61"/>
      <c r="R167" s="61"/>
      <c r="S167" s="61"/>
      <c r="T167" s="62"/>
    </row>
    <row r="168" spans="1:20" x14ac:dyDescent="0.35">
      <c r="A168" s="239"/>
      <c r="B168" s="47" t="s">
        <v>153</v>
      </c>
      <c r="C168" s="60"/>
      <c r="D168" s="61"/>
      <c r="E168" s="61"/>
      <c r="F168" s="61"/>
      <c r="G168" s="61"/>
      <c r="H168" s="61"/>
      <c r="I168" s="61"/>
      <c r="J168" s="61"/>
      <c r="K168" s="61"/>
      <c r="L168" s="61"/>
      <c r="M168" s="61"/>
      <c r="N168" s="61"/>
      <c r="O168" s="61"/>
      <c r="P168" s="61"/>
      <c r="Q168" s="61"/>
      <c r="R168" s="61"/>
      <c r="S168" s="61"/>
      <c r="T168" s="62"/>
    </row>
    <row r="169" spans="1:20" x14ac:dyDescent="0.35">
      <c r="A169" s="239"/>
      <c r="B169" s="47" t="s">
        <v>175</v>
      </c>
      <c r="C169" s="60"/>
      <c r="D169" s="61"/>
      <c r="E169" s="61"/>
      <c r="F169" s="61"/>
      <c r="G169" s="61"/>
      <c r="H169" s="61"/>
      <c r="I169" s="61"/>
      <c r="J169" s="61"/>
      <c r="K169" s="61"/>
      <c r="L169" s="61"/>
      <c r="M169" s="61"/>
      <c r="N169" s="61"/>
      <c r="O169" s="61"/>
      <c r="P169" s="61"/>
      <c r="Q169" s="61"/>
      <c r="R169" s="61"/>
      <c r="S169" s="61"/>
      <c r="T169" s="62"/>
    </row>
    <row r="170" spans="1:20" ht="29" x14ac:dyDescent="0.35">
      <c r="A170" s="239"/>
      <c r="B170" s="47" t="s">
        <v>176</v>
      </c>
      <c r="C170" s="60"/>
      <c r="D170" s="61"/>
      <c r="E170" s="61"/>
      <c r="F170" s="61"/>
      <c r="G170" s="61"/>
      <c r="H170" s="61"/>
      <c r="I170" s="61"/>
      <c r="J170" s="61"/>
      <c r="K170" s="61"/>
      <c r="L170" s="61"/>
      <c r="M170" s="61"/>
      <c r="N170" s="61"/>
      <c r="O170" s="61"/>
      <c r="P170" s="61"/>
      <c r="Q170" s="61"/>
      <c r="R170" s="61"/>
      <c r="S170" s="61"/>
      <c r="T170" s="62"/>
    </row>
    <row r="171" spans="1:20" ht="29" x14ac:dyDescent="0.35">
      <c r="A171" s="239"/>
      <c r="B171" s="47" t="s">
        <v>198</v>
      </c>
      <c r="C171" s="60"/>
      <c r="D171" s="61"/>
      <c r="E171" s="61"/>
      <c r="F171" s="61"/>
      <c r="G171" s="61"/>
      <c r="H171" s="61"/>
      <c r="I171" s="61"/>
      <c r="J171" s="61"/>
      <c r="K171" s="61"/>
      <c r="L171" s="61"/>
      <c r="M171" s="61"/>
      <c r="N171" s="61"/>
      <c r="O171" s="61"/>
      <c r="P171" s="61"/>
      <c r="Q171" s="61"/>
      <c r="R171" s="61"/>
      <c r="S171" s="61"/>
      <c r="T171" s="62"/>
    </row>
    <row r="172" spans="1:20" x14ac:dyDescent="0.35">
      <c r="A172" s="239"/>
      <c r="B172" s="47" t="s">
        <v>119</v>
      </c>
      <c r="C172" s="64"/>
      <c r="D172" s="64"/>
      <c r="E172" s="64"/>
      <c r="F172" s="64"/>
      <c r="G172" s="64"/>
      <c r="H172" s="64"/>
      <c r="I172" s="64"/>
      <c r="J172" s="64"/>
      <c r="K172" s="64"/>
      <c r="L172" s="64"/>
      <c r="M172" s="64"/>
      <c r="N172" s="64"/>
      <c r="O172" s="64"/>
      <c r="P172" s="64"/>
      <c r="Q172" s="64"/>
      <c r="R172" s="64"/>
      <c r="S172" s="64"/>
      <c r="T172" s="65"/>
    </row>
    <row r="173" spans="1:20" ht="15" thickBot="1" x14ac:dyDescent="0.4">
      <c r="A173" s="50"/>
      <c r="B173" s="51"/>
      <c r="C173" s="30"/>
      <c r="D173" s="30"/>
      <c r="E173" s="30"/>
      <c r="F173" s="30"/>
      <c r="G173" s="30"/>
      <c r="H173" s="30"/>
      <c r="I173" s="30"/>
      <c r="J173" s="30"/>
      <c r="K173" s="30"/>
      <c r="L173" s="30"/>
      <c r="M173" s="30"/>
      <c r="N173" s="30"/>
      <c r="O173" s="30"/>
      <c r="P173" s="30"/>
      <c r="Q173" s="30"/>
      <c r="R173" s="30"/>
      <c r="S173" s="30"/>
      <c r="T173" s="30"/>
    </row>
    <row r="174" spans="1:20" ht="16" thickBot="1" x14ac:dyDescent="0.4">
      <c r="B174" s="25" t="s">
        <v>169</v>
      </c>
      <c r="C174" s="26"/>
      <c r="D174" s="53">
        <f>SUM(D149:D151)</f>
        <v>373315</v>
      </c>
      <c r="E174" s="38">
        <f>$C$22</f>
        <v>0</v>
      </c>
      <c r="F174" s="38">
        <f>SUM(F149:F151)</f>
        <v>0</v>
      </c>
      <c r="G174" s="53">
        <f>SUM(G149:G151)</f>
        <v>380781</v>
      </c>
      <c r="H174" s="38">
        <f>$C$22</f>
        <v>0</v>
      </c>
      <c r="I174" s="38">
        <f>SUM(I149:I151)</f>
        <v>0</v>
      </c>
      <c r="J174" s="53">
        <f>SUM(J149:J151)</f>
        <v>388397</v>
      </c>
      <c r="K174" s="38">
        <f>$C$22</f>
        <v>0</v>
      </c>
      <c r="L174" s="38">
        <f>SUM(L149:L151)</f>
        <v>0</v>
      </c>
      <c r="M174" s="53">
        <f>SUM(M149:M151)</f>
        <v>396165</v>
      </c>
      <c r="N174" s="38">
        <f>$C$22</f>
        <v>0</v>
      </c>
      <c r="O174" s="38">
        <f>SUM(O149:O151)</f>
        <v>0</v>
      </c>
      <c r="P174" s="53">
        <f>SUM(P149:P151)</f>
        <v>404089</v>
      </c>
      <c r="Q174" s="38">
        <f>$C$22</f>
        <v>0</v>
      </c>
      <c r="R174" s="38">
        <f>SUM(R149:R151)</f>
        <v>0</v>
      </c>
      <c r="S174" s="53">
        <f>SUM(S149:S151)</f>
        <v>1942747</v>
      </c>
      <c r="T174" s="38">
        <f>SUM(T149:T151)</f>
        <v>0</v>
      </c>
    </row>
    <row r="175" spans="1:20" ht="15" thickBot="1" x14ac:dyDescent="0.4">
      <c r="B175" s="66"/>
      <c r="C175" s="30"/>
      <c r="D175" s="30"/>
      <c r="E175" s="30"/>
      <c r="F175" s="30"/>
      <c r="G175" s="30"/>
      <c r="H175" s="30"/>
      <c r="I175" s="30"/>
      <c r="J175" s="30"/>
      <c r="K175" s="67"/>
      <c r="L175" s="67"/>
      <c r="M175" s="30"/>
      <c r="N175" s="30"/>
      <c r="O175" s="30"/>
      <c r="P175" s="30"/>
      <c r="Q175" s="30"/>
      <c r="R175" s="67"/>
      <c r="S175" s="67"/>
      <c r="T175" s="68"/>
    </row>
    <row r="176" spans="1:20" ht="16" thickBot="1" x14ac:dyDescent="0.4">
      <c r="B176" s="25" t="s">
        <v>166</v>
      </c>
      <c r="C176" s="26"/>
      <c r="D176" s="54">
        <f t="shared" ref="D176:R176" si="32">D61</f>
        <v>237384.33333333337</v>
      </c>
      <c r="E176" s="38">
        <f t="shared" si="32"/>
        <v>0</v>
      </c>
      <c r="F176" s="38">
        <f t="shared" si="32"/>
        <v>0</v>
      </c>
      <c r="G176" s="54">
        <f t="shared" si="32"/>
        <v>530762</v>
      </c>
      <c r="H176" s="38">
        <f t="shared" si="32"/>
        <v>0</v>
      </c>
      <c r="I176" s="38">
        <f t="shared" si="32"/>
        <v>0</v>
      </c>
      <c r="J176" s="54">
        <f t="shared" si="32"/>
        <v>541377</v>
      </c>
      <c r="K176" s="38">
        <f t="shared" si="32"/>
        <v>0</v>
      </c>
      <c r="L176" s="38">
        <f t="shared" si="32"/>
        <v>0</v>
      </c>
      <c r="M176" s="54">
        <f t="shared" si="32"/>
        <v>552205</v>
      </c>
      <c r="N176" s="38">
        <f t="shared" si="32"/>
        <v>0</v>
      </c>
      <c r="O176" s="38">
        <f t="shared" si="32"/>
        <v>0</v>
      </c>
      <c r="P176" s="54">
        <f t="shared" si="32"/>
        <v>563249</v>
      </c>
      <c r="Q176" s="38">
        <f t="shared" si="32"/>
        <v>0</v>
      </c>
      <c r="R176" s="38">
        <f t="shared" si="32"/>
        <v>0</v>
      </c>
      <c r="S176" s="54">
        <f>$S$61</f>
        <v>2424977.3333333335</v>
      </c>
      <c r="T176" s="40">
        <f>R176+O176+L176+I176+F176</f>
        <v>0</v>
      </c>
    </row>
    <row r="177" spans="2:20" ht="16" thickBot="1" x14ac:dyDescent="0.4">
      <c r="B177" s="25" t="s">
        <v>167</v>
      </c>
      <c r="C177" s="28"/>
      <c r="D177" s="54" t="str">
        <f t="shared" ref="D177:T177" si="33">D145</f>
        <v>NA</v>
      </c>
      <c r="E177" s="56" t="str">
        <f t="shared" si="33"/>
        <v>NA</v>
      </c>
      <c r="F177" s="56" t="str">
        <f t="shared" si="33"/>
        <v>NA</v>
      </c>
      <c r="G177" s="54" t="str">
        <f t="shared" si="33"/>
        <v>NA</v>
      </c>
      <c r="H177" s="56" t="str">
        <f t="shared" si="33"/>
        <v>NA</v>
      </c>
      <c r="I177" s="71" t="str">
        <f t="shared" si="33"/>
        <v>NA</v>
      </c>
      <c r="J177" s="54">
        <f t="shared" si="33"/>
        <v>673322</v>
      </c>
      <c r="K177" s="56">
        <f t="shared" si="33"/>
        <v>0</v>
      </c>
      <c r="L177" s="39">
        <f t="shared" si="33"/>
        <v>0</v>
      </c>
      <c r="M177" s="54">
        <f t="shared" si="33"/>
        <v>686793</v>
      </c>
      <c r="N177" s="56">
        <f t="shared" si="33"/>
        <v>0</v>
      </c>
      <c r="O177" s="39">
        <f t="shared" si="33"/>
        <v>0</v>
      </c>
      <c r="P177" s="54">
        <f t="shared" si="33"/>
        <v>700528</v>
      </c>
      <c r="Q177" s="56">
        <f t="shared" si="33"/>
        <v>0</v>
      </c>
      <c r="R177" s="39">
        <f t="shared" si="33"/>
        <v>0</v>
      </c>
      <c r="S177" s="54">
        <f t="shared" si="33"/>
        <v>2060643</v>
      </c>
      <c r="T177" s="39">
        <f t="shared" si="33"/>
        <v>0</v>
      </c>
    </row>
    <row r="178" spans="2:20" ht="16" thickBot="1" x14ac:dyDescent="0.4">
      <c r="B178" s="25" t="s">
        <v>168</v>
      </c>
      <c r="C178" s="28"/>
      <c r="D178" s="54">
        <f t="shared" ref="D178:T178" si="34">D174</f>
        <v>373315</v>
      </c>
      <c r="E178" s="39">
        <f t="shared" si="34"/>
        <v>0</v>
      </c>
      <c r="F178" s="56">
        <f t="shared" si="34"/>
        <v>0</v>
      </c>
      <c r="G178" s="54">
        <f t="shared" si="34"/>
        <v>380781</v>
      </c>
      <c r="H178" s="39">
        <f t="shared" si="34"/>
        <v>0</v>
      </c>
      <c r="I178" s="39">
        <f t="shared" si="34"/>
        <v>0</v>
      </c>
      <c r="J178" s="54">
        <f t="shared" si="34"/>
        <v>388397</v>
      </c>
      <c r="K178" s="39">
        <f t="shared" si="34"/>
        <v>0</v>
      </c>
      <c r="L178" s="39">
        <f t="shared" si="34"/>
        <v>0</v>
      </c>
      <c r="M178" s="54">
        <f t="shared" si="34"/>
        <v>396165</v>
      </c>
      <c r="N178" s="39">
        <f t="shared" si="34"/>
        <v>0</v>
      </c>
      <c r="O178" s="39">
        <f t="shared" si="34"/>
        <v>0</v>
      </c>
      <c r="P178" s="54">
        <f t="shared" si="34"/>
        <v>404089</v>
      </c>
      <c r="Q178" s="39">
        <f t="shared" si="34"/>
        <v>0</v>
      </c>
      <c r="R178" s="39">
        <f t="shared" si="34"/>
        <v>0</v>
      </c>
      <c r="S178" s="54">
        <f t="shared" si="34"/>
        <v>1942747</v>
      </c>
      <c r="T178" s="39">
        <f t="shared" si="34"/>
        <v>0</v>
      </c>
    </row>
    <row r="179" spans="2:20" ht="16" thickBot="1" x14ac:dyDescent="0.4">
      <c r="B179" s="27" t="s">
        <v>1</v>
      </c>
      <c r="C179" s="28"/>
      <c r="D179" s="54">
        <f>SUM(D176:D178)</f>
        <v>610699.33333333337</v>
      </c>
      <c r="E179" s="39"/>
      <c r="F179" s="39">
        <f>SUM(F176:F178)</f>
        <v>0</v>
      </c>
      <c r="G179" s="54">
        <f>SUM(G176:G178)</f>
        <v>911543</v>
      </c>
      <c r="H179" s="39"/>
      <c r="I179" s="39">
        <f>SUM(I176:I178)</f>
        <v>0</v>
      </c>
      <c r="J179" s="54">
        <f>SUM(J176:J178)</f>
        <v>1603096</v>
      </c>
      <c r="K179" s="39"/>
      <c r="L179" s="39">
        <f>SUM(L176:L178)</f>
        <v>0</v>
      </c>
      <c r="M179" s="54">
        <f>SUM(M176:M178)</f>
        <v>1635163</v>
      </c>
      <c r="N179" s="39"/>
      <c r="O179" s="39">
        <f>SUM(O176:O178)</f>
        <v>0</v>
      </c>
      <c r="P179" s="54">
        <f>SUM(P176:P178)</f>
        <v>1667866</v>
      </c>
      <c r="Q179" s="39"/>
      <c r="R179" s="39">
        <f>SUM(R176:R178)</f>
        <v>0</v>
      </c>
      <c r="S179" s="54">
        <f>SUM(S176:S178)</f>
        <v>6428367.333333334</v>
      </c>
      <c r="T179" s="39">
        <f>SUM(T176:T178)</f>
        <v>0</v>
      </c>
    </row>
    <row r="180" spans="2:20" ht="15" thickBot="1" x14ac:dyDescent="0.4"/>
    <row r="181" spans="2:20" ht="47" thickBot="1" x14ac:dyDescent="0.4">
      <c r="B181" s="246" t="s">
        <v>174</v>
      </c>
      <c r="C181" s="246"/>
      <c r="D181" s="26" t="s">
        <v>34</v>
      </c>
      <c r="E181" s="25" t="s">
        <v>171</v>
      </c>
      <c r="F181" s="26" t="s">
        <v>172</v>
      </c>
    </row>
    <row r="182" spans="2:20" ht="16" thickBot="1" x14ac:dyDescent="0.4">
      <c r="B182" s="247" t="s">
        <v>170</v>
      </c>
      <c r="C182" s="247"/>
      <c r="D182" s="73">
        <f>$S$176</f>
        <v>2424977.3333333335</v>
      </c>
      <c r="E182" s="38">
        <f>$C$20</f>
        <v>0</v>
      </c>
      <c r="F182" s="72">
        <f>ROUNDUP(T176,2)</f>
        <v>0</v>
      </c>
      <c r="G182" t="s">
        <v>267</v>
      </c>
    </row>
    <row r="183" spans="2:20" ht="16" thickBot="1" x14ac:dyDescent="0.4">
      <c r="B183" s="247" t="s">
        <v>159</v>
      </c>
      <c r="C183" s="247"/>
      <c r="D183" s="73">
        <f>$S$177</f>
        <v>2060643</v>
      </c>
      <c r="E183" s="38">
        <f>$C$21</f>
        <v>0</v>
      </c>
      <c r="F183" s="72">
        <f>ROUNDUP($T$177,2)</f>
        <v>0</v>
      </c>
      <c r="G183" t="s">
        <v>268</v>
      </c>
    </row>
    <row r="184" spans="2:20" ht="16" thickBot="1" x14ac:dyDescent="0.4">
      <c r="B184" s="273" t="s">
        <v>173</v>
      </c>
      <c r="C184" s="273"/>
      <c r="D184" s="73">
        <f>SUM($D$182:$D$183)</f>
        <v>4485620.333333334</v>
      </c>
      <c r="F184" s="72">
        <f>SUM($F$182:$F$183)</f>
        <v>0</v>
      </c>
    </row>
    <row r="185" spans="2:20" ht="15" thickBot="1" x14ac:dyDescent="0.4"/>
    <row r="186" spans="2:20" ht="47" thickBot="1" x14ac:dyDescent="0.4">
      <c r="B186" s="246" t="s">
        <v>259</v>
      </c>
      <c r="C186" s="246"/>
      <c r="D186" s="26" t="s">
        <v>34</v>
      </c>
      <c r="E186" s="25" t="s">
        <v>171</v>
      </c>
      <c r="F186" s="72" t="s">
        <v>172</v>
      </c>
    </row>
    <row r="187" spans="2:20" ht="16" thickBot="1" x14ac:dyDescent="0.4">
      <c r="B187" s="247" t="s">
        <v>160</v>
      </c>
      <c r="C187" s="247"/>
      <c r="D187" s="73">
        <f>S178</f>
        <v>1942747</v>
      </c>
      <c r="E187" s="38">
        <f>$C$22</f>
        <v>0</v>
      </c>
      <c r="F187" s="72">
        <f>ROUNDUP($T$178,2)</f>
        <v>0</v>
      </c>
      <c r="G187" t="s">
        <v>269</v>
      </c>
    </row>
    <row r="188" spans="2:20" ht="15" thickBot="1" x14ac:dyDescent="0.4"/>
    <row r="189" spans="2:20" ht="15" thickBot="1" x14ac:dyDescent="0.4">
      <c r="B189" s="257" t="s">
        <v>182</v>
      </c>
      <c r="C189" s="260" t="s">
        <v>18</v>
      </c>
      <c r="D189" s="260"/>
      <c r="E189" s="260"/>
      <c r="F189" s="260" t="s">
        <v>19</v>
      </c>
      <c r="G189" s="260"/>
      <c r="H189" s="264"/>
      <c r="I189" s="265"/>
      <c r="K189" s="48" t="s">
        <v>179</v>
      </c>
    </row>
    <row r="190" spans="2:20" ht="37.5" customHeight="1" x14ac:dyDescent="0.35">
      <c r="B190" s="258"/>
      <c r="C190" s="261"/>
      <c r="D190" s="261"/>
      <c r="E190" s="261"/>
      <c r="F190" s="261"/>
      <c r="G190" s="261"/>
      <c r="H190" s="262"/>
      <c r="I190" s="263"/>
      <c r="K190" s="248"/>
      <c r="L190" s="249"/>
      <c r="M190" s="249"/>
      <c r="N190" s="249"/>
      <c r="O190" s="249"/>
      <c r="P190" s="249"/>
      <c r="Q190" s="249"/>
      <c r="R190" s="249"/>
      <c r="S190" s="249"/>
      <c r="T190" s="250"/>
    </row>
    <row r="191" spans="2:20" ht="15.65" customHeight="1" x14ac:dyDescent="0.35">
      <c r="B191" s="258"/>
      <c r="C191" s="272" t="s">
        <v>180</v>
      </c>
      <c r="D191" s="272"/>
      <c r="E191" s="272"/>
      <c r="F191" s="266" t="s">
        <v>181</v>
      </c>
      <c r="G191" s="266"/>
      <c r="H191" s="267"/>
      <c r="I191" s="268"/>
      <c r="K191" s="251"/>
      <c r="L191" s="252"/>
      <c r="M191" s="252"/>
      <c r="N191" s="252"/>
      <c r="O191" s="252"/>
      <c r="P191" s="252"/>
      <c r="Q191" s="252"/>
      <c r="R191" s="252"/>
      <c r="S191" s="252"/>
      <c r="T191" s="253"/>
    </row>
    <row r="192" spans="2:20" ht="45" customHeight="1" thickBot="1" x14ac:dyDescent="0.4">
      <c r="B192" s="259"/>
      <c r="C192" s="269"/>
      <c r="D192" s="269"/>
      <c r="E192" s="269"/>
      <c r="F192" s="269"/>
      <c r="G192" s="269"/>
      <c r="H192" s="270"/>
      <c r="I192" s="271"/>
      <c r="K192" s="254"/>
      <c r="L192" s="255"/>
      <c r="M192" s="255"/>
      <c r="N192" s="255"/>
      <c r="O192" s="255"/>
      <c r="P192" s="255"/>
      <c r="Q192" s="255"/>
      <c r="R192" s="255"/>
      <c r="S192" s="255"/>
      <c r="T192" s="256"/>
    </row>
    <row r="195" spans="1:6" ht="19" thickBot="1" x14ac:dyDescent="0.4">
      <c r="B195" s="200" t="s">
        <v>299</v>
      </c>
    </row>
    <row r="196" spans="1:6" ht="15" thickTop="1" x14ac:dyDescent="0.35">
      <c r="A196" s="150"/>
      <c r="B196" s="151"/>
      <c r="C196" s="274" t="s">
        <v>305</v>
      </c>
      <c r="D196" s="274"/>
      <c r="E196" s="274"/>
      <c r="F196" s="152"/>
    </row>
    <row r="197" spans="1:6" ht="29" x14ac:dyDescent="0.35">
      <c r="A197" s="153"/>
      <c r="B197" s="88" t="s">
        <v>207</v>
      </c>
      <c r="C197" s="138" t="s">
        <v>242</v>
      </c>
      <c r="D197" s="139" t="s">
        <v>226</v>
      </c>
      <c r="E197" s="138" t="s">
        <v>243</v>
      </c>
      <c r="F197" s="154"/>
    </row>
    <row r="198" spans="1:6" x14ac:dyDescent="0.35">
      <c r="A198" s="230" t="s">
        <v>203</v>
      </c>
      <c r="B198" s="131" t="s">
        <v>237</v>
      </c>
      <c r="C198" s="188"/>
      <c r="D198" s="189"/>
      <c r="E198" s="142">
        <f>C198*D198</f>
        <v>0</v>
      </c>
      <c r="F198" s="154"/>
    </row>
    <row r="199" spans="1:6" x14ac:dyDescent="0.35">
      <c r="A199" s="230"/>
      <c r="B199" s="129" t="s">
        <v>221</v>
      </c>
      <c r="C199" s="188"/>
      <c r="D199" s="189"/>
      <c r="E199" s="142">
        <f t="shared" ref="E199:E214" si="35">C199*D199</f>
        <v>0</v>
      </c>
      <c r="F199" s="154"/>
    </row>
    <row r="200" spans="1:6" x14ac:dyDescent="0.35">
      <c r="A200" s="230"/>
      <c r="B200" s="129" t="s">
        <v>222</v>
      </c>
      <c r="C200" s="188"/>
      <c r="D200" s="189"/>
      <c r="E200" s="142">
        <f t="shared" si="35"/>
        <v>0</v>
      </c>
      <c r="F200" s="154"/>
    </row>
    <row r="201" spans="1:6" x14ac:dyDescent="0.35">
      <c r="A201" s="230"/>
      <c r="B201" s="129" t="s">
        <v>209</v>
      </c>
      <c r="C201" s="188"/>
      <c r="D201" s="189"/>
      <c r="E201" s="142">
        <f t="shared" si="35"/>
        <v>0</v>
      </c>
      <c r="F201" s="154"/>
    </row>
    <row r="202" spans="1:6" x14ac:dyDescent="0.35">
      <c r="A202" s="230"/>
      <c r="B202" s="129" t="s">
        <v>223</v>
      </c>
      <c r="C202" s="188"/>
      <c r="D202" s="189"/>
      <c r="E202" s="142">
        <f t="shared" si="35"/>
        <v>0</v>
      </c>
      <c r="F202" s="154"/>
    </row>
    <row r="203" spans="1:6" x14ac:dyDescent="0.35">
      <c r="A203" s="230"/>
      <c r="B203" s="129" t="s">
        <v>210</v>
      </c>
      <c r="C203" s="188"/>
      <c r="D203" s="189"/>
      <c r="E203" s="142">
        <f t="shared" si="35"/>
        <v>0</v>
      </c>
      <c r="F203" s="154"/>
    </row>
    <row r="204" spans="1:6" x14ac:dyDescent="0.35">
      <c r="A204" s="230"/>
      <c r="B204" s="134" t="s">
        <v>211</v>
      </c>
      <c r="C204" s="188"/>
      <c r="D204" s="189"/>
      <c r="E204" s="142">
        <f t="shared" si="35"/>
        <v>0</v>
      </c>
      <c r="F204" s="154"/>
    </row>
    <row r="205" spans="1:6" x14ac:dyDescent="0.35">
      <c r="A205" s="230"/>
      <c r="B205" s="134" t="s">
        <v>212</v>
      </c>
      <c r="C205" s="188"/>
      <c r="D205" s="189"/>
      <c r="E205" s="142">
        <f t="shared" si="35"/>
        <v>0</v>
      </c>
      <c r="F205" s="154"/>
    </row>
    <row r="206" spans="1:6" x14ac:dyDescent="0.35">
      <c r="A206" s="230"/>
      <c r="B206" s="134" t="s">
        <v>213</v>
      </c>
      <c r="C206" s="188"/>
      <c r="D206" s="189"/>
      <c r="E206" s="142">
        <f t="shared" si="35"/>
        <v>0</v>
      </c>
      <c r="F206" s="154"/>
    </row>
    <row r="207" spans="1:6" x14ac:dyDescent="0.35">
      <c r="A207" s="230"/>
      <c r="B207" s="134" t="s">
        <v>214</v>
      </c>
      <c r="C207" s="188"/>
      <c r="D207" s="189"/>
      <c r="E207" s="142">
        <f t="shared" si="35"/>
        <v>0</v>
      </c>
      <c r="F207" s="154"/>
    </row>
    <row r="208" spans="1:6" x14ac:dyDescent="0.35">
      <c r="A208" s="230"/>
      <c r="B208" s="134" t="s">
        <v>215</v>
      </c>
      <c r="C208" s="188"/>
      <c r="D208" s="189"/>
      <c r="E208" s="142">
        <f t="shared" si="35"/>
        <v>0</v>
      </c>
      <c r="F208" s="154"/>
    </row>
    <row r="209" spans="1:6" x14ac:dyDescent="0.35">
      <c r="A209" s="230"/>
      <c r="B209" s="129" t="s">
        <v>236</v>
      </c>
      <c r="C209" s="188"/>
      <c r="D209" s="189"/>
      <c r="E209" s="142">
        <f t="shared" si="35"/>
        <v>0</v>
      </c>
      <c r="F209" s="154"/>
    </row>
    <row r="210" spans="1:6" x14ac:dyDescent="0.35">
      <c r="A210" s="230"/>
      <c r="B210" s="190"/>
      <c r="C210" s="188"/>
      <c r="D210" s="189"/>
      <c r="E210" s="142">
        <f t="shared" si="35"/>
        <v>0</v>
      </c>
      <c r="F210" s="154"/>
    </row>
    <row r="211" spans="1:6" x14ac:dyDescent="0.35">
      <c r="A211" s="230"/>
      <c r="B211" s="190"/>
      <c r="C211" s="188"/>
      <c r="D211" s="189"/>
      <c r="E211" s="142">
        <f t="shared" si="35"/>
        <v>0</v>
      </c>
      <c r="F211" s="154"/>
    </row>
    <row r="212" spans="1:6" x14ac:dyDescent="0.35">
      <c r="A212" s="230"/>
      <c r="B212" s="190"/>
      <c r="C212" s="188"/>
      <c r="D212" s="189"/>
      <c r="E212" s="142">
        <f t="shared" si="35"/>
        <v>0</v>
      </c>
      <c r="F212" s="154"/>
    </row>
    <row r="213" spans="1:6" x14ac:dyDescent="0.35">
      <c r="A213" s="230"/>
      <c r="B213" s="190"/>
      <c r="C213" s="188"/>
      <c r="D213" s="189"/>
      <c r="E213" s="142">
        <f t="shared" si="35"/>
        <v>0</v>
      </c>
      <c r="F213" s="154"/>
    </row>
    <row r="214" spans="1:6" ht="15" thickBot="1" x14ac:dyDescent="0.4">
      <c r="A214" s="230"/>
      <c r="B214" s="190"/>
      <c r="C214" s="188"/>
      <c r="D214" s="189"/>
      <c r="E214" s="143">
        <f t="shared" si="35"/>
        <v>0</v>
      </c>
      <c r="F214" s="154"/>
    </row>
    <row r="215" spans="1:6" ht="15" thickBot="1" x14ac:dyDescent="0.4">
      <c r="A215" s="230"/>
      <c r="B215" s="133" t="s">
        <v>202</v>
      </c>
      <c r="C215" s="135"/>
      <c r="D215" s="135"/>
      <c r="E215" s="144">
        <f>SUM(E198:E214)</f>
        <v>0</v>
      </c>
      <c r="F215" s="154"/>
    </row>
    <row r="216" spans="1:6" x14ac:dyDescent="0.35">
      <c r="A216" s="230"/>
      <c r="B216" s="136"/>
      <c r="C216" s="136"/>
      <c r="D216" s="136"/>
      <c r="E216" s="140"/>
      <c r="F216" s="154"/>
    </row>
    <row r="217" spans="1:6" ht="29" x14ac:dyDescent="0.35">
      <c r="A217" s="153"/>
      <c r="B217" s="88" t="s">
        <v>208</v>
      </c>
      <c r="C217" s="138" t="s">
        <v>242</v>
      </c>
      <c r="D217" s="139" t="s">
        <v>226</v>
      </c>
      <c r="E217" s="138" t="s">
        <v>243</v>
      </c>
      <c r="F217" s="154"/>
    </row>
    <row r="218" spans="1:6" x14ac:dyDescent="0.35">
      <c r="A218" s="230" t="s">
        <v>203</v>
      </c>
      <c r="B218" s="129" t="s">
        <v>216</v>
      </c>
      <c r="C218" s="188"/>
      <c r="D218" s="189"/>
      <c r="E218" s="142">
        <f t="shared" ref="E218:E232" si="36">C218*D218</f>
        <v>0</v>
      </c>
      <c r="F218" s="154"/>
    </row>
    <row r="219" spans="1:6" x14ac:dyDescent="0.35">
      <c r="A219" s="230"/>
      <c r="B219" s="129" t="s">
        <v>217</v>
      </c>
      <c r="C219" s="188"/>
      <c r="D219" s="189"/>
      <c r="E219" s="142">
        <f t="shared" si="36"/>
        <v>0</v>
      </c>
      <c r="F219" s="154"/>
    </row>
    <row r="220" spans="1:6" x14ac:dyDescent="0.35">
      <c r="A220" s="230"/>
      <c r="B220" s="129" t="s">
        <v>306</v>
      </c>
      <c r="C220" s="188"/>
      <c r="D220" s="189"/>
      <c r="E220" s="142">
        <f t="shared" si="36"/>
        <v>0</v>
      </c>
      <c r="F220" s="154"/>
    </row>
    <row r="221" spans="1:6" x14ac:dyDescent="0.35">
      <c r="A221" s="230"/>
      <c r="B221" s="129" t="s">
        <v>218</v>
      </c>
      <c r="C221" s="188"/>
      <c r="D221" s="189"/>
      <c r="E221" s="142">
        <f t="shared" si="36"/>
        <v>0</v>
      </c>
      <c r="F221" s="154"/>
    </row>
    <row r="222" spans="1:6" x14ac:dyDescent="0.35">
      <c r="A222" s="230"/>
      <c r="B222" s="129" t="s">
        <v>219</v>
      </c>
      <c r="C222" s="188"/>
      <c r="D222" s="189"/>
      <c r="E222" s="142">
        <f t="shared" si="36"/>
        <v>0</v>
      </c>
      <c r="F222" s="154"/>
    </row>
    <row r="223" spans="1:6" x14ac:dyDescent="0.35">
      <c r="A223" s="230"/>
      <c r="B223" s="129" t="s">
        <v>224</v>
      </c>
      <c r="C223" s="188"/>
      <c r="D223" s="189"/>
      <c r="E223" s="142">
        <f t="shared" si="36"/>
        <v>0</v>
      </c>
      <c r="F223" s="154"/>
    </row>
    <row r="224" spans="1:6" x14ac:dyDescent="0.35">
      <c r="A224" s="230"/>
      <c r="B224" s="129" t="s">
        <v>220</v>
      </c>
      <c r="C224" s="188"/>
      <c r="D224" s="189"/>
      <c r="E224" s="142">
        <f t="shared" si="36"/>
        <v>0</v>
      </c>
      <c r="F224" s="154"/>
    </row>
    <row r="225" spans="1:6" x14ac:dyDescent="0.35">
      <c r="A225" s="230"/>
      <c r="B225" s="129" t="s">
        <v>228</v>
      </c>
      <c r="C225" s="188"/>
      <c r="D225" s="189"/>
      <c r="E225" s="142">
        <f t="shared" si="36"/>
        <v>0</v>
      </c>
      <c r="F225" s="154"/>
    </row>
    <row r="226" spans="1:6" x14ac:dyDescent="0.35">
      <c r="A226" s="230"/>
      <c r="B226" s="129" t="s">
        <v>225</v>
      </c>
      <c r="C226" s="188"/>
      <c r="D226" s="189"/>
      <c r="E226" s="142">
        <f t="shared" si="36"/>
        <v>0</v>
      </c>
      <c r="F226" s="154"/>
    </row>
    <row r="227" spans="1:6" x14ac:dyDescent="0.35">
      <c r="A227" s="230"/>
      <c r="B227" s="129" t="s">
        <v>227</v>
      </c>
      <c r="C227" s="188"/>
      <c r="D227" s="189"/>
      <c r="E227" s="142">
        <f t="shared" si="36"/>
        <v>0</v>
      </c>
      <c r="F227" s="154"/>
    </row>
    <row r="228" spans="1:6" x14ac:dyDescent="0.35">
      <c r="A228" s="230"/>
      <c r="B228" s="190"/>
      <c r="C228" s="188"/>
      <c r="D228" s="189"/>
      <c r="E228" s="142">
        <f t="shared" si="36"/>
        <v>0</v>
      </c>
      <c r="F228" s="154"/>
    </row>
    <row r="229" spans="1:6" x14ac:dyDescent="0.35">
      <c r="A229" s="230"/>
      <c r="B229" s="190"/>
      <c r="C229" s="188"/>
      <c r="D229" s="189"/>
      <c r="E229" s="142">
        <f t="shared" si="36"/>
        <v>0</v>
      </c>
      <c r="F229" s="154"/>
    </row>
    <row r="230" spans="1:6" x14ac:dyDescent="0.35">
      <c r="A230" s="230"/>
      <c r="B230" s="190"/>
      <c r="C230" s="188"/>
      <c r="D230" s="189"/>
      <c r="E230" s="142">
        <f t="shared" si="36"/>
        <v>0</v>
      </c>
      <c r="F230" s="154"/>
    </row>
    <row r="231" spans="1:6" x14ac:dyDescent="0.35">
      <c r="A231" s="230"/>
      <c r="B231" s="190"/>
      <c r="C231" s="188"/>
      <c r="D231" s="189"/>
      <c r="E231" s="142">
        <f t="shared" si="36"/>
        <v>0</v>
      </c>
      <c r="F231" s="154"/>
    </row>
    <row r="232" spans="1:6" ht="15" thickBot="1" x14ac:dyDescent="0.4">
      <c r="A232" s="230"/>
      <c r="B232" s="190"/>
      <c r="C232" s="188"/>
      <c r="D232" s="189"/>
      <c r="E232" s="143">
        <f t="shared" si="36"/>
        <v>0</v>
      </c>
      <c r="F232" s="154"/>
    </row>
    <row r="233" spans="1:6" ht="15" thickBot="1" x14ac:dyDescent="0.4">
      <c r="A233" s="230"/>
      <c r="B233" s="133" t="s">
        <v>202</v>
      </c>
      <c r="C233" s="135"/>
      <c r="D233" s="135"/>
      <c r="E233" s="144">
        <f>SUM(E218:E232)</f>
        <v>0</v>
      </c>
      <c r="F233" s="154"/>
    </row>
    <row r="234" spans="1:6" x14ac:dyDescent="0.35">
      <c r="A234" s="230"/>
      <c r="B234" s="141"/>
      <c r="C234" s="136"/>
      <c r="D234" s="136"/>
      <c r="E234" s="137"/>
      <c r="F234" s="154"/>
    </row>
    <row r="235" spans="1:6" ht="29" x14ac:dyDescent="0.35">
      <c r="A235" s="155"/>
      <c r="B235" s="88" t="s">
        <v>229</v>
      </c>
      <c r="C235" s="138" t="s">
        <v>242</v>
      </c>
      <c r="D235" s="139" t="s">
        <v>226</v>
      </c>
      <c r="E235" s="138" t="s">
        <v>243</v>
      </c>
      <c r="F235" s="154"/>
    </row>
    <row r="236" spans="1:6" x14ac:dyDescent="0.35">
      <c r="A236" s="278" t="s">
        <v>203</v>
      </c>
      <c r="B236" s="129" t="s">
        <v>230</v>
      </c>
      <c r="C236" s="188"/>
      <c r="D236" s="189"/>
      <c r="E236" s="142">
        <f t="shared" ref="E236:E249" si="37">C236*D236</f>
        <v>0</v>
      </c>
      <c r="F236" s="154"/>
    </row>
    <row r="237" spans="1:6" x14ac:dyDescent="0.35">
      <c r="A237" s="279"/>
      <c r="B237" s="129" t="s">
        <v>234</v>
      </c>
      <c r="C237" s="188"/>
      <c r="D237" s="189"/>
      <c r="E237" s="142">
        <f t="shared" si="37"/>
        <v>0</v>
      </c>
      <c r="F237" s="154"/>
    </row>
    <row r="238" spans="1:6" x14ac:dyDescent="0.35">
      <c r="A238" s="279"/>
      <c r="B238" s="129" t="s">
        <v>235</v>
      </c>
      <c r="C238" s="188"/>
      <c r="D238" s="189"/>
      <c r="E238" s="142">
        <f t="shared" si="37"/>
        <v>0</v>
      </c>
      <c r="F238" s="154"/>
    </row>
    <row r="239" spans="1:6" x14ac:dyDescent="0.35">
      <c r="A239" s="279"/>
      <c r="B239" s="129" t="s">
        <v>307</v>
      </c>
      <c r="C239" s="188"/>
      <c r="D239" s="189"/>
      <c r="E239" s="142">
        <f t="shared" si="37"/>
        <v>0</v>
      </c>
      <c r="F239" s="154"/>
    </row>
    <row r="240" spans="1:6" x14ac:dyDescent="0.35">
      <c r="A240" s="279"/>
      <c r="B240" s="129" t="s">
        <v>232</v>
      </c>
      <c r="C240" s="188"/>
      <c r="D240" s="189"/>
      <c r="E240" s="142">
        <f t="shared" si="37"/>
        <v>0</v>
      </c>
      <c r="F240" s="154"/>
    </row>
    <row r="241" spans="1:6" x14ac:dyDescent="0.35">
      <c r="A241" s="279"/>
      <c r="B241" s="129" t="s">
        <v>308</v>
      </c>
      <c r="C241" s="188"/>
      <c r="D241" s="189"/>
      <c r="E241" s="142">
        <f t="shared" si="37"/>
        <v>0</v>
      </c>
      <c r="F241" s="154"/>
    </row>
    <row r="242" spans="1:6" x14ac:dyDescent="0.35">
      <c r="A242" s="279"/>
      <c r="B242" s="129" t="s">
        <v>233</v>
      </c>
      <c r="C242" s="188"/>
      <c r="D242" s="189"/>
      <c r="E242" s="142">
        <f t="shared" si="37"/>
        <v>0</v>
      </c>
      <c r="F242" s="154"/>
    </row>
    <row r="243" spans="1:6" x14ac:dyDescent="0.35">
      <c r="A243" s="279"/>
      <c r="B243" s="129" t="s">
        <v>231</v>
      </c>
      <c r="C243" s="188"/>
      <c r="D243" s="189"/>
      <c r="E243" s="142">
        <f t="shared" si="37"/>
        <v>0</v>
      </c>
      <c r="F243" s="154"/>
    </row>
    <row r="244" spans="1:6" x14ac:dyDescent="0.35">
      <c r="A244" s="279"/>
      <c r="B244" s="129" t="s">
        <v>256</v>
      </c>
      <c r="C244" s="188"/>
      <c r="D244" s="189"/>
      <c r="E244" s="142">
        <f t="shared" si="37"/>
        <v>0</v>
      </c>
      <c r="F244" s="154"/>
    </row>
    <row r="245" spans="1:6" x14ac:dyDescent="0.35">
      <c r="A245" s="279"/>
      <c r="B245" s="190"/>
      <c r="C245" s="188"/>
      <c r="D245" s="189"/>
      <c r="E245" s="142">
        <f t="shared" si="37"/>
        <v>0</v>
      </c>
      <c r="F245" s="154"/>
    </row>
    <row r="246" spans="1:6" x14ac:dyDescent="0.35">
      <c r="A246" s="279"/>
      <c r="B246" s="190"/>
      <c r="C246" s="188"/>
      <c r="D246" s="189"/>
      <c r="E246" s="142">
        <f t="shared" si="37"/>
        <v>0</v>
      </c>
      <c r="F246" s="154"/>
    </row>
    <row r="247" spans="1:6" x14ac:dyDescent="0.35">
      <c r="A247" s="279"/>
      <c r="B247" s="190"/>
      <c r="C247" s="188"/>
      <c r="D247" s="189"/>
      <c r="E247" s="142">
        <f t="shared" si="37"/>
        <v>0</v>
      </c>
      <c r="F247" s="154"/>
    </row>
    <row r="248" spans="1:6" x14ac:dyDescent="0.35">
      <c r="A248" s="279"/>
      <c r="B248" s="190"/>
      <c r="C248" s="188"/>
      <c r="D248" s="189"/>
      <c r="E248" s="142">
        <f t="shared" si="37"/>
        <v>0</v>
      </c>
      <c r="F248" s="154"/>
    </row>
    <row r="249" spans="1:6" ht="15" thickBot="1" x14ac:dyDescent="0.4">
      <c r="A249" s="279"/>
      <c r="B249" s="190"/>
      <c r="C249" s="188"/>
      <c r="D249" s="189"/>
      <c r="E249" s="143">
        <f t="shared" si="37"/>
        <v>0</v>
      </c>
      <c r="F249" s="154"/>
    </row>
    <row r="250" spans="1:6" ht="15" thickBot="1" x14ac:dyDescent="0.4">
      <c r="A250" s="279"/>
      <c r="B250" s="133" t="s">
        <v>202</v>
      </c>
      <c r="C250" s="135"/>
      <c r="D250" s="135"/>
      <c r="E250" s="144">
        <f>SUM(E236:E249)</f>
        <v>0</v>
      </c>
      <c r="F250" s="154"/>
    </row>
    <row r="251" spans="1:6" x14ac:dyDescent="0.35">
      <c r="A251" s="280"/>
      <c r="B251" s="141"/>
      <c r="C251" s="136"/>
      <c r="D251" s="136"/>
      <c r="E251" s="137"/>
      <c r="F251" s="154"/>
    </row>
    <row r="252" spans="1:6" ht="29" x14ac:dyDescent="0.35">
      <c r="A252" s="156"/>
      <c r="B252" s="88" t="s">
        <v>309</v>
      </c>
      <c r="C252" s="138" t="s">
        <v>242</v>
      </c>
      <c r="D252" s="139" t="s">
        <v>226</v>
      </c>
      <c r="E252" s="138" t="s">
        <v>243</v>
      </c>
      <c r="F252" s="154"/>
    </row>
    <row r="253" spans="1:6" x14ac:dyDescent="0.35">
      <c r="A253" s="229" t="s">
        <v>203</v>
      </c>
      <c r="B253" s="129" t="s">
        <v>238</v>
      </c>
      <c r="C253" s="188"/>
      <c r="D253" s="189"/>
      <c r="E253" s="142">
        <f t="shared" ref="E253:E261" si="38">C253*D253</f>
        <v>0</v>
      </c>
      <c r="F253" s="154"/>
    </row>
    <row r="254" spans="1:6" x14ac:dyDescent="0.35">
      <c r="A254" s="229"/>
      <c r="B254" s="129" t="s">
        <v>241</v>
      </c>
      <c r="C254" s="188"/>
      <c r="D254" s="189"/>
      <c r="E254" s="142">
        <f t="shared" si="38"/>
        <v>0</v>
      </c>
      <c r="F254" s="154"/>
    </row>
    <row r="255" spans="1:6" x14ac:dyDescent="0.35">
      <c r="A255" s="229"/>
      <c r="B255" s="129" t="s">
        <v>239</v>
      </c>
      <c r="C255" s="188"/>
      <c r="D255" s="189"/>
      <c r="E255" s="142">
        <f t="shared" si="38"/>
        <v>0</v>
      </c>
      <c r="F255" s="154"/>
    </row>
    <row r="256" spans="1:6" x14ac:dyDescent="0.35">
      <c r="A256" s="229"/>
      <c r="B256" s="129" t="s">
        <v>240</v>
      </c>
      <c r="C256" s="188"/>
      <c r="D256" s="189"/>
      <c r="E256" s="142">
        <f t="shared" si="38"/>
        <v>0</v>
      </c>
      <c r="F256" s="154"/>
    </row>
    <row r="257" spans="1:7" x14ac:dyDescent="0.35">
      <c r="A257" s="229"/>
      <c r="B257" s="190"/>
      <c r="C257" s="188"/>
      <c r="D257" s="189"/>
      <c r="E257" s="142">
        <f t="shared" si="38"/>
        <v>0</v>
      </c>
      <c r="F257" s="154"/>
    </row>
    <row r="258" spans="1:7" x14ac:dyDescent="0.35">
      <c r="A258" s="229"/>
      <c r="B258" s="190"/>
      <c r="C258" s="188"/>
      <c r="D258" s="189"/>
      <c r="E258" s="142">
        <f t="shared" si="38"/>
        <v>0</v>
      </c>
      <c r="F258" s="154"/>
    </row>
    <row r="259" spans="1:7" x14ac:dyDescent="0.35">
      <c r="A259" s="229"/>
      <c r="B259" s="190"/>
      <c r="C259" s="188"/>
      <c r="D259" s="189"/>
      <c r="E259" s="142">
        <f t="shared" si="38"/>
        <v>0</v>
      </c>
      <c r="F259" s="154"/>
    </row>
    <row r="260" spans="1:7" x14ac:dyDescent="0.35">
      <c r="A260" s="229"/>
      <c r="B260" s="190"/>
      <c r="C260" s="188"/>
      <c r="D260" s="189"/>
      <c r="E260" s="142">
        <f t="shared" si="38"/>
        <v>0</v>
      </c>
      <c r="F260" s="154"/>
    </row>
    <row r="261" spans="1:7" ht="15" thickBot="1" x14ac:dyDescent="0.4">
      <c r="A261" s="229"/>
      <c r="B261" s="190"/>
      <c r="C261" s="188"/>
      <c r="D261" s="189"/>
      <c r="E261" s="143">
        <f t="shared" si="38"/>
        <v>0</v>
      </c>
      <c r="F261" s="154"/>
    </row>
    <row r="262" spans="1:7" ht="15" thickBot="1" x14ac:dyDescent="0.4">
      <c r="A262" s="229"/>
      <c r="B262" s="133" t="s">
        <v>202</v>
      </c>
      <c r="C262" s="135"/>
      <c r="D262" s="135"/>
      <c r="E262" s="144">
        <f>SUM(E253:E261)</f>
        <v>0</v>
      </c>
      <c r="F262" s="154"/>
    </row>
    <row r="263" spans="1:7" ht="15" thickBot="1" x14ac:dyDescent="0.4">
      <c r="A263" s="229"/>
      <c r="B263" s="141"/>
      <c r="C263" s="136"/>
      <c r="D263" s="136"/>
      <c r="E263" s="172" t="s">
        <v>245</v>
      </c>
      <c r="F263" s="173" t="s">
        <v>246</v>
      </c>
    </row>
    <row r="264" spans="1:7" ht="16" thickBot="1" x14ac:dyDescent="0.4">
      <c r="A264" s="157"/>
      <c r="B264" s="158" t="s">
        <v>247</v>
      </c>
      <c r="C264" s="158"/>
      <c r="D264" s="158"/>
      <c r="E264" s="159">
        <f>E215+E233+E250+E262</f>
        <v>0</v>
      </c>
      <c r="F264" s="160">
        <f>F182</f>
        <v>0</v>
      </c>
      <c r="G264" s="149" t="str">
        <f>IF(E264=F264,"","A and B must be equal to each other")</f>
        <v/>
      </c>
    </row>
    <row r="265" spans="1:7" ht="15.5" thickTop="1" thickBot="1" x14ac:dyDescent="0.4">
      <c r="A265" s="133"/>
      <c r="B265" s="133"/>
      <c r="C265" s="133"/>
      <c r="D265" s="133"/>
      <c r="E265" s="133"/>
    </row>
    <row r="266" spans="1:7" ht="14.5" customHeight="1" thickTop="1" x14ac:dyDescent="0.35">
      <c r="A266" s="161"/>
      <c r="B266" s="162"/>
      <c r="C266" s="219" t="s">
        <v>310</v>
      </c>
      <c r="D266" s="219"/>
      <c r="E266" s="219"/>
      <c r="F266" s="163"/>
    </row>
    <row r="267" spans="1:7" ht="29" x14ac:dyDescent="0.35">
      <c r="A267" s="164"/>
      <c r="B267" s="88" t="s">
        <v>207</v>
      </c>
      <c r="C267" s="138" t="s">
        <v>242</v>
      </c>
      <c r="D267" s="139" t="s">
        <v>226</v>
      </c>
      <c r="E267" s="138" t="s">
        <v>243</v>
      </c>
      <c r="F267" s="165"/>
    </row>
    <row r="268" spans="1:7" ht="29" x14ac:dyDescent="0.35">
      <c r="A268" s="233" t="s">
        <v>244</v>
      </c>
      <c r="B268" s="131" t="s">
        <v>260</v>
      </c>
      <c r="C268" s="188"/>
      <c r="D268" s="189"/>
      <c r="E268" s="142">
        <f>C268*D268</f>
        <v>0</v>
      </c>
      <c r="F268" s="165"/>
    </row>
    <row r="269" spans="1:7" ht="29" x14ac:dyDescent="0.35">
      <c r="A269" s="233"/>
      <c r="B269" s="129" t="s">
        <v>311</v>
      </c>
      <c r="C269" s="188"/>
      <c r="D269" s="189"/>
      <c r="E269" s="142">
        <f t="shared" ref="E269:E279" si="39">C269*D269</f>
        <v>0</v>
      </c>
      <c r="F269" s="165"/>
    </row>
    <row r="270" spans="1:7" ht="29" x14ac:dyDescent="0.35">
      <c r="A270" s="233"/>
      <c r="B270" s="129" t="s">
        <v>312</v>
      </c>
      <c r="C270" s="188"/>
      <c r="D270" s="189"/>
      <c r="E270" s="142">
        <f t="shared" si="39"/>
        <v>0</v>
      </c>
      <c r="F270" s="165"/>
    </row>
    <row r="271" spans="1:7" ht="29" x14ac:dyDescent="0.35">
      <c r="A271" s="233"/>
      <c r="B271" s="129" t="s">
        <v>255</v>
      </c>
      <c r="C271" s="188"/>
      <c r="D271" s="189"/>
      <c r="E271" s="142">
        <f t="shared" si="39"/>
        <v>0</v>
      </c>
      <c r="F271" s="165"/>
    </row>
    <row r="272" spans="1:7" x14ac:dyDescent="0.35">
      <c r="A272" s="233"/>
      <c r="B272" s="129" t="s">
        <v>253</v>
      </c>
      <c r="C272" s="188"/>
      <c r="D272" s="189"/>
      <c r="E272" s="142">
        <f t="shared" si="39"/>
        <v>0</v>
      </c>
      <c r="F272" s="165"/>
    </row>
    <row r="273" spans="1:6" x14ac:dyDescent="0.35">
      <c r="A273" s="233"/>
      <c r="B273" s="129" t="s">
        <v>254</v>
      </c>
      <c r="C273" s="188"/>
      <c r="D273" s="189"/>
      <c r="E273" s="142">
        <f t="shared" si="39"/>
        <v>0</v>
      </c>
      <c r="F273" s="165"/>
    </row>
    <row r="274" spans="1:6" x14ac:dyDescent="0.35">
      <c r="A274" s="233"/>
      <c r="B274" s="129" t="s">
        <v>236</v>
      </c>
      <c r="C274" s="188"/>
      <c r="D274" s="189"/>
      <c r="E274" s="142">
        <f t="shared" si="39"/>
        <v>0</v>
      </c>
      <c r="F274" s="165"/>
    </row>
    <row r="275" spans="1:6" x14ac:dyDescent="0.35">
      <c r="A275" s="233"/>
      <c r="B275" s="190"/>
      <c r="C275" s="188"/>
      <c r="D275" s="189"/>
      <c r="E275" s="142">
        <f t="shared" si="39"/>
        <v>0</v>
      </c>
      <c r="F275" s="165"/>
    </row>
    <row r="276" spans="1:6" x14ac:dyDescent="0.35">
      <c r="A276" s="233"/>
      <c r="B276" s="190"/>
      <c r="C276" s="188"/>
      <c r="D276" s="189"/>
      <c r="E276" s="142">
        <f t="shared" si="39"/>
        <v>0</v>
      </c>
      <c r="F276" s="165"/>
    </row>
    <row r="277" spans="1:6" x14ac:dyDescent="0.35">
      <c r="A277" s="233"/>
      <c r="B277" s="190"/>
      <c r="C277" s="188"/>
      <c r="D277" s="189"/>
      <c r="E277" s="142">
        <f t="shared" si="39"/>
        <v>0</v>
      </c>
      <c r="F277" s="165"/>
    </row>
    <row r="278" spans="1:6" x14ac:dyDescent="0.35">
      <c r="A278" s="233"/>
      <c r="B278" s="190"/>
      <c r="C278" s="188"/>
      <c r="D278" s="189"/>
      <c r="E278" s="142">
        <f t="shared" si="39"/>
        <v>0</v>
      </c>
      <c r="F278" s="165"/>
    </row>
    <row r="279" spans="1:6" ht="15" thickBot="1" x14ac:dyDescent="0.4">
      <c r="A279" s="233"/>
      <c r="B279" s="190"/>
      <c r="C279" s="188"/>
      <c r="D279" s="189"/>
      <c r="E279" s="142">
        <f t="shared" si="39"/>
        <v>0</v>
      </c>
      <c r="F279" s="165"/>
    </row>
    <row r="280" spans="1:6" ht="15" thickBot="1" x14ac:dyDescent="0.4">
      <c r="A280" s="233"/>
      <c r="B280" s="133" t="s">
        <v>202</v>
      </c>
      <c r="C280" s="135"/>
      <c r="D280" s="135"/>
      <c r="E280" s="144">
        <f>SUM(E268:E279)</f>
        <v>0</v>
      </c>
      <c r="F280" s="165"/>
    </row>
    <row r="281" spans="1:6" x14ac:dyDescent="0.35">
      <c r="A281" s="233"/>
      <c r="B281" s="136"/>
      <c r="C281" s="136"/>
      <c r="D281" s="136"/>
      <c r="E281" s="140"/>
      <c r="F281" s="165"/>
    </row>
    <row r="282" spans="1:6" ht="29" x14ac:dyDescent="0.35">
      <c r="A282" s="164"/>
      <c r="B282" s="88" t="s">
        <v>208</v>
      </c>
      <c r="C282" s="138" t="s">
        <v>242</v>
      </c>
      <c r="D282" s="139" t="s">
        <v>226</v>
      </c>
      <c r="E282" s="138" t="s">
        <v>243</v>
      </c>
      <c r="F282" s="165"/>
    </row>
    <row r="283" spans="1:6" ht="29" x14ac:dyDescent="0.35">
      <c r="A283" s="233" t="s">
        <v>244</v>
      </c>
      <c r="B283" s="129" t="s">
        <v>261</v>
      </c>
      <c r="C283" s="188"/>
      <c r="D283" s="189"/>
      <c r="E283" s="142">
        <f t="shared" ref="E283:E293" si="40">C283*D283</f>
        <v>0</v>
      </c>
      <c r="F283" s="165"/>
    </row>
    <row r="284" spans="1:6" ht="29" x14ac:dyDescent="0.35">
      <c r="A284" s="233"/>
      <c r="B284" s="129" t="s">
        <v>262</v>
      </c>
      <c r="C284" s="188"/>
      <c r="D284" s="189"/>
      <c r="E284" s="142">
        <f t="shared" si="40"/>
        <v>0</v>
      </c>
      <c r="F284" s="165"/>
    </row>
    <row r="285" spans="1:6" ht="29" x14ac:dyDescent="0.35">
      <c r="A285" s="233"/>
      <c r="B285" s="129" t="s">
        <v>263</v>
      </c>
      <c r="C285" s="188"/>
      <c r="D285" s="189"/>
      <c r="E285" s="142">
        <f t="shared" si="40"/>
        <v>0</v>
      </c>
      <c r="F285" s="165"/>
    </row>
    <row r="286" spans="1:6" ht="29" x14ac:dyDescent="0.35">
      <c r="A286" s="233"/>
      <c r="B286" s="129" t="s">
        <v>264</v>
      </c>
      <c r="C286" s="188"/>
      <c r="D286" s="189"/>
      <c r="E286" s="142">
        <f t="shared" si="40"/>
        <v>0</v>
      </c>
      <c r="F286" s="165"/>
    </row>
    <row r="287" spans="1:6" ht="29" x14ac:dyDescent="0.35">
      <c r="A287" s="233"/>
      <c r="B287" s="129" t="s">
        <v>265</v>
      </c>
      <c r="C287" s="188"/>
      <c r="D287" s="189"/>
      <c r="E287" s="142">
        <f t="shared" si="40"/>
        <v>0</v>
      </c>
      <c r="F287" s="165"/>
    </row>
    <row r="288" spans="1:6" x14ac:dyDescent="0.35">
      <c r="A288" s="233"/>
      <c r="B288" s="129" t="s">
        <v>227</v>
      </c>
      <c r="C288" s="188"/>
      <c r="D288" s="189"/>
      <c r="E288" s="142">
        <f t="shared" si="40"/>
        <v>0</v>
      </c>
      <c r="F288" s="165"/>
    </row>
    <row r="289" spans="1:6" x14ac:dyDescent="0.35">
      <c r="A289" s="233"/>
      <c r="B289" s="190"/>
      <c r="C289" s="188"/>
      <c r="D289" s="189"/>
      <c r="E289" s="142">
        <f t="shared" si="40"/>
        <v>0</v>
      </c>
      <c r="F289" s="165"/>
    </row>
    <row r="290" spans="1:6" x14ac:dyDescent="0.35">
      <c r="A290" s="233"/>
      <c r="B290" s="190"/>
      <c r="C290" s="188"/>
      <c r="D290" s="189"/>
      <c r="E290" s="142">
        <f t="shared" si="40"/>
        <v>0</v>
      </c>
      <c r="F290" s="165"/>
    </row>
    <row r="291" spans="1:6" x14ac:dyDescent="0.35">
      <c r="A291" s="233"/>
      <c r="B291" s="190"/>
      <c r="C291" s="188"/>
      <c r="D291" s="189"/>
      <c r="E291" s="142">
        <f t="shared" si="40"/>
        <v>0</v>
      </c>
      <c r="F291" s="165"/>
    </row>
    <row r="292" spans="1:6" x14ac:dyDescent="0.35">
      <c r="A292" s="233"/>
      <c r="B292" s="190"/>
      <c r="C292" s="188"/>
      <c r="D292" s="189"/>
      <c r="E292" s="142">
        <f t="shared" si="40"/>
        <v>0</v>
      </c>
      <c r="F292" s="165"/>
    </row>
    <row r="293" spans="1:6" ht="15" thickBot="1" x14ac:dyDescent="0.4">
      <c r="A293" s="233"/>
      <c r="B293" s="190"/>
      <c r="C293" s="188"/>
      <c r="D293" s="189"/>
      <c r="E293" s="142">
        <f t="shared" si="40"/>
        <v>0</v>
      </c>
      <c r="F293" s="165"/>
    </row>
    <row r="294" spans="1:6" ht="15" thickBot="1" x14ac:dyDescent="0.4">
      <c r="A294" s="233"/>
      <c r="B294" s="133" t="s">
        <v>202</v>
      </c>
      <c r="C294" s="135"/>
      <c r="D294" s="135"/>
      <c r="E294" s="144">
        <f>SUM(E283:E293)</f>
        <v>0</v>
      </c>
      <c r="F294" s="165"/>
    </row>
    <row r="295" spans="1:6" x14ac:dyDescent="0.35">
      <c r="A295" s="233"/>
      <c r="B295" s="141"/>
      <c r="C295" s="136"/>
      <c r="D295" s="136"/>
      <c r="E295" s="137"/>
      <c r="F295" s="165"/>
    </row>
    <row r="296" spans="1:6" ht="29" x14ac:dyDescent="0.35">
      <c r="A296" s="166"/>
      <c r="B296" s="88" t="s">
        <v>229</v>
      </c>
      <c r="C296" s="138" t="s">
        <v>242</v>
      </c>
      <c r="D296" s="139" t="s">
        <v>226</v>
      </c>
      <c r="E296" s="138" t="s">
        <v>243</v>
      </c>
      <c r="F296" s="165"/>
    </row>
    <row r="297" spans="1:6" x14ac:dyDescent="0.35">
      <c r="A297" s="275" t="s">
        <v>244</v>
      </c>
      <c r="B297" s="129" t="s">
        <v>313</v>
      </c>
      <c r="C297" s="188"/>
      <c r="D297" s="189"/>
      <c r="E297" s="142">
        <f t="shared" ref="E297:E309" si="41">C297*D297</f>
        <v>0</v>
      </c>
      <c r="F297" s="165"/>
    </row>
    <row r="298" spans="1:6" x14ac:dyDescent="0.35">
      <c r="A298" s="276"/>
      <c r="B298" s="129" t="s">
        <v>314</v>
      </c>
      <c r="C298" s="188"/>
      <c r="D298" s="189"/>
      <c r="E298" s="142">
        <f t="shared" si="41"/>
        <v>0</v>
      </c>
      <c r="F298" s="165"/>
    </row>
    <row r="299" spans="1:6" x14ac:dyDescent="0.35">
      <c r="A299" s="276"/>
      <c r="B299" s="129" t="s">
        <v>315</v>
      </c>
      <c r="C299" s="188"/>
      <c r="D299" s="189"/>
      <c r="E299" s="142">
        <f t="shared" si="41"/>
        <v>0</v>
      </c>
      <c r="F299" s="165"/>
    </row>
    <row r="300" spans="1:6" x14ac:dyDescent="0.35">
      <c r="A300" s="276"/>
      <c r="B300" s="129" t="s">
        <v>316</v>
      </c>
      <c r="C300" s="188"/>
      <c r="D300" s="189"/>
      <c r="E300" s="142">
        <f t="shared" si="41"/>
        <v>0</v>
      </c>
      <c r="F300" s="165"/>
    </row>
    <row r="301" spans="1:6" x14ac:dyDescent="0.35">
      <c r="A301" s="276"/>
      <c r="B301" s="129" t="s">
        <v>317</v>
      </c>
      <c r="C301" s="188"/>
      <c r="D301" s="189"/>
      <c r="E301" s="142">
        <f t="shared" si="41"/>
        <v>0</v>
      </c>
      <c r="F301" s="165"/>
    </row>
    <row r="302" spans="1:6" ht="29" x14ac:dyDescent="0.35">
      <c r="A302" s="276"/>
      <c r="B302" s="129" t="s">
        <v>266</v>
      </c>
      <c r="C302" s="188"/>
      <c r="D302" s="189"/>
      <c r="E302" s="142">
        <f t="shared" si="41"/>
        <v>0</v>
      </c>
      <c r="F302" s="165"/>
    </row>
    <row r="303" spans="1:6" x14ac:dyDescent="0.35">
      <c r="A303" s="276"/>
      <c r="B303" s="129" t="s">
        <v>231</v>
      </c>
      <c r="C303" s="188"/>
      <c r="D303" s="189"/>
      <c r="E303" s="142">
        <f t="shared" si="41"/>
        <v>0</v>
      </c>
      <c r="F303" s="165"/>
    </row>
    <row r="304" spans="1:6" x14ac:dyDescent="0.35">
      <c r="A304" s="276"/>
      <c r="B304" s="129" t="s">
        <v>256</v>
      </c>
      <c r="C304" s="188"/>
      <c r="D304" s="189"/>
      <c r="E304" s="142">
        <f t="shared" si="41"/>
        <v>0</v>
      </c>
      <c r="F304" s="165"/>
    </row>
    <row r="305" spans="1:6" x14ac:dyDescent="0.35">
      <c r="A305" s="276"/>
      <c r="B305" s="190"/>
      <c r="C305" s="188"/>
      <c r="D305" s="189"/>
      <c r="E305" s="142">
        <f t="shared" si="41"/>
        <v>0</v>
      </c>
      <c r="F305" s="165"/>
    </row>
    <row r="306" spans="1:6" x14ac:dyDescent="0.35">
      <c r="A306" s="276"/>
      <c r="B306" s="190"/>
      <c r="C306" s="188"/>
      <c r="D306" s="189"/>
      <c r="E306" s="142">
        <f t="shared" si="41"/>
        <v>0</v>
      </c>
      <c r="F306" s="165"/>
    </row>
    <row r="307" spans="1:6" x14ac:dyDescent="0.35">
      <c r="A307" s="276"/>
      <c r="B307" s="190"/>
      <c r="C307" s="188"/>
      <c r="D307" s="189"/>
      <c r="E307" s="142">
        <f t="shared" si="41"/>
        <v>0</v>
      </c>
      <c r="F307" s="165"/>
    </row>
    <row r="308" spans="1:6" x14ac:dyDescent="0.35">
      <c r="A308" s="276"/>
      <c r="B308" s="190"/>
      <c r="C308" s="188"/>
      <c r="D308" s="189"/>
      <c r="E308" s="142">
        <f t="shared" si="41"/>
        <v>0</v>
      </c>
      <c r="F308" s="165"/>
    </row>
    <row r="309" spans="1:6" ht="15" thickBot="1" x14ac:dyDescent="0.4">
      <c r="A309" s="276"/>
      <c r="B309" s="190"/>
      <c r="C309" s="188"/>
      <c r="D309" s="189"/>
      <c r="E309" s="142">
        <f t="shared" si="41"/>
        <v>0</v>
      </c>
      <c r="F309" s="165"/>
    </row>
    <row r="310" spans="1:6" ht="15" thickBot="1" x14ac:dyDescent="0.4">
      <c r="A310" s="276"/>
      <c r="B310" s="133" t="s">
        <v>202</v>
      </c>
      <c r="C310" s="135"/>
      <c r="D310" s="135"/>
      <c r="E310" s="144">
        <f>SUM(E297:E309)</f>
        <v>0</v>
      </c>
      <c r="F310" s="165"/>
    </row>
    <row r="311" spans="1:6" x14ac:dyDescent="0.35">
      <c r="A311" s="277"/>
      <c r="B311" s="141"/>
      <c r="C311" s="136"/>
      <c r="D311" s="136"/>
      <c r="E311" s="137"/>
      <c r="F311" s="165"/>
    </row>
    <row r="312" spans="1:6" ht="29" x14ac:dyDescent="0.35">
      <c r="A312" s="167"/>
      <c r="B312" s="88" t="s">
        <v>309</v>
      </c>
      <c r="C312" s="138" t="s">
        <v>242</v>
      </c>
      <c r="D312" s="139" t="s">
        <v>226</v>
      </c>
      <c r="E312" s="138" t="s">
        <v>243</v>
      </c>
      <c r="F312" s="165"/>
    </row>
    <row r="313" spans="1:6" ht="29" x14ac:dyDescent="0.35">
      <c r="A313" s="232" t="s">
        <v>244</v>
      </c>
      <c r="B313" s="129" t="s">
        <v>296</v>
      </c>
      <c r="C313" s="188"/>
      <c r="D313" s="189"/>
      <c r="E313" s="142">
        <f t="shared" ref="E313:E320" si="42">C313*D313</f>
        <v>0</v>
      </c>
      <c r="F313" s="165"/>
    </row>
    <row r="314" spans="1:6" ht="29" x14ac:dyDescent="0.35">
      <c r="A314" s="232"/>
      <c r="B314" s="129" t="s">
        <v>318</v>
      </c>
      <c r="C314" s="188"/>
      <c r="D314" s="189"/>
      <c r="E314" s="142">
        <f t="shared" si="42"/>
        <v>0</v>
      </c>
      <c r="F314" s="165"/>
    </row>
    <row r="315" spans="1:6" ht="29" x14ac:dyDescent="0.35">
      <c r="A315" s="232"/>
      <c r="B315" s="129" t="s">
        <v>295</v>
      </c>
      <c r="C315" s="188"/>
      <c r="D315" s="189"/>
      <c r="E315" s="142">
        <f t="shared" si="42"/>
        <v>0</v>
      </c>
      <c r="F315" s="165"/>
    </row>
    <row r="316" spans="1:6" x14ac:dyDescent="0.35">
      <c r="A316" s="232"/>
      <c r="B316" s="190"/>
      <c r="C316" s="188"/>
      <c r="D316" s="189"/>
      <c r="E316" s="142">
        <f t="shared" si="42"/>
        <v>0</v>
      </c>
      <c r="F316" s="165"/>
    </row>
    <row r="317" spans="1:6" x14ac:dyDescent="0.35">
      <c r="A317" s="232"/>
      <c r="B317" s="190"/>
      <c r="C317" s="188"/>
      <c r="D317" s="189"/>
      <c r="E317" s="142">
        <f t="shared" si="42"/>
        <v>0</v>
      </c>
      <c r="F317" s="165"/>
    </row>
    <row r="318" spans="1:6" x14ac:dyDescent="0.35">
      <c r="A318" s="232"/>
      <c r="B318" s="190"/>
      <c r="C318" s="188"/>
      <c r="D318" s="189"/>
      <c r="E318" s="142">
        <f t="shared" si="42"/>
        <v>0</v>
      </c>
      <c r="F318" s="165"/>
    </row>
    <row r="319" spans="1:6" x14ac:dyDescent="0.35">
      <c r="A319" s="232"/>
      <c r="B319" s="190"/>
      <c r="C319" s="188"/>
      <c r="D319" s="189"/>
      <c r="E319" s="142">
        <f t="shared" si="42"/>
        <v>0</v>
      </c>
      <c r="F319" s="165"/>
    </row>
    <row r="320" spans="1:6" ht="15" thickBot="1" x14ac:dyDescent="0.4">
      <c r="A320" s="232"/>
      <c r="B320" s="190"/>
      <c r="C320" s="188"/>
      <c r="D320" s="189"/>
      <c r="E320" s="142">
        <f t="shared" si="42"/>
        <v>0</v>
      </c>
      <c r="F320" s="165"/>
    </row>
    <row r="321" spans="1:7" ht="15" thickBot="1" x14ac:dyDescent="0.4">
      <c r="A321" s="232"/>
      <c r="B321" s="133" t="s">
        <v>202</v>
      </c>
      <c r="C321" s="135"/>
      <c r="D321" s="135"/>
      <c r="E321" s="148">
        <f>SUM(E313:E320)</f>
        <v>0</v>
      </c>
      <c r="F321" s="165"/>
    </row>
    <row r="322" spans="1:7" ht="15" thickBot="1" x14ac:dyDescent="0.4">
      <c r="A322" s="232"/>
      <c r="B322" s="141"/>
      <c r="C322" s="136"/>
      <c r="D322" s="136"/>
      <c r="E322" s="172" t="s">
        <v>248</v>
      </c>
      <c r="F322" s="186" t="s">
        <v>249</v>
      </c>
    </row>
    <row r="323" spans="1:7" ht="16" thickBot="1" x14ac:dyDescent="0.4">
      <c r="A323" s="168"/>
      <c r="B323" s="169" t="s">
        <v>258</v>
      </c>
      <c r="C323" s="169"/>
      <c r="D323" s="169"/>
      <c r="E323" s="170">
        <f>E280+E294+E310+E321</f>
        <v>0</v>
      </c>
      <c r="F323" s="171">
        <f>F183</f>
        <v>0</v>
      </c>
      <c r="G323" s="149" t="str">
        <f>IF(E323=F323,"","C and D must be equal to each other")</f>
        <v/>
      </c>
    </row>
    <row r="324" spans="1:7" ht="15" thickTop="1" x14ac:dyDescent="0.35"/>
    <row r="325" spans="1:7" ht="15" thickBot="1" x14ac:dyDescent="0.4"/>
    <row r="326" spans="1:7" ht="15" thickTop="1" x14ac:dyDescent="0.35">
      <c r="A326" s="174"/>
      <c r="B326" s="175"/>
      <c r="C326" s="281" t="s">
        <v>319</v>
      </c>
      <c r="D326" s="281"/>
      <c r="E326" s="281"/>
      <c r="F326" s="176"/>
    </row>
    <row r="327" spans="1:7" ht="29" x14ac:dyDescent="0.35">
      <c r="A327" s="177"/>
      <c r="B327" s="88" t="s">
        <v>207</v>
      </c>
      <c r="C327" s="138" t="s">
        <v>242</v>
      </c>
      <c r="D327" s="139" t="s">
        <v>226</v>
      </c>
      <c r="E327" s="138" t="s">
        <v>243</v>
      </c>
      <c r="F327" s="178"/>
    </row>
    <row r="328" spans="1:7" ht="29" x14ac:dyDescent="0.35">
      <c r="A328" s="217" t="s">
        <v>250</v>
      </c>
      <c r="B328" s="131" t="s">
        <v>280</v>
      </c>
      <c r="C328" s="188"/>
      <c r="D328" s="189"/>
      <c r="E328" s="142">
        <f>C328*D328</f>
        <v>0</v>
      </c>
      <c r="F328" s="178"/>
    </row>
    <row r="329" spans="1:7" ht="29" x14ac:dyDescent="0.35">
      <c r="A329" s="217"/>
      <c r="B329" s="131" t="s">
        <v>281</v>
      </c>
      <c r="C329" s="188"/>
      <c r="D329" s="189"/>
      <c r="E329" s="142">
        <f t="shared" ref="E329:E342" si="43">C329*D329</f>
        <v>0</v>
      </c>
      <c r="F329" s="178"/>
    </row>
    <row r="330" spans="1:7" ht="29" x14ac:dyDescent="0.35">
      <c r="A330" s="217"/>
      <c r="B330" s="131" t="s">
        <v>282</v>
      </c>
      <c r="C330" s="188"/>
      <c r="D330" s="189"/>
      <c r="E330" s="142">
        <f t="shared" si="43"/>
        <v>0</v>
      </c>
      <c r="F330" s="178"/>
    </row>
    <row r="331" spans="1:7" ht="29" x14ac:dyDescent="0.35">
      <c r="A331" s="217"/>
      <c r="B331" s="129" t="s">
        <v>270</v>
      </c>
      <c r="C331" s="188"/>
      <c r="D331" s="189"/>
      <c r="E331" s="142">
        <f t="shared" si="43"/>
        <v>0</v>
      </c>
      <c r="F331" s="178"/>
    </row>
    <row r="332" spans="1:7" ht="29" x14ac:dyDescent="0.35">
      <c r="A332" s="217"/>
      <c r="B332" s="129" t="s">
        <v>271</v>
      </c>
      <c r="C332" s="188"/>
      <c r="D332" s="189"/>
      <c r="E332" s="142">
        <f t="shared" si="43"/>
        <v>0</v>
      </c>
      <c r="F332" s="178"/>
    </row>
    <row r="333" spans="1:7" x14ac:dyDescent="0.35">
      <c r="A333" s="217"/>
      <c r="B333" s="134" t="s">
        <v>272</v>
      </c>
      <c r="C333" s="188"/>
      <c r="D333" s="189"/>
      <c r="E333" s="142">
        <f t="shared" si="43"/>
        <v>0</v>
      </c>
      <c r="F333" s="178"/>
    </row>
    <row r="334" spans="1:7" x14ac:dyDescent="0.35">
      <c r="A334" s="217"/>
      <c r="B334" s="134" t="s">
        <v>273</v>
      </c>
      <c r="C334" s="188"/>
      <c r="D334" s="189"/>
      <c r="E334" s="142">
        <f t="shared" si="43"/>
        <v>0</v>
      </c>
      <c r="F334" s="178"/>
    </row>
    <row r="335" spans="1:7" x14ac:dyDescent="0.35">
      <c r="A335" s="217"/>
      <c r="B335" s="134" t="s">
        <v>274</v>
      </c>
      <c r="C335" s="188"/>
      <c r="D335" s="189"/>
      <c r="E335" s="142">
        <f t="shared" si="43"/>
        <v>0</v>
      </c>
      <c r="F335" s="178"/>
    </row>
    <row r="336" spans="1:7" x14ac:dyDescent="0.35">
      <c r="A336" s="217"/>
      <c r="B336" s="134" t="s">
        <v>275</v>
      </c>
      <c r="C336" s="188"/>
      <c r="D336" s="189"/>
      <c r="E336" s="142">
        <f t="shared" si="43"/>
        <v>0</v>
      </c>
      <c r="F336" s="178"/>
    </row>
    <row r="337" spans="1:6" x14ac:dyDescent="0.35">
      <c r="A337" s="217"/>
      <c r="B337" s="129" t="s">
        <v>276</v>
      </c>
      <c r="C337" s="188"/>
      <c r="D337" s="189"/>
      <c r="E337" s="142">
        <f t="shared" si="43"/>
        <v>0</v>
      </c>
      <c r="F337" s="178"/>
    </row>
    <row r="338" spans="1:6" x14ac:dyDescent="0.35">
      <c r="A338" s="217"/>
      <c r="B338" s="190"/>
      <c r="C338" s="188"/>
      <c r="D338" s="189"/>
      <c r="E338" s="142">
        <f t="shared" si="43"/>
        <v>0</v>
      </c>
      <c r="F338" s="178"/>
    </row>
    <row r="339" spans="1:6" x14ac:dyDescent="0.35">
      <c r="A339" s="217"/>
      <c r="B339" s="190"/>
      <c r="C339" s="188"/>
      <c r="D339" s="189"/>
      <c r="E339" s="142">
        <f t="shared" si="43"/>
        <v>0</v>
      </c>
      <c r="F339" s="178"/>
    </row>
    <row r="340" spans="1:6" x14ac:dyDescent="0.35">
      <c r="A340" s="217"/>
      <c r="B340" s="190"/>
      <c r="C340" s="188"/>
      <c r="D340" s="189"/>
      <c r="E340" s="142">
        <f t="shared" si="43"/>
        <v>0</v>
      </c>
      <c r="F340" s="178"/>
    </row>
    <row r="341" spans="1:6" x14ac:dyDescent="0.35">
      <c r="A341" s="217"/>
      <c r="B341" s="190"/>
      <c r="C341" s="188"/>
      <c r="D341" s="189"/>
      <c r="E341" s="142">
        <f t="shared" si="43"/>
        <v>0</v>
      </c>
      <c r="F341" s="178"/>
    </row>
    <row r="342" spans="1:6" ht="15" thickBot="1" x14ac:dyDescent="0.4">
      <c r="A342" s="217"/>
      <c r="B342" s="190"/>
      <c r="C342" s="188"/>
      <c r="D342" s="189"/>
      <c r="E342" s="142">
        <f t="shared" si="43"/>
        <v>0</v>
      </c>
      <c r="F342" s="178"/>
    </row>
    <row r="343" spans="1:6" ht="15" thickBot="1" x14ac:dyDescent="0.4">
      <c r="A343" s="217"/>
      <c r="B343" s="133" t="s">
        <v>202</v>
      </c>
      <c r="C343" s="135"/>
      <c r="D343" s="135"/>
      <c r="E343" s="144">
        <f>SUM(E328:E342)</f>
        <v>0</v>
      </c>
      <c r="F343" s="178"/>
    </row>
    <row r="344" spans="1:6" x14ac:dyDescent="0.35">
      <c r="A344" s="217"/>
      <c r="B344" s="136"/>
      <c r="C344" s="136"/>
      <c r="D344" s="136"/>
      <c r="E344" s="140"/>
      <c r="F344" s="178"/>
    </row>
    <row r="345" spans="1:6" ht="29" x14ac:dyDescent="0.35">
      <c r="A345" s="177"/>
      <c r="B345" s="88" t="s">
        <v>208</v>
      </c>
      <c r="C345" s="138" t="s">
        <v>242</v>
      </c>
      <c r="D345" s="139" t="s">
        <v>226</v>
      </c>
      <c r="E345" s="138" t="s">
        <v>243</v>
      </c>
      <c r="F345" s="178"/>
    </row>
    <row r="346" spans="1:6" x14ac:dyDescent="0.35">
      <c r="A346" s="217" t="s">
        <v>250</v>
      </c>
      <c r="B346" s="129" t="s">
        <v>277</v>
      </c>
      <c r="C346" s="188"/>
      <c r="D346" s="189"/>
      <c r="E346" s="142">
        <f t="shared" ref="E346:E358" si="44">C346*D346</f>
        <v>0</v>
      </c>
      <c r="F346" s="178"/>
    </row>
    <row r="347" spans="1:6" x14ac:dyDescent="0.35">
      <c r="A347" s="217"/>
      <c r="B347" s="129" t="s">
        <v>278</v>
      </c>
      <c r="C347" s="188"/>
      <c r="D347" s="189"/>
      <c r="E347" s="142">
        <f t="shared" si="44"/>
        <v>0</v>
      </c>
      <c r="F347" s="178"/>
    </row>
    <row r="348" spans="1:6" x14ac:dyDescent="0.35">
      <c r="A348" s="217"/>
      <c r="B348" s="129" t="s">
        <v>279</v>
      </c>
      <c r="C348" s="188"/>
      <c r="D348" s="189"/>
      <c r="E348" s="142">
        <f t="shared" si="44"/>
        <v>0</v>
      </c>
      <c r="F348" s="178"/>
    </row>
    <row r="349" spans="1:6" ht="29" x14ac:dyDescent="0.35">
      <c r="A349" s="217"/>
      <c r="B349" s="129" t="s">
        <v>286</v>
      </c>
      <c r="C349" s="188"/>
      <c r="D349" s="189"/>
      <c r="E349" s="142">
        <f t="shared" si="44"/>
        <v>0</v>
      </c>
      <c r="F349" s="178"/>
    </row>
    <row r="350" spans="1:6" x14ac:dyDescent="0.35">
      <c r="A350" s="217"/>
      <c r="B350" s="129" t="s">
        <v>285</v>
      </c>
      <c r="C350" s="188"/>
      <c r="D350" s="189"/>
      <c r="E350" s="142">
        <f t="shared" si="44"/>
        <v>0</v>
      </c>
      <c r="F350" s="178"/>
    </row>
    <row r="351" spans="1:6" x14ac:dyDescent="0.35">
      <c r="A351" s="217"/>
      <c r="B351" s="129" t="s">
        <v>284</v>
      </c>
      <c r="C351" s="188"/>
      <c r="D351" s="189"/>
      <c r="E351" s="142">
        <f t="shared" si="44"/>
        <v>0</v>
      </c>
      <c r="F351" s="178"/>
    </row>
    <row r="352" spans="1:6" ht="29" x14ac:dyDescent="0.35">
      <c r="A352" s="217"/>
      <c r="B352" s="129" t="s">
        <v>283</v>
      </c>
      <c r="C352" s="188"/>
      <c r="D352" s="189"/>
      <c r="E352" s="142">
        <f t="shared" si="44"/>
        <v>0</v>
      </c>
      <c r="F352" s="178"/>
    </row>
    <row r="353" spans="1:6" x14ac:dyDescent="0.35">
      <c r="A353" s="217"/>
      <c r="B353" s="129" t="s">
        <v>227</v>
      </c>
      <c r="C353" s="188"/>
      <c r="D353" s="189"/>
      <c r="E353" s="142">
        <f t="shared" si="44"/>
        <v>0</v>
      </c>
      <c r="F353" s="178"/>
    </row>
    <row r="354" spans="1:6" x14ac:dyDescent="0.35">
      <c r="A354" s="217"/>
      <c r="B354" s="190"/>
      <c r="C354" s="188"/>
      <c r="D354" s="189"/>
      <c r="E354" s="142">
        <f t="shared" si="44"/>
        <v>0</v>
      </c>
      <c r="F354" s="178"/>
    </row>
    <row r="355" spans="1:6" x14ac:dyDescent="0.35">
      <c r="A355" s="217"/>
      <c r="B355" s="190"/>
      <c r="C355" s="188"/>
      <c r="D355" s="189"/>
      <c r="E355" s="142">
        <f t="shared" si="44"/>
        <v>0</v>
      </c>
      <c r="F355" s="178"/>
    </row>
    <row r="356" spans="1:6" x14ac:dyDescent="0.35">
      <c r="A356" s="217"/>
      <c r="B356" s="190"/>
      <c r="C356" s="188"/>
      <c r="D356" s="189"/>
      <c r="E356" s="142">
        <f t="shared" si="44"/>
        <v>0</v>
      </c>
      <c r="F356" s="178"/>
    </row>
    <row r="357" spans="1:6" x14ac:dyDescent="0.35">
      <c r="A357" s="217"/>
      <c r="B357" s="190"/>
      <c r="C357" s="188"/>
      <c r="D357" s="189"/>
      <c r="E357" s="142">
        <f t="shared" si="44"/>
        <v>0</v>
      </c>
      <c r="F357" s="178"/>
    </row>
    <row r="358" spans="1:6" ht="15" thickBot="1" x14ac:dyDescent="0.4">
      <c r="A358" s="217"/>
      <c r="B358" s="190"/>
      <c r="C358" s="188"/>
      <c r="D358" s="189"/>
      <c r="E358" s="142">
        <f t="shared" si="44"/>
        <v>0</v>
      </c>
      <c r="F358" s="178"/>
    </row>
    <row r="359" spans="1:6" ht="15" thickBot="1" x14ac:dyDescent="0.4">
      <c r="A359" s="217"/>
      <c r="B359" s="133" t="s">
        <v>202</v>
      </c>
      <c r="C359" s="135"/>
      <c r="D359" s="135"/>
      <c r="E359" s="144">
        <f>SUM(E346:E358)</f>
        <v>0</v>
      </c>
      <c r="F359" s="178"/>
    </row>
    <row r="360" spans="1:6" x14ac:dyDescent="0.35">
      <c r="A360" s="217"/>
      <c r="B360" s="141"/>
      <c r="C360" s="136"/>
      <c r="D360" s="136"/>
      <c r="E360" s="137"/>
      <c r="F360" s="178"/>
    </row>
    <row r="361" spans="1:6" ht="29" x14ac:dyDescent="0.35">
      <c r="A361" s="179"/>
      <c r="B361" s="88" t="s">
        <v>229</v>
      </c>
      <c r="C361" s="138" t="s">
        <v>242</v>
      </c>
      <c r="D361" s="139" t="s">
        <v>226</v>
      </c>
      <c r="E361" s="138" t="s">
        <v>243</v>
      </c>
      <c r="F361" s="178"/>
    </row>
    <row r="362" spans="1:6" x14ac:dyDescent="0.35">
      <c r="A362" s="282" t="s">
        <v>250</v>
      </c>
      <c r="B362" s="129" t="s">
        <v>320</v>
      </c>
      <c r="C362" s="188"/>
      <c r="D362" s="189"/>
      <c r="E362" s="142">
        <f t="shared" ref="E362:E375" si="45">C362*D362</f>
        <v>0</v>
      </c>
      <c r="F362" s="178"/>
    </row>
    <row r="363" spans="1:6" x14ac:dyDescent="0.35">
      <c r="A363" s="283"/>
      <c r="B363" s="129" t="s">
        <v>287</v>
      </c>
      <c r="C363" s="188"/>
      <c r="D363" s="189"/>
      <c r="E363" s="142">
        <f t="shared" si="45"/>
        <v>0</v>
      </c>
      <c r="F363" s="178"/>
    </row>
    <row r="364" spans="1:6" x14ac:dyDescent="0.35">
      <c r="A364" s="283"/>
      <c r="B364" s="129" t="s">
        <v>288</v>
      </c>
      <c r="C364" s="188"/>
      <c r="D364" s="189"/>
      <c r="E364" s="142">
        <f t="shared" si="45"/>
        <v>0</v>
      </c>
      <c r="F364" s="178"/>
    </row>
    <row r="365" spans="1:6" x14ac:dyDescent="0.35">
      <c r="A365" s="283"/>
      <c r="B365" s="129" t="s">
        <v>321</v>
      </c>
      <c r="C365" s="188"/>
      <c r="D365" s="189"/>
      <c r="E365" s="142">
        <f t="shared" si="45"/>
        <v>0</v>
      </c>
      <c r="F365" s="178"/>
    </row>
    <row r="366" spans="1:6" x14ac:dyDescent="0.35">
      <c r="A366" s="283"/>
      <c r="B366" s="129" t="s">
        <v>289</v>
      </c>
      <c r="C366" s="188"/>
      <c r="D366" s="189"/>
      <c r="E366" s="142">
        <f t="shared" si="45"/>
        <v>0</v>
      </c>
      <c r="F366" s="178"/>
    </row>
    <row r="367" spans="1:6" x14ac:dyDescent="0.35">
      <c r="A367" s="283"/>
      <c r="B367" s="129" t="s">
        <v>322</v>
      </c>
      <c r="C367" s="188"/>
      <c r="D367" s="189"/>
      <c r="E367" s="142">
        <f t="shared" si="45"/>
        <v>0</v>
      </c>
      <c r="F367" s="178"/>
    </row>
    <row r="368" spans="1:6" x14ac:dyDescent="0.35">
      <c r="A368" s="283"/>
      <c r="B368" s="129" t="s">
        <v>290</v>
      </c>
      <c r="C368" s="188"/>
      <c r="D368" s="189"/>
      <c r="E368" s="142">
        <f t="shared" si="45"/>
        <v>0</v>
      </c>
      <c r="F368" s="178"/>
    </row>
    <row r="369" spans="1:6" x14ac:dyDescent="0.35">
      <c r="A369" s="283"/>
      <c r="B369" s="129" t="s">
        <v>323</v>
      </c>
      <c r="C369" s="188"/>
      <c r="D369" s="189"/>
      <c r="E369" s="142">
        <f t="shared" si="45"/>
        <v>0</v>
      </c>
      <c r="F369" s="178"/>
    </row>
    <row r="370" spans="1:6" x14ac:dyDescent="0.35">
      <c r="A370" s="283"/>
      <c r="B370" s="129" t="s">
        <v>291</v>
      </c>
      <c r="C370" s="188"/>
      <c r="D370" s="189"/>
      <c r="E370" s="142">
        <f t="shared" si="45"/>
        <v>0</v>
      </c>
      <c r="F370" s="178"/>
    </row>
    <row r="371" spans="1:6" x14ac:dyDescent="0.35">
      <c r="A371" s="283"/>
      <c r="B371" s="190"/>
      <c r="C371" s="188"/>
      <c r="D371" s="189"/>
      <c r="E371" s="142">
        <f t="shared" si="45"/>
        <v>0</v>
      </c>
      <c r="F371" s="178"/>
    </row>
    <row r="372" spans="1:6" x14ac:dyDescent="0.35">
      <c r="A372" s="283"/>
      <c r="B372" s="190"/>
      <c r="C372" s="188"/>
      <c r="D372" s="189"/>
      <c r="E372" s="142">
        <f t="shared" si="45"/>
        <v>0</v>
      </c>
      <c r="F372" s="178"/>
    </row>
    <row r="373" spans="1:6" x14ac:dyDescent="0.35">
      <c r="A373" s="283"/>
      <c r="B373" s="190"/>
      <c r="C373" s="188"/>
      <c r="D373" s="189"/>
      <c r="E373" s="142">
        <f t="shared" si="45"/>
        <v>0</v>
      </c>
      <c r="F373" s="178"/>
    </row>
    <row r="374" spans="1:6" x14ac:dyDescent="0.35">
      <c r="A374" s="283"/>
      <c r="B374" s="190"/>
      <c r="C374" s="188"/>
      <c r="D374" s="189"/>
      <c r="E374" s="142">
        <f t="shared" si="45"/>
        <v>0</v>
      </c>
      <c r="F374" s="178"/>
    </row>
    <row r="375" spans="1:6" ht="15" thickBot="1" x14ac:dyDescent="0.4">
      <c r="A375" s="283"/>
      <c r="B375" s="190"/>
      <c r="C375" s="188"/>
      <c r="D375" s="189"/>
      <c r="E375" s="143">
        <f t="shared" si="45"/>
        <v>0</v>
      </c>
      <c r="F375" s="178"/>
    </row>
    <row r="376" spans="1:6" ht="15" thickBot="1" x14ac:dyDescent="0.4">
      <c r="A376" s="283"/>
      <c r="B376" s="133" t="s">
        <v>202</v>
      </c>
      <c r="C376" s="135"/>
      <c r="D376" s="135"/>
      <c r="E376" s="144">
        <f>SUM(E362:E375)</f>
        <v>0</v>
      </c>
      <c r="F376" s="178"/>
    </row>
    <row r="377" spans="1:6" x14ac:dyDescent="0.35">
      <c r="A377" s="284"/>
      <c r="B377" s="141"/>
      <c r="C377" s="136"/>
      <c r="D377" s="136"/>
      <c r="E377" s="137"/>
      <c r="F377" s="178"/>
    </row>
    <row r="378" spans="1:6" ht="29" x14ac:dyDescent="0.35">
      <c r="A378" s="180"/>
      <c r="B378" s="88" t="s">
        <v>309</v>
      </c>
      <c r="C378" s="138" t="s">
        <v>242</v>
      </c>
      <c r="D378" s="139" t="s">
        <v>226</v>
      </c>
      <c r="E378" s="138" t="s">
        <v>243</v>
      </c>
      <c r="F378" s="178"/>
    </row>
    <row r="379" spans="1:6" x14ac:dyDescent="0.35">
      <c r="A379" s="216" t="s">
        <v>250</v>
      </c>
      <c r="B379" s="129" t="s">
        <v>292</v>
      </c>
      <c r="C379" s="188"/>
      <c r="D379" s="189"/>
      <c r="E379" s="142">
        <f t="shared" ref="E379:E387" si="46">C379*D379</f>
        <v>0</v>
      </c>
      <c r="F379" s="178"/>
    </row>
    <row r="380" spans="1:6" ht="29" x14ac:dyDescent="0.35">
      <c r="A380" s="216"/>
      <c r="B380" s="129" t="s">
        <v>293</v>
      </c>
      <c r="C380" s="188"/>
      <c r="D380" s="189"/>
      <c r="E380" s="142">
        <f t="shared" si="46"/>
        <v>0</v>
      </c>
      <c r="F380" s="178"/>
    </row>
    <row r="381" spans="1:6" ht="29" x14ac:dyDescent="0.35">
      <c r="A381" s="216"/>
      <c r="B381" s="129" t="s">
        <v>294</v>
      </c>
      <c r="C381" s="188"/>
      <c r="D381" s="189"/>
      <c r="E381" s="142">
        <f t="shared" si="46"/>
        <v>0</v>
      </c>
      <c r="F381" s="178"/>
    </row>
    <row r="382" spans="1:6" x14ac:dyDescent="0.35">
      <c r="A382" s="216"/>
      <c r="B382" s="129"/>
      <c r="C382" s="188"/>
      <c r="D382" s="189"/>
      <c r="E382" s="142">
        <f t="shared" si="46"/>
        <v>0</v>
      </c>
      <c r="F382" s="178"/>
    </row>
    <row r="383" spans="1:6" x14ac:dyDescent="0.35">
      <c r="A383" s="216"/>
      <c r="B383" s="190"/>
      <c r="C383" s="188"/>
      <c r="D383" s="189"/>
      <c r="E383" s="142">
        <f t="shared" si="46"/>
        <v>0</v>
      </c>
      <c r="F383" s="178"/>
    </row>
    <row r="384" spans="1:6" x14ac:dyDescent="0.35">
      <c r="A384" s="216"/>
      <c r="B384" s="190"/>
      <c r="C384" s="188"/>
      <c r="D384" s="189"/>
      <c r="E384" s="142">
        <f t="shared" si="46"/>
        <v>0</v>
      </c>
      <c r="F384" s="178"/>
    </row>
    <row r="385" spans="1:7" x14ac:dyDescent="0.35">
      <c r="A385" s="216"/>
      <c r="B385" s="190"/>
      <c r="C385" s="188"/>
      <c r="D385" s="189"/>
      <c r="E385" s="142">
        <f t="shared" si="46"/>
        <v>0</v>
      </c>
      <c r="F385" s="178"/>
    </row>
    <row r="386" spans="1:7" x14ac:dyDescent="0.35">
      <c r="A386" s="216"/>
      <c r="B386" s="190"/>
      <c r="C386" s="188"/>
      <c r="D386" s="189"/>
      <c r="E386" s="142">
        <f t="shared" si="46"/>
        <v>0</v>
      </c>
      <c r="F386" s="178"/>
    </row>
    <row r="387" spans="1:7" ht="15" thickBot="1" x14ac:dyDescent="0.4">
      <c r="A387" s="216"/>
      <c r="B387" s="190"/>
      <c r="C387" s="188"/>
      <c r="D387" s="189"/>
      <c r="E387" s="143">
        <f t="shared" si="46"/>
        <v>0</v>
      </c>
      <c r="F387" s="178"/>
    </row>
    <row r="388" spans="1:7" ht="15" thickBot="1" x14ac:dyDescent="0.4">
      <c r="A388" s="216"/>
      <c r="B388" s="133" t="s">
        <v>202</v>
      </c>
      <c r="C388" s="135"/>
      <c r="D388" s="135"/>
      <c r="E388" s="148">
        <f>SUM(E379:E387)</f>
        <v>0</v>
      </c>
      <c r="F388" s="178"/>
    </row>
    <row r="389" spans="1:7" ht="15" thickBot="1" x14ac:dyDescent="0.4">
      <c r="A389" s="216"/>
      <c r="B389" s="141"/>
      <c r="C389" s="136"/>
      <c r="D389" s="136"/>
      <c r="E389" s="172" t="s">
        <v>251</v>
      </c>
      <c r="F389" s="185" t="s">
        <v>252</v>
      </c>
    </row>
    <row r="390" spans="1:7" ht="16" thickBot="1" x14ac:dyDescent="0.4">
      <c r="A390" s="181"/>
      <c r="B390" s="182" t="s">
        <v>257</v>
      </c>
      <c r="C390" s="182"/>
      <c r="D390" s="182"/>
      <c r="E390" s="183">
        <f>E343+E359+E376+E388</f>
        <v>0</v>
      </c>
      <c r="F390" s="184">
        <f>F187</f>
        <v>0</v>
      </c>
      <c r="G390" s="149" t="str">
        <f>IF(E390=F390,"","E and F must be equal to each other")</f>
        <v/>
      </c>
    </row>
    <row r="391" spans="1:7" ht="15" thickTop="1" x14ac:dyDescent="0.35"/>
    <row r="392" spans="1:7" ht="19" thickBot="1" x14ac:dyDescent="0.4">
      <c r="B392" s="187" t="s">
        <v>324</v>
      </c>
    </row>
    <row r="393" spans="1:7" ht="15" thickTop="1" x14ac:dyDescent="0.35">
      <c r="A393" s="150"/>
      <c r="B393" s="151"/>
      <c r="C393" s="221" t="s">
        <v>305</v>
      </c>
      <c r="D393" s="222"/>
      <c r="E393" s="222"/>
      <c r="F393" s="223"/>
    </row>
    <row r="394" spans="1:7" ht="101.5" x14ac:dyDescent="0.35">
      <c r="A394" s="153"/>
      <c r="B394" s="88" t="s">
        <v>325</v>
      </c>
      <c r="C394" s="138" t="s">
        <v>58</v>
      </c>
      <c r="D394" s="139" t="s">
        <v>298</v>
      </c>
      <c r="E394" s="138" t="s">
        <v>243</v>
      </c>
      <c r="F394" s="207" t="s">
        <v>206</v>
      </c>
    </row>
    <row r="395" spans="1:7" x14ac:dyDescent="0.35">
      <c r="A395" s="229" t="s">
        <v>297</v>
      </c>
      <c r="B395" s="190"/>
      <c r="C395" s="188"/>
      <c r="D395" s="189"/>
      <c r="E395" s="142">
        <f>C395*D395</f>
        <v>0</v>
      </c>
      <c r="F395" s="208"/>
    </row>
    <row r="396" spans="1:7" x14ac:dyDescent="0.35">
      <c r="A396" s="229"/>
      <c r="B396" s="190"/>
      <c r="C396" s="188"/>
      <c r="D396" s="189"/>
      <c r="E396" s="142">
        <f t="shared" ref="E396:E406" si="47">C396*D396</f>
        <v>0</v>
      </c>
      <c r="F396" s="208"/>
    </row>
    <row r="397" spans="1:7" x14ac:dyDescent="0.35">
      <c r="A397" s="229"/>
      <c r="B397" s="190"/>
      <c r="C397" s="188"/>
      <c r="D397" s="189"/>
      <c r="E397" s="142">
        <f t="shared" si="47"/>
        <v>0</v>
      </c>
      <c r="F397" s="208"/>
    </row>
    <row r="398" spans="1:7" x14ac:dyDescent="0.35">
      <c r="A398" s="229"/>
      <c r="B398" s="190"/>
      <c r="C398" s="188"/>
      <c r="D398" s="189"/>
      <c r="E398" s="142">
        <f t="shared" si="47"/>
        <v>0</v>
      </c>
      <c r="F398" s="208"/>
    </row>
    <row r="399" spans="1:7" x14ac:dyDescent="0.35">
      <c r="A399" s="229"/>
      <c r="B399" s="190"/>
      <c r="C399" s="188"/>
      <c r="D399" s="189"/>
      <c r="E399" s="142">
        <f t="shared" si="47"/>
        <v>0</v>
      </c>
      <c r="F399" s="208"/>
    </row>
    <row r="400" spans="1:7" x14ac:dyDescent="0.35">
      <c r="A400" s="229"/>
      <c r="B400" s="190"/>
      <c r="C400" s="188"/>
      <c r="D400" s="189"/>
      <c r="E400" s="142">
        <f t="shared" si="47"/>
        <v>0</v>
      </c>
      <c r="F400" s="208"/>
    </row>
    <row r="401" spans="1:6" x14ac:dyDescent="0.35">
      <c r="A401" s="229"/>
      <c r="B401" s="190"/>
      <c r="C401" s="188"/>
      <c r="D401" s="189"/>
      <c r="E401" s="142">
        <f t="shared" si="47"/>
        <v>0</v>
      </c>
      <c r="F401" s="208"/>
    </row>
    <row r="402" spans="1:6" x14ac:dyDescent="0.35">
      <c r="A402" s="229"/>
      <c r="B402" s="190"/>
      <c r="C402" s="188"/>
      <c r="D402" s="189"/>
      <c r="E402" s="142">
        <f t="shared" si="47"/>
        <v>0</v>
      </c>
      <c r="F402" s="208"/>
    </row>
    <row r="403" spans="1:6" x14ac:dyDescent="0.35">
      <c r="A403" s="229"/>
      <c r="B403" s="190"/>
      <c r="C403" s="188"/>
      <c r="D403" s="189"/>
      <c r="E403" s="142">
        <f t="shared" si="47"/>
        <v>0</v>
      </c>
      <c r="F403" s="208"/>
    </row>
    <row r="404" spans="1:6" x14ac:dyDescent="0.35">
      <c r="A404" s="229"/>
      <c r="B404" s="190"/>
      <c r="C404" s="188"/>
      <c r="D404" s="189"/>
      <c r="E404" s="142">
        <f t="shared" si="47"/>
        <v>0</v>
      </c>
      <c r="F404" s="208"/>
    </row>
    <row r="405" spans="1:6" x14ac:dyDescent="0.35">
      <c r="A405" s="229"/>
      <c r="B405" s="190"/>
      <c r="C405" s="188"/>
      <c r="D405" s="189"/>
      <c r="E405" s="142">
        <f t="shared" si="47"/>
        <v>0</v>
      </c>
      <c r="F405" s="208"/>
    </row>
    <row r="406" spans="1:6" x14ac:dyDescent="0.35">
      <c r="A406" s="230"/>
      <c r="B406" s="190"/>
      <c r="C406" s="188"/>
      <c r="D406" s="189"/>
      <c r="E406" s="142">
        <f t="shared" si="47"/>
        <v>0</v>
      </c>
      <c r="F406" s="208"/>
    </row>
    <row r="407" spans="1:6" x14ac:dyDescent="0.35">
      <c r="A407" s="230"/>
      <c r="B407" s="190"/>
      <c r="C407" s="188"/>
      <c r="D407" s="189"/>
      <c r="E407" s="142">
        <f t="shared" ref="E407:E414" si="48">C407*D407</f>
        <v>0</v>
      </c>
      <c r="F407" s="208"/>
    </row>
    <row r="408" spans="1:6" x14ac:dyDescent="0.35">
      <c r="A408" s="230"/>
      <c r="B408" s="190"/>
      <c r="C408" s="188"/>
      <c r="D408" s="189"/>
      <c r="E408" s="142">
        <f t="shared" si="48"/>
        <v>0</v>
      </c>
      <c r="F408" s="208"/>
    </row>
    <row r="409" spans="1:6" x14ac:dyDescent="0.35">
      <c r="A409" s="230"/>
      <c r="B409" s="190"/>
      <c r="C409" s="188"/>
      <c r="D409" s="189"/>
      <c r="E409" s="142">
        <f t="shared" si="48"/>
        <v>0</v>
      </c>
      <c r="F409" s="208"/>
    </row>
    <row r="410" spans="1:6" x14ac:dyDescent="0.35">
      <c r="A410" s="230"/>
      <c r="B410" s="190"/>
      <c r="C410" s="188"/>
      <c r="D410" s="189"/>
      <c r="E410" s="142">
        <f t="shared" si="48"/>
        <v>0</v>
      </c>
      <c r="F410" s="208"/>
    </row>
    <row r="411" spans="1:6" x14ac:dyDescent="0.35">
      <c r="A411" s="230"/>
      <c r="B411" s="190"/>
      <c r="C411" s="188"/>
      <c r="D411" s="189"/>
      <c r="E411" s="142">
        <f t="shared" si="48"/>
        <v>0</v>
      </c>
      <c r="F411" s="208"/>
    </row>
    <row r="412" spans="1:6" x14ac:dyDescent="0.35">
      <c r="A412" s="230"/>
      <c r="B412" s="190"/>
      <c r="C412" s="188"/>
      <c r="D412" s="189"/>
      <c r="E412" s="142">
        <f t="shared" si="48"/>
        <v>0</v>
      </c>
      <c r="F412" s="208"/>
    </row>
    <row r="413" spans="1:6" x14ac:dyDescent="0.35">
      <c r="A413" s="230"/>
      <c r="B413" s="190"/>
      <c r="C413" s="188"/>
      <c r="D413" s="189"/>
      <c r="E413" s="142">
        <f t="shared" si="48"/>
        <v>0</v>
      </c>
      <c r="F413" s="208"/>
    </row>
    <row r="414" spans="1:6" ht="15" thickBot="1" x14ac:dyDescent="0.4">
      <c r="A414" s="231"/>
      <c r="B414" s="191"/>
      <c r="C414" s="192"/>
      <c r="D414" s="193"/>
      <c r="E414" s="206">
        <f t="shared" si="48"/>
        <v>0</v>
      </c>
      <c r="F414" s="209"/>
    </row>
    <row r="415" spans="1:6" ht="15" thickTop="1" x14ac:dyDescent="0.35"/>
    <row r="416" spans="1:6" ht="15" thickBot="1" x14ac:dyDescent="0.4"/>
    <row r="417" spans="1:6" ht="15" thickTop="1" x14ac:dyDescent="0.35">
      <c r="A417" s="161"/>
      <c r="B417" s="162"/>
      <c r="C417" s="219" t="s">
        <v>310</v>
      </c>
      <c r="D417" s="219"/>
      <c r="E417" s="219"/>
      <c r="F417" s="220"/>
    </row>
    <row r="418" spans="1:6" ht="101.5" x14ac:dyDescent="0.35">
      <c r="A418" s="164"/>
      <c r="B418" s="88" t="s">
        <v>325</v>
      </c>
      <c r="C418" s="138" t="s">
        <v>58</v>
      </c>
      <c r="D418" s="139" t="s">
        <v>298</v>
      </c>
      <c r="E418" s="201" t="s">
        <v>243</v>
      </c>
      <c r="F418" s="203" t="s">
        <v>206</v>
      </c>
    </row>
    <row r="419" spans="1:6" x14ac:dyDescent="0.35">
      <c r="A419" s="232" t="s">
        <v>297</v>
      </c>
      <c r="B419" s="190"/>
      <c r="C419" s="188"/>
      <c r="D419" s="189"/>
      <c r="E419" s="142">
        <f>C419*D419</f>
        <v>0</v>
      </c>
      <c r="F419" s="204"/>
    </row>
    <row r="420" spans="1:6" x14ac:dyDescent="0.35">
      <c r="A420" s="233"/>
      <c r="B420" s="190"/>
      <c r="C420" s="188"/>
      <c r="D420" s="189"/>
      <c r="E420" s="142">
        <f t="shared" ref="E420:E432" si="49">C420*D420</f>
        <v>0</v>
      </c>
      <c r="F420" s="204"/>
    </row>
    <row r="421" spans="1:6" x14ac:dyDescent="0.35">
      <c r="A421" s="233"/>
      <c r="B421" s="190"/>
      <c r="C421" s="188"/>
      <c r="D421" s="189"/>
      <c r="E421" s="142">
        <f t="shared" si="49"/>
        <v>0</v>
      </c>
      <c r="F421" s="204"/>
    </row>
    <row r="422" spans="1:6" x14ac:dyDescent="0.35">
      <c r="A422" s="233"/>
      <c r="B422" s="190"/>
      <c r="C422" s="188"/>
      <c r="D422" s="189"/>
      <c r="E422" s="142">
        <f t="shared" si="49"/>
        <v>0</v>
      </c>
      <c r="F422" s="204"/>
    </row>
    <row r="423" spans="1:6" x14ac:dyDescent="0.35">
      <c r="A423" s="233"/>
      <c r="B423" s="190"/>
      <c r="C423" s="188"/>
      <c r="D423" s="189"/>
      <c r="E423" s="142">
        <f t="shared" si="49"/>
        <v>0</v>
      </c>
      <c r="F423" s="204"/>
    </row>
    <row r="424" spans="1:6" x14ac:dyDescent="0.35">
      <c r="A424" s="233"/>
      <c r="B424" s="190"/>
      <c r="C424" s="188"/>
      <c r="D424" s="189"/>
      <c r="E424" s="142">
        <f t="shared" si="49"/>
        <v>0</v>
      </c>
      <c r="F424" s="204"/>
    </row>
    <row r="425" spans="1:6" x14ac:dyDescent="0.35">
      <c r="A425" s="233"/>
      <c r="B425" s="190"/>
      <c r="C425" s="188"/>
      <c r="D425" s="189"/>
      <c r="E425" s="142">
        <f t="shared" si="49"/>
        <v>0</v>
      </c>
      <c r="F425" s="204"/>
    </row>
    <row r="426" spans="1:6" x14ac:dyDescent="0.35">
      <c r="A426" s="233"/>
      <c r="B426" s="190"/>
      <c r="C426" s="188"/>
      <c r="D426" s="189"/>
      <c r="E426" s="142">
        <f t="shared" si="49"/>
        <v>0</v>
      </c>
      <c r="F426" s="204"/>
    </row>
    <row r="427" spans="1:6" x14ac:dyDescent="0.35">
      <c r="A427" s="233"/>
      <c r="B427" s="190"/>
      <c r="C427" s="188"/>
      <c r="D427" s="189"/>
      <c r="E427" s="142">
        <f t="shared" si="49"/>
        <v>0</v>
      </c>
      <c r="F427" s="204"/>
    </row>
    <row r="428" spans="1:6" x14ac:dyDescent="0.35">
      <c r="A428" s="233"/>
      <c r="B428" s="190"/>
      <c r="C428" s="188"/>
      <c r="D428" s="189"/>
      <c r="E428" s="142">
        <f t="shared" si="49"/>
        <v>0</v>
      </c>
      <c r="F428" s="204"/>
    </row>
    <row r="429" spans="1:6" x14ac:dyDescent="0.35">
      <c r="A429" s="233"/>
      <c r="B429" s="190"/>
      <c r="C429" s="188"/>
      <c r="D429" s="189"/>
      <c r="E429" s="142">
        <f t="shared" si="49"/>
        <v>0</v>
      </c>
      <c r="F429" s="204"/>
    </row>
    <row r="430" spans="1:6" x14ac:dyDescent="0.35">
      <c r="A430" s="233"/>
      <c r="B430" s="190"/>
      <c r="C430" s="188"/>
      <c r="D430" s="189"/>
      <c r="E430" s="142">
        <f t="shared" si="49"/>
        <v>0</v>
      </c>
      <c r="F430" s="204"/>
    </row>
    <row r="431" spans="1:6" x14ac:dyDescent="0.35">
      <c r="A431" s="233"/>
      <c r="B431" s="190"/>
      <c r="C431" s="188"/>
      <c r="D431" s="189"/>
      <c r="E431" s="142">
        <f t="shared" si="49"/>
        <v>0</v>
      </c>
      <c r="F431" s="204"/>
    </row>
    <row r="432" spans="1:6" x14ac:dyDescent="0.35">
      <c r="A432" s="233"/>
      <c r="B432" s="190"/>
      <c r="C432" s="188"/>
      <c r="D432" s="189"/>
      <c r="E432" s="142">
        <f t="shared" si="49"/>
        <v>0</v>
      </c>
      <c r="F432" s="204"/>
    </row>
    <row r="433" spans="1:6" x14ac:dyDescent="0.35">
      <c r="A433" s="233"/>
      <c r="B433" s="190"/>
      <c r="C433" s="188"/>
      <c r="D433" s="189"/>
      <c r="E433" s="142">
        <f t="shared" ref="E433:E438" si="50">C433*D433</f>
        <v>0</v>
      </c>
      <c r="F433" s="204"/>
    </row>
    <row r="434" spans="1:6" x14ac:dyDescent="0.35">
      <c r="A434" s="233"/>
      <c r="B434" s="190"/>
      <c r="C434" s="188"/>
      <c r="D434" s="189"/>
      <c r="E434" s="142">
        <f t="shared" si="50"/>
        <v>0</v>
      </c>
      <c r="F434" s="204"/>
    </row>
    <row r="435" spans="1:6" x14ac:dyDescent="0.35">
      <c r="A435" s="233"/>
      <c r="B435" s="190"/>
      <c r="C435" s="188"/>
      <c r="D435" s="189"/>
      <c r="E435" s="142">
        <f t="shared" si="50"/>
        <v>0</v>
      </c>
      <c r="F435" s="204"/>
    </row>
    <row r="436" spans="1:6" x14ac:dyDescent="0.35">
      <c r="A436" s="233"/>
      <c r="B436" s="190"/>
      <c r="C436" s="188"/>
      <c r="D436" s="189"/>
      <c r="E436" s="142">
        <f t="shared" si="50"/>
        <v>0</v>
      </c>
      <c r="F436" s="204"/>
    </row>
    <row r="437" spans="1:6" x14ac:dyDescent="0.35">
      <c r="A437" s="233"/>
      <c r="B437" s="190"/>
      <c r="C437" s="188"/>
      <c r="D437" s="189"/>
      <c r="E437" s="142">
        <f t="shared" si="50"/>
        <v>0</v>
      </c>
      <c r="F437" s="204"/>
    </row>
    <row r="438" spans="1:6" ht="15" thickBot="1" x14ac:dyDescent="0.4">
      <c r="A438" s="234"/>
      <c r="B438" s="194"/>
      <c r="C438" s="195"/>
      <c r="D438" s="196"/>
      <c r="E438" s="202">
        <f t="shared" si="50"/>
        <v>0</v>
      </c>
      <c r="F438" s="205"/>
    </row>
    <row r="439" spans="1:6" ht="15" thickTop="1" x14ac:dyDescent="0.35"/>
    <row r="440" spans="1:6" ht="15" thickBot="1" x14ac:dyDescent="0.4"/>
    <row r="441" spans="1:6" ht="15" thickTop="1" x14ac:dyDescent="0.35">
      <c r="A441" s="174"/>
      <c r="B441" s="175"/>
      <c r="C441" s="224" t="s">
        <v>300</v>
      </c>
      <c r="D441" s="225"/>
      <c r="E441" s="225"/>
      <c r="F441" s="226"/>
    </row>
    <row r="442" spans="1:6" ht="101.5" x14ac:dyDescent="0.35">
      <c r="A442" s="177"/>
      <c r="B442" s="88" t="s">
        <v>325</v>
      </c>
      <c r="C442" s="138" t="s">
        <v>58</v>
      </c>
      <c r="D442" s="139" t="s">
        <v>298</v>
      </c>
      <c r="E442" s="138" t="s">
        <v>243</v>
      </c>
      <c r="F442" s="211" t="s">
        <v>206</v>
      </c>
    </row>
    <row r="443" spans="1:6" x14ac:dyDescent="0.35">
      <c r="A443" s="216" t="s">
        <v>297</v>
      </c>
      <c r="B443" s="190"/>
      <c r="C443" s="188"/>
      <c r="D443" s="189"/>
      <c r="E443" s="142">
        <f>C443*D443</f>
        <v>0</v>
      </c>
      <c r="F443" s="212"/>
    </row>
    <row r="444" spans="1:6" x14ac:dyDescent="0.35">
      <c r="A444" s="217"/>
      <c r="B444" s="190"/>
      <c r="C444" s="188"/>
      <c r="D444" s="189"/>
      <c r="E444" s="142">
        <f t="shared" ref="E444:E462" si="51">C444*D444</f>
        <v>0</v>
      </c>
      <c r="F444" s="212"/>
    </row>
    <row r="445" spans="1:6" x14ac:dyDescent="0.35">
      <c r="A445" s="217"/>
      <c r="B445" s="190"/>
      <c r="C445" s="188"/>
      <c r="D445" s="189"/>
      <c r="E445" s="142">
        <f t="shared" si="51"/>
        <v>0</v>
      </c>
      <c r="F445" s="212"/>
    </row>
    <row r="446" spans="1:6" x14ac:dyDescent="0.35">
      <c r="A446" s="217"/>
      <c r="B446" s="190"/>
      <c r="C446" s="188"/>
      <c r="D446" s="189"/>
      <c r="E446" s="142">
        <f t="shared" si="51"/>
        <v>0</v>
      </c>
      <c r="F446" s="212"/>
    </row>
    <row r="447" spans="1:6" x14ac:dyDescent="0.35">
      <c r="A447" s="217"/>
      <c r="B447" s="190"/>
      <c r="C447" s="188"/>
      <c r="D447" s="189"/>
      <c r="E447" s="142">
        <f t="shared" si="51"/>
        <v>0</v>
      </c>
      <c r="F447" s="212"/>
    </row>
    <row r="448" spans="1:6" x14ac:dyDescent="0.35">
      <c r="A448" s="217"/>
      <c r="B448" s="190"/>
      <c r="C448" s="188"/>
      <c r="D448" s="189"/>
      <c r="E448" s="142">
        <f t="shared" si="51"/>
        <v>0</v>
      </c>
      <c r="F448" s="212"/>
    </row>
    <row r="449" spans="1:6" x14ac:dyDescent="0.35">
      <c r="A449" s="217"/>
      <c r="B449" s="190"/>
      <c r="C449" s="188"/>
      <c r="D449" s="189"/>
      <c r="E449" s="142">
        <f t="shared" si="51"/>
        <v>0</v>
      </c>
      <c r="F449" s="212"/>
    </row>
    <row r="450" spans="1:6" x14ac:dyDescent="0.35">
      <c r="A450" s="217"/>
      <c r="B450" s="190"/>
      <c r="C450" s="188"/>
      <c r="D450" s="189"/>
      <c r="E450" s="142">
        <f t="shared" si="51"/>
        <v>0</v>
      </c>
      <c r="F450" s="212"/>
    </row>
    <row r="451" spans="1:6" x14ac:dyDescent="0.35">
      <c r="A451" s="217"/>
      <c r="B451" s="190"/>
      <c r="C451" s="188"/>
      <c r="D451" s="189"/>
      <c r="E451" s="142">
        <f t="shared" si="51"/>
        <v>0</v>
      </c>
      <c r="F451" s="212"/>
    </row>
    <row r="452" spans="1:6" x14ac:dyDescent="0.35">
      <c r="A452" s="217"/>
      <c r="B452" s="190"/>
      <c r="C452" s="188"/>
      <c r="D452" s="189"/>
      <c r="E452" s="142">
        <f t="shared" si="51"/>
        <v>0</v>
      </c>
      <c r="F452" s="212"/>
    </row>
    <row r="453" spans="1:6" x14ac:dyDescent="0.35">
      <c r="A453" s="217"/>
      <c r="B453" s="190"/>
      <c r="C453" s="188"/>
      <c r="D453" s="189"/>
      <c r="E453" s="142">
        <f t="shared" si="51"/>
        <v>0</v>
      </c>
      <c r="F453" s="212"/>
    </row>
    <row r="454" spans="1:6" x14ac:dyDescent="0.35">
      <c r="A454" s="217"/>
      <c r="B454" s="190"/>
      <c r="C454" s="188"/>
      <c r="D454" s="189"/>
      <c r="E454" s="142">
        <f t="shared" si="51"/>
        <v>0</v>
      </c>
      <c r="F454" s="212"/>
    </row>
    <row r="455" spans="1:6" x14ac:dyDescent="0.35">
      <c r="A455" s="217"/>
      <c r="B455" s="190"/>
      <c r="C455" s="188"/>
      <c r="D455" s="189"/>
      <c r="E455" s="142">
        <f t="shared" si="51"/>
        <v>0</v>
      </c>
      <c r="F455" s="212"/>
    </row>
    <row r="456" spans="1:6" x14ac:dyDescent="0.35">
      <c r="A456" s="217"/>
      <c r="B456" s="190"/>
      <c r="C456" s="188"/>
      <c r="D456" s="189"/>
      <c r="E456" s="142">
        <f t="shared" si="51"/>
        <v>0</v>
      </c>
      <c r="F456" s="212"/>
    </row>
    <row r="457" spans="1:6" x14ac:dyDescent="0.35">
      <c r="A457" s="217"/>
      <c r="B457" s="190"/>
      <c r="C457" s="188"/>
      <c r="D457" s="189"/>
      <c r="E457" s="142">
        <f t="shared" si="51"/>
        <v>0</v>
      </c>
      <c r="F457" s="212"/>
    </row>
    <row r="458" spans="1:6" x14ac:dyDescent="0.35">
      <c r="A458" s="217"/>
      <c r="B458" s="190"/>
      <c r="C458" s="188"/>
      <c r="D458" s="189"/>
      <c r="E458" s="142">
        <f t="shared" si="51"/>
        <v>0</v>
      </c>
      <c r="F458" s="212"/>
    </row>
    <row r="459" spans="1:6" x14ac:dyDescent="0.35">
      <c r="A459" s="217"/>
      <c r="B459" s="190"/>
      <c r="C459" s="188"/>
      <c r="D459" s="189"/>
      <c r="E459" s="142">
        <f t="shared" si="51"/>
        <v>0</v>
      </c>
      <c r="F459" s="212"/>
    </row>
    <row r="460" spans="1:6" x14ac:dyDescent="0.35">
      <c r="A460" s="217"/>
      <c r="B460" s="190"/>
      <c r="C460" s="188"/>
      <c r="D460" s="189"/>
      <c r="E460" s="142">
        <f t="shared" si="51"/>
        <v>0</v>
      </c>
      <c r="F460" s="212"/>
    </row>
    <row r="461" spans="1:6" x14ac:dyDescent="0.35">
      <c r="A461" s="217"/>
      <c r="B461" s="190"/>
      <c r="C461" s="188"/>
      <c r="D461" s="189"/>
      <c r="E461" s="142">
        <f t="shared" si="51"/>
        <v>0</v>
      </c>
      <c r="F461" s="212"/>
    </row>
    <row r="462" spans="1:6" ht="15" thickBot="1" x14ac:dyDescent="0.4">
      <c r="A462" s="218"/>
      <c r="B462" s="197"/>
      <c r="C462" s="198"/>
      <c r="D462" s="199"/>
      <c r="E462" s="210">
        <f t="shared" si="51"/>
        <v>0</v>
      </c>
      <c r="F462" s="213"/>
    </row>
    <row r="463" spans="1:6" ht="15" thickTop="1" x14ac:dyDescent="0.35"/>
  </sheetData>
  <sheetProtection algorithmName="SHA-512" hashValue="8+nkWo2QS/lXD2sCCCbhgo770/yNuv8k6cM1Gb+djud1x2UpbAXUyj2I0XfHYXDWDjqlgh06bVR3KnGb17WACg==" saltValue="N5ZHlABVrUkMApFZumNjKw==" spinCount="100000" sheet="1" selectLockedCells="1"/>
  <protectedRanges>
    <protectedRange sqref="C23:E23 C13:D18 C20:D22" name="Range2"/>
    <protectedRange sqref="C189:F191" name="Range7_1"/>
    <protectedRange sqref="B3:B5" name="Range1"/>
  </protectedRanges>
  <mergeCells count="65">
    <mergeCell ref="H4:P4"/>
    <mergeCell ref="C326:E326"/>
    <mergeCell ref="A328:A344"/>
    <mergeCell ref="A346:A360"/>
    <mergeCell ref="A362:A377"/>
    <mergeCell ref="H5:P22"/>
    <mergeCell ref="A297:A311"/>
    <mergeCell ref="A236:A251"/>
    <mergeCell ref="A253:A263"/>
    <mergeCell ref="A379:A389"/>
    <mergeCell ref="A313:A322"/>
    <mergeCell ref="B187:C187"/>
    <mergeCell ref="C196:E196"/>
    <mergeCell ref="C266:E266"/>
    <mergeCell ref="A268:A281"/>
    <mergeCell ref="A283:A295"/>
    <mergeCell ref="A198:A216"/>
    <mergeCell ref="A218:A234"/>
    <mergeCell ref="B182:C182"/>
    <mergeCell ref="K190:T192"/>
    <mergeCell ref="B189:B192"/>
    <mergeCell ref="C189:E189"/>
    <mergeCell ref="C190:E190"/>
    <mergeCell ref="F190:I190"/>
    <mergeCell ref="F189:I189"/>
    <mergeCell ref="F191:I191"/>
    <mergeCell ref="F192:I192"/>
    <mergeCell ref="C192:E192"/>
    <mergeCell ref="C191:E191"/>
    <mergeCell ref="B183:C183"/>
    <mergeCell ref="B184:C184"/>
    <mergeCell ref="B186:C186"/>
    <mergeCell ref="P147:R147"/>
    <mergeCell ref="A149:A151"/>
    <mergeCell ref="C149:C151"/>
    <mergeCell ref="A152:A172"/>
    <mergeCell ref="B181:C181"/>
    <mergeCell ref="G147:I147"/>
    <mergeCell ref="J147:L147"/>
    <mergeCell ref="M147:O147"/>
    <mergeCell ref="C26:C35"/>
    <mergeCell ref="J24:L24"/>
    <mergeCell ref="M24:O24"/>
    <mergeCell ref="P24:R24"/>
    <mergeCell ref="D64:F64"/>
    <mergeCell ref="G64:I64"/>
    <mergeCell ref="J64:L64"/>
    <mergeCell ref="M64:O64"/>
    <mergeCell ref="P64:R64"/>
    <mergeCell ref="G24:I24"/>
    <mergeCell ref="D24:F24"/>
    <mergeCell ref="A443:A462"/>
    <mergeCell ref="C417:F417"/>
    <mergeCell ref="C393:F393"/>
    <mergeCell ref="C441:F441"/>
    <mergeCell ref="H3:M3"/>
    <mergeCell ref="A395:A414"/>
    <mergeCell ref="A419:A438"/>
    <mergeCell ref="A26:A35"/>
    <mergeCell ref="A128:A143"/>
    <mergeCell ref="A36:A59"/>
    <mergeCell ref="A66:A127"/>
    <mergeCell ref="C66:C127"/>
    <mergeCell ref="E13:E17"/>
    <mergeCell ref="D147:F147"/>
  </mergeCells>
  <dataValidations count="4">
    <dataValidation type="list" allowBlank="1" showInputMessage="1" showErrorMessage="1" sqref="E23" xr:uid="{00000000-0002-0000-0000-000000000000}">
      <formula1>" ,X"</formula1>
    </dataValidation>
    <dataValidation type="decimal" operator="greaterThanOrEqual" allowBlank="1" showInputMessage="1" showErrorMessage="1" sqref="D18 C13:C18 C20:D23" xr:uid="{00000000-0002-0000-0000-000001000000}">
      <formula1>0</formula1>
    </dataValidation>
    <dataValidation type="list" allowBlank="1" showInputMessage="1" showErrorMessage="1" sqref="D13:D17" xr:uid="{11776F26-A47A-46AD-9F9C-5E105FC76372}">
      <formula1>" ,X,Not Applicable"</formula1>
    </dataValidation>
    <dataValidation type="list" operator="greaterThanOrEqual" allowBlank="1" showInputMessage="1" showErrorMessage="1" sqref="D13:D17" xr:uid="{A03B7701-3B5C-43CD-A297-A169F140C70A}">
      <formula1>"X,Not Applicable,"</formula1>
    </dataValidation>
  </dataValidations>
  <pageMargins left="0.70866141732283472" right="0.70866141732283472" top="0.74803149606299213" bottom="0.74803149606299213" header="0.31496062992125984" footer="0.31496062992125984"/>
  <pageSetup paperSize="9" scale="3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E2D87-991C-478E-9185-766E3108F58E}">
  <dimension ref="A1:R95"/>
  <sheetViews>
    <sheetView topLeftCell="A51" workbookViewId="0">
      <selection sqref="A1:XFD1048576"/>
    </sheetView>
  </sheetViews>
  <sheetFormatPr defaultRowHeight="14.5" x14ac:dyDescent="0.35"/>
  <cols>
    <col min="1" max="1" width="9.6328125" customWidth="1"/>
    <col min="2" max="2" width="62.6328125" customWidth="1"/>
  </cols>
  <sheetData>
    <row r="1" spans="1:18" s="32" customFormat="1" ht="31" x14ac:dyDescent="0.7">
      <c r="A1" s="74"/>
      <c r="B1" s="75" t="s">
        <v>21</v>
      </c>
      <c r="C1" s="76"/>
      <c r="D1" s="76"/>
      <c r="E1" s="76"/>
      <c r="F1" s="76"/>
      <c r="G1" s="76"/>
      <c r="H1" s="76"/>
      <c r="I1" s="77"/>
      <c r="J1" s="76"/>
      <c r="K1" s="76"/>
      <c r="L1" s="76"/>
      <c r="M1" s="83"/>
    </row>
    <row r="2" spans="1:18" ht="29.15" customHeight="1" x14ac:dyDescent="0.35">
      <c r="A2" s="78"/>
      <c r="B2" s="79" t="s">
        <v>22</v>
      </c>
      <c r="C2" s="80"/>
      <c r="D2" s="80"/>
      <c r="E2" s="80"/>
      <c r="F2" s="80"/>
      <c r="G2" s="80"/>
      <c r="H2" s="80"/>
      <c r="I2" s="81"/>
      <c r="J2" s="80"/>
      <c r="K2" s="80"/>
      <c r="L2" s="80"/>
      <c r="M2" s="84"/>
    </row>
    <row r="3" spans="1:18" ht="15.5" x14ac:dyDescent="0.35">
      <c r="A3" s="82"/>
      <c r="B3" s="85"/>
      <c r="C3" s="7"/>
      <c r="D3" s="7"/>
      <c r="E3" s="7"/>
      <c r="F3" s="7"/>
      <c r="G3" s="7"/>
      <c r="H3" s="7"/>
      <c r="I3" s="7"/>
      <c r="J3" s="8"/>
      <c r="K3" s="8"/>
      <c r="L3" s="8"/>
      <c r="M3" s="8"/>
      <c r="N3" s="8"/>
      <c r="O3" s="8"/>
      <c r="P3" s="8"/>
      <c r="Q3" s="8"/>
      <c r="R3" s="8"/>
    </row>
    <row r="4" spans="1:18" ht="93" x14ac:dyDescent="0.35">
      <c r="A4" s="82" t="s">
        <v>24</v>
      </c>
      <c r="B4" s="86" t="s">
        <v>177</v>
      </c>
      <c r="C4" s="37"/>
      <c r="D4" s="37"/>
      <c r="E4" s="37"/>
      <c r="F4" s="37"/>
      <c r="G4" s="37"/>
      <c r="H4" s="37"/>
      <c r="I4" s="7"/>
      <c r="J4" s="8"/>
      <c r="K4" s="8"/>
      <c r="L4" s="8"/>
      <c r="M4" s="8"/>
      <c r="N4" s="8"/>
      <c r="O4" s="8"/>
      <c r="P4" s="8"/>
      <c r="Q4" s="8"/>
      <c r="R4" s="8"/>
    </row>
    <row r="5" spans="1:18" x14ac:dyDescent="0.35">
      <c r="E5" s="285" t="s">
        <v>45</v>
      </c>
      <c r="F5" s="285"/>
      <c r="G5" s="285"/>
      <c r="H5" s="285"/>
      <c r="I5" s="285"/>
      <c r="J5" s="87"/>
    </row>
    <row r="6" spans="1:18" x14ac:dyDescent="0.35">
      <c r="E6" s="87" t="s">
        <v>40</v>
      </c>
      <c r="F6" s="87" t="s">
        <v>41</v>
      </c>
      <c r="G6" s="87" t="s">
        <v>42</v>
      </c>
      <c r="H6" s="87" t="s">
        <v>43</v>
      </c>
      <c r="I6" s="87" t="s">
        <v>44</v>
      </c>
      <c r="J6" s="87"/>
    </row>
    <row r="7" spans="1:18" ht="43.5" x14ac:dyDescent="0.35">
      <c r="A7" s="29"/>
      <c r="B7" s="88" t="s">
        <v>156</v>
      </c>
      <c r="C7" s="89" t="s">
        <v>37</v>
      </c>
      <c r="D7" s="89" t="s">
        <v>38</v>
      </c>
      <c r="E7" s="90" t="s">
        <v>39</v>
      </c>
      <c r="F7" s="90" t="s">
        <v>132</v>
      </c>
      <c r="G7" s="90" t="s">
        <v>133</v>
      </c>
      <c r="H7" s="90" t="s">
        <v>134</v>
      </c>
      <c r="I7" s="90" t="s">
        <v>135</v>
      </c>
      <c r="J7" s="90" t="s">
        <v>46</v>
      </c>
    </row>
    <row r="8" spans="1:18" x14ac:dyDescent="0.35">
      <c r="A8" s="29">
        <v>1</v>
      </c>
      <c r="B8" s="29" t="s">
        <v>35</v>
      </c>
      <c r="C8" s="91">
        <v>54444</v>
      </c>
      <c r="D8" s="91">
        <f t="shared" ref="D8:I8" si="0">ROUND(C8*1.02,0)</f>
        <v>55533</v>
      </c>
      <c r="E8" s="92">
        <f>ROUND(D8*1.12,0)*(12-5)/12</f>
        <v>36281.583333333336</v>
      </c>
      <c r="F8" s="92">
        <v>63441</v>
      </c>
      <c r="G8" s="92">
        <f t="shared" si="0"/>
        <v>64710</v>
      </c>
      <c r="H8" s="92">
        <f t="shared" si="0"/>
        <v>66004</v>
      </c>
      <c r="I8" s="92">
        <f t="shared" si="0"/>
        <v>67324</v>
      </c>
      <c r="J8" s="93">
        <f>SUM(E8:I8)</f>
        <v>297760.58333333337</v>
      </c>
    </row>
    <row r="9" spans="1:18" x14ac:dyDescent="0.35">
      <c r="A9" s="29">
        <v>2</v>
      </c>
      <c r="B9" s="29" t="s">
        <v>27</v>
      </c>
      <c r="C9" s="91">
        <v>53417</v>
      </c>
      <c r="D9" s="91">
        <f t="shared" ref="D9:I17" si="1">ROUND(C9*1.02,0)</f>
        <v>54485</v>
      </c>
      <c r="E9" s="92">
        <f>ROUND(D9*1.12,0)*(12-7)/12</f>
        <v>25426.25</v>
      </c>
      <c r="F9" s="92">
        <v>62243</v>
      </c>
      <c r="G9" s="92">
        <f t="shared" si="1"/>
        <v>63488</v>
      </c>
      <c r="H9" s="92">
        <f t="shared" si="1"/>
        <v>64758</v>
      </c>
      <c r="I9" s="92">
        <f t="shared" si="1"/>
        <v>66053</v>
      </c>
      <c r="J9" s="93">
        <f t="shared" ref="J9:J17" si="2">SUM(E9:I9)</f>
        <v>281968.25</v>
      </c>
    </row>
    <row r="10" spans="1:18" x14ac:dyDescent="0.35">
      <c r="A10" s="29">
        <v>3</v>
      </c>
      <c r="B10" s="29" t="s">
        <v>36</v>
      </c>
      <c r="C10" s="91">
        <v>64398</v>
      </c>
      <c r="D10" s="91">
        <f t="shared" si="1"/>
        <v>65686</v>
      </c>
      <c r="E10" s="92">
        <f>ROUND(D10*1.12,0)*(12-7)/12</f>
        <v>30653.333333333332</v>
      </c>
      <c r="F10" s="92">
        <v>75039</v>
      </c>
      <c r="G10" s="92">
        <f t="shared" si="1"/>
        <v>76540</v>
      </c>
      <c r="H10" s="92">
        <f t="shared" si="1"/>
        <v>78071</v>
      </c>
      <c r="I10" s="92">
        <f t="shared" si="1"/>
        <v>79632</v>
      </c>
      <c r="J10" s="93">
        <f t="shared" si="2"/>
        <v>339935.33333333331</v>
      </c>
    </row>
    <row r="11" spans="1:18" x14ac:dyDescent="0.35">
      <c r="A11" s="29">
        <v>4</v>
      </c>
      <c r="B11" s="29" t="s">
        <v>28</v>
      </c>
      <c r="C11" s="91">
        <v>14398</v>
      </c>
      <c r="D11" s="91">
        <f t="shared" si="1"/>
        <v>14686</v>
      </c>
      <c r="E11" s="92">
        <f t="shared" ref="E11" si="3">ROUND(D11*1.12,0)*(12-5)/12</f>
        <v>9594.6666666666661</v>
      </c>
      <c r="F11" s="92">
        <v>16777</v>
      </c>
      <c r="G11" s="92">
        <f t="shared" si="1"/>
        <v>17113</v>
      </c>
      <c r="H11" s="92">
        <f t="shared" si="1"/>
        <v>17455</v>
      </c>
      <c r="I11" s="92">
        <f t="shared" si="1"/>
        <v>17804</v>
      </c>
      <c r="J11" s="93">
        <f t="shared" si="2"/>
        <v>78743.666666666657</v>
      </c>
    </row>
    <row r="12" spans="1:18" x14ac:dyDescent="0.35">
      <c r="A12" s="29">
        <v>5</v>
      </c>
      <c r="B12" s="29" t="s">
        <v>29</v>
      </c>
      <c r="C12" s="91">
        <v>64453</v>
      </c>
      <c r="D12" s="91">
        <f t="shared" si="1"/>
        <v>65742</v>
      </c>
      <c r="E12" s="92">
        <f>ROUND(D12*1.12,0)*(12-7)/12</f>
        <v>30679.583333333332</v>
      </c>
      <c r="F12" s="92">
        <v>75104</v>
      </c>
      <c r="G12" s="92">
        <f t="shared" si="1"/>
        <v>76606</v>
      </c>
      <c r="H12" s="92">
        <f t="shared" si="1"/>
        <v>78138</v>
      </c>
      <c r="I12" s="92">
        <f t="shared" si="1"/>
        <v>79701</v>
      </c>
      <c r="J12" s="93">
        <f t="shared" si="2"/>
        <v>340228.58333333331</v>
      </c>
    </row>
    <row r="13" spans="1:18" x14ac:dyDescent="0.35">
      <c r="A13" s="29">
        <v>6</v>
      </c>
      <c r="B13" s="29" t="s">
        <v>30</v>
      </c>
      <c r="C13" s="91">
        <v>40609</v>
      </c>
      <c r="D13" s="91">
        <f t="shared" si="1"/>
        <v>41421</v>
      </c>
      <c r="E13" s="92">
        <f>ROUND(D13*1.12,0)*(12-8)/12</f>
        <v>15464</v>
      </c>
      <c r="F13" s="92">
        <v>47320</v>
      </c>
      <c r="G13" s="92">
        <f t="shared" si="1"/>
        <v>48266</v>
      </c>
      <c r="H13" s="92">
        <f t="shared" si="1"/>
        <v>49231</v>
      </c>
      <c r="I13" s="92">
        <f t="shared" si="1"/>
        <v>50216</v>
      </c>
      <c r="J13" s="93">
        <f t="shared" si="2"/>
        <v>210497</v>
      </c>
    </row>
    <row r="14" spans="1:18" x14ac:dyDescent="0.35">
      <c r="A14" s="29">
        <v>7</v>
      </c>
      <c r="B14" s="29" t="s">
        <v>31</v>
      </c>
      <c r="C14" s="91">
        <v>65284</v>
      </c>
      <c r="D14" s="91">
        <f t="shared" si="1"/>
        <v>66590</v>
      </c>
      <c r="E14" s="92">
        <f>ROUND(D14*1.12,0)*(12-6)/12</f>
        <v>37290.5</v>
      </c>
      <c r="F14" s="92">
        <v>76073</v>
      </c>
      <c r="G14" s="92">
        <f t="shared" si="1"/>
        <v>77594</v>
      </c>
      <c r="H14" s="92">
        <f t="shared" si="1"/>
        <v>79146</v>
      </c>
      <c r="I14" s="92">
        <f t="shared" si="1"/>
        <v>80729</v>
      </c>
      <c r="J14" s="93">
        <f t="shared" si="2"/>
        <v>350832.5</v>
      </c>
    </row>
    <row r="15" spans="1:18" x14ac:dyDescent="0.35">
      <c r="A15" s="29">
        <v>8</v>
      </c>
      <c r="B15" s="29" t="s">
        <v>32</v>
      </c>
      <c r="C15" s="91">
        <v>41165</v>
      </c>
      <c r="D15" s="91">
        <f t="shared" si="1"/>
        <v>41988</v>
      </c>
      <c r="E15" s="92">
        <f>ROUND(D15*1.12,0)*(12-7)/12</f>
        <v>19594.583333333332</v>
      </c>
      <c r="F15" s="92">
        <v>47968</v>
      </c>
      <c r="G15" s="92">
        <f t="shared" si="1"/>
        <v>48927</v>
      </c>
      <c r="H15" s="92">
        <f t="shared" si="1"/>
        <v>49906</v>
      </c>
      <c r="I15" s="92">
        <f t="shared" si="1"/>
        <v>50904</v>
      </c>
      <c r="J15" s="93">
        <f t="shared" si="2"/>
        <v>217299.58333333331</v>
      </c>
    </row>
    <row r="16" spans="1:18" x14ac:dyDescent="0.35">
      <c r="A16" s="29">
        <v>9</v>
      </c>
      <c r="B16" s="29" t="s">
        <v>33</v>
      </c>
      <c r="C16" s="91">
        <v>55518</v>
      </c>
      <c r="D16" s="91">
        <f t="shared" si="1"/>
        <v>56628</v>
      </c>
      <c r="E16" s="92">
        <f>ROUND(D16*1.12,0)*(12-6)/12</f>
        <v>31711.5</v>
      </c>
      <c r="F16" s="92">
        <v>64691</v>
      </c>
      <c r="G16" s="92">
        <f t="shared" si="1"/>
        <v>65985</v>
      </c>
      <c r="H16" s="92">
        <f t="shared" si="1"/>
        <v>67305</v>
      </c>
      <c r="I16" s="92">
        <f t="shared" si="1"/>
        <v>68651</v>
      </c>
      <c r="J16" s="93">
        <f t="shared" si="2"/>
        <v>298343.5</v>
      </c>
    </row>
    <row r="17" spans="1:10" x14ac:dyDescent="0.35">
      <c r="A17" s="29">
        <v>10</v>
      </c>
      <c r="B17" s="29" t="s">
        <v>26</v>
      </c>
      <c r="C17" s="94">
        <v>1808</v>
      </c>
      <c r="D17" s="91">
        <f t="shared" si="1"/>
        <v>1844</v>
      </c>
      <c r="E17" s="92">
        <f>ROUND(D17*1.12,0)*(12-8)/12</f>
        <v>688.33333333333337</v>
      </c>
      <c r="F17" s="92">
        <v>2106</v>
      </c>
      <c r="G17" s="92">
        <f t="shared" ref="G17:I17" si="4">ROUND(F17*1.02,0)</f>
        <v>2148</v>
      </c>
      <c r="H17" s="92">
        <f t="shared" si="4"/>
        <v>2191</v>
      </c>
      <c r="I17" s="92">
        <f t="shared" si="4"/>
        <v>2235</v>
      </c>
      <c r="J17" s="93">
        <f t="shared" si="2"/>
        <v>9368.3333333333339</v>
      </c>
    </row>
    <row r="18" spans="1:10" x14ac:dyDescent="0.35">
      <c r="E18" s="95"/>
      <c r="F18" s="95"/>
      <c r="G18" s="95"/>
      <c r="H18" s="95"/>
      <c r="I18" s="95"/>
      <c r="J18" s="96"/>
    </row>
    <row r="19" spans="1:10" x14ac:dyDescent="0.35">
      <c r="B19" s="29" t="s">
        <v>131</v>
      </c>
      <c r="C19" s="29"/>
      <c r="D19" s="29"/>
      <c r="E19" s="92">
        <f>SUM(E8:E17)</f>
        <v>237384.33333333337</v>
      </c>
      <c r="F19" s="92">
        <f t="shared" ref="F19:I19" si="5">SUM(F8:F17)</f>
        <v>530762</v>
      </c>
      <c r="G19" s="92">
        <f t="shared" si="5"/>
        <v>541377</v>
      </c>
      <c r="H19" s="92">
        <f t="shared" si="5"/>
        <v>552205</v>
      </c>
      <c r="I19" s="92">
        <f t="shared" si="5"/>
        <v>563249</v>
      </c>
      <c r="J19" s="93">
        <f>SUM(E19:I19)</f>
        <v>2424977.3333333335</v>
      </c>
    </row>
    <row r="21" spans="1:10" x14ac:dyDescent="0.35">
      <c r="E21" s="96"/>
      <c r="F21" s="96"/>
      <c r="G21" s="286" t="s">
        <v>45</v>
      </c>
      <c r="H21" s="287"/>
      <c r="I21" s="288"/>
      <c r="J21" s="87"/>
    </row>
    <row r="22" spans="1:10" x14ac:dyDescent="0.35">
      <c r="E22" s="97" t="s">
        <v>40</v>
      </c>
      <c r="F22" s="97" t="s">
        <v>41</v>
      </c>
      <c r="G22" s="87" t="s">
        <v>42</v>
      </c>
      <c r="H22" s="87" t="s">
        <v>43</v>
      </c>
      <c r="I22" s="87" t="s">
        <v>44</v>
      </c>
      <c r="J22" s="87"/>
    </row>
    <row r="23" spans="1:10" ht="43.5" x14ac:dyDescent="0.35">
      <c r="A23" s="29"/>
      <c r="B23" s="98" t="s">
        <v>154</v>
      </c>
      <c r="C23" s="89" t="s">
        <v>37</v>
      </c>
      <c r="D23" s="89" t="s">
        <v>38</v>
      </c>
      <c r="E23" s="89" t="s">
        <v>39</v>
      </c>
      <c r="F23" s="89" t="s">
        <v>132</v>
      </c>
      <c r="G23" s="90" t="s">
        <v>133</v>
      </c>
      <c r="H23" s="90" t="s">
        <v>134</v>
      </c>
      <c r="I23" s="90" t="s">
        <v>135</v>
      </c>
      <c r="J23" s="90" t="s">
        <v>46</v>
      </c>
    </row>
    <row r="24" spans="1:10" x14ac:dyDescent="0.35">
      <c r="A24" s="29">
        <v>1</v>
      </c>
      <c r="B24" s="99" t="s">
        <v>59</v>
      </c>
      <c r="C24" s="100">
        <v>4184</v>
      </c>
      <c r="D24" s="100">
        <f t="shared" ref="D24:I33" si="6">ROUND(C24*1.02,0)</f>
        <v>4268</v>
      </c>
      <c r="E24" s="100">
        <f t="shared" si="6"/>
        <v>4353</v>
      </c>
      <c r="F24" s="100">
        <f t="shared" si="6"/>
        <v>4440</v>
      </c>
      <c r="G24" s="92">
        <f t="shared" si="6"/>
        <v>4529</v>
      </c>
      <c r="H24" s="92">
        <f t="shared" si="6"/>
        <v>4620</v>
      </c>
      <c r="I24" s="92">
        <f t="shared" si="6"/>
        <v>4712</v>
      </c>
      <c r="J24" s="93">
        <f t="shared" ref="J24:J55" si="7">SUM(G24:I24)</f>
        <v>13861</v>
      </c>
    </row>
    <row r="25" spans="1:10" x14ac:dyDescent="0.35">
      <c r="A25" s="29">
        <v>2</v>
      </c>
      <c r="B25" s="99" t="s">
        <v>60</v>
      </c>
      <c r="C25" s="100">
        <v>15563</v>
      </c>
      <c r="D25" s="100">
        <f t="shared" si="6"/>
        <v>15874</v>
      </c>
      <c r="E25" s="100">
        <f t="shared" si="6"/>
        <v>16191</v>
      </c>
      <c r="F25" s="100">
        <f t="shared" si="6"/>
        <v>16515</v>
      </c>
      <c r="G25" s="92">
        <f t="shared" si="6"/>
        <v>16845</v>
      </c>
      <c r="H25" s="92">
        <f t="shared" si="6"/>
        <v>17182</v>
      </c>
      <c r="I25" s="92">
        <f t="shared" si="6"/>
        <v>17526</v>
      </c>
      <c r="J25" s="93">
        <f t="shared" si="7"/>
        <v>51553</v>
      </c>
    </row>
    <row r="26" spans="1:10" x14ac:dyDescent="0.35">
      <c r="A26" s="29">
        <v>3</v>
      </c>
      <c r="B26" s="99" t="s">
        <v>136</v>
      </c>
      <c r="C26" s="100">
        <v>1886</v>
      </c>
      <c r="D26" s="100">
        <f t="shared" si="6"/>
        <v>1924</v>
      </c>
      <c r="E26" s="100">
        <f t="shared" si="6"/>
        <v>1962</v>
      </c>
      <c r="F26" s="100">
        <f t="shared" si="6"/>
        <v>2001</v>
      </c>
      <c r="G26" s="92">
        <f t="shared" si="6"/>
        <v>2041</v>
      </c>
      <c r="H26" s="92">
        <f t="shared" si="6"/>
        <v>2082</v>
      </c>
      <c r="I26" s="92">
        <f t="shared" si="6"/>
        <v>2124</v>
      </c>
      <c r="J26" s="93">
        <f t="shared" si="7"/>
        <v>6247</v>
      </c>
    </row>
    <row r="27" spans="1:10" x14ac:dyDescent="0.35">
      <c r="A27" s="29">
        <v>4</v>
      </c>
      <c r="B27" s="99" t="s">
        <v>61</v>
      </c>
      <c r="C27" s="100">
        <v>8490</v>
      </c>
      <c r="D27" s="100">
        <f t="shared" si="6"/>
        <v>8660</v>
      </c>
      <c r="E27" s="100">
        <f t="shared" si="6"/>
        <v>8833</v>
      </c>
      <c r="F27" s="100">
        <f t="shared" si="6"/>
        <v>9010</v>
      </c>
      <c r="G27" s="92">
        <f t="shared" si="6"/>
        <v>9190</v>
      </c>
      <c r="H27" s="92">
        <f t="shared" si="6"/>
        <v>9374</v>
      </c>
      <c r="I27" s="92">
        <f t="shared" si="6"/>
        <v>9561</v>
      </c>
      <c r="J27" s="93">
        <f t="shared" si="7"/>
        <v>28125</v>
      </c>
    </row>
    <row r="28" spans="1:10" x14ac:dyDescent="0.35">
      <c r="A28" s="29">
        <v>5</v>
      </c>
      <c r="B28" s="99" t="s">
        <v>140</v>
      </c>
      <c r="C28" s="100">
        <v>163</v>
      </c>
      <c r="D28" s="100">
        <f t="shared" si="6"/>
        <v>166</v>
      </c>
      <c r="E28" s="100">
        <f t="shared" si="6"/>
        <v>169</v>
      </c>
      <c r="F28" s="100">
        <f t="shared" si="6"/>
        <v>172</v>
      </c>
      <c r="G28" s="92">
        <f t="shared" si="6"/>
        <v>175</v>
      </c>
      <c r="H28" s="92">
        <f t="shared" si="6"/>
        <v>179</v>
      </c>
      <c r="I28" s="92">
        <f t="shared" si="6"/>
        <v>183</v>
      </c>
      <c r="J28" s="93">
        <f t="shared" si="7"/>
        <v>537</v>
      </c>
    </row>
    <row r="29" spans="1:10" x14ac:dyDescent="0.35">
      <c r="A29" s="29">
        <v>6</v>
      </c>
      <c r="B29" s="99" t="s">
        <v>62</v>
      </c>
      <c r="C29" s="100">
        <v>1884</v>
      </c>
      <c r="D29" s="100">
        <f t="shared" si="6"/>
        <v>1922</v>
      </c>
      <c r="E29" s="100">
        <f t="shared" si="6"/>
        <v>1960</v>
      </c>
      <c r="F29" s="100">
        <f t="shared" si="6"/>
        <v>1999</v>
      </c>
      <c r="G29" s="92">
        <f t="shared" si="6"/>
        <v>2039</v>
      </c>
      <c r="H29" s="92">
        <f t="shared" si="6"/>
        <v>2080</v>
      </c>
      <c r="I29" s="92">
        <f t="shared" si="6"/>
        <v>2122</v>
      </c>
      <c r="J29" s="93">
        <f t="shared" si="7"/>
        <v>6241</v>
      </c>
    </row>
    <row r="30" spans="1:10" x14ac:dyDescent="0.35">
      <c r="A30" s="29">
        <v>7</v>
      </c>
      <c r="B30" s="99" t="s">
        <v>63</v>
      </c>
      <c r="C30" s="100">
        <v>11085</v>
      </c>
      <c r="D30" s="100">
        <f t="shared" si="6"/>
        <v>11307</v>
      </c>
      <c r="E30" s="100">
        <f t="shared" si="6"/>
        <v>11533</v>
      </c>
      <c r="F30" s="100">
        <f t="shared" si="6"/>
        <v>11764</v>
      </c>
      <c r="G30" s="92">
        <f t="shared" si="6"/>
        <v>11999</v>
      </c>
      <c r="H30" s="92">
        <f t="shared" si="6"/>
        <v>12239</v>
      </c>
      <c r="I30" s="92">
        <f t="shared" si="6"/>
        <v>12484</v>
      </c>
      <c r="J30" s="93">
        <f t="shared" si="7"/>
        <v>36722</v>
      </c>
    </row>
    <row r="31" spans="1:10" x14ac:dyDescent="0.35">
      <c r="A31" s="29">
        <v>8</v>
      </c>
      <c r="B31" s="99" t="s">
        <v>64</v>
      </c>
      <c r="C31" s="100">
        <v>15149</v>
      </c>
      <c r="D31" s="100">
        <f t="shared" si="6"/>
        <v>15452</v>
      </c>
      <c r="E31" s="100">
        <f t="shared" si="6"/>
        <v>15761</v>
      </c>
      <c r="F31" s="100">
        <f t="shared" si="6"/>
        <v>16076</v>
      </c>
      <c r="G31" s="92">
        <f t="shared" si="6"/>
        <v>16398</v>
      </c>
      <c r="H31" s="92">
        <f t="shared" si="6"/>
        <v>16726</v>
      </c>
      <c r="I31" s="92">
        <f t="shared" si="6"/>
        <v>17061</v>
      </c>
      <c r="J31" s="93">
        <f t="shared" si="7"/>
        <v>50185</v>
      </c>
    </row>
    <row r="32" spans="1:10" x14ac:dyDescent="0.35">
      <c r="A32" s="29">
        <v>9</v>
      </c>
      <c r="B32" s="99" t="s">
        <v>65</v>
      </c>
      <c r="C32" s="100">
        <v>2309</v>
      </c>
      <c r="D32" s="100">
        <f t="shared" si="6"/>
        <v>2355</v>
      </c>
      <c r="E32" s="100">
        <f t="shared" si="6"/>
        <v>2402</v>
      </c>
      <c r="F32" s="100">
        <f t="shared" si="6"/>
        <v>2450</v>
      </c>
      <c r="G32" s="92">
        <f t="shared" si="6"/>
        <v>2499</v>
      </c>
      <c r="H32" s="92">
        <f t="shared" si="6"/>
        <v>2549</v>
      </c>
      <c r="I32" s="92">
        <f t="shared" si="6"/>
        <v>2600</v>
      </c>
      <c r="J32" s="93">
        <f t="shared" si="7"/>
        <v>7648</v>
      </c>
    </row>
    <row r="33" spans="1:10" x14ac:dyDescent="0.35">
      <c r="A33" s="29">
        <v>10</v>
      </c>
      <c r="B33" s="99" t="s">
        <v>144</v>
      </c>
      <c r="C33" s="100">
        <v>4617</v>
      </c>
      <c r="D33" s="100">
        <f t="shared" si="6"/>
        <v>4709</v>
      </c>
      <c r="E33" s="100">
        <f t="shared" si="6"/>
        <v>4803</v>
      </c>
      <c r="F33" s="100">
        <f t="shared" si="6"/>
        <v>4899</v>
      </c>
      <c r="G33" s="92">
        <f t="shared" si="6"/>
        <v>4997</v>
      </c>
      <c r="H33" s="92">
        <f t="shared" si="6"/>
        <v>5097</v>
      </c>
      <c r="I33" s="92">
        <f t="shared" si="6"/>
        <v>5199</v>
      </c>
      <c r="J33" s="93">
        <f t="shared" si="7"/>
        <v>15293</v>
      </c>
    </row>
    <row r="34" spans="1:10" x14ac:dyDescent="0.35">
      <c r="A34" s="29">
        <v>11</v>
      </c>
      <c r="B34" s="99" t="s">
        <v>66</v>
      </c>
      <c r="C34" s="100">
        <v>1378</v>
      </c>
      <c r="D34" s="100">
        <f t="shared" ref="D34:I43" si="8">ROUND(C34*1.02,0)</f>
        <v>1406</v>
      </c>
      <c r="E34" s="100">
        <f t="shared" si="8"/>
        <v>1434</v>
      </c>
      <c r="F34" s="100">
        <f t="shared" si="8"/>
        <v>1463</v>
      </c>
      <c r="G34" s="92">
        <f t="shared" si="8"/>
        <v>1492</v>
      </c>
      <c r="H34" s="92">
        <f t="shared" si="8"/>
        <v>1522</v>
      </c>
      <c r="I34" s="92">
        <f t="shared" si="8"/>
        <v>1552</v>
      </c>
      <c r="J34" s="93">
        <f t="shared" si="7"/>
        <v>4566</v>
      </c>
    </row>
    <row r="35" spans="1:10" x14ac:dyDescent="0.35">
      <c r="A35" s="29">
        <v>12</v>
      </c>
      <c r="B35" s="99" t="s">
        <v>67</v>
      </c>
      <c r="C35" s="100">
        <v>21253</v>
      </c>
      <c r="D35" s="100">
        <f t="shared" si="8"/>
        <v>21678</v>
      </c>
      <c r="E35" s="100">
        <f t="shared" si="8"/>
        <v>22112</v>
      </c>
      <c r="F35" s="100">
        <f t="shared" si="8"/>
        <v>22554</v>
      </c>
      <c r="G35" s="92">
        <f t="shared" si="8"/>
        <v>23005</v>
      </c>
      <c r="H35" s="92">
        <f t="shared" si="8"/>
        <v>23465</v>
      </c>
      <c r="I35" s="92">
        <f t="shared" si="8"/>
        <v>23934</v>
      </c>
      <c r="J35" s="93">
        <f t="shared" si="7"/>
        <v>70404</v>
      </c>
    </row>
    <row r="36" spans="1:10" x14ac:dyDescent="0.35">
      <c r="A36" s="29">
        <v>13</v>
      </c>
      <c r="B36" s="99" t="s">
        <v>68</v>
      </c>
      <c r="C36" s="100">
        <v>7836</v>
      </c>
      <c r="D36" s="100">
        <f t="shared" si="8"/>
        <v>7993</v>
      </c>
      <c r="E36" s="100">
        <f t="shared" si="8"/>
        <v>8153</v>
      </c>
      <c r="F36" s="100">
        <f t="shared" si="8"/>
        <v>8316</v>
      </c>
      <c r="G36" s="92">
        <f t="shared" si="8"/>
        <v>8482</v>
      </c>
      <c r="H36" s="92">
        <f t="shared" si="8"/>
        <v>8652</v>
      </c>
      <c r="I36" s="92">
        <f t="shared" si="8"/>
        <v>8825</v>
      </c>
      <c r="J36" s="93">
        <f t="shared" si="7"/>
        <v>25959</v>
      </c>
    </row>
    <row r="37" spans="1:10" x14ac:dyDescent="0.35">
      <c r="A37" s="29">
        <v>14</v>
      </c>
      <c r="B37" s="99" t="s">
        <v>69</v>
      </c>
      <c r="C37" s="100">
        <v>2906</v>
      </c>
      <c r="D37" s="100">
        <f t="shared" si="8"/>
        <v>2964</v>
      </c>
      <c r="E37" s="100">
        <f t="shared" si="8"/>
        <v>3023</v>
      </c>
      <c r="F37" s="100">
        <f t="shared" si="8"/>
        <v>3083</v>
      </c>
      <c r="G37" s="92">
        <f t="shared" si="8"/>
        <v>3145</v>
      </c>
      <c r="H37" s="92">
        <f t="shared" si="8"/>
        <v>3208</v>
      </c>
      <c r="I37" s="92">
        <f t="shared" si="8"/>
        <v>3272</v>
      </c>
      <c r="J37" s="93">
        <f t="shared" si="7"/>
        <v>9625</v>
      </c>
    </row>
    <row r="38" spans="1:10" x14ac:dyDescent="0.35">
      <c r="A38" s="29">
        <v>15</v>
      </c>
      <c r="B38" s="99" t="s">
        <v>70</v>
      </c>
      <c r="C38" s="100">
        <v>12235</v>
      </c>
      <c r="D38" s="100">
        <f t="shared" si="8"/>
        <v>12480</v>
      </c>
      <c r="E38" s="100">
        <f t="shared" si="8"/>
        <v>12730</v>
      </c>
      <c r="F38" s="100">
        <f t="shared" si="8"/>
        <v>12985</v>
      </c>
      <c r="G38" s="92">
        <f t="shared" si="8"/>
        <v>13245</v>
      </c>
      <c r="H38" s="92">
        <f t="shared" si="8"/>
        <v>13510</v>
      </c>
      <c r="I38" s="92">
        <f t="shared" si="8"/>
        <v>13780</v>
      </c>
      <c r="J38" s="93">
        <f t="shared" si="7"/>
        <v>40535</v>
      </c>
    </row>
    <row r="39" spans="1:10" x14ac:dyDescent="0.35">
      <c r="A39" s="29">
        <v>16</v>
      </c>
      <c r="B39" s="99" t="s">
        <v>71</v>
      </c>
      <c r="C39" s="100">
        <v>25635</v>
      </c>
      <c r="D39" s="100">
        <f t="shared" si="8"/>
        <v>26148</v>
      </c>
      <c r="E39" s="100">
        <f t="shared" si="8"/>
        <v>26671</v>
      </c>
      <c r="F39" s="100">
        <f t="shared" si="8"/>
        <v>27204</v>
      </c>
      <c r="G39" s="92">
        <f t="shared" si="8"/>
        <v>27748</v>
      </c>
      <c r="H39" s="92">
        <f t="shared" si="8"/>
        <v>28303</v>
      </c>
      <c r="I39" s="92">
        <f t="shared" si="8"/>
        <v>28869</v>
      </c>
      <c r="J39" s="93">
        <f t="shared" si="7"/>
        <v>84920</v>
      </c>
    </row>
    <row r="40" spans="1:10" x14ac:dyDescent="0.35">
      <c r="A40" s="29">
        <v>17</v>
      </c>
      <c r="B40" s="99" t="s">
        <v>72</v>
      </c>
      <c r="C40" s="100">
        <v>15237</v>
      </c>
      <c r="D40" s="100">
        <f t="shared" si="8"/>
        <v>15542</v>
      </c>
      <c r="E40" s="100">
        <f t="shared" si="8"/>
        <v>15853</v>
      </c>
      <c r="F40" s="100">
        <f t="shared" si="8"/>
        <v>16170</v>
      </c>
      <c r="G40" s="92">
        <f t="shared" si="8"/>
        <v>16493</v>
      </c>
      <c r="H40" s="92">
        <f t="shared" si="8"/>
        <v>16823</v>
      </c>
      <c r="I40" s="92">
        <f t="shared" si="8"/>
        <v>17159</v>
      </c>
      <c r="J40" s="93">
        <f t="shared" si="7"/>
        <v>50475</v>
      </c>
    </row>
    <row r="41" spans="1:10" x14ac:dyDescent="0.35">
      <c r="A41" s="29">
        <v>18</v>
      </c>
      <c r="B41" s="99" t="s">
        <v>73</v>
      </c>
      <c r="C41" s="100">
        <v>18892</v>
      </c>
      <c r="D41" s="100">
        <f t="shared" si="8"/>
        <v>19270</v>
      </c>
      <c r="E41" s="100">
        <f t="shared" si="8"/>
        <v>19655</v>
      </c>
      <c r="F41" s="100">
        <f t="shared" si="8"/>
        <v>20048</v>
      </c>
      <c r="G41" s="92">
        <f t="shared" si="8"/>
        <v>20449</v>
      </c>
      <c r="H41" s="92">
        <f t="shared" si="8"/>
        <v>20858</v>
      </c>
      <c r="I41" s="92">
        <f t="shared" si="8"/>
        <v>21275</v>
      </c>
      <c r="J41" s="93">
        <f t="shared" si="7"/>
        <v>62582</v>
      </c>
    </row>
    <row r="42" spans="1:10" x14ac:dyDescent="0.35">
      <c r="A42" s="29">
        <v>19</v>
      </c>
      <c r="B42" s="99" t="s">
        <v>137</v>
      </c>
      <c r="C42" s="100">
        <v>750</v>
      </c>
      <c r="D42" s="100">
        <f t="shared" si="8"/>
        <v>765</v>
      </c>
      <c r="E42" s="100">
        <f t="shared" si="8"/>
        <v>780</v>
      </c>
      <c r="F42" s="100">
        <f t="shared" si="8"/>
        <v>796</v>
      </c>
      <c r="G42" s="92">
        <f t="shared" si="8"/>
        <v>812</v>
      </c>
      <c r="H42" s="92">
        <f t="shared" si="8"/>
        <v>828</v>
      </c>
      <c r="I42" s="92">
        <f t="shared" si="8"/>
        <v>845</v>
      </c>
      <c r="J42" s="93">
        <f t="shared" si="7"/>
        <v>2485</v>
      </c>
    </row>
    <row r="43" spans="1:10" x14ac:dyDescent="0.35">
      <c r="A43" s="29">
        <v>20</v>
      </c>
      <c r="B43" s="99" t="s">
        <v>74</v>
      </c>
      <c r="C43" s="100">
        <v>6644</v>
      </c>
      <c r="D43" s="100">
        <f t="shared" si="8"/>
        <v>6777</v>
      </c>
      <c r="E43" s="100">
        <f t="shared" si="8"/>
        <v>6913</v>
      </c>
      <c r="F43" s="100">
        <f t="shared" si="8"/>
        <v>7051</v>
      </c>
      <c r="G43" s="92">
        <f t="shared" si="8"/>
        <v>7192</v>
      </c>
      <c r="H43" s="92">
        <f t="shared" si="8"/>
        <v>7336</v>
      </c>
      <c r="I43" s="92">
        <f t="shared" si="8"/>
        <v>7483</v>
      </c>
      <c r="J43" s="93">
        <f t="shared" si="7"/>
        <v>22011</v>
      </c>
    </row>
    <row r="44" spans="1:10" x14ac:dyDescent="0.35">
      <c r="A44" s="29">
        <v>21</v>
      </c>
      <c r="B44" s="99" t="s">
        <v>75</v>
      </c>
      <c r="C44" s="100">
        <v>17454</v>
      </c>
      <c r="D44" s="100">
        <f t="shared" ref="D44:I53" si="9">ROUND(C44*1.02,0)</f>
        <v>17803</v>
      </c>
      <c r="E44" s="100">
        <f t="shared" si="9"/>
        <v>18159</v>
      </c>
      <c r="F44" s="100">
        <f t="shared" si="9"/>
        <v>18522</v>
      </c>
      <c r="G44" s="92">
        <f t="shared" si="9"/>
        <v>18892</v>
      </c>
      <c r="H44" s="92">
        <f t="shared" si="9"/>
        <v>19270</v>
      </c>
      <c r="I44" s="92">
        <f t="shared" si="9"/>
        <v>19655</v>
      </c>
      <c r="J44" s="93">
        <f t="shared" si="7"/>
        <v>57817</v>
      </c>
    </row>
    <row r="45" spans="1:10" x14ac:dyDescent="0.35">
      <c r="A45" s="29">
        <v>22</v>
      </c>
      <c r="B45" s="99" t="s">
        <v>76</v>
      </c>
      <c r="C45" s="100">
        <v>13812</v>
      </c>
      <c r="D45" s="100">
        <f t="shared" si="9"/>
        <v>14088</v>
      </c>
      <c r="E45" s="100">
        <f t="shared" si="9"/>
        <v>14370</v>
      </c>
      <c r="F45" s="100">
        <f t="shared" si="9"/>
        <v>14657</v>
      </c>
      <c r="G45" s="92">
        <f t="shared" si="9"/>
        <v>14950</v>
      </c>
      <c r="H45" s="92">
        <f t="shared" si="9"/>
        <v>15249</v>
      </c>
      <c r="I45" s="92">
        <f t="shared" si="9"/>
        <v>15554</v>
      </c>
      <c r="J45" s="93">
        <f t="shared" si="7"/>
        <v>45753</v>
      </c>
    </row>
    <row r="46" spans="1:10" x14ac:dyDescent="0.35">
      <c r="A46" s="29">
        <v>23</v>
      </c>
      <c r="B46" s="99" t="s">
        <v>77</v>
      </c>
      <c r="C46" s="100">
        <v>18393</v>
      </c>
      <c r="D46" s="100">
        <f t="shared" si="9"/>
        <v>18761</v>
      </c>
      <c r="E46" s="100">
        <f t="shared" si="9"/>
        <v>19136</v>
      </c>
      <c r="F46" s="100">
        <f t="shared" si="9"/>
        <v>19519</v>
      </c>
      <c r="G46" s="92">
        <f t="shared" si="9"/>
        <v>19909</v>
      </c>
      <c r="H46" s="92">
        <f t="shared" si="9"/>
        <v>20307</v>
      </c>
      <c r="I46" s="92">
        <f t="shared" si="9"/>
        <v>20713</v>
      </c>
      <c r="J46" s="93">
        <f t="shared" si="7"/>
        <v>60929</v>
      </c>
    </row>
    <row r="47" spans="1:10" x14ac:dyDescent="0.35">
      <c r="A47" s="29">
        <v>24</v>
      </c>
      <c r="B47" s="99" t="s">
        <v>78</v>
      </c>
      <c r="C47" s="100">
        <v>38770</v>
      </c>
      <c r="D47" s="100">
        <f t="shared" si="9"/>
        <v>39545</v>
      </c>
      <c r="E47" s="100">
        <f t="shared" si="9"/>
        <v>40336</v>
      </c>
      <c r="F47" s="100">
        <f t="shared" si="9"/>
        <v>41143</v>
      </c>
      <c r="G47" s="92">
        <f t="shared" si="9"/>
        <v>41966</v>
      </c>
      <c r="H47" s="92">
        <f t="shared" si="9"/>
        <v>42805</v>
      </c>
      <c r="I47" s="92">
        <f t="shared" si="9"/>
        <v>43661</v>
      </c>
      <c r="J47" s="93">
        <f t="shared" si="7"/>
        <v>128432</v>
      </c>
    </row>
    <row r="48" spans="1:10" x14ac:dyDescent="0.35">
      <c r="A48" s="29">
        <v>25</v>
      </c>
      <c r="B48" s="99" t="s">
        <v>79</v>
      </c>
      <c r="C48" s="100">
        <v>14585</v>
      </c>
      <c r="D48" s="100">
        <f t="shared" si="9"/>
        <v>14877</v>
      </c>
      <c r="E48" s="100">
        <f t="shared" si="9"/>
        <v>15175</v>
      </c>
      <c r="F48" s="100">
        <f t="shared" si="9"/>
        <v>15479</v>
      </c>
      <c r="G48" s="92">
        <f t="shared" si="9"/>
        <v>15789</v>
      </c>
      <c r="H48" s="92">
        <f t="shared" si="9"/>
        <v>16105</v>
      </c>
      <c r="I48" s="92">
        <f t="shared" si="9"/>
        <v>16427</v>
      </c>
      <c r="J48" s="93">
        <f t="shared" si="7"/>
        <v>48321</v>
      </c>
    </row>
    <row r="49" spans="1:10" x14ac:dyDescent="0.35">
      <c r="A49" s="29">
        <v>26</v>
      </c>
      <c r="B49" s="99" t="s">
        <v>80</v>
      </c>
      <c r="C49" s="100">
        <v>14701</v>
      </c>
      <c r="D49" s="100">
        <f t="shared" si="9"/>
        <v>14995</v>
      </c>
      <c r="E49" s="100">
        <f t="shared" si="9"/>
        <v>15295</v>
      </c>
      <c r="F49" s="100">
        <f t="shared" si="9"/>
        <v>15601</v>
      </c>
      <c r="G49" s="92">
        <f t="shared" si="9"/>
        <v>15913</v>
      </c>
      <c r="H49" s="92">
        <f t="shared" si="9"/>
        <v>16231</v>
      </c>
      <c r="I49" s="92">
        <f t="shared" si="9"/>
        <v>16556</v>
      </c>
      <c r="J49" s="93">
        <f t="shared" si="7"/>
        <v>48700</v>
      </c>
    </row>
    <row r="50" spans="1:10" x14ac:dyDescent="0.35">
      <c r="A50" s="29">
        <v>27</v>
      </c>
      <c r="B50" s="99" t="s">
        <v>81</v>
      </c>
      <c r="C50" s="100">
        <v>347</v>
      </c>
      <c r="D50" s="100">
        <f t="shared" si="9"/>
        <v>354</v>
      </c>
      <c r="E50" s="100">
        <f t="shared" si="9"/>
        <v>361</v>
      </c>
      <c r="F50" s="100">
        <f t="shared" si="9"/>
        <v>368</v>
      </c>
      <c r="G50" s="92">
        <f t="shared" si="9"/>
        <v>375</v>
      </c>
      <c r="H50" s="92">
        <f t="shared" si="9"/>
        <v>383</v>
      </c>
      <c r="I50" s="92">
        <f t="shared" si="9"/>
        <v>391</v>
      </c>
      <c r="J50" s="93">
        <f t="shared" si="7"/>
        <v>1149</v>
      </c>
    </row>
    <row r="51" spans="1:10" x14ac:dyDescent="0.35">
      <c r="A51" s="29">
        <v>28</v>
      </c>
      <c r="B51" s="99" t="s">
        <v>82</v>
      </c>
      <c r="C51" s="100">
        <v>20401</v>
      </c>
      <c r="D51" s="100">
        <f t="shared" si="9"/>
        <v>20809</v>
      </c>
      <c r="E51" s="100">
        <f t="shared" si="9"/>
        <v>21225</v>
      </c>
      <c r="F51" s="100">
        <f t="shared" si="9"/>
        <v>21650</v>
      </c>
      <c r="G51" s="92">
        <f t="shared" si="9"/>
        <v>22083</v>
      </c>
      <c r="H51" s="92">
        <f t="shared" si="9"/>
        <v>22525</v>
      </c>
      <c r="I51" s="92">
        <f t="shared" si="9"/>
        <v>22976</v>
      </c>
      <c r="J51" s="93">
        <f t="shared" si="7"/>
        <v>67584</v>
      </c>
    </row>
    <row r="52" spans="1:10" x14ac:dyDescent="0.35">
      <c r="A52" s="29">
        <v>29</v>
      </c>
      <c r="B52" s="99" t="s">
        <v>138</v>
      </c>
      <c r="C52" s="100">
        <v>1890</v>
      </c>
      <c r="D52" s="100">
        <f t="shared" si="9"/>
        <v>1928</v>
      </c>
      <c r="E52" s="100">
        <f t="shared" si="9"/>
        <v>1967</v>
      </c>
      <c r="F52" s="100">
        <f t="shared" si="9"/>
        <v>2006</v>
      </c>
      <c r="G52" s="92">
        <f t="shared" si="9"/>
        <v>2046</v>
      </c>
      <c r="H52" s="92">
        <f t="shared" si="9"/>
        <v>2087</v>
      </c>
      <c r="I52" s="92">
        <f t="shared" si="9"/>
        <v>2129</v>
      </c>
      <c r="J52" s="93">
        <f t="shared" si="7"/>
        <v>6262</v>
      </c>
    </row>
    <row r="53" spans="1:10" x14ac:dyDescent="0.35">
      <c r="A53" s="29">
        <v>30</v>
      </c>
      <c r="B53" s="99" t="s">
        <v>83</v>
      </c>
      <c r="C53" s="100">
        <v>1060</v>
      </c>
      <c r="D53" s="100">
        <f t="shared" si="9"/>
        <v>1081</v>
      </c>
      <c r="E53" s="100">
        <f t="shared" si="9"/>
        <v>1103</v>
      </c>
      <c r="F53" s="100">
        <f t="shared" si="9"/>
        <v>1125</v>
      </c>
      <c r="G53" s="92">
        <f t="shared" si="9"/>
        <v>1148</v>
      </c>
      <c r="H53" s="92">
        <f t="shared" si="9"/>
        <v>1171</v>
      </c>
      <c r="I53" s="92">
        <f t="shared" si="9"/>
        <v>1194</v>
      </c>
      <c r="J53" s="93">
        <f t="shared" si="7"/>
        <v>3513</v>
      </c>
    </row>
    <row r="54" spans="1:10" x14ac:dyDescent="0.35">
      <c r="A54" s="29">
        <v>31</v>
      </c>
      <c r="B54" s="99" t="s">
        <v>84</v>
      </c>
      <c r="C54" s="100">
        <v>480</v>
      </c>
      <c r="D54" s="100">
        <f t="shared" ref="D54:I63" si="10">ROUND(C54*1.02,0)</f>
        <v>490</v>
      </c>
      <c r="E54" s="100">
        <f t="shared" si="10"/>
        <v>500</v>
      </c>
      <c r="F54" s="100">
        <f t="shared" si="10"/>
        <v>510</v>
      </c>
      <c r="G54" s="92">
        <f t="shared" si="10"/>
        <v>520</v>
      </c>
      <c r="H54" s="92">
        <f t="shared" si="10"/>
        <v>530</v>
      </c>
      <c r="I54" s="92">
        <f t="shared" si="10"/>
        <v>541</v>
      </c>
      <c r="J54" s="93">
        <f t="shared" si="7"/>
        <v>1591</v>
      </c>
    </row>
    <row r="55" spans="1:10" x14ac:dyDescent="0.35">
      <c r="A55" s="29">
        <v>32</v>
      </c>
      <c r="B55" s="99" t="s">
        <v>85</v>
      </c>
      <c r="C55" s="100">
        <v>3372</v>
      </c>
      <c r="D55" s="100">
        <f t="shared" si="10"/>
        <v>3439</v>
      </c>
      <c r="E55" s="100">
        <f t="shared" si="10"/>
        <v>3508</v>
      </c>
      <c r="F55" s="100">
        <f t="shared" si="10"/>
        <v>3578</v>
      </c>
      <c r="G55" s="92">
        <f t="shared" si="10"/>
        <v>3650</v>
      </c>
      <c r="H55" s="92">
        <f t="shared" si="10"/>
        <v>3723</v>
      </c>
      <c r="I55" s="92">
        <f t="shared" si="10"/>
        <v>3797</v>
      </c>
      <c r="J55" s="93">
        <f t="shared" si="7"/>
        <v>11170</v>
      </c>
    </row>
    <row r="56" spans="1:10" x14ac:dyDescent="0.35">
      <c r="A56" s="29">
        <v>33</v>
      </c>
      <c r="B56" s="99" t="s">
        <v>86</v>
      </c>
      <c r="C56" s="100">
        <v>3488</v>
      </c>
      <c r="D56" s="100">
        <f t="shared" si="10"/>
        <v>3558</v>
      </c>
      <c r="E56" s="100">
        <f t="shared" si="10"/>
        <v>3629</v>
      </c>
      <c r="F56" s="100">
        <f t="shared" si="10"/>
        <v>3702</v>
      </c>
      <c r="G56" s="92">
        <f t="shared" si="10"/>
        <v>3776</v>
      </c>
      <c r="H56" s="92">
        <f t="shared" si="10"/>
        <v>3852</v>
      </c>
      <c r="I56" s="92">
        <f t="shared" si="10"/>
        <v>3929</v>
      </c>
      <c r="J56" s="93">
        <f t="shared" ref="J56:J85" si="11">SUM(G56:I56)</f>
        <v>11557</v>
      </c>
    </row>
    <row r="57" spans="1:10" x14ac:dyDescent="0.35">
      <c r="A57" s="29">
        <v>34</v>
      </c>
      <c r="B57" s="99" t="s">
        <v>87</v>
      </c>
      <c r="C57" s="100">
        <v>5111</v>
      </c>
      <c r="D57" s="100">
        <f t="shared" si="10"/>
        <v>5213</v>
      </c>
      <c r="E57" s="100">
        <f t="shared" si="10"/>
        <v>5317</v>
      </c>
      <c r="F57" s="100">
        <f t="shared" si="10"/>
        <v>5423</v>
      </c>
      <c r="G57" s="92">
        <f t="shared" si="10"/>
        <v>5531</v>
      </c>
      <c r="H57" s="92">
        <f t="shared" si="10"/>
        <v>5642</v>
      </c>
      <c r="I57" s="92">
        <f t="shared" si="10"/>
        <v>5755</v>
      </c>
      <c r="J57" s="93">
        <f t="shared" si="11"/>
        <v>16928</v>
      </c>
    </row>
    <row r="58" spans="1:10" x14ac:dyDescent="0.35">
      <c r="A58" s="29">
        <v>35</v>
      </c>
      <c r="B58" s="99" t="s">
        <v>88</v>
      </c>
      <c r="C58" s="100">
        <v>8166</v>
      </c>
      <c r="D58" s="100">
        <f t="shared" si="10"/>
        <v>8329</v>
      </c>
      <c r="E58" s="100">
        <f t="shared" si="10"/>
        <v>8496</v>
      </c>
      <c r="F58" s="100">
        <f t="shared" si="10"/>
        <v>8666</v>
      </c>
      <c r="G58" s="92">
        <f t="shared" si="10"/>
        <v>8839</v>
      </c>
      <c r="H58" s="92">
        <f t="shared" si="10"/>
        <v>9016</v>
      </c>
      <c r="I58" s="92">
        <f t="shared" si="10"/>
        <v>9196</v>
      </c>
      <c r="J58" s="93">
        <f t="shared" si="11"/>
        <v>27051</v>
      </c>
    </row>
    <row r="59" spans="1:10" x14ac:dyDescent="0.35">
      <c r="A59" s="29">
        <v>36</v>
      </c>
      <c r="B59" s="99" t="s">
        <v>89</v>
      </c>
      <c r="C59" s="100">
        <v>20586</v>
      </c>
      <c r="D59" s="100">
        <f t="shared" si="10"/>
        <v>20998</v>
      </c>
      <c r="E59" s="100">
        <f t="shared" si="10"/>
        <v>21418</v>
      </c>
      <c r="F59" s="100">
        <f t="shared" si="10"/>
        <v>21846</v>
      </c>
      <c r="G59" s="92">
        <f t="shared" si="10"/>
        <v>22283</v>
      </c>
      <c r="H59" s="92">
        <f t="shared" si="10"/>
        <v>22729</v>
      </c>
      <c r="I59" s="92">
        <f t="shared" si="10"/>
        <v>23184</v>
      </c>
      <c r="J59" s="93">
        <f t="shared" si="11"/>
        <v>68196</v>
      </c>
    </row>
    <row r="60" spans="1:10" x14ac:dyDescent="0.35">
      <c r="A60" s="29">
        <v>37</v>
      </c>
      <c r="B60" s="99" t="s">
        <v>142</v>
      </c>
      <c r="C60" s="100">
        <v>10971</v>
      </c>
      <c r="D60" s="100">
        <f t="shared" si="10"/>
        <v>11190</v>
      </c>
      <c r="E60" s="100">
        <f t="shared" si="10"/>
        <v>11414</v>
      </c>
      <c r="F60" s="100">
        <f t="shared" si="10"/>
        <v>11642</v>
      </c>
      <c r="G60" s="92">
        <f t="shared" si="10"/>
        <v>11875</v>
      </c>
      <c r="H60" s="92">
        <f t="shared" si="10"/>
        <v>12113</v>
      </c>
      <c r="I60" s="92">
        <f t="shared" si="10"/>
        <v>12355</v>
      </c>
      <c r="J60" s="93">
        <f t="shared" si="11"/>
        <v>36343</v>
      </c>
    </row>
    <row r="61" spans="1:10" x14ac:dyDescent="0.35">
      <c r="A61" s="29">
        <v>38</v>
      </c>
      <c r="B61" s="99" t="s">
        <v>90</v>
      </c>
      <c r="C61" s="100">
        <v>6710</v>
      </c>
      <c r="D61" s="100">
        <f t="shared" si="10"/>
        <v>6844</v>
      </c>
      <c r="E61" s="100">
        <f t="shared" si="10"/>
        <v>6981</v>
      </c>
      <c r="F61" s="100">
        <f t="shared" si="10"/>
        <v>7121</v>
      </c>
      <c r="G61" s="92">
        <f t="shared" si="10"/>
        <v>7263</v>
      </c>
      <c r="H61" s="92">
        <f t="shared" si="10"/>
        <v>7408</v>
      </c>
      <c r="I61" s="92">
        <f t="shared" si="10"/>
        <v>7556</v>
      </c>
      <c r="J61" s="93">
        <f t="shared" si="11"/>
        <v>22227</v>
      </c>
    </row>
    <row r="62" spans="1:10" x14ac:dyDescent="0.35">
      <c r="A62" s="29">
        <v>39</v>
      </c>
      <c r="B62" s="99" t="s">
        <v>91</v>
      </c>
      <c r="C62" s="100">
        <v>17317</v>
      </c>
      <c r="D62" s="100">
        <f t="shared" si="10"/>
        <v>17663</v>
      </c>
      <c r="E62" s="100">
        <f t="shared" si="10"/>
        <v>18016</v>
      </c>
      <c r="F62" s="100">
        <f t="shared" si="10"/>
        <v>18376</v>
      </c>
      <c r="G62" s="92">
        <f t="shared" si="10"/>
        <v>18744</v>
      </c>
      <c r="H62" s="92">
        <f t="shared" si="10"/>
        <v>19119</v>
      </c>
      <c r="I62" s="92">
        <f t="shared" si="10"/>
        <v>19501</v>
      </c>
      <c r="J62" s="93">
        <f t="shared" si="11"/>
        <v>57364</v>
      </c>
    </row>
    <row r="63" spans="1:10" x14ac:dyDescent="0.35">
      <c r="A63" s="29">
        <v>40</v>
      </c>
      <c r="B63" s="99" t="s">
        <v>92</v>
      </c>
      <c r="C63" s="100">
        <v>18396</v>
      </c>
      <c r="D63" s="100">
        <f t="shared" si="10"/>
        <v>18764</v>
      </c>
      <c r="E63" s="100">
        <f t="shared" si="10"/>
        <v>19139</v>
      </c>
      <c r="F63" s="100">
        <f t="shared" si="10"/>
        <v>19522</v>
      </c>
      <c r="G63" s="92">
        <f t="shared" si="10"/>
        <v>19912</v>
      </c>
      <c r="H63" s="92">
        <f t="shared" si="10"/>
        <v>20310</v>
      </c>
      <c r="I63" s="92">
        <f t="shared" si="10"/>
        <v>20716</v>
      </c>
      <c r="J63" s="93">
        <f t="shared" si="11"/>
        <v>60938</v>
      </c>
    </row>
    <row r="64" spans="1:10" x14ac:dyDescent="0.35">
      <c r="A64" s="29">
        <v>41</v>
      </c>
      <c r="B64" s="99" t="s">
        <v>93</v>
      </c>
      <c r="C64" s="100">
        <v>3965</v>
      </c>
      <c r="D64" s="100">
        <f t="shared" ref="D64:I73" si="12">ROUND(C64*1.02,0)</f>
        <v>4044</v>
      </c>
      <c r="E64" s="100">
        <f t="shared" si="12"/>
        <v>4125</v>
      </c>
      <c r="F64" s="100">
        <f t="shared" si="12"/>
        <v>4208</v>
      </c>
      <c r="G64" s="92">
        <f t="shared" si="12"/>
        <v>4292</v>
      </c>
      <c r="H64" s="92">
        <f t="shared" si="12"/>
        <v>4378</v>
      </c>
      <c r="I64" s="92">
        <f t="shared" si="12"/>
        <v>4466</v>
      </c>
      <c r="J64" s="93">
        <f t="shared" si="11"/>
        <v>13136</v>
      </c>
    </row>
    <row r="65" spans="1:10" x14ac:dyDescent="0.35">
      <c r="A65" s="29">
        <v>42</v>
      </c>
      <c r="B65" s="99" t="s">
        <v>139</v>
      </c>
      <c r="C65" s="100">
        <v>750</v>
      </c>
      <c r="D65" s="100">
        <f t="shared" si="12"/>
        <v>765</v>
      </c>
      <c r="E65" s="100">
        <f t="shared" si="12"/>
        <v>780</v>
      </c>
      <c r="F65" s="100">
        <f t="shared" si="12"/>
        <v>796</v>
      </c>
      <c r="G65" s="92">
        <f t="shared" si="12"/>
        <v>812</v>
      </c>
      <c r="H65" s="92">
        <f t="shared" si="12"/>
        <v>828</v>
      </c>
      <c r="I65" s="92">
        <f t="shared" si="12"/>
        <v>845</v>
      </c>
      <c r="J65" s="93">
        <f t="shared" si="11"/>
        <v>2485</v>
      </c>
    </row>
    <row r="66" spans="1:10" x14ac:dyDescent="0.35">
      <c r="A66" s="29">
        <v>43</v>
      </c>
      <c r="B66" s="99" t="s">
        <v>141</v>
      </c>
      <c r="C66" s="100">
        <v>5682</v>
      </c>
      <c r="D66" s="100">
        <f t="shared" si="12"/>
        <v>5796</v>
      </c>
      <c r="E66" s="100">
        <f t="shared" si="12"/>
        <v>5912</v>
      </c>
      <c r="F66" s="100">
        <f t="shared" si="12"/>
        <v>6030</v>
      </c>
      <c r="G66" s="92">
        <f t="shared" si="12"/>
        <v>6151</v>
      </c>
      <c r="H66" s="92">
        <f t="shared" si="12"/>
        <v>6274</v>
      </c>
      <c r="I66" s="92">
        <f t="shared" si="12"/>
        <v>6399</v>
      </c>
      <c r="J66" s="93">
        <f t="shared" si="11"/>
        <v>18824</v>
      </c>
    </row>
    <row r="67" spans="1:10" x14ac:dyDescent="0.35">
      <c r="A67" s="29">
        <v>44</v>
      </c>
      <c r="B67" s="99" t="s">
        <v>94</v>
      </c>
      <c r="C67" s="100">
        <v>4322</v>
      </c>
      <c r="D67" s="100">
        <f t="shared" si="12"/>
        <v>4408</v>
      </c>
      <c r="E67" s="100">
        <f t="shared" si="12"/>
        <v>4496</v>
      </c>
      <c r="F67" s="100">
        <f t="shared" si="12"/>
        <v>4586</v>
      </c>
      <c r="G67" s="92">
        <f t="shared" si="12"/>
        <v>4678</v>
      </c>
      <c r="H67" s="92">
        <f t="shared" si="12"/>
        <v>4772</v>
      </c>
      <c r="I67" s="92">
        <f t="shared" si="12"/>
        <v>4867</v>
      </c>
      <c r="J67" s="93">
        <f t="shared" si="11"/>
        <v>14317</v>
      </c>
    </row>
    <row r="68" spans="1:10" x14ac:dyDescent="0.35">
      <c r="A68" s="29">
        <v>45</v>
      </c>
      <c r="B68" s="99" t="s">
        <v>95</v>
      </c>
      <c r="C68" s="100">
        <v>20631</v>
      </c>
      <c r="D68" s="100">
        <f t="shared" si="12"/>
        <v>21044</v>
      </c>
      <c r="E68" s="100">
        <f t="shared" si="12"/>
        <v>21465</v>
      </c>
      <c r="F68" s="100">
        <f t="shared" si="12"/>
        <v>21894</v>
      </c>
      <c r="G68" s="92">
        <f t="shared" si="12"/>
        <v>22332</v>
      </c>
      <c r="H68" s="92">
        <f t="shared" si="12"/>
        <v>22779</v>
      </c>
      <c r="I68" s="92">
        <f t="shared" si="12"/>
        <v>23235</v>
      </c>
      <c r="J68" s="93">
        <f t="shared" si="11"/>
        <v>68346</v>
      </c>
    </row>
    <row r="69" spans="1:10" x14ac:dyDescent="0.35">
      <c r="A69" s="29">
        <v>46</v>
      </c>
      <c r="B69" s="99" t="s">
        <v>96</v>
      </c>
      <c r="C69" s="100">
        <v>821</v>
      </c>
      <c r="D69" s="100">
        <f t="shared" si="12"/>
        <v>837</v>
      </c>
      <c r="E69" s="100">
        <f t="shared" si="12"/>
        <v>854</v>
      </c>
      <c r="F69" s="100">
        <f t="shared" si="12"/>
        <v>871</v>
      </c>
      <c r="G69" s="92">
        <f t="shared" si="12"/>
        <v>888</v>
      </c>
      <c r="H69" s="92">
        <f t="shared" si="12"/>
        <v>906</v>
      </c>
      <c r="I69" s="92">
        <f t="shared" si="12"/>
        <v>924</v>
      </c>
      <c r="J69" s="93">
        <f t="shared" si="11"/>
        <v>2718</v>
      </c>
    </row>
    <row r="70" spans="1:10" x14ac:dyDescent="0.35">
      <c r="A70" s="29">
        <v>47</v>
      </c>
      <c r="B70" s="99" t="s">
        <v>97</v>
      </c>
      <c r="C70" s="100">
        <v>3736</v>
      </c>
      <c r="D70" s="100">
        <f t="shared" si="12"/>
        <v>3811</v>
      </c>
      <c r="E70" s="100">
        <f t="shared" si="12"/>
        <v>3887</v>
      </c>
      <c r="F70" s="100">
        <f t="shared" si="12"/>
        <v>3965</v>
      </c>
      <c r="G70" s="92">
        <f t="shared" si="12"/>
        <v>4044</v>
      </c>
      <c r="H70" s="92">
        <f t="shared" si="12"/>
        <v>4125</v>
      </c>
      <c r="I70" s="92">
        <f t="shared" si="12"/>
        <v>4208</v>
      </c>
      <c r="J70" s="93">
        <f t="shared" si="11"/>
        <v>12377</v>
      </c>
    </row>
    <row r="71" spans="1:10" x14ac:dyDescent="0.35">
      <c r="A71" s="29">
        <v>48</v>
      </c>
      <c r="B71" s="99" t="s">
        <v>98</v>
      </c>
      <c r="C71" s="100">
        <v>9069</v>
      </c>
      <c r="D71" s="100">
        <f t="shared" si="12"/>
        <v>9250</v>
      </c>
      <c r="E71" s="100">
        <f t="shared" si="12"/>
        <v>9435</v>
      </c>
      <c r="F71" s="100">
        <f t="shared" si="12"/>
        <v>9624</v>
      </c>
      <c r="G71" s="92">
        <f t="shared" si="12"/>
        <v>9816</v>
      </c>
      <c r="H71" s="92">
        <f t="shared" si="12"/>
        <v>10012</v>
      </c>
      <c r="I71" s="92">
        <f t="shared" si="12"/>
        <v>10212</v>
      </c>
      <c r="J71" s="93">
        <f t="shared" si="11"/>
        <v>30040</v>
      </c>
    </row>
    <row r="72" spans="1:10" x14ac:dyDescent="0.35">
      <c r="A72" s="29">
        <v>49</v>
      </c>
      <c r="B72" s="99" t="s">
        <v>99</v>
      </c>
      <c r="C72" s="100">
        <v>8886</v>
      </c>
      <c r="D72" s="100">
        <f t="shared" si="12"/>
        <v>9064</v>
      </c>
      <c r="E72" s="100">
        <f t="shared" si="12"/>
        <v>9245</v>
      </c>
      <c r="F72" s="100">
        <f t="shared" si="12"/>
        <v>9430</v>
      </c>
      <c r="G72" s="92">
        <f t="shared" si="12"/>
        <v>9619</v>
      </c>
      <c r="H72" s="92">
        <f t="shared" si="12"/>
        <v>9811</v>
      </c>
      <c r="I72" s="92">
        <f t="shared" si="12"/>
        <v>10007</v>
      </c>
      <c r="J72" s="93">
        <f t="shared" si="11"/>
        <v>29437</v>
      </c>
    </row>
    <row r="73" spans="1:10" x14ac:dyDescent="0.35">
      <c r="A73" s="29">
        <v>50</v>
      </c>
      <c r="B73" s="99" t="s">
        <v>100</v>
      </c>
      <c r="C73" s="100">
        <v>10237</v>
      </c>
      <c r="D73" s="100">
        <f t="shared" si="12"/>
        <v>10442</v>
      </c>
      <c r="E73" s="100">
        <f t="shared" si="12"/>
        <v>10651</v>
      </c>
      <c r="F73" s="100">
        <f t="shared" si="12"/>
        <v>10864</v>
      </c>
      <c r="G73" s="92">
        <f t="shared" si="12"/>
        <v>11081</v>
      </c>
      <c r="H73" s="92">
        <f t="shared" si="12"/>
        <v>11303</v>
      </c>
      <c r="I73" s="92">
        <f t="shared" si="12"/>
        <v>11529</v>
      </c>
      <c r="J73" s="93">
        <f t="shared" si="11"/>
        <v>33913</v>
      </c>
    </row>
    <row r="74" spans="1:10" x14ac:dyDescent="0.35">
      <c r="A74" s="29">
        <v>51</v>
      </c>
      <c r="B74" s="99" t="s">
        <v>101</v>
      </c>
      <c r="C74" s="100">
        <v>15165</v>
      </c>
      <c r="D74" s="100">
        <f t="shared" ref="D74:I83" si="13">ROUND(C74*1.02,0)</f>
        <v>15468</v>
      </c>
      <c r="E74" s="100">
        <f t="shared" si="13"/>
        <v>15777</v>
      </c>
      <c r="F74" s="100">
        <f t="shared" si="13"/>
        <v>16093</v>
      </c>
      <c r="G74" s="92">
        <f t="shared" si="13"/>
        <v>16415</v>
      </c>
      <c r="H74" s="92">
        <f t="shared" si="13"/>
        <v>16743</v>
      </c>
      <c r="I74" s="92">
        <f t="shared" si="13"/>
        <v>17078</v>
      </c>
      <c r="J74" s="93">
        <f t="shared" si="11"/>
        <v>50236</v>
      </c>
    </row>
    <row r="75" spans="1:10" x14ac:dyDescent="0.35">
      <c r="A75" s="29">
        <v>52</v>
      </c>
      <c r="B75" s="99" t="s">
        <v>102</v>
      </c>
      <c r="C75" s="100">
        <v>11433</v>
      </c>
      <c r="D75" s="100">
        <f t="shared" si="13"/>
        <v>11662</v>
      </c>
      <c r="E75" s="100">
        <f t="shared" si="13"/>
        <v>11895</v>
      </c>
      <c r="F75" s="100">
        <f t="shared" si="13"/>
        <v>12133</v>
      </c>
      <c r="G75" s="92">
        <f t="shared" si="13"/>
        <v>12376</v>
      </c>
      <c r="H75" s="92">
        <f t="shared" si="13"/>
        <v>12624</v>
      </c>
      <c r="I75" s="92">
        <f t="shared" si="13"/>
        <v>12876</v>
      </c>
      <c r="J75" s="93">
        <f t="shared" si="11"/>
        <v>37876</v>
      </c>
    </row>
    <row r="76" spans="1:10" x14ac:dyDescent="0.35">
      <c r="A76" s="29">
        <v>53</v>
      </c>
      <c r="B76" s="99" t="s">
        <v>103</v>
      </c>
      <c r="C76" s="100">
        <v>7168</v>
      </c>
      <c r="D76" s="100">
        <f t="shared" si="13"/>
        <v>7311</v>
      </c>
      <c r="E76" s="100">
        <f t="shared" si="13"/>
        <v>7457</v>
      </c>
      <c r="F76" s="100">
        <f t="shared" si="13"/>
        <v>7606</v>
      </c>
      <c r="G76" s="92">
        <f t="shared" si="13"/>
        <v>7758</v>
      </c>
      <c r="H76" s="92">
        <f t="shared" si="13"/>
        <v>7913</v>
      </c>
      <c r="I76" s="92">
        <f t="shared" si="13"/>
        <v>8071</v>
      </c>
      <c r="J76" s="93">
        <f t="shared" si="11"/>
        <v>23742</v>
      </c>
    </row>
    <row r="77" spans="1:10" x14ac:dyDescent="0.35">
      <c r="A77" s="29">
        <v>54</v>
      </c>
      <c r="B77" s="99" t="s">
        <v>104</v>
      </c>
      <c r="C77" s="100">
        <v>7563</v>
      </c>
      <c r="D77" s="100">
        <f t="shared" si="13"/>
        <v>7714</v>
      </c>
      <c r="E77" s="100">
        <f t="shared" si="13"/>
        <v>7868</v>
      </c>
      <c r="F77" s="100">
        <f t="shared" si="13"/>
        <v>8025</v>
      </c>
      <c r="G77" s="92">
        <f t="shared" si="13"/>
        <v>8186</v>
      </c>
      <c r="H77" s="92">
        <f t="shared" si="13"/>
        <v>8350</v>
      </c>
      <c r="I77" s="92">
        <f t="shared" si="13"/>
        <v>8517</v>
      </c>
      <c r="J77" s="93">
        <f t="shared" si="11"/>
        <v>25053</v>
      </c>
    </row>
    <row r="78" spans="1:10" x14ac:dyDescent="0.35">
      <c r="A78" s="29">
        <v>55</v>
      </c>
      <c r="B78" s="99" t="s">
        <v>105</v>
      </c>
      <c r="C78" s="100">
        <v>4287</v>
      </c>
      <c r="D78" s="100">
        <f t="shared" si="13"/>
        <v>4373</v>
      </c>
      <c r="E78" s="100">
        <f t="shared" si="13"/>
        <v>4460</v>
      </c>
      <c r="F78" s="100">
        <f t="shared" si="13"/>
        <v>4549</v>
      </c>
      <c r="G78" s="92">
        <f t="shared" si="13"/>
        <v>4640</v>
      </c>
      <c r="H78" s="92">
        <f t="shared" si="13"/>
        <v>4733</v>
      </c>
      <c r="I78" s="92">
        <f t="shared" si="13"/>
        <v>4828</v>
      </c>
      <c r="J78" s="93">
        <f t="shared" si="11"/>
        <v>14201</v>
      </c>
    </row>
    <row r="79" spans="1:10" x14ac:dyDescent="0.35">
      <c r="A79" s="29">
        <v>56</v>
      </c>
      <c r="B79" s="99" t="s">
        <v>143</v>
      </c>
      <c r="C79" s="100">
        <v>27615</v>
      </c>
      <c r="D79" s="100">
        <f t="shared" si="13"/>
        <v>28167</v>
      </c>
      <c r="E79" s="100">
        <f t="shared" si="13"/>
        <v>28730</v>
      </c>
      <c r="F79" s="100">
        <f t="shared" si="13"/>
        <v>29305</v>
      </c>
      <c r="G79" s="92">
        <f t="shared" si="13"/>
        <v>29891</v>
      </c>
      <c r="H79" s="92">
        <f t="shared" si="13"/>
        <v>30489</v>
      </c>
      <c r="I79" s="92">
        <f t="shared" si="13"/>
        <v>31099</v>
      </c>
      <c r="J79" s="93">
        <f t="shared" si="11"/>
        <v>91479</v>
      </c>
    </row>
    <row r="80" spans="1:10" x14ac:dyDescent="0.35">
      <c r="A80" s="29">
        <v>57</v>
      </c>
      <c r="B80" s="99" t="s">
        <v>106</v>
      </c>
      <c r="C80" s="100">
        <v>1038</v>
      </c>
      <c r="D80" s="100">
        <f t="shared" si="13"/>
        <v>1059</v>
      </c>
      <c r="E80" s="100">
        <f t="shared" si="13"/>
        <v>1080</v>
      </c>
      <c r="F80" s="100">
        <f t="shared" si="13"/>
        <v>1102</v>
      </c>
      <c r="G80" s="92">
        <f t="shared" si="13"/>
        <v>1124</v>
      </c>
      <c r="H80" s="92">
        <f t="shared" si="13"/>
        <v>1146</v>
      </c>
      <c r="I80" s="92">
        <f t="shared" si="13"/>
        <v>1169</v>
      </c>
      <c r="J80" s="93">
        <f t="shared" si="11"/>
        <v>3439</v>
      </c>
    </row>
    <row r="81" spans="1:13" x14ac:dyDescent="0.35">
      <c r="A81" s="29">
        <v>58</v>
      </c>
      <c r="B81" s="99" t="s">
        <v>107</v>
      </c>
      <c r="C81" s="100">
        <v>13683</v>
      </c>
      <c r="D81" s="100">
        <f t="shared" si="13"/>
        <v>13957</v>
      </c>
      <c r="E81" s="100">
        <f t="shared" si="13"/>
        <v>14236</v>
      </c>
      <c r="F81" s="100">
        <f t="shared" si="13"/>
        <v>14521</v>
      </c>
      <c r="G81" s="92">
        <f t="shared" si="13"/>
        <v>14811</v>
      </c>
      <c r="H81" s="92">
        <f t="shared" si="13"/>
        <v>15107</v>
      </c>
      <c r="I81" s="92">
        <f t="shared" si="13"/>
        <v>15409</v>
      </c>
      <c r="J81" s="93">
        <f t="shared" si="11"/>
        <v>45327</v>
      </c>
    </row>
    <row r="82" spans="1:13" x14ac:dyDescent="0.35">
      <c r="A82" s="29">
        <v>59</v>
      </c>
      <c r="B82" s="99" t="s">
        <v>108</v>
      </c>
      <c r="C82" s="100">
        <v>19084</v>
      </c>
      <c r="D82" s="100">
        <f t="shared" si="13"/>
        <v>19466</v>
      </c>
      <c r="E82" s="100">
        <f t="shared" si="13"/>
        <v>19855</v>
      </c>
      <c r="F82" s="100">
        <f t="shared" si="13"/>
        <v>20252</v>
      </c>
      <c r="G82" s="92">
        <f t="shared" si="13"/>
        <v>20657</v>
      </c>
      <c r="H82" s="92">
        <f t="shared" si="13"/>
        <v>21070</v>
      </c>
      <c r="I82" s="92">
        <f t="shared" si="13"/>
        <v>21491</v>
      </c>
      <c r="J82" s="93">
        <f t="shared" si="11"/>
        <v>63218</v>
      </c>
    </row>
    <row r="83" spans="1:13" x14ac:dyDescent="0.35">
      <c r="A83" s="29">
        <v>60</v>
      </c>
      <c r="B83" s="99" t="s">
        <v>109</v>
      </c>
      <c r="C83" s="100">
        <v>16185</v>
      </c>
      <c r="D83" s="100">
        <f t="shared" si="13"/>
        <v>16509</v>
      </c>
      <c r="E83" s="100">
        <f t="shared" si="13"/>
        <v>16839</v>
      </c>
      <c r="F83" s="100">
        <f t="shared" si="13"/>
        <v>17176</v>
      </c>
      <c r="G83" s="92">
        <f t="shared" si="13"/>
        <v>17520</v>
      </c>
      <c r="H83" s="92">
        <f t="shared" si="13"/>
        <v>17870</v>
      </c>
      <c r="I83" s="92">
        <f t="shared" si="13"/>
        <v>18227</v>
      </c>
      <c r="J83" s="93">
        <f t="shared" si="11"/>
        <v>53617</v>
      </c>
    </row>
    <row r="84" spans="1:13" x14ac:dyDescent="0.35">
      <c r="A84" s="29">
        <v>61</v>
      </c>
      <c r="B84" s="99" t="s">
        <v>110</v>
      </c>
      <c r="C84" s="100">
        <v>15393</v>
      </c>
      <c r="D84" s="100">
        <f t="shared" ref="D84:I85" si="14">ROUND(C84*1.02,0)</f>
        <v>15701</v>
      </c>
      <c r="E84" s="100">
        <f t="shared" si="14"/>
        <v>16015</v>
      </c>
      <c r="F84" s="100">
        <f t="shared" si="14"/>
        <v>16335</v>
      </c>
      <c r="G84" s="92">
        <f t="shared" si="14"/>
        <v>16662</v>
      </c>
      <c r="H84" s="92">
        <f t="shared" si="14"/>
        <v>16995</v>
      </c>
      <c r="I84" s="92">
        <f t="shared" si="14"/>
        <v>17335</v>
      </c>
      <c r="J84" s="93">
        <f t="shared" si="11"/>
        <v>50992</v>
      </c>
    </row>
    <row r="85" spans="1:13" x14ac:dyDescent="0.35">
      <c r="A85" s="29">
        <v>62</v>
      </c>
      <c r="B85" s="99" t="s">
        <v>111</v>
      </c>
      <c r="C85" s="100">
        <v>1228</v>
      </c>
      <c r="D85" s="100">
        <f t="shared" si="14"/>
        <v>1253</v>
      </c>
      <c r="E85" s="100">
        <f t="shared" si="14"/>
        <v>1278</v>
      </c>
      <c r="F85" s="100">
        <f t="shared" si="14"/>
        <v>1304</v>
      </c>
      <c r="G85" s="92">
        <f t="shared" si="14"/>
        <v>1330</v>
      </c>
      <c r="H85" s="92">
        <f t="shared" si="14"/>
        <v>1357</v>
      </c>
      <c r="I85" s="92">
        <f t="shared" si="14"/>
        <v>1384</v>
      </c>
      <c r="J85" s="93">
        <f t="shared" si="11"/>
        <v>4071</v>
      </c>
    </row>
    <row r="86" spans="1:13" x14ac:dyDescent="0.35">
      <c r="E86" s="96"/>
      <c r="F86" s="96"/>
      <c r="G86" s="96"/>
      <c r="H86" s="96"/>
      <c r="I86" s="96"/>
      <c r="J86" s="96"/>
    </row>
    <row r="87" spans="1:13" x14ac:dyDescent="0.35">
      <c r="B87" s="29" t="s">
        <v>47</v>
      </c>
      <c r="C87" s="97">
        <f t="shared" ref="C87:I87" si="15">SUM(C24:C86)</f>
        <v>622047</v>
      </c>
      <c r="D87" s="97">
        <f t="shared" si="15"/>
        <v>634490</v>
      </c>
      <c r="E87" s="97">
        <f t="shared" si="15"/>
        <v>647176</v>
      </c>
      <c r="F87" s="97">
        <f t="shared" si="15"/>
        <v>660121</v>
      </c>
      <c r="G87" s="92">
        <f t="shared" si="15"/>
        <v>673322</v>
      </c>
      <c r="H87" s="92">
        <f t="shared" si="15"/>
        <v>686793</v>
      </c>
      <c r="I87" s="92">
        <f t="shared" si="15"/>
        <v>700528</v>
      </c>
      <c r="J87" s="93">
        <f>SUM(G87:I87)</f>
        <v>2060643</v>
      </c>
    </row>
    <row r="89" spans="1:13" x14ac:dyDescent="0.35">
      <c r="E89" s="101" t="s">
        <v>40</v>
      </c>
      <c r="F89" s="101" t="s">
        <v>41</v>
      </c>
      <c r="G89" s="101" t="s">
        <v>42</v>
      </c>
      <c r="H89" s="101" t="s">
        <v>43</v>
      </c>
      <c r="I89" s="101" t="s">
        <v>44</v>
      </c>
      <c r="J89" s="96"/>
    </row>
    <row r="90" spans="1:13" ht="29" x14ac:dyDescent="0.35">
      <c r="B90" s="98" t="s">
        <v>155</v>
      </c>
      <c r="C90" s="89" t="s">
        <v>37</v>
      </c>
      <c r="D90" s="89" t="s">
        <v>38</v>
      </c>
      <c r="E90" s="89" t="s">
        <v>39</v>
      </c>
      <c r="F90" s="89" t="s">
        <v>132</v>
      </c>
      <c r="G90" s="89" t="s">
        <v>133</v>
      </c>
      <c r="H90" s="89" t="s">
        <v>134</v>
      </c>
      <c r="I90" s="89" t="s">
        <v>135</v>
      </c>
      <c r="J90" s="102"/>
      <c r="M90" s="96"/>
    </row>
    <row r="91" spans="1:13" x14ac:dyDescent="0.35">
      <c r="A91">
        <v>1</v>
      </c>
      <c r="B91" s="29" t="s">
        <v>145</v>
      </c>
      <c r="C91" s="100">
        <v>159940</v>
      </c>
      <c r="D91" s="100">
        <f>ROUND(C91*1.02,0)</f>
        <v>163139</v>
      </c>
      <c r="E91" s="100">
        <f t="shared" ref="E91:I91" si="16">ROUND(D91*1.02,0)</f>
        <v>166402</v>
      </c>
      <c r="F91" s="100">
        <f t="shared" si="16"/>
        <v>169730</v>
      </c>
      <c r="G91" s="100">
        <f t="shared" si="16"/>
        <v>173125</v>
      </c>
      <c r="H91" s="100">
        <f t="shared" si="16"/>
        <v>176588</v>
      </c>
      <c r="I91" s="100">
        <f t="shared" si="16"/>
        <v>180120</v>
      </c>
      <c r="J91" s="102"/>
      <c r="M91" s="102"/>
    </row>
    <row r="92" spans="1:13" x14ac:dyDescent="0.35">
      <c r="A92">
        <v>2</v>
      </c>
      <c r="B92" s="29" t="s">
        <v>146</v>
      </c>
      <c r="C92" s="100">
        <v>31426</v>
      </c>
      <c r="D92" s="100">
        <f>ROUND(C92*1.02,0)</f>
        <v>32055</v>
      </c>
      <c r="E92" s="100">
        <f t="shared" ref="E92:I92" si="17">ROUND(D92*1.02,0)</f>
        <v>32696</v>
      </c>
      <c r="F92" s="100">
        <f t="shared" si="17"/>
        <v>33350</v>
      </c>
      <c r="G92" s="100">
        <f t="shared" si="17"/>
        <v>34017</v>
      </c>
      <c r="H92" s="100">
        <f t="shared" si="17"/>
        <v>34697</v>
      </c>
      <c r="I92" s="100">
        <f t="shared" si="17"/>
        <v>35391</v>
      </c>
      <c r="J92" s="102"/>
    </row>
    <row r="93" spans="1:13" x14ac:dyDescent="0.35">
      <c r="A93">
        <v>3</v>
      </c>
      <c r="B93" s="29" t="s">
        <v>147</v>
      </c>
      <c r="C93" s="100">
        <v>167452</v>
      </c>
      <c r="D93" s="100">
        <f>ROUND(C93*1.02,0)</f>
        <v>170801</v>
      </c>
      <c r="E93" s="100">
        <f t="shared" ref="E93:I93" si="18">ROUND(D93*1.02,0)</f>
        <v>174217</v>
      </c>
      <c r="F93" s="100">
        <f t="shared" si="18"/>
        <v>177701</v>
      </c>
      <c r="G93" s="100">
        <f t="shared" si="18"/>
        <v>181255</v>
      </c>
      <c r="H93" s="100">
        <f t="shared" si="18"/>
        <v>184880</v>
      </c>
      <c r="I93" s="100">
        <f t="shared" si="18"/>
        <v>188578</v>
      </c>
      <c r="J93" s="102"/>
    </row>
    <row r="94" spans="1:13" x14ac:dyDescent="0.35">
      <c r="J94" s="102"/>
    </row>
    <row r="95" spans="1:13" x14ac:dyDescent="0.35">
      <c r="B95" s="29" t="s">
        <v>47</v>
      </c>
      <c r="C95" s="97">
        <f>SUM(C91:C93)</f>
        <v>358818</v>
      </c>
      <c r="D95" s="97">
        <f t="shared" ref="D95:F95" si="19">SUM(D91:D93)</f>
        <v>365995</v>
      </c>
      <c r="E95" s="100">
        <f t="shared" si="19"/>
        <v>373315</v>
      </c>
      <c r="F95" s="100">
        <f t="shared" si="19"/>
        <v>380781</v>
      </c>
      <c r="G95" s="100">
        <f>SUM(G91:G93)</f>
        <v>388397</v>
      </c>
      <c r="H95" s="100">
        <f>SUM(H91:H93)</f>
        <v>396165</v>
      </c>
      <c r="I95" s="100">
        <f>SUM(I91:I93)</f>
        <v>404089</v>
      </c>
      <c r="J95" s="103">
        <f>SUM(E95:I95)</f>
        <v>1942747</v>
      </c>
    </row>
  </sheetData>
  <sheetProtection algorithmName="SHA-512" hashValue="4S6YUZEgYsdce/0MrLmNhz7dyuscQCN2H+Px8mECxBRiycHaoUH0ymC0Uk+y104LfAQB2QlIzF/rbjvvQ/Qz4w==" saltValue="sIamIx0IY7vWeqKRa7U1kA==" spinCount="100000" sheet="1" objects="1" scenarios="1" selectLockedCells="1" selectUnlockedCells="1"/>
  <protectedRanges>
    <protectedRange sqref="B3:B4" name="Range1_1"/>
  </protectedRanges>
  <sortState xmlns:xlrd2="http://schemas.microsoft.com/office/spreadsheetml/2017/richdata2" ref="B24:J85">
    <sortCondition ref="B24:B85"/>
  </sortState>
  <mergeCells count="2">
    <mergeCell ref="E5:I5"/>
    <mergeCell ref="G21:I21"/>
  </mergeCells>
  <pageMargins left="0.7" right="0.7" top="0.75" bottom="0.75" header="0.3" footer="0.3"/>
  <pageSetup paperSize="9" orientation="portrait" horizontalDpi="4294967293"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6073aa8-1097-4553-b98e-a33f0f00b94b">
      <Terms xmlns="http://schemas.microsoft.com/office/infopath/2007/PartnerControls"/>
    </lcf76f155ced4ddcb4097134ff3c332f>
    <TaxCatchAll xmlns="6290d079-79a5-4eef-915f-c7c1263cf22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790ED3AD396584E93EE1A8B2C6705C6" ma:contentTypeVersion="12" ma:contentTypeDescription="Create a new document." ma:contentTypeScope="" ma:versionID="3cdb2ef4ed9b4869fb47ccf8820efc0f">
  <xsd:schema xmlns:xsd="http://www.w3.org/2001/XMLSchema" xmlns:xs="http://www.w3.org/2001/XMLSchema" xmlns:p="http://schemas.microsoft.com/office/2006/metadata/properties" xmlns:ns2="86073aa8-1097-4553-b98e-a33f0f00b94b" xmlns:ns3="6290d079-79a5-4eef-915f-c7c1263cf22f" targetNamespace="http://schemas.microsoft.com/office/2006/metadata/properties" ma:root="true" ma:fieldsID="9f72c59cfbb53627b5f16c2d8bef2db5" ns2:_="" ns3:_="">
    <xsd:import namespace="86073aa8-1097-4553-b98e-a33f0f00b94b"/>
    <xsd:import namespace="6290d079-79a5-4eef-915f-c7c1263cf22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073aa8-1097-4553-b98e-a33f0f00b9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58e8ec45-7f36-4a39-aefb-60bf279f74b0"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290d079-79a5-4eef-915f-c7c1263cf22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0cbbadc2-5ca4-4c09-b353-48743eed8610}" ma:internalName="TaxCatchAll" ma:showField="CatchAllData" ma:web="6290d079-79a5-4eef-915f-c7c1263cf22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459365-4571-476D-988E-EFE36F740E1F}">
  <ds:schemaRefs>
    <ds:schemaRef ds:uri="http://schemas.microsoft.com/sharepoint/v3/contenttype/forms"/>
  </ds:schemaRefs>
</ds:datastoreItem>
</file>

<file path=customXml/itemProps2.xml><?xml version="1.0" encoding="utf-8"?>
<ds:datastoreItem xmlns:ds="http://schemas.openxmlformats.org/officeDocument/2006/customXml" ds:itemID="{5D918C49-B299-4DBE-8DA4-4EDBFD905160}">
  <ds:schemaRefs>
    <ds:schemaRef ds:uri="http://schemas.microsoft.com/office/infopath/2007/PartnerControls"/>
    <ds:schemaRef ds:uri="6290d079-79a5-4eef-915f-c7c1263cf22f"/>
    <ds:schemaRef ds:uri="http://purl.org/dc/terms/"/>
    <ds:schemaRef ds:uri="86073aa8-1097-4553-b98e-a33f0f00b94b"/>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67D33FF0-3582-43FE-A193-A2403CEACB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6073aa8-1097-4553-b98e-a33f0f00b94b"/>
    <ds:schemaRef ds:uri="6290d079-79a5-4eef-915f-c7c1263cf2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PRICING SCHEDULE</vt:lpstr>
      <vt:lpstr>PROCUDURE QUANTITY BASELINE</vt:lpstr>
      <vt:lpstr>'PRICING SCHEDULE'!Print_Area</vt:lpstr>
      <vt:lpstr>'PRICING SCHEDULE'!Print_Titles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Clive.Daniell@westerncape.gov.za</dc:creator>
  <cp:lastModifiedBy>Clive Daniell</cp:lastModifiedBy>
  <cp:lastPrinted>2023-09-20T10:30:13Z</cp:lastPrinted>
  <dcterms:created xsi:type="dcterms:W3CDTF">2021-05-21T08:18:36Z</dcterms:created>
  <dcterms:modified xsi:type="dcterms:W3CDTF">2024-02-27T12:06:33Z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ContentTypeId">
    <vt:lpwstr>0x0101008790ED3AD396584E93EE1A8B2C6705C6</vt:lpwstr>
  </property>
  <property fmtid="{D5CDD505-2E9C-101B-9397-08002B2CF9AE}" pid="5" name="MediaServiceImageTags">
    <vt:lpwstr/>
  </property>
</Properties>
</file>